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ЭтаКнига" defaultThemeVersion="124226"/>
  <mc:AlternateContent xmlns:mc="http://schemas.openxmlformats.org/markup-compatibility/2006">
    <mc:Choice Requires="x15">
      <x15ac:absPath xmlns:x15ac="http://schemas.microsoft.com/office/spreadsheetml/2010/11/ac" url="C:\Users\vmikhalkina\Desktop\ПРАЙС-ЛИСТЫ 2025\ГОРКИ ОТЕЛИ\"/>
    </mc:Choice>
  </mc:AlternateContent>
  <xr:revisionPtr revIDLastSave="0" documentId="13_ncr:1_{2B3E5AD9-7D46-456C-9DB1-36D34A062022}" xr6:coauthVersionLast="45" xr6:coauthVersionMax="45" xr10:uidLastSave="{00000000-0000-0000-0000-000000000000}"/>
  <bookViews>
    <workbookView xWindow="-120" yWindow="-120" windowWidth="19440" windowHeight="15000" tabRatio="774" firstSheet="1" activeTab="1" xr2:uid="{00000000-000D-0000-FFFF-FFFF00000000}"/>
  </bookViews>
  <sheets>
    <sheet name="NETTO20 " sheetId="97" state="hidden" r:id="rId1"/>
    <sheet name="BAR BB| Open rates" sheetId="3" r:id="rId2"/>
    <sheet name="NETTO18" sheetId="69" state="hidden" r:id="rId3"/>
    <sheet name="NETTO18 + 25 р" sheetId="80" state="hidden" r:id="rId4"/>
    <sheet name="NETTO20 Мантера " sheetId="98" state="hidden" r:id="rId5"/>
    <sheet name="NETTO15" sheetId="71" state="hidden" r:id="rId6"/>
    <sheet name="Горный Детокс | Mountain detox" sheetId="15" state="hidden" r:id="rId7"/>
    <sheet name="Отдыхай и катай| Rest &amp; Ski " sheetId="22" state="hidden" r:id="rId8"/>
    <sheet name="+25 яркие каникулы" sheetId="29" state="hidden" r:id="rId9"/>
    <sheet name="Яркие каникулы" sheetId="16" state="hidden" r:id="rId10"/>
    <sheet name="Pegas+25 Энергия Гор " sheetId="19" state="hidden" r:id="rId11"/>
    <sheet name="Pegas+25 Горный Детокс " sheetId="20" state="hidden" r:id="rId12"/>
    <sheet name="Pegas+25 Яркие Каникулы " sheetId="21" state="hidden" r:id="rId13"/>
    <sheet name="Pegas+25 отдыхай и катай" sheetId="23" state="hidden" r:id="rId14"/>
    <sheet name="ЗЭГ FIT20" sheetId="30" state="hidden" r:id="rId15"/>
    <sheet name="ЗЭГ FIT15" sheetId="33" state="hidden" r:id="rId16"/>
    <sheet name="ЗЭГ COMISSION" sheetId="31" state="hidden" r:id="rId17"/>
    <sheet name="РБ10 BB| FIT18" sheetId="72" state="hidden" r:id="rId18"/>
    <sheet name="РБ10 BB| FIT18 +25 руб " sheetId="81" state="hidden" r:id="rId19"/>
    <sheet name="РБ10 BB| FIT20 Мантера" sheetId="99" state="hidden" r:id="rId20"/>
    <sheet name="РБ10 BB| FIT15" sheetId="75" state="hidden" r:id="rId21"/>
    <sheet name="НСЛ| FIT18" sheetId="87" state="hidden" r:id="rId22"/>
    <sheet name="НСЛ| FIT18 + 25 Мант" sheetId="108" state="hidden" r:id="rId23"/>
    <sheet name="НСЛ| FIT18 + 25" sheetId="88" state="hidden" r:id="rId24"/>
    <sheet name="НСЛ| FIT18+25 Мантера" sheetId="113" state="hidden" r:id="rId25"/>
    <sheet name="НСЛ| FIT20 + Мантера" sheetId="112" state="hidden" r:id="rId26"/>
    <sheet name="НСЛ| FIT20 + 35 Мант " sheetId="109" state="hidden" r:id="rId27"/>
    <sheet name="НСЛ | FIT15" sheetId="89" state="hidden" r:id="rId28"/>
    <sheet name="НСЛ | comiss" sheetId="90" state="hidden" r:id="rId29"/>
    <sheet name="AVIA25% " sheetId="83" state="hidden" r:id="rId30"/>
    <sheet name="AVIA25%+25" sheetId="96" state="hidden" r:id="rId31"/>
    <sheet name="RO comiss" sheetId="114" r:id="rId32"/>
    <sheet name="RO FIT15" sheetId="115" state="hidden" r:id="rId33"/>
    <sheet name="RO FIT18" sheetId="116" state="hidden" r:id="rId34"/>
    <sheet name="RO FIT18+25 р" sheetId="117" state="hidden" r:id="rId35"/>
    <sheet name="RO MANT" sheetId="120" state="hidden" r:id="rId36"/>
    <sheet name="Каникулы в горахCOM" sheetId="121" r:id="rId37"/>
    <sheet name="Каникулы в горахFIT18" sheetId="122" state="hidden" r:id="rId38"/>
    <sheet name="Каникулы в горахFIT18+25" sheetId="123" state="hidden" r:id="rId39"/>
    <sheet name="Каникулы в горахFIT15" sheetId="124" state="hidden" r:id="rId40"/>
    <sheet name="Каникулы в горахМАН" sheetId="125" state="hidden" r:id="rId41"/>
    <sheet name="Лист3" sheetId="128" state="hidden" r:id="rId42"/>
    <sheet name="Лист2" sheetId="127" state="hidden" r:id="rId43"/>
    <sheet name="Лист1" sheetId="126" state="hidden" r:id="rId44"/>
    <sheet name="AVIA 12 comiss" sheetId="84" state="hidden" r:id="rId45"/>
    <sheet name="Stay&amp;Get 4=3 | FIT18" sheetId="91" state="hidden" r:id="rId46"/>
    <sheet name="Stay&amp;Get 4=3 | FIT18+25 " sheetId="93" state="hidden" r:id="rId47"/>
    <sheet name="Stay&amp;Get 4=3 | FIT18+25 мант" sheetId="110" state="hidden" r:id="rId48"/>
    <sheet name="Stay&amp;Get 4=3 | FIT20+35 мант " sheetId="111" state="hidden" r:id="rId49"/>
    <sheet name="Stay&amp;Get 4=3 | FIT15" sheetId="94" state="hidden" r:id="rId50"/>
    <sheet name="Stay&amp;Get 4=3COMISS" sheetId="95" state="hidden" r:id="rId51"/>
    <sheet name="Яркие осенние каник FIT20+25" sheetId="86" state="hidden" r:id="rId52"/>
    <sheet name="Яркие осенние каникулы FIT15" sheetId="79" state="hidden" r:id="rId53"/>
    <sheet name="Яркие осенние каникулы COMIS" sheetId="77" state="hidden" r:id="rId54"/>
    <sheet name="Отдыхай и Катай COMISS" sheetId="67" state="hidden" r:id="rId55"/>
    <sheet name="Отдыхай и Катай FIT18" sheetId="73" state="hidden" r:id="rId56"/>
    <sheet name="Отдыхай и Катай FIT18 +25" sheetId="85" state="hidden" r:id="rId57"/>
    <sheet name="Отдыхай и Катай FIT18+25Мантера" sheetId="101" state="hidden" r:id="rId58"/>
    <sheet name="Отдыхай и Катай FIT20 +25" sheetId="100" state="hidden" r:id="rId59"/>
    <sheet name="Отдыхай и Катай FIT15" sheetId="76" state="hidden" r:id="rId60"/>
    <sheet name="Отдыхай и Катай FIT20+Мантера" sheetId="102" state="hidden" r:id="rId61"/>
    <sheet name="Каникулы в горах FIT18" sheetId="78" state="hidden" r:id="rId62"/>
    <sheet name="Каникулы в горах FIT18+25" sheetId="103" state="hidden" r:id="rId63"/>
    <sheet name="Каникулы в горах FIT18+25 Мнтр" sheetId="104" state="hidden" r:id="rId64"/>
    <sheet name="Каникулы в горах FIT20+35 Мнтр" sheetId="105" state="hidden" r:id="rId65"/>
    <sheet name="Каникулы в горах FIT15" sheetId="106" state="hidden" r:id="rId66"/>
    <sheet name="Каникулы в горах COMISS" sheetId="107" state="hidden" r:id="rId67"/>
    <sheet name="Без завтрака Room only" sheetId="24" state="hidden" r:id="rId68"/>
    <sheet name="Room only NETTO 20%" sheetId="25" state="hidden" r:id="rId69"/>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 i="121" l="1"/>
  <c r="B3" i="121"/>
  <c r="B6" i="121"/>
  <c r="AB4" i="102" l="1"/>
  <c r="AC4" i="102"/>
  <c r="AD4" i="102"/>
  <c r="AE4" i="102"/>
  <c r="AF4" i="102"/>
  <c r="AB5" i="102"/>
  <c r="AC5" i="102"/>
  <c r="AD5" i="102"/>
  <c r="AE5" i="102"/>
  <c r="AF5" i="102"/>
  <c r="AB7" i="102"/>
  <c r="AC7" i="102"/>
  <c r="AD7" i="102"/>
  <c r="AE7" i="102"/>
  <c r="AF7" i="102"/>
  <c r="C4" i="102"/>
  <c r="D4" i="102"/>
  <c r="E4" i="102"/>
  <c r="F4" i="102"/>
  <c r="G4" i="102"/>
  <c r="H4" i="102"/>
  <c r="I4" i="102"/>
  <c r="J4" i="102"/>
  <c r="K4" i="102"/>
  <c r="L4" i="102"/>
  <c r="M4" i="102"/>
  <c r="N4" i="102"/>
  <c r="O4" i="102"/>
  <c r="P4" i="102"/>
  <c r="Q4" i="102"/>
  <c r="R4" i="102"/>
  <c r="S4" i="102"/>
  <c r="T4" i="102"/>
  <c r="U4" i="102"/>
  <c r="V4" i="102"/>
  <c r="W4" i="102"/>
  <c r="X4" i="102"/>
  <c r="Y4" i="102"/>
  <c r="Z4" i="102"/>
  <c r="AA4" i="102"/>
  <c r="C5" i="102"/>
  <c r="D5" i="102"/>
  <c r="E5" i="102"/>
  <c r="F5" i="102"/>
  <c r="G5" i="102"/>
  <c r="H5" i="102"/>
  <c r="I5" i="102"/>
  <c r="J5" i="102"/>
  <c r="K5" i="102"/>
  <c r="L5" i="102"/>
  <c r="M5" i="102"/>
  <c r="N5" i="102"/>
  <c r="O5" i="102"/>
  <c r="P5" i="102"/>
  <c r="Q5" i="102"/>
  <c r="R5" i="102"/>
  <c r="S5" i="102"/>
  <c r="T5" i="102"/>
  <c r="U5" i="102"/>
  <c r="V5" i="102"/>
  <c r="W5" i="102"/>
  <c r="X5" i="102"/>
  <c r="Y5" i="102"/>
  <c r="Z5" i="102"/>
  <c r="AA5" i="102"/>
  <c r="C7" i="102"/>
  <c r="D7" i="102"/>
  <c r="E7" i="102"/>
  <c r="F7" i="102"/>
  <c r="G7" i="102"/>
  <c r="H7" i="102"/>
  <c r="I7" i="102"/>
  <c r="J7" i="102"/>
  <c r="K7" i="102"/>
  <c r="L7" i="102"/>
  <c r="M7" i="102"/>
  <c r="N7" i="102"/>
  <c r="O7" i="102"/>
  <c r="P7" i="102"/>
  <c r="Q7" i="102"/>
  <c r="R7" i="102"/>
  <c r="S7" i="102"/>
  <c r="T7" i="102"/>
  <c r="U7" i="102"/>
  <c r="V7" i="102"/>
  <c r="W7" i="102"/>
  <c r="X7" i="102"/>
  <c r="Y7" i="102"/>
  <c r="Z7" i="102"/>
  <c r="AA7" i="102"/>
  <c r="B7" i="102"/>
  <c r="B7" i="67"/>
  <c r="B5" i="102"/>
  <c r="B4" i="102"/>
  <c r="C4" i="76"/>
  <c r="D4" i="76"/>
  <c r="E4" i="76"/>
  <c r="F4" i="76"/>
  <c r="G4" i="76"/>
  <c r="H4" i="76"/>
  <c r="I4" i="76"/>
  <c r="J4" i="76"/>
  <c r="K4" i="76"/>
  <c r="L4" i="76"/>
  <c r="M4" i="76"/>
  <c r="N4" i="76"/>
  <c r="O4" i="76"/>
  <c r="P4" i="76"/>
  <c r="Q4" i="76"/>
  <c r="R4" i="76"/>
  <c r="S4" i="76"/>
  <c r="T4" i="76"/>
  <c r="U4" i="76"/>
  <c r="V4" i="76"/>
  <c r="W4" i="76"/>
  <c r="X4" i="76"/>
  <c r="Y4" i="76"/>
  <c r="Z4" i="76"/>
  <c r="AA4" i="76"/>
  <c r="AB4" i="76"/>
  <c r="AC4" i="76"/>
  <c r="AD4" i="76"/>
  <c r="AE4" i="76"/>
  <c r="AF4" i="76"/>
  <c r="C5" i="76"/>
  <c r="D5" i="76"/>
  <c r="E5" i="76"/>
  <c r="F5" i="76"/>
  <c r="G5" i="76"/>
  <c r="H5" i="76"/>
  <c r="I5" i="76"/>
  <c r="J5" i="76"/>
  <c r="K5" i="76"/>
  <c r="L5" i="76"/>
  <c r="M5" i="76"/>
  <c r="N5" i="76"/>
  <c r="O5" i="76"/>
  <c r="P5" i="76"/>
  <c r="Q5" i="76"/>
  <c r="R5" i="76"/>
  <c r="S5" i="76"/>
  <c r="T5" i="76"/>
  <c r="U5" i="76"/>
  <c r="V5" i="76"/>
  <c r="W5" i="76"/>
  <c r="X5" i="76"/>
  <c r="Y5" i="76"/>
  <c r="Z5" i="76"/>
  <c r="AA5" i="76"/>
  <c r="AB5" i="76"/>
  <c r="AC5" i="76"/>
  <c r="AD5" i="76"/>
  <c r="AE5" i="76"/>
  <c r="AF5" i="76"/>
  <c r="C7" i="76"/>
  <c r="D7" i="76"/>
  <c r="E7" i="76"/>
  <c r="F7" i="76"/>
  <c r="G7" i="76"/>
  <c r="H7" i="76"/>
  <c r="I7" i="76"/>
  <c r="J7" i="76"/>
  <c r="K7" i="76"/>
  <c r="L7" i="76"/>
  <c r="M7" i="76"/>
  <c r="N7" i="76"/>
  <c r="O7" i="76"/>
  <c r="P7" i="76"/>
  <c r="Q7" i="76"/>
  <c r="R7" i="76"/>
  <c r="S7" i="76"/>
  <c r="T7" i="76"/>
  <c r="U7" i="76"/>
  <c r="V7" i="76"/>
  <c r="W7" i="76"/>
  <c r="X7" i="76"/>
  <c r="Y7" i="76"/>
  <c r="Z7" i="76"/>
  <c r="AA7" i="76"/>
  <c r="AB7" i="76"/>
  <c r="AC7" i="76"/>
  <c r="AD7" i="76"/>
  <c r="AE7" i="76"/>
  <c r="AF7" i="76"/>
  <c r="B7" i="76"/>
  <c r="B8" i="85"/>
  <c r="C5" i="85"/>
  <c r="D5" i="85"/>
  <c r="E5" i="85"/>
  <c r="F5" i="85"/>
  <c r="G5" i="85"/>
  <c r="H5" i="85"/>
  <c r="I5" i="85"/>
  <c r="J5" i="85"/>
  <c r="K5" i="85"/>
  <c r="L5" i="85"/>
  <c r="M5" i="85"/>
  <c r="N5" i="85"/>
  <c r="O5" i="85"/>
  <c r="P5" i="85"/>
  <c r="Q5" i="85"/>
  <c r="R5" i="85"/>
  <c r="S5" i="85"/>
  <c r="T5" i="85"/>
  <c r="U5" i="85"/>
  <c r="V5" i="85"/>
  <c r="W5" i="85"/>
  <c r="X5" i="85"/>
  <c r="Y5" i="85"/>
  <c r="Z5" i="85"/>
  <c r="AA5" i="85"/>
  <c r="AB5" i="85"/>
  <c r="AC5" i="85"/>
  <c r="AD5" i="85"/>
  <c r="AE5" i="85"/>
  <c r="AF5" i="85"/>
  <c r="C6" i="85"/>
  <c r="D6" i="85"/>
  <c r="E6" i="85"/>
  <c r="F6" i="85"/>
  <c r="G6" i="85"/>
  <c r="H6" i="85"/>
  <c r="I6" i="85"/>
  <c r="J6" i="85"/>
  <c r="K6" i="85"/>
  <c r="L6" i="85"/>
  <c r="M6" i="85"/>
  <c r="N6" i="85"/>
  <c r="O6" i="85"/>
  <c r="P6" i="85"/>
  <c r="Q6" i="85"/>
  <c r="R6" i="85"/>
  <c r="S6" i="85"/>
  <c r="T6" i="85"/>
  <c r="U6" i="85"/>
  <c r="V6" i="85"/>
  <c r="W6" i="85"/>
  <c r="X6" i="85"/>
  <c r="Y6" i="85"/>
  <c r="Z6" i="85"/>
  <c r="AA6" i="85"/>
  <c r="AB6" i="85"/>
  <c r="AC6" i="85"/>
  <c r="AD6" i="85"/>
  <c r="AE6" i="85"/>
  <c r="AF6" i="85"/>
  <c r="C8" i="85"/>
  <c r="D8" i="85"/>
  <c r="E8" i="85"/>
  <c r="F8" i="85"/>
  <c r="G8" i="85"/>
  <c r="H8" i="85"/>
  <c r="I8" i="85"/>
  <c r="J8" i="85"/>
  <c r="K8" i="85"/>
  <c r="L8" i="85"/>
  <c r="M8" i="85"/>
  <c r="N8" i="85"/>
  <c r="O8" i="85"/>
  <c r="P8" i="85"/>
  <c r="Q8" i="85"/>
  <c r="R8" i="85"/>
  <c r="S8" i="85"/>
  <c r="T8" i="85"/>
  <c r="U8" i="85"/>
  <c r="V8" i="85"/>
  <c r="W8" i="85"/>
  <c r="X8" i="85"/>
  <c r="Y8" i="85"/>
  <c r="Z8" i="85"/>
  <c r="AA8" i="85"/>
  <c r="AB8" i="85"/>
  <c r="AC8" i="85"/>
  <c r="AD8" i="85"/>
  <c r="AE8" i="85"/>
  <c r="AF8" i="85"/>
  <c r="B7" i="73"/>
  <c r="B6" i="85"/>
  <c r="B5" i="85"/>
  <c r="B5" i="76"/>
  <c r="B4" i="76"/>
  <c r="C4" i="73"/>
  <c r="D4" i="73"/>
  <c r="E4" i="73"/>
  <c r="F4" i="73"/>
  <c r="G4" i="73"/>
  <c r="H4" i="73"/>
  <c r="I4" i="73"/>
  <c r="J4" i="73"/>
  <c r="K4" i="73"/>
  <c r="L4" i="73"/>
  <c r="M4" i="73"/>
  <c r="N4" i="73"/>
  <c r="O4" i="73"/>
  <c r="P4" i="73"/>
  <c r="Q4" i="73"/>
  <c r="R4" i="73"/>
  <c r="S4" i="73"/>
  <c r="T4" i="73"/>
  <c r="U4" i="73"/>
  <c r="V4" i="73"/>
  <c r="W4" i="73"/>
  <c r="X4" i="73"/>
  <c r="Y4" i="73"/>
  <c r="Z4" i="73"/>
  <c r="AA4" i="73"/>
  <c r="AB4" i="73"/>
  <c r="AC4" i="73"/>
  <c r="AD4" i="73"/>
  <c r="AE4" i="73"/>
  <c r="AF4" i="73"/>
  <c r="C5" i="73"/>
  <c r="D5" i="73"/>
  <c r="E5" i="73"/>
  <c r="F5" i="73"/>
  <c r="G5" i="73"/>
  <c r="H5" i="73"/>
  <c r="I5" i="73"/>
  <c r="J5" i="73"/>
  <c r="K5" i="73"/>
  <c r="L5" i="73"/>
  <c r="M5" i="73"/>
  <c r="N5" i="73"/>
  <c r="O5" i="73"/>
  <c r="P5" i="73"/>
  <c r="Q5" i="73"/>
  <c r="R5" i="73"/>
  <c r="S5" i="73"/>
  <c r="T5" i="73"/>
  <c r="U5" i="73"/>
  <c r="V5" i="73"/>
  <c r="W5" i="73"/>
  <c r="X5" i="73"/>
  <c r="Y5" i="73"/>
  <c r="Z5" i="73"/>
  <c r="AA5" i="73"/>
  <c r="AB5" i="73"/>
  <c r="AC5" i="73"/>
  <c r="AD5" i="73"/>
  <c r="AE5" i="73"/>
  <c r="AF5" i="73"/>
  <c r="C7" i="73"/>
  <c r="D7" i="73"/>
  <c r="E7" i="73"/>
  <c r="F7" i="73"/>
  <c r="G7" i="73"/>
  <c r="H7" i="73"/>
  <c r="I7" i="73"/>
  <c r="J7" i="73"/>
  <c r="K7" i="73"/>
  <c r="L7" i="73"/>
  <c r="M7" i="73"/>
  <c r="N7" i="73"/>
  <c r="O7" i="73"/>
  <c r="P7" i="73"/>
  <c r="Q7" i="73"/>
  <c r="R7" i="73"/>
  <c r="S7" i="73"/>
  <c r="T7" i="73"/>
  <c r="U7" i="73"/>
  <c r="V7" i="73"/>
  <c r="W7" i="73"/>
  <c r="X7" i="73"/>
  <c r="Y7" i="73"/>
  <c r="Z7" i="73"/>
  <c r="AA7" i="73"/>
  <c r="AB7" i="73"/>
  <c r="AC7" i="73"/>
  <c r="AD7" i="73"/>
  <c r="AE7" i="73"/>
  <c r="AF7" i="73"/>
  <c r="B5" i="73"/>
  <c r="B4" i="73"/>
  <c r="AE4" i="67"/>
  <c r="AF4" i="67"/>
  <c r="AE5" i="67"/>
  <c r="AF5" i="67"/>
  <c r="AE7" i="67"/>
  <c r="AF7" i="67"/>
  <c r="AY3" i="75"/>
  <c r="AY4" i="75"/>
  <c r="AY6" i="75"/>
  <c r="AY26" i="75"/>
  <c r="AX3" i="99"/>
  <c r="AY3" i="99"/>
  <c r="AX4" i="99"/>
  <c r="AY4" i="99"/>
  <c r="AX6" i="99"/>
  <c r="AY6" i="99"/>
  <c r="AX3" i="81"/>
  <c r="AY3" i="81"/>
  <c r="AX4" i="81"/>
  <c r="AY4" i="81"/>
  <c r="AX6" i="81"/>
  <c r="AY6" i="81"/>
  <c r="AX3" i="72"/>
  <c r="AY3" i="72"/>
  <c r="AX4" i="72"/>
  <c r="AY4" i="72"/>
  <c r="AX6" i="72"/>
  <c r="AY6" i="72"/>
  <c r="AX3" i="71"/>
  <c r="AY3" i="71"/>
  <c r="AX4" i="71"/>
  <c r="AY4" i="71"/>
  <c r="AX6" i="71"/>
  <c r="AY6" i="71"/>
  <c r="AX3" i="98"/>
  <c r="AY3" i="98"/>
  <c r="AX4" i="98"/>
  <c r="AY4" i="98"/>
  <c r="AX6" i="98"/>
  <c r="AY6" i="98"/>
  <c r="AX3" i="80"/>
  <c r="AY3" i="80"/>
  <c r="AX4" i="80"/>
  <c r="AY4" i="80"/>
  <c r="AX6" i="80"/>
  <c r="AY6" i="80"/>
  <c r="AX3" i="69"/>
  <c r="AY3" i="69"/>
  <c r="AX4" i="69"/>
  <c r="AY4" i="69"/>
  <c r="AX6" i="69"/>
  <c r="AY6" i="69"/>
  <c r="AY7" i="3"/>
  <c r="AY9" i="3"/>
  <c r="AY12" i="3"/>
  <c r="AY15" i="3"/>
  <c r="AY15" i="75" s="1"/>
  <c r="AY18" i="3"/>
  <c r="AY21" i="3"/>
  <c r="AY22" i="3"/>
  <c r="AY26" i="3"/>
  <c r="AY26" i="72" s="1"/>
  <c r="AY27" i="3"/>
  <c r="AY28" i="3" s="1"/>
  <c r="AA4" i="67"/>
  <c r="AB4" i="67"/>
  <c r="AC4" i="67"/>
  <c r="AD4" i="67"/>
  <c r="AA5" i="67"/>
  <c r="AB5" i="67"/>
  <c r="AC5" i="67"/>
  <c r="AD5" i="67"/>
  <c r="AA7" i="67"/>
  <c r="AB7" i="67"/>
  <c r="AC7" i="67"/>
  <c r="AD7" i="67"/>
  <c r="C4" i="67"/>
  <c r="D4" i="67"/>
  <c r="E4" i="67"/>
  <c r="F4" i="67"/>
  <c r="G4" i="67"/>
  <c r="H4" i="67"/>
  <c r="I4" i="67"/>
  <c r="J4" i="67"/>
  <c r="K4" i="67"/>
  <c r="L4" i="67"/>
  <c r="M4" i="67"/>
  <c r="N4" i="67"/>
  <c r="O4" i="67"/>
  <c r="P4" i="67"/>
  <c r="Q4" i="67"/>
  <c r="R4" i="67"/>
  <c r="S4" i="67"/>
  <c r="T4" i="67"/>
  <c r="U4" i="67"/>
  <c r="V4" i="67"/>
  <c r="W4" i="67"/>
  <c r="X4" i="67"/>
  <c r="Y4" i="67"/>
  <c r="Z4" i="67"/>
  <c r="C5" i="67"/>
  <c r="D5" i="67"/>
  <c r="E5" i="67"/>
  <c r="F5" i="67"/>
  <c r="G5" i="67"/>
  <c r="H5" i="67"/>
  <c r="I5" i="67"/>
  <c r="J5" i="67"/>
  <c r="K5" i="67"/>
  <c r="L5" i="67"/>
  <c r="M5" i="67"/>
  <c r="N5" i="67"/>
  <c r="O5" i="67"/>
  <c r="P5" i="67"/>
  <c r="Q5" i="67"/>
  <c r="R5" i="67"/>
  <c r="S5" i="67"/>
  <c r="T5" i="67"/>
  <c r="U5" i="67"/>
  <c r="V5" i="67"/>
  <c r="W5" i="67"/>
  <c r="X5" i="67"/>
  <c r="Y5" i="67"/>
  <c r="Z5" i="67"/>
  <c r="C7" i="67"/>
  <c r="D7" i="67"/>
  <c r="E7" i="67"/>
  <c r="F7" i="67"/>
  <c r="G7" i="67"/>
  <c r="H7" i="67"/>
  <c r="I7" i="67"/>
  <c r="J7" i="67"/>
  <c r="K7" i="67"/>
  <c r="L7" i="67"/>
  <c r="M7" i="67"/>
  <c r="N7" i="67"/>
  <c r="O7" i="67"/>
  <c r="P7" i="67"/>
  <c r="Q7" i="67"/>
  <c r="R7" i="67"/>
  <c r="S7" i="67"/>
  <c r="T7" i="67"/>
  <c r="U7" i="67"/>
  <c r="V7" i="67"/>
  <c r="W7" i="67"/>
  <c r="X7" i="67"/>
  <c r="Y7" i="67"/>
  <c r="Z7" i="67"/>
  <c r="B5" i="67"/>
  <c r="B4" i="67"/>
  <c r="BB3" i="75"/>
  <c r="BC3" i="75"/>
  <c r="BB4" i="75"/>
  <c r="BC4" i="75"/>
  <c r="BB6" i="75"/>
  <c r="BC6" i="75"/>
  <c r="AU3" i="75"/>
  <c r="AV3" i="75"/>
  <c r="AW3" i="75"/>
  <c r="AX3" i="75"/>
  <c r="AZ3" i="75"/>
  <c r="BA3" i="75"/>
  <c r="AU4" i="75"/>
  <c r="AV4" i="75"/>
  <c r="AW4" i="75"/>
  <c r="AX4" i="75"/>
  <c r="AZ4" i="75"/>
  <c r="BA4" i="75"/>
  <c r="AU6" i="75"/>
  <c r="AV6" i="75"/>
  <c r="AW6" i="75"/>
  <c r="AX6" i="75"/>
  <c r="AZ6" i="75"/>
  <c r="BA6" i="75"/>
  <c r="AU3" i="99"/>
  <c r="AV3" i="99"/>
  <c r="AW3" i="99"/>
  <c r="AZ3" i="99"/>
  <c r="BA3" i="99"/>
  <c r="BB3" i="99"/>
  <c r="BC3" i="99"/>
  <c r="AU4" i="99"/>
  <c r="AV4" i="99"/>
  <c r="AW4" i="99"/>
  <c r="AZ4" i="99"/>
  <c r="BA4" i="99"/>
  <c r="BB4" i="99"/>
  <c r="BC4" i="99"/>
  <c r="AU6" i="99"/>
  <c r="AV6" i="99"/>
  <c r="AW6" i="99"/>
  <c r="AZ6" i="99"/>
  <c r="BA6" i="99"/>
  <c r="BB6" i="99"/>
  <c r="BC6" i="99"/>
  <c r="BC3" i="81"/>
  <c r="BC4" i="81"/>
  <c r="BC6" i="81"/>
  <c r="AU3" i="81"/>
  <c r="AV3" i="81"/>
  <c r="AW3" i="81"/>
  <c r="AZ3" i="81"/>
  <c r="BA3" i="81"/>
  <c r="BB3" i="81"/>
  <c r="AU4" i="81"/>
  <c r="AV4" i="81"/>
  <c r="AW4" i="81"/>
  <c r="AZ4" i="81"/>
  <c r="BA4" i="81"/>
  <c r="BB4" i="81"/>
  <c r="AU6" i="81"/>
  <c r="AV6" i="81"/>
  <c r="AW6" i="81"/>
  <c r="AZ6" i="81"/>
  <c r="BA6" i="81"/>
  <c r="BB6" i="81"/>
  <c r="AU3" i="72"/>
  <c r="AV3" i="72"/>
  <c r="AW3" i="72"/>
  <c r="AZ3" i="72"/>
  <c r="BA3" i="72"/>
  <c r="BB3" i="72"/>
  <c r="BC3" i="72"/>
  <c r="AU4" i="72"/>
  <c r="AV4" i="72"/>
  <c r="AW4" i="72"/>
  <c r="AZ4" i="72"/>
  <c r="BA4" i="72"/>
  <c r="BB4" i="72"/>
  <c r="BC4" i="72"/>
  <c r="AU6" i="72"/>
  <c r="AV6" i="72"/>
  <c r="AW6" i="72"/>
  <c r="AZ6" i="72"/>
  <c r="BA6" i="72"/>
  <c r="BB6" i="72"/>
  <c r="BC6" i="72"/>
  <c r="BC3" i="71"/>
  <c r="BC4" i="71"/>
  <c r="BC6" i="71"/>
  <c r="AU3" i="71"/>
  <c r="AV3" i="71"/>
  <c r="AW3" i="71"/>
  <c r="AZ3" i="71"/>
  <c r="BA3" i="71"/>
  <c r="BB3" i="71"/>
  <c r="AU4" i="71"/>
  <c r="AV4" i="71"/>
  <c r="AW4" i="71"/>
  <c r="AZ4" i="71"/>
  <c r="BA4" i="71"/>
  <c r="BB4" i="71"/>
  <c r="AU6" i="71"/>
  <c r="AV6" i="71"/>
  <c r="AW6" i="71"/>
  <c r="AZ6" i="71"/>
  <c r="BA6" i="71"/>
  <c r="BB6" i="71"/>
  <c r="BC3" i="98"/>
  <c r="BC4" i="98"/>
  <c r="BC6" i="98"/>
  <c r="AZ3" i="98"/>
  <c r="BA3" i="98"/>
  <c r="BB3" i="98"/>
  <c r="AZ4" i="98"/>
  <c r="BA4" i="98"/>
  <c r="BB4" i="98"/>
  <c r="AZ6" i="98"/>
  <c r="BA6" i="98"/>
  <c r="BB6" i="98"/>
  <c r="AU3" i="98"/>
  <c r="AV3" i="98"/>
  <c r="AW3" i="98"/>
  <c r="AU4" i="98"/>
  <c r="AV4" i="98"/>
  <c r="AW4" i="98"/>
  <c r="AU6" i="98"/>
  <c r="AV6" i="98"/>
  <c r="AW6" i="98"/>
  <c r="BC3" i="80"/>
  <c r="BC4" i="80"/>
  <c r="BC6" i="80"/>
  <c r="AU3" i="80"/>
  <c r="AV3" i="80"/>
  <c r="AW3" i="80"/>
  <c r="AZ3" i="80"/>
  <c r="BA3" i="80"/>
  <c r="BB3" i="80"/>
  <c r="AU4" i="80"/>
  <c r="AV4" i="80"/>
  <c r="AW4" i="80"/>
  <c r="AZ4" i="80"/>
  <c r="BA4" i="80"/>
  <c r="BB4" i="80"/>
  <c r="AU6" i="80"/>
  <c r="AV6" i="80"/>
  <c r="AW6" i="80"/>
  <c r="AZ6" i="80"/>
  <c r="BA6" i="80"/>
  <c r="BB6" i="80"/>
  <c r="AU3" i="69"/>
  <c r="AV3" i="69"/>
  <c r="AW3" i="69"/>
  <c r="AZ3" i="69"/>
  <c r="BA3" i="69"/>
  <c r="BB3" i="69"/>
  <c r="BC3" i="69"/>
  <c r="AU4" i="69"/>
  <c r="AV4" i="69"/>
  <c r="AW4" i="69"/>
  <c r="AZ4" i="69"/>
  <c r="BA4" i="69"/>
  <c r="BB4" i="69"/>
  <c r="BC4" i="69"/>
  <c r="AU6" i="69"/>
  <c r="AV6" i="69"/>
  <c r="AW6" i="69"/>
  <c r="AZ6" i="69"/>
  <c r="BA6" i="69"/>
  <c r="BB6" i="69"/>
  <c r="BC6" i="69"/>
  <c r="AY29" i="3" l="1"/>
  <c r="AY28" i="99"/>
  <c r="AY28" i="81"/>
  <c r="AY28" i="75"/>
  <c r="AY28" i="72"/>
  <c r="AY28" i="71"/>
  <c r="AY28" i="98"/>
  <c r="AY28" i="80"/>
  <c r="AY28" i="69"/>
  <c r="AY23" i="3"/>
  <c r="AY22" i="75"/>
  <c r="AY22" i="99"/>
  <c r="AY22" i="81"/>
  <c r="AY22" i="72"/>
  <c r="AY21" i="99"/>
  <c r="AY21" i="81"/>
  <c r="AY21" i="72"/>
  <c r="AY10" i="3"/>
  <c r="AY9" i="99"/>
  <c r="AY9" i="81"/>
  <c r="AY9" i="72"/>
  <c r="AY26" i="69"/>
  <c r="AY21" i="69"/>
  <c r="AY18" i="69"/>
  <c r="AY15" i="69"/>
  <c r="AY12" i="69"/>
  <c r="AY9" i="69"/>
  <c r="AY26" i="80"/>
  <c r="AY21" i="80"/>
  <c r="AY18" i="80"/>
  <c r="AY15" i="80"/>
  <c r="AY12" i="80"/>
  <c r="AY9" i="80"/>
  <c r="AY26" i="98"/>
  <c r="AY21" i="98"/>
  <c r="AY18" i="98"/>
  <c r="AY15" i="98"/>
  <c r="AY12" i="98"/>
  <c r="AY9" i="98"/>
  <c r="AY26" i="71"/>
  <c r="AY21" i="71"/>
  <c r="AY18" i="71"/>
  <c r="AY15" i="71"/>
  <c r="AY12" i="71"/>
  <c r="AY9" i="71"/>
  <c r="AY21" i="75"/>
  <c r="AY13" i="3"/>
  <c r="AY12" i="99"/>
  <c r="AY12" i="81"/>
  <c r="AY12" i="72"/>
  <c r="AY12" i="75"/>
  <c r="AY27" i="75"/>
  <c r="AY27" i="99"/>
  <c r="AY27" i="81"/>
  <c r="AY19" i="3"/>
  <c r="AY18" i="99"/>
  <c r="AY18" i="81"/>
  <c r="AY18" i="72"/>
  <c r="AY18" i="75"/>
  <c r="AY7" i="75"/>
  <c r="AY7" i="99"/>
  <c r="AY7" i="81"/>
  <c r="AY7" i="72"/>
  <c r="AY26" i="99"/>
  <c r="AY26" i="81"/>
  <c r="AY16" i="3"/>
  <c r="AY15" i="99"/>
  <c r="AY15" i="81"/>
  <c r="AY15" i="72"/>
  <c r="AY27" i="69"/>
  <c r="AY22" i="69"/>
  <c r="AY7" i="69"/>
  <c r="AY27" i="80"/>
  <c r="AY22" i="80"/>
  <c r="AY7" i="80"/>
  <c r="AY27" i="98"/>
  <c r="AY22" i="98"/>
  <c r="AY7" i="98"/>
  <c r="AY27" i="71"/>
  <c r="AY22" i="71"/>
  <c r="AY7" i="71"/>
  <c r="AY27" i="72"/>
  <c r="AY9" i="75"/>
  <c r="AU26" i="3"/>
  <c r="AU21" i="3"/>
  <c r="AU18" i="3"/>
  <c r="AU15" i="3"/>
  <c r="AU12" i="3"/>
  <c r="AU9" i="3"/>
  <c r="AU26" i="81" l="1"/>
  <c r="AU26" i="98"/>
  <c r="AU26" i="99"/>
  <c r="AU26" i="71"/>
  <c r="AU26" i="72"/>
  <c r="AU26" i="80"/>
  <c r="AU26" i="75"/>
  <c r="AU26" i="69"/>
  <c r="AU15" i="72"/>
  <c r="AU15" i="80"/>
  <c r="AU15" i="81"/>
  <c r="AU15" i="98"/>
  <c r="AU15" i="75"/>
  <c r="AU15" i="69"/>
  <c r="AU15" i="99"/>
  <c r="AU15" i="71"/>
  <c r="AY10" i="75"/>
  <c r="AY10" i="99"/>
  <c r="AY10" i="81"/>
  <c r="AY10" i="72"/>
  <c r="AY10" i="71"/>
  <c r="AY10" i="98"/>
  <c r="AY10" i="80"/>
  <c r="AY10" i="69"/>
  <c r="AY24" i="3"/>
  <c r="AY23" i="99"/>
  <c r="AY23" i="81"/>
  <c r="AY23" i="72"/>
  <c r="AY23" i="75"/>
  <c r="AY23" i="71"/>
  <c r="AY23" i="98"/>
  <c r="AY23" i="80"/>
  <c r="AY23" i="69"/>
  <c r="AC13" i="76"/>
  <c r="AC14" i="85"/>
  <c r="AC13" i="102"/>
  <c r="AC13" i="73"/>
  <c r="AC13" i="67"/>
  <c r="AU12" i="81"/>
  <c r="AU12" i="98"/>
  <c r="AU12" i="99"/>
  <c r="AU12" i="71"/>
  <c r="AU12" i="75"/>
  <c r="AU12" i="69"/>
  <c r="AU12" i="72"/>
  <c r="AU12" i="80"/>
  <c r="AY19" i="75"/>
  <c r="AY19" i="99"/>
  <c r="AY19" i="81"/>
  <c r="AY19" i="72"/>
  <c r="AY19" i="71"/>
  <c r="AY19" i="98"/>
  <c r="AY19" i="80"/>
  <c r="AY19" i="69"/>
  <c r="AY16" i="75"/>
  <c r="AY16" i="99"/>
  <c r="AY16" i="81"/>
  <c r="AY16" i="72"/>
  <c r="AY16" i="71"/>
  <c r="AY16" i="98"/>
  <c r="AY16" i="80"/>
  <c r="AY16" i="69"/>
  <c r="AU18" i="75"/>
  <c r="AU18" i="69"/>
  <c r="AU18" i="72"/>
  <c r="AU18" i="80"/>
  <c r="AU18" i="81"/>
  <c r="AU18" i="98"/>
  <c r="AU18" i="99"/>
  <c r="AU18" i="71"/>
  <c r="AY13" i="75"/>
  <c r="AY13" i="99"/>
  <c r="AY13" i="81"/>
  <c r="AY13" i="72"/>
  <c r="AY13" i="71"/>
  <c r="AY13" i="98"/>
  <c r="AY13" i="80"/>
  <c r="AY13" i="69"/>
  <c r="AC10" i="76"/>
  <c r="AC10" i="102"/>
  <c r="AC11" i="85"/>
  <c r="AC10" i="73"/>
  <c r="AU9" i="99"/>
  <c r="AU9" i="71"/>
  <c r="AU9" i="81"/>
  <c r="AU9" i="98"/>
  <c r="AU9" i="75"/>
  <c r="AU9" i="69"/>
  <c r="AU9" i="72"/>
  <c r="AU9" i="80"/>
  <c r="AC10" i="67"/>
  <c r="AU21" i="99"/>
  <c r="AU21" i="71"/>
  <c r="AU21" i="75"/>
  <c r="AU21" i="69"/>
  <c r="AU21" i="72"/>
  <c r="AU21" i="80"/>
  <c r="AU21" i="81"/>
  <c r="AU21" i="98"/>
  <c r="AY29" i="75"/>
  <c r="AY29" i="99"/>
  <c r="AY29" i="81"/>
  <c r="AY29" i="72"/>
  <c r="AY29" i="71"/>
  <c r="AY29" i="98"/>
  <c r="AY29" i="80"/>
  <c r="AY29" i="69"/>
  <c r="AU7" i="3"/>
  <c r="AV7" i="3"/>
  <c r="AW7" i="3"/>
  <c r="AX7" i="3"/>
  <c r="AZ7" i="3"/>
  <c r="BA7" i="3"/>
  <c r="BB7" i="3"/>
  <c r="BC7" i="3"/>
  <c r="AU10" i="3"/>
  <c r="AV9" i="3"/>
  <c r="AW9" i="3"/>
  <c r="AX9" i="3"/>
  <c r="AZ9" i="3"/>
  <c r="BA9" i="3"/>
  <c r="BB9" i="3"/>
  <c r="BC9" i="3"/>
  <c r="AW10" i="3"/>
  <c r="AV12" i="3"/>
  <c r="AW12" i="3"/>
  <c r="AX12" i="3"/>
  <c r="AZ12" i="3"/>
  <c r="BA12" i="3"/>
  <c r="BB12" i="3"/>
  <c r="BC12" i="3"/>
  <c r="BC13" i="3" s="1"/>
  <c r="AU13" i="3"/>
  <c r="AU16" i="3"/>
  <c r="AV15" i="3"/>
  <c r="AW15" i="3"/>
  <c r="AW16" i="3" s="1"/>
  <c r="AX15" i="3"/>
  <c r="AZ15" i="3"/>
  <c r="BA15" i="3"/>
  <c r="BB15" i="3"/>
  <c r="BC15" i="3"/>
  <c r="BA16" i="3"/>
  <c r="BB16" i="3"/>
  <c r="AV18" i="3"/>
  <c r="AW18" i="3"/>
  <c r="AX18" i="3"/>
  <c r="AZ18" i="3"/>
  <c r="BA18" i="3"/>
  <c r="BB18" i="3"/>
  <c r="BC18" i="3"/>
  <c r="AU19" i="3"/>
  <c r="BA19" i="3"/>
  <c r="AU22" i="3"/>
  <c r="AV21" i="3"/>
  <c r="AW21" i="3"/>
  <c r="AW22" i="3" s="1"/>
  <c r="AX21" i="3"/>
  <c r="AZ21" i="3"/>
  <c r="BA21" i="3"/>
  <c r="BB21" i="3"/>
  <c r="BC21" i="3"/>
  <c r="AU27" i="3"/>
  <c r="AV26" i="3"/>
  <c r="AV27" i="3" s="1"/>
  <c r="AW26" i="3"/>
  <c r="AX26" i="3"/>
  <c r="AZ26" i="3"/>
  <c r="BA26" i="3"/>
  <c r="BB26" i="3"/>
  <c r="BC26" i="3"/>
  <c r="AX27" i="3"/>
  <c r="BC27" i="3"/>
  <c r="AX15" i="99" l="1"/>
  <c r="AX15" i="72"/>
  <c r="AX15" i="71"/>
  <c r="AX15" i="98"/>
  <c r="AX15" i="80"/>
  <c r="AX15" i="69"/>
  <c r="AX15" i="81"/>
  <c r="AE11" i="102"/>
  <c r="AE11" i="76"/>
  <c r="AE12" i="85"/>
  <c r="AE11" i="67"/>
  <c r="AE11" i="73"/>
  <c r="AY24" i="75"/>
  <c r="AY24" i="99"/>
  <c r="AY24" i="81"/>
  <c r="AY24" i="72"/>
  <c r="AY24" i="71"/>
  <c r="AY24" i="98"/>
  <c r="AY24" i="80"/>
  <c r="AY24" i="69"/>
  <c r="AX27" i="99"/>
  <c r="AX27" i="81"/>
  <c r="AX27" i="98"/>
  <c r="AX27" i="71"/>
  <c r="AX27" i="72"/>
  <c r="AX27" i="80"/>
  <c r="AX27" i="69"/>
  <c r="AF13" i="102"/>
  <c r="AF14" i="85"/>
  <c r="AF13" i="76"/>
  <c r="AF13" i="67"/>
  <c r="AF13" i="73"/>
  <c r="AX12" i="72"/>
  <c r="AX12" i="81"/>
  <c r="AX12" i="71"/>
  <c r="AX12" i="98"/>
  <c r="AX12" i="80"/>
  <c r="AX12" i="69"/>
  <c r="AX12" i="99"/>
  <c r="AF10" i="102"/>
  <c r="AF10" i="76"/>
  <c r="AF11" i="85"/>
  <c r="AF10" i="67"/>
  <c r="AF10" i="73"/>
  <c r="AX9" i="81"/>
  <c r="AX9" i="71"/>
  <c r="AX9" i="98"/>
  <c r="AX9" i="80"/>
  <c r="AX9" i="69"/>
  <c r="AX9" i="99"/>
  <c r="AX9" i="72"/>
  <c r="AF8" i="76"/>
  <c r="AF8" i="73"/>
  <c r="AF8" i="102"/>
  <c r="AF9" i="85"/>
  <c r="AX7" i="99"/>
  <c r="AX7" i="81"/>
  <c r="AX7" i="72"/>
  <c r="AF8" i="67"/>
  <c r="AX7" i="71"/>
  <c r="AX7" i="80"/>
  <c r="AX7" i="98"/>
  <c r="AX7" i="69"/>
  <c r="AX21" i="81"/>
  <c r="AX21" i="71"/>
  <c r="AX21" i="98"/>
  <c r="AX21" i="80"/>
  <c r="AX21" i="69"/>
  <c r="AX21" i="99"/>
  <c r="AX21" i="72"/>
  <c r="AC8" i="102"/>
  <c r="AC9" i="85"/>
  <c r="AC8" i="73"/>
  <c r="AC8" i="76"/>
  <c r="AX18" i="99"/>
  <c r="AX18" i="72"/>
  <c r="AX18" i="71"/>
  <c r="AX18" i="98"/>
  <c r="AX18" i="80"/>
  <c r="AX18" i="69"/>
  <c r="AX18" i="81"/>
  <c r="AE13" i="102"/>
  <c r="AE13" i="76"/>
  <c r="AE13" i="73"/>
  <c r="AE14" i="85"/>
  <c r="AE13" i="67"/>
  <c r="AE10" i="102"/>
  <c r="AE10" i="76"/>
  <c r="AE10" i="73"/>
  <c r="AE11" i="85"/>
  <c r="AE10" i="67"/>
  <c r="AE8" i="76"/>
  <c r="AE8" i="102"/>
  <c r="AE9" i="85"/>
  <c r="AE8" i="73"/>
  <c r="AE8" i="67"/>
  <c r="AC14" i="102"/>
  <c r="AC14" i="73"/>
  <c r="AC15" i="85"/>
  <c r="AC14" i="76"/>
  <c r="AC11" i="102"/>
  <c r="AC11" i="76"/>
  <c r="AC11" i="73"/>
  <c r="AC12" i="85"/>
  <c r="AX26" i="99"/>
  <c r="AX26" i="72"/>
  <c r="AX26" i="71"/>
  <c r="AX26" i="98"/>
  <c r="AX26" i="80"/>
  <c r="AX26" i="69"/>
  <c r="AX26" i="81"/>
  <c r="AD13" i="102"/>
  <c r="AD13" i="76"/>
  <c r="AD14" i="85"/>
  <c r="AD13" i="73"/>
  <c r="AD10" i="76"/>
  <c r="AD10" i="102"/>
  <c r="AD11" i="85"/>
  <c r="AD10" i="73"/>
  <c r="AD8" i="102"/>
  <c r="AD8" i="76"/>
  <c r="AD9" i="85"/>
  <c r="AD8" i="73"/>
  <c r="BC13" i="75"/>
  <c r="BC13" i="69"/>
  <c r="BC13" i="98"/>
  <c r="BC13" i="80"/>
  <c r="BC13" i="81"/>
  <c r="BC13" i="72"/>
  <c r="BC13" i="71"/>
  <c r="BC13" i="99"/>
  <c r="AV28" i="3"/>
  <c r="AV27" i="81"/>
  <c r="AV27" i="72"/>
  <c r="AV27" i="99"/>
  <c r="AV27" i="98"/>
  <c r="AV27" i="75"/>
  <c r="AV27" i="71"/>
  <c r="AV27" i="80"/>
  <c r="AV27" i="69"/>
  <c r="AW22" i="75"/>
  <c r="AW22" i="99"/>
  <c r="AW22" i="71"/>
  <c r="AW22" i="81"/>
  <c r="AW22" i="72"/>
  <c r="AW22" i="98"/>
  <c r="AW22" i="80"/>
  <c r="AW22" i="69"/>
  <c r="BB19" i="3"/>
  <c r="BB18" i="75"/>
  <c r="BB18" i="81"/>
  <c r="BB18" i="99"/>
  <c r="BB18" i="72"/>
  <c r="BB18" i="69"/>
  <c r="BB18" i="98"/>
  <c r="BB18" i="80"/>
  <c r="BB18" i="71"/>
  <c r="AZ16" i="3"/>
  <c r="AZ15" i="75"/>
  <c r="AZ15" i="99"/>
  <c r="AZ15" i="81"/>
  <c r="AZ15" i="72"/>
  <c r="AZ15" i="98"/>
  <c r="AZ15" i="80"/>
  <c r="AZ15" i="69"/>
  <c r="AZ15" i="71"/>
  <c r="AX12" i="75"/>
  <c r="AX7" i="75"/>
  <c r="BC26" i="81"/>
  <c r="BC26" i="75"/>
  <c r="BC26" i="99"/>
  <c r="BC26" i="71"/>
  <c r="BC26" i="80"/>
  <c r="BC26" i="69"/>
  <c r="BC26" i="72"/>
  <c r="BC26" i="98"/>
  <c r="AX26" i="75"/>
  <c r="BC22" i="3"/>
  <c r="BC21" i="81"/>
  <c r="BC21" i="99"/>
  <c r="BC21" i="75"/>
  <c r="BC21" i="72"/>
  <c r="BC21" i="69"/>
  <c r="BC21" i="80"/>
  <c r="BC21" i="71"/>
  <c r="BC21" i="98"/>
  <c r="AX22" i="3"/>
  <c r="AX21" i="75"/>
  <c r="BA19" i="72"/>
  <c r="BA19" i="75"/>
  <c r="BA19" i="81"/>
  <c r="BA19" i="98"/>
  <c r="BA19" i="71"/>
  <c r="BA19" i="99"/>
  <c r="BA19" i="69"/>
  <c r="BA19" i="80"/>
  <c r="BA18" i="75"/>
  <c r="BA18" i="81"/>
  <c r="BA18" i="72"/>
  <c r="BA18" i="99"/>
  <c r="BA18" i="71"/>
  <c r="BA18" i="80"/>
  <c r="BA18" i="98"/>
  <c r="BA18" i="69"/>
  <c r="AV19" i="3"/>
  <c r="AV18" i="72"/>
  <c r="AV18" i="75"/>
  <c r="AV18" i="81"/>
  <c r="AV18" i="98"/>
  <c r="AV18" i="80"/>
  <c r="AV18" i="71"/>
  <c r="AV18" i="69"/>
  <c r="AV18" i="99"/>
  <c r="BC16" i="3"/>
  <c r="BC15" i="81"/>
  <c r="BC15" i="75"/>
  <c r="BC15" i="72"/>
  <c r="BC15" i="98"/>
  <c r="BC15" i="69"/>
  <c r="BC15" i="99"/>
  <c r="BC15" i="80"/>
  <c r="BC15" i="71"/>
  <c r="AX16" i="3"/>
  <c r="AX15" i="75"/>
  <c r="BB13" i="3"/>
  <c r="BB12" i="75"/>
  <c r="BB12" i="81"/>
  <c r="BB12" i="99"/>
  <c r="BB12" i="72"/>
  <c r="BB12" i="71"/>
  <c r="BB12" i="80"/>
  <c r="BB12" i="69"/>
  <c r="BB12" i="98"/>
  <c r="AW13" i="3"/>
  <c r="AW12" i="81"/>
  <c r="AW12" i="99"/>
  <c r="AW12" i="98"/>
  <c r="AW12" i="72"/>
  <c r="AW12" i="71"/>
  <c r="AW12" i="80"/>
  <c r="AW12" i="69"/>
  <c r="AW12" i="75"/>
  <c r="BB10" i="3"/>
  <c r="BB9" i="75"/>
  <c r="BB9" i="81"/>
  <c r="BB9" i="72"/>
  <c r="BB9" i="99"/>
  <c r="BB9" i="71"/>
  <c r="BB9" i="69"/>
  <c r="BB9" i="98"/>
  <c r="BB9" i="80"/>
  <c r="AW9" i="75"/>
  <c r="AW9" i="99"/>
  <c r="AW9" i="81"/>
  <c r="AW9" i="72"/>
  <c r="AW9" i="98"/>
  <c r="AW9" i="80"/>
  <c r="AW9" i="69"/>
  <c r="AW9" i="71"/>
  <c r="BB7" i="99"/>
  <c r="BB7" i="75"/>
  <c r="BB7" i="72"/>
  <c r="BB7" i="71"/>
  <c r="BB7" i="80"/>
  <c r="BB7" i="98"/>
  <c r="BB7" i="81"/>
  <c r="BB7" i="69"/>
  <c r="AW7" i="75"/>
  <c r="AW7" i="99"/>
  <c r="AW7" i="72"/>
  <c r="AW7" i="71"/>
  <c r="AW7" i="81"/>
  <c r="AW7" i="98"/>
  <c r="AW7" i="80"/>
  <c r="AW7" i="69"/>
  <c r="AZ27" i="3"/>
  <c r="AZ26" i="75"/>
  <c r="AZ26" i="99"/>
  <c r="AZ26" i="81"/>
  <c r="AZ26" i="71"/>
  <c r="AZ26" i="72"/>
  <c r="AZ26" i="69"/>
  <c r="AZ26" i="98"/>
  <c r="AZ26" i="80"/>
  <c r="AU23" i="3"/>
  <c r="AU22" i="99"/>
  <c r="AU22" i="81"/>
  <c r="AU22" i="75"/>
  <c r="AU22" i="72"/>
  <c r="AU22" i="71"/>
  <c r="AU22" i="80"/>
  <c r="AU22" i="69"/>
  <c r="AU22" i="98"/>
  <c r="AW19" i="3"/>
  <c r="AW18" i="81"/>
  <c r="AW18" i="75"/>
  <c r="AW18" i="99"/>
  <c r="AW18" i="72"/>
  <c r="AW18" i="71"/>
  <c r="AW18" i="98"/>
  <c r="AW18" i="69"/>
  <c r="AW18" i="80"/>
  <c r="AU16" i="99"/>
  <c r="AU16" i="75"/>
  <c r="AU16" i="81"/>
  <c r="AU16" i="71"/>
  <c r="AU16" i="72"/>
  <c r="AU16" i="80"/>
  <c r="AU16" i="69"/>
  <c r="AU16" i="98"/>
  <c r="BC10" i="3"/>
  <c r="BC9" i="81"/>
  <c r="BC9" i="99"/>
  <c r="BC9" i="72"/>
  <c r="BC9" i="71"/>
  <c r="BC9" i="69"/>
  <c r="BC9" i="75"/>
  <c r="BC9" i="98"/>
  <c r="BC9" i="80"/>
  <c r="BC7" i="99"/>
  <c r="BC7" i="72"/>
  <c r="BC7" i="75"/>
  <c r="BC7" i="98"/>
  <c r="BC7" i="69"/>
  <c r="BC7" i="81"/>
  <c r="BC7" i="71"/>
  <c r="BC7" i="80"/>
  <c r="BC28" i="3"/>
  <c r="BC27" i="81"/>
  <c r="BC27" i="71"/>
  <c r="BC27" i="98"/>
  <c r="BC27" i="80"/>
  <c r="BC27" i="75"/>
  <c r="BC27" i="72"/>
  <c r="BC27" i="69"/>
  <c r="BC27" i="99"/>
  <c r="BB27" i="3"/>
  <c r="BB26" i="75"/>
  <c r="BB26" i="99"/>
  <c r="BB26" i="72"/>
  <c r="BB26" i="71"/>
  <c r="BB26" i="98"/>
  <c r="BB26" i="81"/>
  <c r="BB26" i="80"/>
  <c r="BB26" i="69"/>
  <c r="AW27" i="3"/>
  <c r="AW26" i="99"/>
  <c r="AW26" i="75"/>
  <c r="AW26" i="72"/>
  <c r="AW26" i="81"/>
  <c r="AW26" i="98"/>
  <c r="AW26" i="80"/>
  <c r="AW26" i="71"/>
  <c r="AW26" i="69"/>
  <c r="AW23" i="3"/>
  <c r="BB21" i="75"/>
  <c r="BB21" i="81"/>
  <c r="BB21" i="72"/>
  <c r="BB21" i="71"/>
  <c r="BB21" i="98"/>
  <c r="BB21" i="80"/>
  <c r="BB21" i="69"/>
  <c r="BB21" i="99"/>
  <c r="AW21" i="75"/>
  <c r="AW21" i="99"/>
  <c r="AW21" i="81"/>
  <c r="AW21" i="72"/>
  <c r="AW21" i="71"/>
  <c r="AW21" i="98"/>
  <c r="AW21" i="80"/>
  <c r="AW21" i="69"/>
  <c r="AU19" i="99"/>
  <c r="AU19" i="75"/>
  <c r="AU19" i="81"/>
  <c r="AU19" i="71"/>
  <c r="AU19" i="98"/>
  <c r="AU19" i="80"/>
  <c r="AU19" i="69"/>
  <c r="AU19" i="72"/>
  <c r="AZ19" i="3"/>
  <c r="AZ18" i="75"/>
  <c r="AZ18" i="99"/>
  <c r="AZ18" i="81"/>
  <c r="AZ18" i="71"/>
  <c r="AZ18" i="72"/>
  <c r="AZ18" i="80"/>
  <c r="AZ18" i="69"/>
  <c r="AZ18" i="98"/>
  <c r="BB16" i="99"/>
  <c r="BB16" i="71"/>
  <c r="BB16" i="98"/>
  <c r="BB16" i="72"/>
  <c r="BB16" i="81"/>
  <c r="BB16" i="80"/>
  <c r="BB16" i="69"/>
  <c r="BB16" i="75"/>
  <c r="BB15" i="75"/>
  <c r="BB15" i="99"/>
  <c r="BB15" i="72"/>
  <c r="BB15" i="71"/>
  <c r="BB15" i="69"/>
  <c r="BB15" i="98"/>
  <c r="BB15" i="81"/>
  <c r="BB15" i="80"/>
  <c r="AW15" i="75"/>
  <c r="AW15" i="71"/>
  <c r="AW15" i="99"/>
  <c r="AW15" i="72"/>
  <c r="AW15" i="98"/>
  <c r="AW15" i="80"/>
  <c r="AW15" i="69"/>
  <c r="AW15" i="81"/>
  <c r="AX13" i="3"/>
  <c r="BA13" i="3"/>
  <c r="BA12" i="75"/>
  <c r="BA12" i="72"/>
  <c r="BA12" i="99"/>
  <c r="BA12" i="71"/>
  <c r="BA12" i="80"/>
  <c r="BA12" i="98"/>
  <c r="BA12" i="81"/>
  <c r="BA12" i="69"/>
  <c r="AV13" i="3"/>
  <c r="AD13" i="67"/>
  <c r="AV12" i="99"/>
  <c r="AV12" i="72"/>
  <c r="AV12" i="75"/>
  <c r="AV12" i="98"/>
  <c r="AV12" i="81"/>
  <c r="AV12" i="71"/>
  <c r="AV12" i="80"/>
  <c r="AV12" i="69"/>
  <c r="BA10" i="3"/>
  <c r="BA9" i="72"/>
  <c r="BA9" i="71"/>
  <c r="BA9" i="98"/>
  <c r="BA9" i="80"/>
  <c r="BA9" i="75"/>
  <c r="BA9" i="81"/>
  <c r="BA9" i="99"/>
  <c r="BA9" i="69"/>
  <c r="AV10" i="3"/>
  <c r="AV9" i="81"/>
  <c r="AV9" i="72"/>
  <c r="AD10" i="67"/>
  <c r="AV9" i="75"/>
  <c r="AV9" i="71"/>
  <c r="AV9" i="98"/>
  <c r="AV9" i="80"/>
  <c r="AV9" i="69"/>
  <c r="AV9" i="99"/>
  <c r="BA7" i="72"/>
  <c r="BA7" i="75"/>
  <c r="BA7" i="81"/>
  <c r="BA7" i="99"/>
  <c r="BA7" i="71"/>
  <c r="BA7" i="98"/>
  <c r="BA7" i="69"/>
  <c r="BA7" i="80"/>
  <c r="AD8" i="67"/>
  <c r="AV7" i="99"/>
  <c r="AV7" i="72"/>
  <c r="AV7" i="98"/>
  <c r="AV7" i="75"/>
  <c r="AV7" i="81"/>
  <c r="AV7" i="71"/>
  <c r="AV7" i="80"/>
  <c r="AV7" i="69"/>
  <c r="AU28" i="3"/>
  <c r="AU27" i="99"/>
  <c r="AU27" i="72"/>
  <c r="AU27" i="80"/>
  <c r="AU27" i="71"/>
  <c r="AU27" i="98"/>
  <c r="AU27" i="75"/>
  <c r="AU27" i="69"/>
  <c r="AU27" i="81"/>
  <c r="AZ22" i="3"/>
  <c r="AZ21" i="75"/>
  <c r="AZ21" i="99"/>
  <c r="AZ21" i="81"/>
  <c r="AZ21" i="71"/>
  <c r="AZ21" i="69"/>
  <c r="AZ21" i="80"/>
  <c r="AZ21" i="72"/>
  <c r="AZ21" i="98"/>
  <c r="AW16" i="75"/>
  <c r="AW16" i="99"/>
  <c r="AW16" i="81"/>
  <c r="AW16" i="71"/>
  <c r="AW16" i="72"/>
  <c r="AW16" i="80"/>
  <c r="AW16" i="98"/>
  <c r="AW16" i="69"/>
  <c r="BC12" i="99"/>
  <c r="BC12" i="81"/>
  <c r="BC12" i="75"/>
  <c r="BC12" i="71"/>
  <c r="BC12" i="80"/>
  <c r="BC12" i="69"/>
  <c r="BC12" i="72"/>
  <c r="BC12" i="98"/>
  <c r="AX10" i="3"/>
  <c r="AX9" i="75"/>
  <c r="AX28" i="3"/>
  <c r="AX27" i="75"/>
  <c r="BA27" i="3"/>
  <c r="BA26" i="72"/>
  <c r="BA26" i="75"/>
  <c r="BA26" i="81"/>
  <c r="BA26" i="71"/>
  <c r="BA26" i="98"/>
  <c r="BA26" i="80"/>
  <c r="BA26" i="99"/>
  <c r="BA26" i="69"/>
  <c r="AV26" i="99"/>
  <c r="AV26" i="72"/>
  <c r="AV26" i="75"/>
  <c r="AV26" i="81"/>
  <c r="AV26" i="71"/>
  <c r="AV26" i="98"/>
  <c r="AV26" i="80"/>
  <c r="AV26" i="69"/>
  <c r="BB22" i="3"/>
  <c r="BA22" i="3"/>
  <c r="BA21" i="72"/>
  <c r="BA21" i="71"/>
  <c r="BA21" i="98"/>
  <c r="BA21" i="99"/>
  <c r="BA21" i="81"/>
  <c r="BA21" i="75"/>
  <c r="BA21" i="69"/>
  <c r="BA21" i="80"/>
  <c r="AV22" i="3"/>
  <c r="AV21" i="81"/>
  <c r="AV21" i="72"/>
  <c r="AV21" i="71"/>
  <c r="AV21" i="98"/>
  <c r="AV21" i="99"/>
  <c r="AV21" i="75"/>
  <c r="AV21" i="80"/>
  <c r="AV21" i="69"/>
  <c r="BC19" i="3"/>
  <c r="BC18" i="75"/>
  <c r="BC18" i="81"/>
  <c r="BC18" i="99"/>
  <c r="BC18" i="71"/>
  <c r="BC18" i="69"/>
  <c r="BC18" i="72"/>
  <c r="BC18" i="98"/>
  <c r="BC18" i="80"/>
  <c r="AX19" i="3"/>
  <c r="AX18" i="75"/>
  <c r="BA16" i="81"/>
  <c r="BA16" i="72"/>
  <c r="BA16" i="75"/>
  <c r="BA16" i="99"/>
  <c r="BA16" i="71"/>
  <c r="BA16" i="98"/>
  <c r="BA16" i="69"/>
  <c r="BA16" i="80"/>
  <c r="BA15" i="99"/>
  <c r="BA15" i="72"/>
  <c r="BA15" i="81"/>
  <c r="BA15" i="75"/>
  <c r="BA15" i="71"/>
  <c r="BA15" i="98"/>
  <c r="BA15" i="80"/>
  <c r="BA15" i="69"/>
  <c r="AV16" i="3"/>
  <c r="AV15" i="72"/>
  <c r="AV15" i="99"/>
  <c r="AV15" i="81"/>
  <c r="AV15" i="71"/>
  <c r="AV15" i="98"/>
  <c r="AV15" i="75"/>
  <c r="AV15" i="69"/>
  <c r="AV15" i="80"/>
  <c r="AC14" i="67"/>
  <c r="AU13" i="99"/>
  <c r="AU13" i="75"/>
  <c r="AU13" i="81"/>
  <c r="AU13" i="71"/>
  <c r="AU13" i="98"/>
  <c r="AU13" i="80"/>
  <c r="AU13" i="69"/>
  <c r="AU13" i="72"/>
  <c r="AZ13" i="3"/>
  <c r="AZ12" i="75"/>
  <c r="AZ12" i="99"/>
  <c r="AZ12" i="81"/>
  <c r="AZ12" i="72"/>
  <c r="AZ12" i="98"/>
  <c r="AZ12" i="71"/>
  <c r="AZ12" i="69"/>
  <c r="AZ12" i="80"/>
  <c r="AW10" i="75"/>
  <c r="AW10" i="99"/>
  <c r="AW10" i="71"/>
  <c r="AW10" i="80"/>
  <c r="AW10" i="81"/>
  <c r="AW10" i="72"/>
  <c r="AW10" i="98"/>
  <c r="AW10" i="69"/>
  <c r="AZ10" i="3"/>
  <c r="AZ9" i="75"/>
  <c r="AZ9" i="99"/>
  <c r="AZ9" i="81"/>
  <c r="AZ9" i="71"/>
  <c r="AZ9" i="98"/>
  <c r="AZ9" i="80"/>
  <c r="AZ9" i="69"/>
  <c r="AZ9" i="72"/>
  <c r="AC11" i="67"/>
  <c r="AU10" i="99"/>
  <c r="AU10" i="81"/>
  <c r="AU10" i="75"/>
  <c r="AU10" i="72"/>
  <c r="AU10" i="80"/>
  <c r="AU10" i="71"/>
  <c r="AU10" i="98"/>
  <c r="AU10" i="69"/>
  <c r="AZ7" i="99"/>
  <c r="AZ7" i="75"/>
  <c r="AZ7" i="81"/>
  <c r="AZ7" i="71"/>
  <c r="AZ7" i="98"/>
  <c r="AZ7" i="80"/>
  <c r="AZ7" i="72"/>
  <c r="AZ7" i="69"/>
  <c r="AC8" i="67"/>
  <c r="AU7" i="99"/>
  <c r="AU7" i="75"/>
  <c r="AU7" i="81"/>
  <c r="AU7" i="71"/>
  <c r="AU7" i="80"/>
  <c r="AU7" i="98"/>
  <c r="AU7" i="72"/>
  <c r="AU7" i="69"/>
  <c r="B3" i="125"/>
  <c r="C3" i="125"/>
  <c r="D3" i="125"/>
  <c r="B4" i="125"/>
  <c r="C4" i="125"/>
  <c r="D4" i="125"/>
  <c r="B6" i="125"/>
  <c r="C6" i="125"/>
  <c r="D6" i="125"/>
  <c r="B3" i="124"/>
  <c r="C3" i="124"/>
  <c r="D3" i="124"/>
  <c r="B4" i="124"/>
  <c r="C4" i="124"/>
  <c r="D4" i="124"/>
  <c r="B6" i="124"/>
  <c r="C6" i="124"/>
  <c r="D6" i="124"/>
  <c r="B3" i="123"/>
  <c r="C3" i="123"/>
  <c r="D3" i="123"/>
  <c r="B4" i="123"/>
  <c r="C4" i="123"/>
  <c r="D4" i="123"/>
  <c r="B6" i="123"/>
  <c r="C6" i="123"/>
  <c r="D6" i="123"/>
  <c r="B3" i="122"/>
  <c r="C3" i="122"/>
  <c r="D3" i="122"/>
  <c r="B4" i="122"/>
  <c r="C4" i="122"/>
  <c r="D4" i="122"/>
  <c r="B6" i="122"/>
  <c r="C6" i="122"/>
  <c r="D6" i="122"/>
  <c r="B3" i="120"/>
  <c r="C3" i="120"/>
  <c r="B3" i="114"/>
  <c r="D3" i="117" s="1"/>
  <c r="C4" i="120"/>
  <c r="B4" i="114"/>
  <c r="D4" i="120" s="1"/>
  <c r="B6" i="117"/>
  <c r="B7" i="117" s="1"/>
  <c r="B6" i="114"/>
  <c r="D6" i="120" s="1"/>
  <c r="D7" i="120" s="1"/>
  <c r="B3" i="75"/>
  <c r="C3" i="75"/>
  <c r="D3" i="75"/>
  <c r="B4" i="75"/>
  <c r="C4" i="75"/>
  <c r="D4" i="75"/>
  <c r="B6" i="75"/>
  <c r="C6" i="75"/>
  <c r="D6" i="75"/>
  <c r="B3" i="99"/>
  <c r="C3" i="99"/>
  <c r="D3" i="99"/>
  <c r="B4" i="99"/>
  <c r="C4" i="99"/>
  <c r="D4" i="99"/>
  <c r="B6" i="99"/>
  <c r="C6" i="99"/>
  <c r="D6" i="99"/>
  <c r="B3" i="81"/>
  <c r="C3" i="81"/>
  <c r="D3" i="81"/>
  <c r="B4" i="81"/>
  <c r="C4" i="81"/>
  <c r="D4" i="81"/>
  <c r="B6" i="81"/>
  <c r="C6" i="81"/>
  <c r="D6" i="81"/>
  <c r="B3" i="72"/>
  <c r="C3" i="72"/>
  <c r="D3" i="72"/>
  <c r="B4" i="72"/>
  <c r="C4" i="72"/>
  <c r="D4" i="72"/>
  <c r="B6" i="72"/>
  <c r="C6" i="72"/>
  <c r="D6" i="72"/>
  <c r="B3" i="71"/>
  <c r="C3" i="71"/>
  <c r="D3" i="71"/>
  <c r="B4" i="71"/>
  <c r="C4" i="71"/>
  <c r="D4" i="71"/>
  <c r="B6" i="71"/>
  <c r="C6" i="71"/>
  <c r="D6" i="71"/>
  <c r="B3" i="98"/>
  <c r="C3" i="98"/>
  <c r="D3" i="98"/>
  <c r="B4" i="98"/>
  <c r="C4" i="98"/>
  <c r="D4" i="98"/>
  <c r="B6" i="98"/>
  <c r="C6" i="98"/>
  <c r="D6" i="98"/>
  <c r="B3" i="80"/>
  <c r="C3" i="80"/>
  <c r="D3" i="80"/>
  <c r="B4" i="80"/>
  <c r="C4" i="80"/>
  <c r="D4" i="80"/>
  <c r="B6" i="80"/>
  <c r="C6" i="80"/>
  <c r="D6" i="80"/>
  <c r="AF11" i="102" l="1"/>
  <c r="AF11" i="76"/>
  <c r="AF12" i="85"/>
  <c r="AX10" i="99"/>
  <c r="AX10" i="81"/>
  <c r="AX10" i="72"/>
  <c r="AF11" i="67"/>
  <c r="AX10" i="98"/>
  <c r="AX10" i="71"/>
  <c r="AX10" i="69"/>
  <c r="AF11" i="73"/>
  <c r="AX10" i="80"/>
  <c r="AD12" i="85"/>
  <c r="AD11" i="102"/>
  <c r="AD11" i="76"/>
  <c r="AD11" i="73"/>
  <c r="AF14" i="76"/>
  <c r="AF15" i="85"/>
  <c r="AX13" i="99"/>
  <c r="AX13" i="81"/>
  <c r="AX13" i="72"/>
  <c r="AF14" i="102"/>
  <c r="AF14" i="67"/>
  <c r="AX13" i="71"/>
  <c r="AX13" i="69"/>
  <c r="AF14" i="73"/>
  <c r="AX13" i="80"/>
  <c r="AX13" i="98"/>
  <c r="AE14" i="76"/>
  <c r="AE15" i="85"/>
  <c r="AE14" i="102"/>
  <c r="AE14" i="67"/>
  <c r="AE14" i="73"/>
  <c r="AX16" i="99"/>
  <c r="AX16" i="81"/>
  <c r="AX16" i="72"/>
  <c r="AX16" i="80"/>
  <c r="AX16" i="98"/>
  <c r="AX16" i="69"/>
  <c r="AX16" i="71"/>
  <c r="AX22" i="99"/>
  <c r="AX22" i="81"/>
  <c r="AX22" i="72"/>
  <c r="AX22" i="71"/>
  <c r="AX22" i="69"/>
  <c r="AX22" i="80"/>
  <c r="AX22" i="98"/>
  <c r="AD14" i="102"/>
  <c r="AD14" i="76"/>
  <c r="AD15" i="85"/>
  <c r="AD14" i="73"/>
  <c r="AX19" i="99"/>
  <c r="AX19" i="81"/>
  <c r="AX19" i="72"/>
  <c r="AX19" i="98"/>
  <c r="AX19" i="71"/>
  <c r="AX19" i="80"/>
  <c r="AX19" i="69"/>
  <c r="AX28" i="99"/>
  <c r="AX28" i="72"/>
  <c r="AX28" i="71"/>
  <c r="AX28" i="98"/>
  <c r="AX28" i="80"/>
  <c r="AX28" i="69"/>
  <c r="AX28" i="81"/>
  <c r="AZ23" i="3"/>
  <c r="AZ22" i="99"/>
  <c r="AZ22" i="81"/>
  <c r="AZ22" i="75"/>
  <c r="AZ22" i="71"/>
  <c r="AZ22" i="98"/>
  <c r="AZ22" i="80"/>
  <c r="AZ22" i="72"/>
  <c r="AZ22" i="69"/>
  <c r="AV10" i="81"/>
  <c r="AV10" i="75"/>
  <c r="AV10" i="72"/>
  <c r="AV10" i="99"/>
  <c r="AD11" i="67"/>
  <c r="AV10" i="98"/>
  <c r="AV10" i="71"/>
  <c r="AV10" i="80"/>
  <c r="AV10" i="69"/>
  <c r="AX13" i="75"/>
  <c r="AZ10" i="99"/>
  <c r="AZ10" i="81"/>
  <c r="AZ10" i="75"/>
  <c r="AZ10" i="69"/>
  <c r="AZ10" i="71"/>
  <c r="AZ10" i="80"/>
  <c r="AZ10" i="98"/>
  <c r="AZ10" i="72"/>
  <c r="AZ13" i="99"/>
  <c r="AZ13" i="75"/>
  <c r="AZ13" i="71"/>
  <c r="AZ13" i="98"/>
  <c r="AZ13" i="72"/>
  <c r="AZ13" i="81"/>
  <c r="AZ13" i="80"/>
  <c r="AZ13" i="69"/>
  <c r="AV16" i="81"/>
  <c r="AV16" i="75"/>
  <c r="AV16" i="72"/>
  <c r="AV16" i="98"/>
  <c r="AV16" i="71"/>
  <c r="AV16" i="80"/>
  <c r="AV16" i="99"/>
  <c r="AV16" i="69"/>
  <c r="AX19" i="75"/>
  <c r="AV23" i="3"/>
  <c r="AV22" i="81"/>
  <c r="AV22" i="75"/>
  <c r="AV22" i="72"/>
  <c r="AV22" i="99"/>
  <c r="AV22" i="98"/>
  <c r="AV22" i="71"/>
  <c r="AV22" i="80"/>
  <c r="AV22" i="69"/>
  <c r="AX29" i="3"/>
  <c r="AX28" i="75"/>
  <c r="AD14" i="67"/>
  <c r="AV13" i="81"/>
  <c r="AV13" i="72"/>
  <c r="AV13" i="75"/>
  <c r="AV13" i="98"/>
  <c r="AV13" i="99"/>
  <c r="AV13" i="80"/>
  <c r="AV13" i="69"/>
  <c r="AV13" i="71"/>
  <c r="AZ19" i="99"/>
  <c r="AZ19" i="75"/>
  <c r="AZ19" i="81"/>
  <c r="AZ19" i="71"/>
  <c r="AZ19" i="98"/>
  <c r="AZ19" i="72"/>
  <c r="AZ19" i="69"/>
  <c r="AZ19" i="80"/>
  <c r="AW24" i="3"/>
  <c r="AW23" i="81"/>
  <c r="AW23" i="99"/>
  <c r="AW23" i="75"/>
  <c r="AW23" i="71"/>
  <c r="AW23" i="72"/>
  <c r="AW23" i="98"/>
  <c r="AW23" i="80"/>
  <c r="AW23" i="69"/>
  <c r="BB28" i="3"/>
  <c r="BB27" i="81"/>
  <c r="BB27" i="75"/>
  <c r="BB27" i="71"/>
  <c r="BB27" i="98"/>
  <c r="BB27" i="99"/>
  <c r="BB27" i="80"/>
  <c r="BB27" i="72"/>
  <c r="BB27" i="69"/>
  <c r="AW19" i="75"/>
  <c r="AW19" i="99"/>
  <c r="AW19" i="72"/>
  <c r="AW19" i="71"/>
  <c r="AW19" i="81"/>
  <c r="AW19" i="80"/>
  <c r="AW19" i="98"/>
  <c r="AW19" i="69"/>
  <c r="AZ28" i="3"/>
  <c r="AZ27" i="99"/>
  <c r="AZ27" i="75"/>
  <c r="AZ27" i="81"/>
  <c r="AZ27" i="71"/>
  <c r="AZ27" i="80"/>
  <c r="AZ27" i="69"/>
  <c r="AZ27" i="72"/>
  <c r="AZ27" i="98"/>
  <c r="BB13" i="81"/>
  <c r="BB13" i="99"/>
  <c r="BB13" i="75"/>
  <c r="BB13" i="98"/>
  <c r="BB13" i="80"/>
  <c r="BB13" i="72"/>
  <c r="BB13" i="69"/>
  <c r="BB13" i="71"/>
  <c r="BC16" i="99"/>
  <c r="BC16" i="71"/>
  <c r="BC16" i="98"/>
  <c r="BC16" i="80"/>
  <c r="BC16" i="75"/>
  <c r="BC16" i="81"/>
  <c r="BC16" i="72"/>
  <c r="BC16" i="69"/>
  <c r="BC23" i="3"/>
  <c r="BC22" i="75"/>
  <c r="BC22" i="81"/>
  <c r="BC22" i="71"/>
  <c r="BC22" i="98"/>
  <c r="BC22" i="80"/>
  <c r="BC22" i="99"/>
  <c r="BC22" i="72"/>
  <c r="BC22" i="69"/>
  <c r="AZ16" i="99"/>
  <c r="AZ16" i="81"/>
  <c r="AZ16" i="80"/>
  <c r="AZ16" i="69"/>
  <c r="AZ16" i="75"/>
  <c r="AZ16" i="72"/>
  <c r="AZ16" i="71"/>
  <c r="AZ16" i="98"/>
  <c r="AX10" i="75"/>
  <c r="BB10" i="75"/>
  <c r="BB10" i="99"/>
  <c r="BB10" i="81"/>
  <c r="BB10" i="71"/>
  <c r="BB10" i="98"/>
  <c r="BB10" i="80"/>
  <c r="BB10" i="72"/>
  <c r="BB10" i="69"/>
  <c r="D4" i="115"/>
  <c r="AU29" i="3"/>
  <c r="AU28" i="75"/>
  <c r="AU28" i="99"/>
  <c r="AU28" i="81"/>
  <c r="AU28" i="72"/>
  <c r="AU28" i="69"/>
  <c r="AU28" i="98"/>
  <c r="AU28" i="71"/>
  <c r="AU28" i="80"/>
  <c r="BA10" i="81"/>
  <c r="BA10" i="99"/>
  <c r="BA10" i="72"/>
  <c r="BA10" i="75"/>
  <c r="BA10" i="98"/>
  <c r="BA10" i="69"/>
  <c r="BA10" i="80"/>
  <c r="BA10" i="71"/>
  <c r="BC10" i="81"/>
  <c r="BC10" i="75"/>
  <c r="BC10" i="71"/>
  <c r="BC10" i="98"/>
  <c r="BC10" i="80"/>
  <c r="BC10" i="72"/>
  <c r="BC10" i="69"/>
  <c r="BC10" i="99"/>
  <c r="AV29" i="3"/>
  <c r="AV28" i="99"/>
  <c r="AV28" i="72"/>
  <c r="AV28" i="98"/>
  <c r="AV28" i="75"/>
  <c r="AV28" i="81"/>
  <c r="AV28" i="80"/>
  <c r="AV28" i="71"/>
  <c r="AV28" i="69"/>
  <c r="BB22" i="75"/>
  <c r="BB22" i="99"/>
  <c r="BB22" i="81"/>
  <c r="BB22" i="71"/>
  <c r="BB22" i="98"/>
  <c r="BB22" i="72"/>
  <c r="BB22" i="80"/>
  <c r="BB22" i="69"/>
  <c r="BB23" i="3"/>
  <c r="B7" i="114"/>
  <c r="BC19" i="99"/>
  <c r="BC19" i="81"/>
  <c r="BC19" i="75"/>
  <c r="BC19" i="71"/>
  <c r="BC19" i="80"/>
  <c r="BC19" i="69"/>
  <c r="BC19" i="72"/>
  <c r="BC19" i="98"/>
  <c r="BA23" i="3"/>
  <c r="BA22" i="81"/>
  <c r="BA22" i="99"/>
  <c r="BA22" i="72"/>
  <c r="BA22" i="71"/>
  <c r="BA22" i="80"/>
  <c r="BA22" i="98"/>
  <c r="BA22" i="69"/>
  <c r="BA22" i="75"/>
  <c r="BA28" i="3"/>
  <c r="BA27" i="72"/>
  <c r="BA27" i="99"/>
  <c r="BA27" i="75"/>
  <c r="BA27" i="81"/>
  <c r="BA27" i="98"/>
  <c r="BA27" i="80"/>
  <c r="BA27" i="71"/>
  <c r="BA27" i="69"/>
  <c r="BA13" i="72"/>
  <c r="BA13" i="75"/>
  <c r="BA13" i="99"/>
  <c r="BA13" i="81"/>
  <c r="BA13" i="71"/>
  <c r="BA13" i="80"/>
  <c r="BA13" i="69"/>
  <c r="BA13" i="98"/>
  <c r="AW28" i="3"/>
  <c r="AW27" i="75"/>
  <c r="AW27" i="81"/>
  <c r="AW27" i="71"/>
  <c r="AW27" i="99"/>
  <c r="AW27" i="72"/>
  <c r="AW27" i="98"/>
  <c r="AW27" i="80"/>
  <c r="AW27" i="69"/>
  <c r="BC29" i="3"/>
  <c r="BC28" i="75"/>
  <c r="BC28" i="99"/>
  <c r="BC28" i="72"/>
  <c r="BC28" i="69"/>
  <c r="BC28" i="71"/>
  <c r="BC28" i="81"/>
  <c r="BC28" i="98"/>
  <c r="BC28" i="80"/>
  <c r="AU24" i="3"/>
  <c r="AU23" i="75"/>
  <c r="AU23" i="99"/>
  <c r="AU23" i="72"/>
  <c r="AU23" i="81"/>
  <c r="AU23" i="98"/>
  <c r="AU23" i="69"/>
  <c r="AU23" i="80"/>
  <c r="AU23" i="71"/>
  <c r="AW13" i="75"/>
  <c r="AW13" i="81"/>
  <c r="AW13" i="72"/>
  <c r="AW13" i="80"/>
  <c r="AW13" i="71"/>
  <c r="AW13" i="99"/>
  <c r="AW13" i="98"/>
  <c r="AW13" i="69"/>
  <c r="AX16" i="75"/>
  <c r="AV19" i="99"/>
  <c r="AV19" i="72"/>
  <c r="AV19" i="98"/>
  <c r="AV19" i="81"/>
  <c r="AV19" i="75"/>
  <c r="AV19" i="69"/>
  <c r="AV19" i="80"/>
  <c r="AV19" i="71"/>
  <c r="AX23" i="3"/>
  <c r="AX22" i="75"/>
  <c r="BB19" i="99"/>
  <c r="BB19" i="75"/>
  <c r="BB19" i="80"/>
  <c r="BB19" i="71"/>
  <c r="BB19" i="81"/>
  <c r="BB19" i="98"/>
  <c r="BB19" i="69"/>
  <c r="BB19" i="72"/>
  <c r="C3" i="115"/>
  <c r="D4" i="117"/>
  <c r="C3" i="117"/>
  <c r="C6" i="117"/>
  <c r="C7" i="117" s="1"/>
  <c r="C6" i="115"/>
  <c r="C7" i="115" s="1"/>
  <c r="C6" i="120"/>
  <c r="C7" i="120" s="1"/>
  <c r="C6" i="116"/>
  <c r="C7" i="116" s="1"/>
  <c r="B4" i="117"/>
  <c r="B4" i="115"/>
  <c r="B4" i="120"/>
  <c r="B4" i="116"/>
  <c r="D6" i="115"/>
  <c r="D7" i="115" s="1"/>
  <c r="C4" i="115"/>
  <c r="B3" i="115"/>
  <c r="B6" i="116"/>
  <c r="B7" i="116" s="1"/>
  <c r="D3" i="116"/>
  <c r="D6" i="117"/>
  <c r="D7" i="117" s="1"/>
  <c r="C4" i="117"/>
  <c r="B3" i="117"/>
  <c r="B6" i="120"/>
  <c r="B7" i="120" s="1"/>
  <c r="D3" i="120"/>
  <c r="D4" i="116"/>
  <c r="C3" i="116"/>
  <c r="B6" i="115"/>
  <c r="B7" i="115" s="1"/>
  <c r="D3" i="115"/>
  <c r="D6" i="116"/>
  <c r="D7" i="116" s="1"/>
  <c r="C4" i="116"/>
  <c r="B3" i="116"/>
  <c r="B3" i="69"/>
  <c r="C3" i="69"/>
  <c r="D3" i="69"/>
  <c r="B4" i="69"/>
  <c r="C4" i="69"/>
  <c r="D4" i="69"/>
  <c r="B6" i="69"/>
  <c r="C6" i="69"/>
  <c r="D6" i="69"/>
  <c r="AX23" i="81" l="1"/>
  <c r="AX23" i="71"/>
  <c r="AX23" i="98"/>
  <c r="AX23" i="80"/>
  <c r="AX23" i="69"/>
  <c r="AX23" i="72"/>
  <c r="AX23" i="99"/>
  <c r="AX29" i="99"/>
  <c r="AX29" i="81"/>
  <c r="AX29" i="72"/>
  <c r="AX29" i="71"/>
  <c r="AX29" i="69"/>
  <c r="AX29" i="80"/>
  <c r="AX29" i="98"/>
  <c r="AX24" i="3"/>
  <c r="AX23" i="75"/>
  <c r="BC29" i="72"/>
  <c r="BC29" i="98"/>
  <c r="BC29" i="75"/>
  <c r="BC29" i="99"/>
  <c r="BC29" i="69"/>
  <c r="BC29" i="71"/>
  <c r="BC29" i="80"/>
  <c r="BC29" i="81"/>
  <c r="BC24" i="3"/>
  <c r="BC23" i="99"/>
  <c r="BC23" i="75"/>
  <c r="BC23" i="81"/>
  <c r="BC23" i="72"/>
  <c r="BC23" i="98"/>
  <c r="BC23" i="71"/>
  <c r="BC23" i="80"/>
  <c r="BC23" i="69"/>
  <c r="AZ29" i="3"/>
  <c r="AZ28" i="75"/>
  <c r="AZ28" i="99"/>
  <c r="AZ28" i="81"/>
  <c r="AZ28" i="72"/>
  <c r="AZ28" i="71"/>
  <c r="AZ28" i="98"/>
  <c r="AZ28" i="69"/>
  <c r="AZ28" i="80"/>
  <c r="AV24" i="3"/>
  <c r="AV23" i="75"/>
  <c r="AV23" i="72"/>
  <c r="AV23" i="98"/>
  <c r="AV23" i="81"/>
  <c r="AV23" i="99"/>
  <c r="AV23" i="80"/>
  <c r="AV23" i="71"/>
  <c r="AV23" i="69"/>
  <c r="BB29" i="3"/>
  <c r="BB28" i="75"/>
  <c r="BB28" i="99"/>
  <c r="BB28" i="72"/>
  <c r="BB28" i="81"/>
  <c r="BB28" i="98"/>
  <c r="BB28" i="69"/>
  <c r="BB28" i="71"/>
  <c r="BB28" i="80"/>
  <c r="BA29" i="3"/>
  <c r="BA28" i="72"/>
  <c r="BA28" i="81"/>
  <c r="BA28" i="75"/>
  <c r="BA28" i="98"/>
  <c r="BA28" i="80"/>
  <c r="BA28" i="71"/>
  <c r="BA28" i="99"/>
  <c r="BA28" i="69"/>
  <c r="AV29" i="75"/>
  <c r="AV29" i="72"/>
  <c r="AV29" i="81"/>
  <c r="AV29" i="98"/>
  <c r="AV29" i="99"/>
  <c r="AV29" i="71"/>
  <c r="AV29" i="80"/>
  <c r="AV29" i="69"/>
  <c r="AU29" i="99"/>
  <c r="AU29" i="81"/>
  <c r="AU29" i="71"/>
  <c r="AU29" i="72"/>
  <c r="AU29" i="98"/>
  <c r="AU29" i="80"/>
  <c r="AU29" i="69"/>
  <c r="AU29" i="75"/>
  <c r="AW24" i="75"/>
  <c r="AW24" i="81"/>
  <c r="AW24" i="71"/>
  <c r="AW24" i="80"/>
  <c r="AW24" i="98"/>
  <c r="AW24" i="72"/>
  <c r="AW24" i="99"/>
  <c r="AW24" i="69"/>
  <c r="BA24" i="3"/>
  <c r="BA23" i="72"/>
  <c r="BA23" i="75"/>
  <c r="BA23" i="99"/>
  <c r="BA23" i="81"/>
  <c r="BA23" i="80"/>
  <c r="BA23" i="71"/>
  <c r="BA23" i="69"/>
  <c r="BA23" i="98"/>
  <c r="AU24" i="99"/>
  <c r="AU24" i="75"/>
  <c r="AU24" i="81"/>
  <c r="AU24" i="71"/>
  <c r="AU24" i="98"/>
  <c r="AU24" i="72"/>
  <c r="AU24" i="69"/>
  <c r="AU24" i="80"/>
  <c r="AW29" i="3"/>
  <c r="AW28" i="75"/>
  <c r="AW28" i="99"/>
  <c r="AW28" i="72"/>
  <c r="AW28" i="71"/>
  <c r="AW28" i="80"/>
  <c r="AW28" i="98"/>
  <c r="AW28" i="81"/>
  <c r="AW28" i="69"/>
  <c r="BB24" i="3"/>
  <c r="BB23" i="75"/>
  <c r="BB23" i="81"/>
  <c r="BB23" i="72"/>
  <c r="BB23" i="98"/>
  <c r="BB23" i="99"/>
  <c r="BB23" i="71"/>
  <c r="BB23" i="80"/>
  <c r="BB23" i="69"/>
  <c r="AX29" i="75"/>
  <c r="AZ24" i="3"/>
  <c r="AZ23" i="75"/>
  <c r="AZ23" i="99"/>
  <c r="AZ23" i="81"/>
  <c r="AZ23" i="72"/>
  <c r="AZ23" i="71"/>
  <c r="AZ23" i="80"/>
  <c r="AZ23" i="69"/>
  <c r="AZ23" i="98"/>
  <c r="E3" i="125"/>
  <c r="F3" i="125"/>
  <c r="G3" i="125"/>
  <c r="H3" i="125"/>
  <c r="I3" i="125"/>
  <c r="J3" i="125"/>
  <c r="K3" i="125"/>
  <c r="L3" i="125"/>
  <c r="M3" i="125"/>
  <c r="N3" i="125"/>
  <c r="O3" i="125"/>
  <c r="E4" i="125"/>
  <c r="F4" i="125"/>
  <c r="G4" i="125"/>
  <c r="H4" i="125"/>
  <c r="I4" i="125"/>
  <c r="J4" i="125"/>
  <c r="K4" i="125"/>
  <c r="L4" i="125"/>
  <c r="M4" i="125"/>
  <c r="N4" i="125"/>
  <c r="O4" i="125"/>
  <c r="E6" i="125"/>
  <c r="F6" i="125"/>
  <c r="G6" i="125"/>
  <c r="H6" i="125"/>
  <c r="I6" i="125"/>
  <c r="J6" i="125"/>
  <c r="K6" i="125"/>
  <c r="L6" i="125"/>
  <c r="M6" i="125"/>
  <c r="N6" i="125"/>
  <c r="O6" i="125"/>
  <c r="E3" i="124"/>
  <c r="F3" i="124"/>
  <c r="G3" i="124"/>
  <c r="H3" i="124"/>
  <c r="I3" i="124"/>
  <c r="J3" i="124"/>
  <c r="K3" i="124"/>
  <c r="L3" i="124"/>
  <c r="M3" i="124"/>
  <c r="N3" i="124"/>
  <c r="O3" i="124"/>
  <c r="E4" i="124"/>
  <c r="F4" i="124"/>
  <c r="G4" i="124"/>
  <c r="H4" i="124"/>
  <c r="I4" i="124"/>
  <c r="J4" i="124"/>
  <c r="K4" i="124"/>
  <c r="L4" i="124"/>
  <c r="M4" i="124"/>
  <c r="N4" i="124"/>
  <c r="O4" i="124"/>
  <c r="E6" i="124"/>
  <c r="F6" i="124"/>
  <c r="G6" i="124"/>
  <c r="H6" i="124"/>
  <c r="I6" i="124"/>
  <c r="J6" i="124"/>
  <c r="K6" i="124"/>
  <c r="L6" i="124"/>
  <c r="M6" i="124"/>
  <c r="N6" i="124"/>
  <c r="O6" i="124"/>
  <c r="E3" i="123"/>
  <c r="F3" i="123"/>
  <c r="G3" i="123"/>
  <c r="H3" i="123"/>
  <c r="I3" i="123"/>
  <c r="J3" i="123"/>
  <c r="K3" i="123"/>
  <c r="L3" i="123"/>
  <c r="M3" i="123"/>
  <c r="N3" i="123"/>
  <c r="O3" i="123"/>
  <c r="E4" i="123"/>
  <c r="F4" i="123"/>
  <c r="G4" i="123"/>
  <c r="H4" i="123"/>
  <c r="I4" i="123"/>
  <c r="J4" i="123"/>
  <c r="K4" i="123"/>
  <c r="L4" i="123"/>
  <c r="M4" i="123"/>
  <c r="N4" i="123"/>
  <c r="O4" i="123"/>
  <c r="E6" i="123"/>
  <c r="F6" i="123"/>
  <c r="G6" i="123"/>
  <c r="H6" i="123"/>
  <c r="I6" i="123"/>
  <c r="J6" i="123"/>
  <c r="K6" i="123"/>
  <c r="L6" i="123"/>
  <c r="M6" i="123"/>
  <c r="N6" i="123"/>
  <c r="O6" i="123"/>
  <c r="E3" i="122"/>
  <c r="F3" i="122"/>
  <c r="G3" i="122"/>
  <c r="H3" i="122"/>
  <c r="I3" i="122"/>
  <c r="J3" i="122"/>
  <c r="K3" i="122"/>
  <c r="L3" i="122"/>
  <c r="M3" i="122"/>
  <c r="N3" i="122"/>
  <c r="O3" i="122"/>
  <c r="E4" i="122"/>
  <c r="F4" i="122"/>
  <c r="G4" i="122"/>
  <c r="H4" i="122"/>
  <c r="I4" i="122"/>
  <c r="J4" i="122"/>
  <c r="K4" i="122"/>
  <c r="L4" i="122"/>
  <c r="M4" i="122"/>
  <c r="N4" i="122"/>
  <c r="O4" i="122"/>
  <c r="E6" i="122"/>
  <c r="F6" i="122"/>
  <c r="G6" i="122"/>
  <c r="H6" i="122"/>
  <c r="I6" i="122"/>
  <c r="J6" i="122"/>
  <c r="K6" i="122"/>
  <c r="L6" i="122"/>
  <c r="M6" i="122"/>
  <c r="N6" i="122"/>
  <c r="O6" i="122"/>
  <c r="C3" i="114"/>
  <c r="E3" i="115" s="1"/>
  <c r="D3" i="114"/>
  <c r="F3" i="115" s="1"/>
  <c r="E3" i="114"/>
  <c r="G3" i="115" s="1"/>
  <c r="F3" i="114"/>
  <c r="H3" i="116" s="1"/>
  <c r="C4" i="114"/>
  <c r="E4" i="116" s="1"/>
  <c r="D4" i="114"/>
  <c r="F4" i="116" s="1"/>
  <c r="E4" i="114"/>
  <c r="G4" i="116" s="1"/>
  <c r="F4" i="114"/>
  <c r="C6" i="114"/>
  <c r="E6" i="120" s="1"/>
  <c r="E7" i="120" s="1"/>
  <c r="D6" i="114"/>
  <c r="F6" i="120" s="1"/>
  <c r="F7" i="120" s="1"/>
  <c r="E6" i="114"/>
  <c r="G6" i="120" s="1"/>
  <c r="G7" i="120" s="1"/>
  <c r="F6" i="114"/>
  <c r="C7" i="114"/>
  <c r="E7" i="114"/>
  <c r="F7" i="114"/>
  <c r="B5" i="96"/>
  <c r="C5" i="96"/>
  <c r="D5" i="96"/>
  <c r="E5" i="96"/>
  <c r="F5" i="96"/>
  <c r="G5" i="96"/>
  <c r="H5" i="96"/>
  <c r="E6" i="96"/>
  <c r="E8" i="96"/>
  <c r="E9" i="96"/>
  <c r="E11" i="96"/>
  <c r="E12" i="96"/>
  <c r="E14" i="96"/>
  <c r="E15" i="96"/>
  <c r="E17" i="96"/>
  <c r="E18" i="96"/>
  <c r="E20" i="96"/>
  <c r="E21" i="96"/>
  <c r="E22" i="96"/>
  <c r="E23" i="96"/>
  <c r="E25" i="96"/>
  <c r="E26" i="96"/>
  <c r="E27" i="96"/>
  <c r="E28" i="96"/>
  <c r="B2" i="83"/>
  <c r="B2" i="96" s="1"/>
  <c r="C2" i="83"/>
  <c r="C2" i="96" s="1"/>
  <c r="D2" i="83"/>
  <c r="D2" i="96" s="1"/>
  <c r="E2" i="83"/>
  <c r="E2" i="96" s="1"/>
  <c r="F2" i="83"/>
  <c r="F2" i="96" s="1"/>
  <c r="G2" i="83"/>
  <c r="G2" i="96" s="1"/>
  <c r="H2" i="83"/>
  <c r="H2" i="96" s="1"/>
  <c r="B3" i="83"/>
  <c r="B3" i="96" s="1"/>
  <c r="C3" i="83"/>
  <c r="C3" i="96" s="1"/>
  <c r="D3" i="83"/>
  <c r="D3" i="96" s="1"/>
  <c r="E3" i="83"/>
  <c r="E3" i="96" s="1"/>
  <c r="F3" i="83"/>
  <c r="F3" i="96" s="1"/>
  <c r="G3" i="83"/>
  <c r="G3" i="96" s="1"/>
  <c r="H3" i="83"/>
  <c r="H3" i="96" s="1"/>
  <c r="B5" i="83"/>
  <c r="C5" i="83"/>
  <c r="D5" i="83"/>
  <c r="E5" i="83"/>
  <c r="F5" i="83"/>
  <c r="G5" i="83"/>
  <c r="H5" i="83"/>
  <c r="E6" i="83"/>
  <c r="E8" i="83"/>
  <c r="E9" i="83"/>
  <c r="E11" i="83"/>
  <c r="E12" i="83"/>
  <c r="E14" i="83"/>
  <c r="E15" i="83"/>
  <c r="E17" i="83"/>
  <c r="E18" i="83"/>
  <c r="E20" i="83"/>
  <c r="E21" i="83"/>
  <c r="E22" i="83"/>
  <c r="E23" i="83"/>
  <c r="E25" i="83"/>
  <c r="E26" i="83"/>
  <c r="E27" i="83"/>
  <c r="E28" i="83"/>
  <c r="E3" i="75"/>
  <c r="F3" i="75"/>
  <c r="G3" i="75"/>
  <c r="H3" i="75"/>
  <c r="I3" i="75"/>
  <c r="E4" i="75"/>
  <c r="F4" i="75"/>
  <c r="G4" i="75"/>
  <c r="H4" i="75"/>
  <c r="I4" i="75"/>
  <c r="E6" i="75"/>
  <c r="F6" i="75"/>
  <c r="G6" i="75"/>
  <c r="H6" i="75"/>
  <c r="I6" i="75"/>
  <c r="E3" i="99"/>
  <c r="F3" i="99"/>
  <c r="G3" i="99"/>
  <c r="H3" i="99"/>
  <c r="I3" i="99"/>
  <c r="J3" i="99"/>
  <c r="E4" i="99"/>
  <c r="F4" i="99"/>
  <c r="G4" i="99"/>
  <c r="H4" i="99"/>
  <c r="I4" i="99"/>
  <c r="J4" i="99"/>
  <c r="E6" i="99"/>
  <c r="F6" i="99"/>
  <c r="G6" i="99"/>
  <c r="H6" i="99"/>
  <c r="I6" i="99"/>
  <c r="J6" i="99"/>
  <c r="E3" i="81"/>
  <c r="F3" i="81"/>
  <c r="G3" i="81"/>
  <c r="H3" i="81"/>
  <c r="I3" i="81"/>
  <c r="E4" i="81"/>
  <c r="F4" i="81"/>
  <c r="G4" i="81"/>
  <c r="H4" i="81"/>
  <c r="I4" i="81"/>
  <c r="E6" i="81"/>
  <c r="F6" i="81"/>
  <c r="G6" i="81"/>
  <c r="H6" i="81"/>
  <c r="I6" i="81"/>
  <c r="E3" i="72"/>
  <c r="F3" i="72"/>
  <c r="G3" i="72"/>
  <c r="E4" i="72"/>
  <c r="F4" i="72"/>
  <c r="G4" i="72"/>
  <c r="E6" i="72"/>
  <c r="F6" i="72"/>
  <c r="G6" i="72"/>
  <c r="E3" i="71"/>
  <c r="F3" i="71"/>
  <c r="G3" i="71"/>
  <c r="H3" i="71"/>
  <c r="I3" i="71"/>
  <c r="J3" i="71"/>
  <c r="K3" i="71"/>
  <c r="L3" i="71"/>
  <c r="M3" i="71"/>
  <c r="N3" i="71"/>
  <c r="O3" i="71"/>
  <c r="P3" i="71"/>
  <c r="Q3" i="71"/>
  <c r="R3" i="71"/>
  <c r="S3" i="71"/>
  <c r="T3" i="71"/>
  <c r="U3" i="71"/>
  <c r="V3" i="71"/>
  <c r="W3" i="71"/>
  <c r="X3" i="71"/>
  <c r="Y3" i="71"/>
  <c r="Z3" i="71"/>
  <c r="AA3" i="71"/>
  <c r="AB3" i="71"/>
  <c r="AC3" i="71"/>
  <c r="AD3" i="71"/>
  <c r="AE3" i="71"/>
  <c r="AF3" i="71"/>
  <c r="AG3" i="71"/>
  <c r="AH3" i="71"/>
  <c r="AI3" i="71"/>
  <c r="AJ3" i="71"/>
  <c r="AK3" i="71"/>
  <c r="AL3" i="71"/>
  <c r="AM3" i="71"/>
  <c r="AN3" i="71"/>
  <c r="AO3" i="71"/>
  <c r="AP3" i="71"/>
  <c r="AQ3" i="71"/>
  <c r="AR3" i="71"/>
  <c r="AS3" i="71"/>
  <c r="AT3" i="71"/>
  <c r="E4" i="71"/>
  <c r="F4" i="71"/>
  <c r="G4" i="71"/>
  <c r="H4" i="71"/>
  <c r="I4" i="71"/>
  <c r="J4" i="71"/>
  <c r="K4" i="71"/>
  <c r="L4" i="71"/>
  <c r="M4" i="71"/>
  <c r="N4" i="71"/>
  <c r="O4" i="71"/>
  <c r="P4" i="71"/>
  <c r="Q4" i="71"/>
  <c r="R4" i="71"/>
  <c r="S4" i="71"/>
  <c r="T4" i="71"/>
  <c r="U4" i="71"/>
  <c r="V4" i="71"/>
  <c r="W4" i="71"/>
  <c r="X4" i="71"/>
  <c r="Y4" i="71"/>
  <c r="Z4" i="71"/>
  <c r="AA4" i="71"/>
  <c r="AB4" i="71"/>
  <c r="AC4" i="71"/>
  <c r="AD4" i="71"/>
  <c r="AE4" i="71"/>
  <c r="AF4" i="71"/>
  <c r="AG4" i="71"/>
  <c r="AH4" i="71"/>
  <c r="AI4" i="71"/>
  <c r="AJ4" i="71"/>
  <c r="AK4" i="71"/>
  <c r="AL4" i="71"/>
  <c r="AM4" i="71"/>
  <c r="AN4" i="71"/>
  <c r="AO4" i="71"/>
  <c r="AP4" i="71"/>
  <c r="AQ4" i="71"/>
  <c r="AR4" i="71"/>
  <c r="AS4" i="71"/>
  <c r="AT4" i="71"/>
  <c r="E6" i="71"/>
  <c r="F6" i="71"/>
  <c r="G6" i="71"/>
  <c r="H6" i="71"/>
  <c r="I6" i="71"/>
  <c r="J6" i="71"/>
  <c r="K6" i="71"/>
  <c r="L6" i="71"/>
  <c r="M6" i="71"/>
  <c r="N6" i="71"/>
  <c r="O6" i="71"/>
  <c r="P6" i="71"/>
  <c r="Q6" i="71"/>
  <c r="R6" i="71"/>
  <c r="S6" i="71"/>
  <c r="T6" i="71"/>
  <c r="U6" i="71"/>
  <c r="V6" i="71"/>
  <c r="W6" i="71"/>
  <c r="X6" i="71"/>
  <c r="Y6" i="71"/>
  <c r="Z6" i="71"/>
  <c r="AA6" i="71"/>
  <c r="AB6" i="71"/>
  <c r="AC6" i="71"/>
  <c r="AD6" i="71"/>
  <c r="AE6" i="71"/>
  <c r="AF6" i="71"/>
  <c r="AG6" i="71"/>
  <c r="AH6" i="71"/>
  <c r="AI6" i="71"/>
  <c r="AJ6" i="71"/>
  <c r="AK6" i="71"/>
  <c r="AL6" i="71"/>
  <c r="AM6" i="71"/>
  <c r="AN6" i="71"/>
  <c r="AO6" i="71"/>
  <c r="AP6" i="71"/>
  <c r="AQ6" i="71"/>
  <c r="AR6" i="71"/>
  <c r="AS6" i="71"/>
  <c r="AT6" i="71"/>
  <c r="E3" i="98"/>
  <c r="F3" i="98"/>
  <c r="G3" i="98"/>
  <c r="H3" i="98"/>
  <c r="I3" i="98"/>
  <c r="J3" i="98"/>
  <c r="K3" i="98"/>
  <c r="L3" i="98"/>
  <c r="M3" i="98"/>
  <c r="N3" i="98"/>
  <c r="O3" i="98"/>
  <c r="P3" i="98"/>
  <c r="Q3" i="98"/>
  <c r="R3" i="98"/>
  <c r="S3" i="98"/>
  <c r="T3" i="98"/>
  <c r="U3" i="98"/>
  <c r="V3" i="98"/>
  <c r="W3" i="98"/>
  <c r="X3" i="98"/>
  <c r="Y3" i="98"/>
  <c r="Z3" i="98"/>
  <c r="AA3" i="98"/>
  <c r="AB3" i="98"/>
  <c r="AC3" i="98"/>
  <c r="AD3" i="98"/>
  <c r="AE3" i="98"/>
  <c r="AF3" i="98"/>
  <c r="AG3" i="98"/>
  <c r="AH3" i="98"/>
  <c r="AI3" i="98"/>
  <c r="AJ3" i="98"/>
  <c r="AK3" i="98"/>
  <c r="AL3" i="98"/>
  <c r="AM3" i="98"/>
  <c r="AN3" i="98"/>
  <c r="AO3" i="98"/>
  <c r="AP3" i="98"/>
  <c r="AQ3" i="98"/>
  <c r="AR3" i="98"/>
  <c r="AS3" i="98"/>
  <c r="AT3" i="98"/>
  <c r="E4" i="98"/>
  <c r="F4" i="98"/>
  <c r="G4" i="98"/>
  <c r="H4" i="98"/>
  <c r="I4" i="98"/>
  <c r="J4" i="98"/>
  <c r="K4" i="98"/>
  <c r="L4" i="98"/>
  <c r="M4" i="98"/>
  <c r="N4" i="98"/>
  <c r="O4" i="98"/>
  <c r="P4" i="98"/>
  <c r="Q4" i="98"/>
  <c r="R4" i="98"/>
  <c r="S4" i="98"/>
  <c r="T4" i="98"/>
  <c r="U4" i="98"/>
  <c r="V4" i="98"/>
  <c r="W4" i="98"/>
  <c r="X4" i="98"/>
  <c r="Y4" i="98"/>
  <c r="Z4" i="98"/>
  <c r="AA4" i="98"/>
  <c r="AB4" i="98"/>
  <c r="AC4" i="98"/>
  <c r="AD4" i="98"/>
  <c r="AE4" i="98"/>
  <c r="AF4" i="98"/>
  <c r="AG4" i="98"/>
  <c r="AH4" i="98"/>
  <c r="AI4" i="98"/>
  <c r="AJ4" i="98"/>
  <c r="AK4" i="98"/>
  <c r="AL4" i="98"/>
  <c r="AM4" i="98"/>
  <c r="AN4" i="98"/>
  <c r="AO4" i="98"/>
  <c r="AP4" i="98"/>
  <c r="AQ4" i="98"/>
  <c r="AR4" i="98"/>
  <c r="AS4" i="98"/>
  <c r="AT4" i="98"/>
  <c r="E6" i="98"/>
  <c r="F6" i="98"/>
  <c r="G6" i="98"/>
  <c r="H6" i="98"/>
  <c r="I6" i="98"/>
  <c r="J6" i="98"/>
  <c r="K6" i="98"/>
  <c r="L6" i="98"/>
  <c r="M6" i="98"/>
  <c r="N6" i="98"/>
  <c r="O6" i="98"/>
  <c r="P6" i="98"/>
  <c r="Q6" i="98"/>
  <c r="R6" i="98"/>
  <c r="S6" i="98"/>
  <c r="T6" i="98"/>
  <c r="U6" i="98"/>
  <c r="V6" i="98"/>
  <c r="W6" i="98"/>
  <c r="X6" i="98"/>
  <c r="Y6" i="98"/>
  <c r="Z6" i="98"/>
  <c r="AA6" i="98"/>
  <c r="AB6" i="98"/>
  <c r="AC6" i="98"/>
  <c r="AD6" i="98"/>
  <c r="AE6" i="98"/>
  <c r="AF6" i="98"/>
  <c r="AG6" i="98"/>
  <c r="AH6" i="98"/>
  <c r="AI6" i="98"/>
  <c r="AJ6" i="98"/>
  <c r="AK6" i="98"/>
  <c r="AL6" i="98"/>
  <c r="AM6" i="98"/>
  <c r="AN6" i="98"/>
  <c r="AO6" i="98"/>
  <c r="AP6" i="98"/>
  <c r="AQ6" i="98"/>
  <c r="AR6" i="98"/>
  <c r="AS6" i="98"/>
  <c r="AT6" i="98"/>
  <c r="E3" i="80"/>
  <c r="F3" i="80"/>
  <c r="G3" i="80"/>
  <c r="H3" i="80"/>
  <c r="I3" i="80"/>
  <c r="J3" i="80"/>
  <c r="K3" i="80"/>
  <c r="L3" i="80"/>
  <c r="M3" i="80"/>
  <c r="N3" i="80"/>
  <c r="O3" i="80"/>
  <c r="P3" i="80"/>
  <c r="Q3" i="80"/>
  <c r="R3" i="80"/>
  <c r="S3" i="80"/>
  <c r="T3" i="80"/>
  <c r="U3" i="80"/>
  <c r="V3" i="80"/>
  <c r="W3" i="80"/>
  <c r="X3" i="80"/>
  <c r="Y3" i="80"/>
  <c r="Z3" i="80"/>
  <c r="AA3" i="80"/>
  <c r="AB3" i="80"/>
  <c r="AC3" i="80"/>
  <c r="AD3" i="80"/>
  <c r="AE3" i="80"/>
  <c r="AF3" i="80"/>
  <c r="AG3" i="80"/>
  <c r="AH3" i="80"/>
  <c r="AI3" i="80"/>
  <c r="AJ3" i="80"/>
  <c r="AK3" i="80"/>
  <c r="AL3" i="80"/>
  <c r="AM3" i="80"/>
  <c r="AN3" i="80"/>
  <c r="AO3" i="80"/>
  <c r="AP3" i="80"/>
  <c r="AQ3" i="80"/>
  <c r="AR3" i="80"/>
  <c r="AS3" i="80"/>
  <c r="AT3" i="80"/>
  <c r="E4" i="80"/>
  <c r="F4" i="80"/>
  <c r="G4" i="80"/>
  <c r="H4" i="80"/>
  <c r="I4" i="80"/>
  <c r="J4" i="80"/>
  <c r="K4" i="80"/>
  <c r="L4" i="80"/>
  <c r="M4" i="80"/>
  <c r="N4" i="80"/>
  <c r="O4" i="80"/>
  <c r="P4" i="80"/>
  <c r="Q4" i="80"/>
  <c r="R4" i="80"/>
  <c r="S4" i="80"/>
  <c r="T4" i="80"/>
  <c r="U4" i="80"/>
  <c r="V4" i="80"/>
  <c r="W4" i="80"/>
  <c r="X4" i="80"/>
  <c r="Y4" i="80"/>
  <c r="Z4" i="80"/>
  <c r="AA4" i="80"/>
  <c r="AB4" i="80"/>
  <c r="AC4" i="80"/>
  <c r="AD4" i="80"/>
  <c r="AE4" i="80"/>
  <c r="AF4" i="80"/>
  <c r="AG4" i="80"/>
  <c r="AH4" i="80"/>
  <c r="AI4" i="80"/>
  <c r="AJ4" i="80"/>
  <c r="AK4" i="80"/>
  <c r="AL4" i="80"/>
  <c r="AM4" i="80"/>
  <c r="AN4" i="80"/>
  <c r="AO4" i="80"/>
  <c r="AP4" i="80"/>
  <c r="AQ4" i="80"/>
  <c r="AR4" i="80"/>
  <c r="AS4" i="80"/>
  <c r="AT4" i="80"/>
  <c r="E6" i="80"/>
  <c r="F6" i="80"/>
  <c r="G6" i="80"/>
  <c r="H6" i="80"/>
  <c r="I6" i="80"/>
  <c r="J6" i="80"/>
  <c r="K6" i="80"/>
  <c r="L6" i="80"/>
  <c r="M6" i="80"/>
  <c r="N6" i="80"/>
  <c r="O6" i="80"/>
  <c r="P6" i="80"/>
  <c r="Q6" i="80"/>
  <c r="R6" i="80"/>
  <c r="S6" i="80"/>
  <c r="T6" i="80"/>
  <c r="U6" i="80"/>
  <c r="V6" i="80"/>
  <c r="W6" i="80"/>
  <c r="X6" i="80"/>
  <c r="Y6" i="80"/>
  <c r="Z6" i="80"/>
  <c r="AA6" i="80"/>
  <c r="AB6" i="80"/>
  <c r="AC6" i="80"/>
  <c r="AD6" i="80"/>
  <c r="AE6" i="80"/>
  <c r="AF6" i="80"/>
  <c r="AG6" i="80"/>
  <c r="AH6" i="80"/>
  <c r="AI6" i="80"/>
  <c r="AJ6" i="80"/>
  <c r="AK6" i="80"/>
  <c r="AL6" i="80"/>
  <c r="AM6" i="80"/>
  <c r="AN6" i="80"/>
  <c r="AO6" i="80"/>
  <c r="AP6" i="80"/>
  <c r="AQ6" i="80"/>
  <c r="AR6" i="80"/>
  <c r="AS6" i="80"/>
  <c r="AT6" i="80"/>
  <c r="E3" i="69"/>
  <c r="F3" i="69"/>
  <c r="G3" i="69"/>
  <c r="H3" i="69"/>
  <c r="I3" i="69"/>
  <c r="J3" i="69"/>
  <c r="K3" i="69"/>
  <c r="L3" i="69"/>
  <c r="M3" i="69"/>
  <c r="N3" i="69"/>
  <c r="O3" i="69"/>
  <c r="P3" i="69"/>
  <c r="Q3" i="69"/>
  <c r="R3" i="69"/>
  <c r="S3" i="69"/>
  <c r="T3" i="69"/>
  <c r="U3" i="69"/>
  <c r="V3" i="69"/>
  <c r="W3" i="69"/>
  <c r="X3" i="69"/>
  <c r="Y3" i="69"/>
  <c r="Z3" i="69"/>
  <c r="AA3" i="69"/>
  <c r="AB3" i="69"/>
  <c r="AC3" i="69"/>
  <c r="AD3" i="69"/>
  <c r="AE3" i="69"/>
  <c r="AF3" i="69"/>
  <c r="AG3" i="69"/>
  <c r="AH3" i="69"/>
  <c r="AI3" i="69"/>
  <c r="AJ3" i="69"/>
  <c r="AK3" i="69"/>
  <c r="AL3" i="69"/>
  <c r="AM3" i="69"/>
  <c r="AN3" i="69"/>
  <c r="AO3" i="69"/>
  <c r="AP3" i="69"/>
  <c r="AQ3" i="69"/>
  <c r="AR3" i="69"/>
  <c r="AS3" i="69"/>
  <c r="AT3" i="69"/>
  <c r="E4" i="69"/>
  <c r="F4" i="69"/>
  <c r="G4" i="69"/>
  <c r="H4" i="69"/>
  <c r="I4" i="69"/>
  <c r="J4" i="69"/>
  <c r="K4" i="69"/>
  <c r="L4" i="69"/>
  <c r="M4" i="69"/>
  <c r="N4" i="69"/>
  <c r="O4" i="69"/>
  <c r="P4" i="69"/>
  <c r="Q4" i="69"/>
  <c r="R4" i="69"/>
  <c r="S4" i="69"/>
  <c r="T4" i="69"/>
  <c r="U4" i="69"/>
  <c r="V4" i="69"/>
  <c r="W4" i="69"/>
  <c r="X4" i="69"/>
  <c r="Y4" i="69"/>
  <c r="Z4" i="69"/>
  <c r="AA4" i="69"/>
  <c r="AB4" i="69"/>
  <c r="AC4" i="69"/>
  <c r="AD4" i="69"/>
  <c r="AE4" i="69"/>
  <c r="AF4" i="69"/>
  <c r="AG4" i="69"/>
  <c r="AH4" i="69"/>
  <c r="AI4" i="69"/>
  <c r="AJ4" i="69"/>
  <c r="AK4" i="69"/>
  <c r="AL4" i="69"/>
  <c r="AM4" i="69"/>
  <c r="AN4" i="69"/>
  <c r="AO4" i="69"/>
  <c r="AP4" i="69"/>
  <c r="AQ4" i="69"/>
  <c r="AR4" i="69"/>
  <c r="AS4" i="69"/>
  <c r="AT4" i="69"/>
  <c r="E6" i="69"/>
  <c r="F6" i="69"/>
  <c r="G6" i="69"/>
  <c r="H6" i="69"/>
  <c r="I6" i="69"/>
  <c r="J6" i="69"/>
  <c r="K6" i="69"/>
  <c r="L6" i="69"/>
  <c r="M6" i="69"/>
  <c r="N6" i="69"/>
  <c r="O6" i="69"/>
  <c r="P6" i="69"/>
  <c r="Q6" i="69"/>
  <c r="R6" i="69"/>
  <c r="S6" i="69"/>
  <c r="T6" i="69"/>
  <c r="U6" i="69"/>
  <c r="V6" i="69"/>
  <c r="W6" i="69"/>
  <c r="X6" i="69"/>
  <c r="Y6" i="69"/>
  <c r="Z6" i="69"/>
  <c r="AA6" i="69"/>
  <c r="AB6" i="69"/>
  <c r="AC6" i="69"/>
  <c r="AD6" i="69"/>
  <c r="AE6" i="69"/>
  <c r="AF6" i="69"/>
  <c r="AG6" i="69"/>
  <c r="AH6" i="69"/>
  <c r="AI6" i="69"/>
  <c r="AJ6" i="69"/>
  <c r="AK6" i="69"/>
  <c r="AL6" i="69"/>
  <c r="AM6" i="69"/>
  <c r="AN6" i="69"/>
  <c r="AO6" i="69"/>
  <c r="AP6" i="69"/>
  <c r="AQ6" i="69"/>
  <c r="AR6" i="69"/>
  <c r="AS6" i="69"/>
  <c r="AT6" i="69"/>
  <c r="G7" i="3"/>
  <c r="G7" i="69" s="1"/>
  <c r="G9" i="3"/>
  <c r="G12" i="3"/>
  <c r="G12" i="69" s="1"/>
  <c r="G15" i="3"/>
  <c r="G15" i="69" s="1"/>
  <c r="G18" i="3"/>
  <c r="G21" i="3"/>
  <c r="G22" i="3" s="1"/>
  <c r="G26" i="3"/>
  <c r="AX24" i="99" l="1"/>
  <c r="AX24" i="81"/>
  <c r="AX24" i="72"/>
  <c r="AX24" i="80"/>
  <c r="AX24" i="98"/>
  <c r="AX24" i="69"/>
  <c r="AX24" i="71"/>
  <c r="D7" i="114"/>
  <c r="AW29" i="75"/>
  <c r="AW29" i="81"/>
  <c r="AW29" i="99"/>
  <c r="AW29" i="80"/>
  <c r="AW29" i="71"/>
  <c r="AW29" i="98"/>
  <c r="AW29" i="72"/>
  <c r="AW29" i="69"/>
  <c r="BA29" i="72"/>
  <c r="BA29" i="99"/>
  <c r="BA29" i="81"/>
  <c r="BA29" i="75"/>
  <c r="BA29" i="80"/>
  <c r="BA29" i="71"/>
  <c r="BA29" i="69"/>
  <c r="BA29" i="98"/>
  <c r="AV24" i="81"/>
  <c r="AV24" i="72"/>
  <c r="AV24" i="75"/>
  <c r="AV24" i="99"/>
  <c r="AV24" i="98"/>
  <c r="AV24" i="71"/>
  <c r="AV24" i="80"/>
  <c r="AV24" i="69"/>
  <c r="BC24" i="75"/>
  <c r="BC24" i="81"/>
  <c r="BC24" i="99"/>
  <c r="BC24" i="71"/>
  <c r="BC24" i="98"/>
  <c r="BC24" i="69"/>
  <c r="BC24" i="80"/>
  <c r="BC24" i="72"/>
  <c r="BB24" i="81"/>
  <c r="BB24" i="99"/>
  <c r="BB24" i="71"/>
  <c r="BB24" i="72"/>
  <c r="BB24" i="80"/>
  <c r="BB24" i="98"/>
  <c r="BB24" i="75"/>
  <c r="BB24" i="69"/>
  <c r="BB29" i="75"/>
  <c r="BB29" i="99"/>
  <c r="BB29" i="81"/>
  <c r="BB29" i="72"/>
  <c r="BB29" i="71"/>
  <c r="BB29" i="80"/>
  <c r="BB29" i="98"/>
  <c r="BB29" i="69"/>
  <c r="AZ29" i="99"/>
  <c r="AZ29" i="81"/>
  <c r="AZ29" i="75"/>
  <c r="AZ29" i="71"/>
  <c r="AZ29" i="98"/>
  <c r="AZ29" i="69"/>
  <c r="AZ29" i="80"/>
  <c r="AZ29" i="72"/>
  <c r="AZ24" i="99"/>
  <c r="AZ24" i="71"/>
  <c r="AZ24" i="98"/>
  <c r="AZ24" i="72"/>
  <c r="AZ24" i="75"/>
  <c r="AZ24" i="80"/>
  <c r="AZ24" i="69"/>
  <c r="AZ24" i="81"/>
  <c r="BA24" i="75"/>
  <c r="BA24" i="99"/>
  <c r="BA24" i="72"/>
  <c r="BA24" i="71"/>
  <c r="BA24" i="98"/>
  <c r="BA24" i="69"/>
  <c r="BA24" i="80"/>
  <c r="BA24" i="81"/>
  <c r="AX24" i="75"/>
  <c r="E4" i="115"/>
  <c r="G4" i="115"/>
  <c r="F4" i="115"/>
  <c r="G6" i="116"/>
  <c r="G7" i="116" s="1"/>
  <c r="G6" i="117"/>
  <c r="G7" i="117" s="1"/>
  <c r="G26" i="75"/>
  <c r="H25" i="96"/>
  <c r="H25" i="83"/>
  <c r="G26" i="72"/>
  <c r="G26" i="81"/>
  <c r="G26" i="99"/>
  <c r="G26" i="71"/>
  <c r="G26" i="98"/>
  <c r="G26" i="80"/>
  <c r="G27" i="3"/>
  <c r="G26" i="69"/>
  <c r="H21" i="96"/>
  <c r="H21" i="83"/>
  <c r="G22" i="75"/>
  <c r="G22" i="81"/>
  <c r="G22" i="71"/>
  <c r="G22" i="99"/>
  <c r="G22" i="72"/>
  <c r="G22" i="80"/>
  <c r="G22" i="98"/>
  <c r="G22" i="69"/>
  <c r="G23" i="3"/>
  <c r="G10" i="3"/>
  <c r="G9" i="125"/>
  <c r="G9" i="122"/>
  <c r="G9" i="123"/>
  <c r="G9" i="124"/>
  <c r="E9" i="114"/>
  <c r="H8" i="96"/>
  <c r="G9" i="75"/>
  <c r="H8" i="83"/>
  <c r="G9" i="72"/>
  <c r="G9" i="71"/>
  <c r="G9" i="81"/>
  <c r="G9" i="99"/>
  <c r="G9" i="80"/>
  <c r="G9" i="69"/>
  <c r="G9" i="98"/>
  <c r="G19" i="3"/>
  <c r="H17" i="83"/>
  <c r="H17" i="96"/>
  <c r="G18" i="75"/>
  <c r="G18" i="99"/>
  <c r="G18" i="72"/>
  <c r="G18" i="81"/>
  <c r="G18" i="71"/>
  <c r="G18" i="80"/>
  <c r="G18" i="98"/>
  <c r="G18" i="69"/>
  <c r="G21" i="98"/>
  <c r="G12" i="98"/>
  <c r="G16" i="3"/>
  <c r="G7" i="123"/>
  <c r="G7" i="124"/>
  <c r="G7" i="125"/>
  <c r="G7" i="122"/>
  <c r="H6" i="96"/>
  <c r="G7" i="75"/>
  <c r="H6" i="83"/>
  <c r="G7" i="99"/>
  <c r="G7" i="81"/>
  <c r="G7" i="71"/>
  <c r="G7" i="72"/>
  <c r="G7" i="98"/>
  <c r="G7" i="80"/>
  <c r="G21" i="69"/>
  <c r="G15" i="75"/>
  <c r="H14" i="96"/>
  <c r="H14" i="83"/>
  <c r="G15" i="72"/>
  <c r="G15" i="81"/>
  <c r="G15" i="71"/>
  <c r="G15" i="99"/>
  <c r="G15" i="80"/>
  <c r="G15" i="98"/>
  <c r="H20" i="96"/>
  <c r="G21" i="75"/>
  <c r="H20" i="83"/>
  <c r="G21" i="72"/>
  <c r="G21" i="81"/>
  <c r="G21" i="99"/>
  <c r="G21" i="71"/>
  <c r="G21" i="80"/>
  <c r="G13" i="3"/>
  <c r="G12" i="125"/>
  <c r="G12" i="122"/>
  <c r="G12" i="123"/>
  <c r="G12" i="124"/>
  <c r="H11" i="83"/>
  <c r="G12" i="75"/>
  <c r="G12" i="99"/>
  <c r="E12" i="114"/>
  <c r="H11" i="96"/>
  <c r="G12" i="72"/>
  <c r="G12" i="71"/>
  <c r="G12" i="81"/>
  <c r="G12" i="80"/>
  <c r="H6" i="120"/>
  <c r="H7" i="120" s="1"/>
  <c r="H6" i="117"/>
  <c r="H7" i="117" s="1"/>
  <c r="H6" i="116"/>
  <c r="H7" i="116" s="1"/>
  <c r="H6" i="115"/>
  <c r="H7" i="115" s="1"/>
  <c r="H4" i="117"/>
  <c r="H4" i="120"/>
  <c r="H4" i="116"/>
  <c r="H4" i="115"/>
  <c r="H3" i="117"/>
  <c r="H3" i="120"/>
  <c r="H3" i="115"/>
  <c r="G4" i="120"/>
  <c r="G4" i="117"/>
  <c r="G3" i="120"/>
  <c r="G3" i="117"/>
  <c r="G6" i="115"/>
  <c r="G7" i="115" s="1"/>
  <c r="F6" i="116"/>
  <c r="F7" i="116" s="1"/>
  <c r="G3" i="116"/>
  <c r="F6" i="117"/>
  <c r="F7" i="117" s="1"/>
  <c r="F4" i="120"/>
  <c r="F4" i="117"/>
  <c r="F3" i="120"/>
  <c r="F3" i="117"/>
  <c r="F6" i="115"/>
  <c r="F7" i="115" s="1"/>
  <c r="E6" i="116"/>
  <c r="E7" i="116" s="1"/>
  <c r="F3" i="116"/>
  <c r="E6" i="117"/>
  <c r="E7" i="117" s="1"/>
  <c r="E4" i="120"/>
  <c r="E4" i="117"/>
  <c r="E3" i="120"/>
  <c r="E3" i="117"/>
  <c r="E6" i="115"/>
  <c r="E7" i="115" s="1"/>
  <c r="E3" i="116"/>
  <c r="P3" i="124"/>
  <c r="P4" i="124"/>
  <c r="P6" i="124"/>
  <c r="P3" i="123"/>
  <c r="P4" i="123"/>
  <c r="P6" i="123"/>
  <c r="P3" i="122"/>
  <c r="P4" i="122"/>
  <c r="P6" i="122"/>
  <c r="W4" i="120"/>
  <c r="W4" i="117"/>
  <c r="W4" i="116"/>
  <c r="W4" i="115"/>
  <c r="G3" i="114"/>
  <c r="H3" i="114"/>
  <c r="J3" i="115" s="1"/>
  <c r="I3" i="114"/>
  <c r="J3" i="114"/>
  <c r="K3" i="114"/>
  <c r="L3" i="114"/>
  <c r="N3" i="117" s="1"/>
  <c r="M3" i="114"/>
  <c r="O3" i="120" s="1"/>
  <c r="N3" i="114"/>
  <c r="O3" i="114"/>
  <c r="P3" i="114"/>
  <c r="R3" i="117" s="1"/>
  <c r="Q3" i="114"/>
  <c r="S3" i="120" s="1"/>
  <c r="R3" i="114"/>
  <c r="S3" i="114"/>
  <c r="T3" i="114"/>
  <c r="V3" i="117" s="1"/>
  <c r="U3" i="114"/>
  <c r="W3" i="116" s="1"/>
  <c r="G4" i="114"/>
  <c r="H4" i="114"/>
  <c r="I4" i="114"/>
  <c r="J4" i="114"/>
  <c r="K4" i="114"/>
  <c r="M4" i="117" s="1"/>
  <c r="L4" i="114"/>
  <c r="N4" i="120" s="1"/>
  <c r="M4" i="114"/>
  <c r="N4" i="114"/>
  <c r="O4" i="114"/>
  <c r="Q4" i="115" s="1"/>
  <c r="P4" i="114"/>
  <c r="Q4" i="114"/>
  <c r="S4" i="115" s="1"/>
  <c r="R4" i="114"/>
  <c r="S4" i="114"/>
  <c r="T4" i="114"/>
  <c r="V4" i="120" s="1"/>
  <c r="G6" i="114"/>
  <c r="H6" i="114"/>
  <c r="I6" i="114"/>
  <c r="K6" i="116" s="1"/>
  <c r="K7" i="116" s="1"/>
  <c r="J6" i="114"/>
  <c r="K6" i="114"/>
  <c r="M6" i="120" s="1"/>
  <c r="M7" i="120" s="1"/>
  <c r="L6" i="114"/>
  <c r="N6" i="115" s="1"/>
  <c r="N7" i="115" s="1"/>
  <c r="M6" i="114"/>
  <c r="N6" i="114"/>
  <c r="O6" i="114"/>
  <c r="O7" i="114" s="1"/>
  <c r="P6" i="114"/>
  <c r="R6" i="116" s="1"/>
  <c r="R7" i="116" s="1"/>
  <c r="Q6" i="114"/>
  <c r="R6" i="114"/>
  <c r="S6" i="114"/>
  <c r="U6" i="116" s="1"/>
  <c r="U7" i="116" s="1"/>
  <c r="T6" i="114"/>
  <c r="V6" i="120" s="1"/>
  <c r="V7" i="120" s="1"/>
  <c r="U6" i="114"/>
  <c r="U7" i="114" s="1"/>
  <c r="I5" i="96"/>
  <c r="J5" i="96"/>
  <c r="K5" i="96"/>
  <c r="L5" i="96"/>
  <c r="M5" i="96"/>
  <c r="N5" i="96"/>
  <c r="O5" i="96"/>
  <c r="P5" i="96"/>
  <c r="Q5" i="96"/>
  <c r="R5" i="96"/>
  <c r="S5" i="96"/>
  <c r="T5" i="96"/>
  <c r="I2" i="83"/>
  <c r="I2" i="96" s="1"/>
  <c r="J2" i="83"/>
  <c r="J2" i="96" s="1"/>
  <c r="K2" i="83"/>
  <c r="K2" i="96" s="1"/>
  <c r="L2" i="83"/>
  <c r="L2" i="96" s="1"/>
  <c r="M2" i="83"/>
  <c r="M2" i="96" s="1"/>
  <c r="N2" i="83"/>
  <c r="N2" i="96" s="1"/>
  <c r="O2" i="83"/>
  <c r="O2" i="96" s="1"/>
  <c r="P2" i="83"/>
  <c r="P2" i="96" s="1"/>
  <c r="Q2" i="83"/>
  <c r="Q2" i="96" s="1"/>
  <c r="R2" i="83"/>
  <c r="R2" i="96" s="1"/>
  <c r="S2" i="83"/>
  <c r="S2" i="96" s="1"/>
  <c r="T2" i="83"/>
  <c r="T2" i="96" s="1"/>
  <c r="I3" i="83"/>
  <c r="I3" i="96" s="1"/>
  <c r="J3" i="83"/>
  <c r="J3" i="96" s="1"/>
  <c r="K3" i="83"/>
  <c r="K3" i="96" s="1"/>
  <c r="L3" i="83"/>
  <c r="L3" i="96" s="1"/>
  <c r="M3" i="83"/>
  <c r="M3" i="96" s="1"/>
  <c r="N3" i="83"/>
  <c r="N3" i="96" s="1"/>
  <c r="O3" i="83"/>
  <c r="O3" i="96" s="1"/>
  <c r="P3" i="83"/>
  <c r="P3" i="96" s="1"/>
  <c r="Q3" i="83"/>
  <c r="Q3" i="96" s="1"/>
  <c r="R3" i="83"/>
  <c r="R3" i="96" s="1"/>
  <c r="S3" i="83"/>
  <c r="S3" i="96" s="1"/>
  <c r="T3" i="83"/>
  <c r="T3" i="96" s="1"/>
  <c r="I5" i="83"/>
  <c r="J5" i="83"/>
  <c r="K5" i="83"/>
  <c r="L5" i="83"/>
  <c r="M5" i="83"/>
  <c r="N5" i="83"/>
  <c r="O5" i="83"/>
  <c r="P5" i="83"/>
  <c r="Q5" i="83"/>
  <c r="R5" i="83"/>
  <c r="S5" i="83"/>
  <c r="T5" i="83"/>
  <c r="J3" i="75"/>
  <c r="K3" i="75"/>
  <c r="L3" i="75"/>
  <c r="M3" i="75"/>
  <c r="N3" i="75"/>
  <c r="O3" i="75"/>
  <c r="P3" i="75"/>
  <c r="Q3" i="75"/>
  <c r="R3" i="75"/>
  <c r="S3" i="75"/>
  <c r="T3" i="75"/>
  <c r="U3" i="75"/>
  <c r="V3" i="75"/>
  <c r="W3" i="75"/>
  <c r="X3" i="75"/>
  <c r="Y3" i="75"/>
  <c r="Z3" i="75"/>
  <c r="AA3" i="75"/>
  <c r="AB3" i="75"/>
  <c r="AC3" i="75"/>
  <c r="AD3" i="75"/>
  <c r="AE3" i="75"/>
  <c r="AF3" i="75"/>
  <c r="AG3" i="75"/>
  <c r="AH3" i="75"/>
  <c r="AI3" i="75"/>
  <c r="AJ3" i="75"/>
  <c r="AK3" i="75"/>
  <c r="AL3" i="75"/>
  <c r="AM3" i="75"/>
  <c r="AN3" i="75"/>
  <c r="AO3" i="75"/>
  <c r="AP3" i="75"/>
  <c r="AQ3" i="75"/>
  <c r="AR3" i="75"/>
  <c r="AS3" i="75"/>
  <c r="AT3" i="75"/>
  <c r="J4" i="75"/>
  <c r="K4" i="75"/>
  <c r="L4" i="75"/>
  <c r="M4" i="75"/>
  <c r="N4" i="75"/>
  <c r="O4" i="75"/>
  <c r="P4" i="75"/>
  <c r="Q4" i="75"/>
  <c r="R4" i="75"/>
  <c r="S4" i="75"/>
  <c r="T4" i="75"/>
  <c r="U4" i="75"/>
  <c r="V4" i="75"/>
  <c r="W4" i="75"/>
  <c r="X4" i="75"/>
  <c r="Y4" i="75"/>
  <c r="Z4" i="75"/>
  <c r="AA4" i="75"/>
  <c r="AB4" i="75"/>
  <c r="AC4" i="75"/>
  <c r="AD4" i="75"/>
  <c r="AE4" i="75"/>
  <c r="AF4" i="75"/>
  <c r="AG4" i="75"/>
  <c r="AH4" i="75"/>
  <c r="AI4" i="75"/>
  <c r="AJ4" i="75"/>
  <c r="AK4" i="75"/>
  <c r="AL4" i="75"/>
  <c r="AM4" i="75"/>
  <c r="AN4" i="75"/>
  <c r="AO4" i="75"/>
  <c r="AP4" i="75"/>
  <c r="AQ4" i="75"/>
  <c r="AR4" i="75"/>
  <c r="AS4" i="75"/>
  <c r="AT4" i="75"/>
  <c r="J6" i="75"/>
  <c r="K6" i="75"/>
  <c r="L6" i="75"/>
  <c r="M6" i="75"/>
  <c r="N6" i="75"/>
  <c r="O6" i="75"/>
  <c r="P6" i="75"/>
  <c r="Q6" i="75"/>
  <c r="R6" i="75"/>
  <c r="S6" i="75"/>
  <c r="T6" i="75"/>
  <c r="U6" i="75"/>
  <c r="V6" i="75"/>
  <c r="W6" i="75"/>
  <c r="X6" i="75"/>
  <c r="Y6" i="75"/>
  <c r="Z6" i="75"/>
  <c r="AA6" i="75"/>
  <c r="AB6" i="75"/>
  <c r="AC6" i="75"/>
  <c r="AD6" i="75"/>
  <c r="AE6" i="75"/>
  <c r="AF6" i="75"/>
  <c r="AG6" i="75"/>
  <c r="AH6" i="75"/>
  <c r="AI6" i="75"/>
  <c r="AJ6" i="75"/>
  <c r="AK6" i="75"/>
  <c r="AL6" i="75"/>
  <c r="AM6" i="75"/>
  <c r="AN6" i="75"/>
  <c r="AO6" i="75"/>
  <c r="AP6" i="75"/>
  <c r="AQ6" i="75"/>
  <c r="AR6" i="75"/>
  <c r="AS6" i="75"/>
  <c r="AT6" i="75"/>
  <c r="K3" i="99"/>
  <c r="L3" i="99"/>
  <c r="M3" i="99"/>
  <c r="N3" i="99"/>
  <c r="O3" i="99"/>
  <c r="P3" i="99"/>
  <c r="Q3" i="99"/>
  <c r="R3" i="99"/>
  <c r="S3" i="99"/>
  <c r="T3" i="99"/>
  <c r="U3" i="99"/>
  <c r="V3" i="99"/>
  <c r="W3" i="99"/>
  <c r="X3" i="99"/>
  <c r="Y3" i="99"/>
  <c r="Z3" i="99"/>
  <c r="AA3" i="99"/>
  <c r="AB3" i="99"/>
  <c r="AC3" i="99"/>
  <c r="AD3" i="99"/>
  <c r="AE3" i="99"/>
  <c r="AF3" i="99"/>
  <c r="AG3" i="99"/>
  <c r="AH3" i="99"/>
  <c r="AI3" i="99"/>
  <c r="AJ3" i="99"/>
  <c r="AK3" i="99"/>
  <c r="AL3" i="99"/>
  <c r="AM3" i="99"/>
  <c r="AN3" i="99"/>
  <c r="AO3" i="99"/>
  <c r="AP3" i="99"/>
  <c r="AQ3" i="99"/>
  <c r="AR3" i="99"/>
  <c r="AS3" i="99"/>
  <c r="AT3" i="99"/>
  <c r="K4" i="99"/>
  <c r="L4" i="99"/>
  <c r="M4" i="99"/>
  <c r="N4" i="99"/>
  <c r="O4" i="99"/>
  <c r="P4" i="99"/>
  <c r="Q4" i="99"/>
  <c r="R4" i="99"/>
  <c r="S4" i="99"/>
  <c r="T4" i="99"/>
  <c r="U4" i="99"/>
  <c r="V4" i="99"/>
  <c r="W4" i="99"/>
  <c r="X4" i="99"/>
  <c r="Y4" i="99"/>
  <c r="Z4" i="99"/>
  <c r="AA4" i="99"/>
  <c r="AB4" i="99"/>
  <c r="AC4" i="99"/>
  <c r="AD4" i="99"/>
  <c r="AE4" i="99"/>
  <c r="AF4" i="99"/>
  <c r="AG4" i="99"/>
  <c r="AH4" i="99"/>
  <c r="AI4" i="99"/>
  <c r="AJ4" i="99"/>
  <c r="AK4" i="99"/>
  <c r="AL4" i="99"/>
  <c r="AM4" i="99"/>
  <c r="AN4" i="99"/>
  <c r="AO4" i="99"/>
  <c r="AP4" i="99"/>
  <c r="AQ4" i="99"/>
  <c r="AR4" i="99"/>
  <c r="AS4" i="99"/>
  <c r="AT4" i="99"/>
  <c r="K6" i="99"/>
  <c r="L6" i="99"/>
  <c r="M6" i="99"/>
  <c r="N6" i="99"/>
  <c r="O6" i="99"/>
  <c r="P6" i="99"/>
  <c r="Q6" i="99"/>
  <c r="R6" i="99"/>
  <c r="S6" i="99"/>
  <c r="T6" i="99"/>
  <c r="U6" i="99"/>
  <c r="V6" i="99"/>
  <c r="W6" i="99"/>
  <c r="X6" i="99"/>
  <c r="Y6" i="99"/>
  <c r="Z6" i="99"/>
  <c r="AA6" i="99"/>
  <c r="AB6" i="99"/>
  <c r="AC6" i="99"/>
  <c r="AD6" i="99"/>
  <c r="AE6" i="99"/>
  <c r="AF6" i="99"/>
  <c r="AG6" i="99"/>
  <c r="AH6" i="99"/>
  <c r="AI6" i="99"/>
  <c r="AJ6" i="99"/>
  <c r="AK6" i="99"/>
  <c r="AL6" i="99"/>
  <c r="AM6" i="99"/>
  <c r="AN6" i="99"/>
  <c r="AO6" i="99"/>
  <c r="AP6" i="99"/>
  <c r="AQ6" i="99"/>
  <c r="AR6" i="99"/>
  <c r="AS6" i="99"/>
  <c r="AT6" i="99"/>
  <c r="J3" i="81"/>
  <c r="K3" i="81"/>
  <c r="L3" i="81"/>
  <c r="M3" i="81"/>
  <c r="N3" i="81"/>
  <c r="O3" i="81"/>
  <c r="P3" i="81"/>
  <c r="Q3" i="81"/>
  <c r="R3" i="81"/>
  <c r="S3" i="81"/>
  <c r="T3" i="81"/>
  <c r="U3" i="81"/>
  <c r="V3" i="81"/>
  <c r="W3" i="81"/>
  <c r="X3" i="81"/>
  <c r="Y3" i="81"/>
  <c r="Z3" i="81"/>
  <c r="AA3" i="81"/>
  <c r="AB3" i="81"/>
  <c r="AC3" i="81"/>
  <c r="AD3" i="81"/>
  <c r="AE3" i="81"/>
  <c r="AF3" i="81"/>
  <c r="AG3" i="81"/>
  <c r="AH3" i="81"/>
  <c r="AI3" i="81"/>
  <c r="AJ3" i="81"/>
  <c r="AK3" i="81"/>
  <c r="AL3" i="81"/>
  <c r="AM3" i="81"/>
  <c r="AN3" i="81"/>
  <c r="AO3" i="81"/>
  <c r="AP3" i="81"/>
  <c r="AQ3" i="81"/>
  <c r="AR3" i="81"/>
  <c r="AS3" i="81"/>
  <c r="AT3" i="81"/>
  <c r="J4" i="81"/>
  <c r="K4" i="81"/>
  <c r="L4" i="81"/>
  <c r="M4" i="81"/>
  <c r="N4" i="81"/>
  <c r="O4" i="81"/>
  <c r="P4" i="81"/>
  <c r="Q4" i="81"/>
  <c r="R4" i="81"/>
  <c r="S4" i="81"/>
  <c r="T4" i="81"/>
  <c r="U4" i="81"/>
  <c r="V4" i="81"/>
  <c r="W4" i="81"/>
  <c r="X4" i="81"/>
  <c r="Y4" i="81"/>
  <c r="Z4" i="81"/>
  <c r="AA4" i="81"/>
  <c r="AB4" i="81"/>
  <c r="AC4" i="81"/>
  <c r="AD4" i="81"/>
  <c r="AE4" i="81"/>
  <c r="AF4" i="81"/>
  <c r="AG4" i="81"/>
  <c r="AH4" i="81"/>
  <c r="AI4" i="81"/>
  <c r="AJ4" i="81"/>
  <c r="AK4" i="81"/>
  <c r="AL4" i="81"/>
  <c r="AM4" i="81"/>
  <c r="AN4" i="81"/>
  <c r="AO4" i="81"/>
  <c r="AP4" i="81"/>
  <c r="AQ4" i="81"/>
  <c r="AR4" i="81"/>
  <c r="AS4" i="81"/>
  <c r="AT4" i="81"/>
  <c r="J6" i="81"/>
  <c r="K6" i="81"/>
  <c r="L6" i="81"/>
  <c r="M6" i="81"/>
  <c r="N6" i="81"/>
  <c r="O6" i="81"/>
  <c r="P6" i="81"/>
  <c r="Q6" i="81"/>
  <c r="R6" i="81"/>
  <c r="S6" i="81"/>
  <c r="T6" i="81"/>
  <c r="U6" i="81"/>
  <c r="V6" i="81"/>
  <c r="W6" i="81"/>
  <c r="X6" i="81"/>
  <c r="Y6" i="81"/>
  <c r="Z6" i="81"/>
  <c r="AA6" i="81"/>
  <c r="AB6" i="81"/>
  <c r="AC6" i="81"/>
  <c r="AD6" i="81"/>
  <c r="AE6" i="81"/>
  <c r="AF6" i="81"/>
  <c r="AG6" i="81"/>
  <c r="AH6" i="81"/>
  <c r="AI6" i="81"/>
  <c r="AJ6" i="81"/>
  <c r="AK6" i="81"/>
  <c r="AL6" i="81"/>
  <c r="AM6" i="81"/>
  <c r="AN6" i="81"/>
  <c r="AO6" i="81"/>
  <c r="AP6" i="81"/>
  <c r="AQ6" i="81"/>
  <c r="AR6" i="81"/>
  <c r="AS6" i="81"/>
  <c r="AT6" i="81"/>
  <c r="H3" i="72"/>
  <c r="I3" i="72"/>
  <c r="J3" i="72"/>
  <c r="K3" i="72"/>
  <c r="L3" i="72"/>
  <c r="M3" i="72"/>
  <c r="N3" i="72"/>
  <c r="O3" i="72"/>
  <c r="P3" i="72"/>
  <c r="Q3" i="72"/>
  <c r="R3" i="72"/>
  <c r="S3" i="72"/>
  <c r="T3" i="72"/>
  <c r="U3" i="72"/>
  <c r="V3" i="72"/>
  <c r="W3" i="72"/>
  <c r="X3" i="72"/>
  <c r="Y3" i="72"/>
  <c r="Z3" i="72"/>
  <c r="AA3" i="72"/>
  <c r="AB3" i="72"/>
  <c r="AC3" i="72"/>
  <c r="AD3" i="72"/>
  <c r="AE3" i="72"/>
  <c r="AF3" i="72"/>
  <c r="AG3" i="72"/>
  <c r="AH3" i="72"/>
  <c r="AI3" i="72"/>
  <c r="AJ3" i="72"/>
  <c r="AK3" i="72"/>
  <c r="AL3" i="72"/>
  <c r="AM3" i="72"/>
  <c r="AN3" i="72"/>
  <c r="AO3" i="72"/>
  <c r="AP3" i="72"/>
  <c r="AQ3" i="72"/>
  <c r="AR3" i="72"/>
  <c r="AS3" i="72"/>
  <c r="AT3" i="72"/>
  <c r="H4" i="72"/>
  <c r="I4" i="72"/>
  <c r="J4" i="72"/>
  <c r="K4" i="72"/>
  <c r="L4" i="72"/>
  <c r="M4" i="72"/>
  <c r="N4" i="72"/>
  <c r="O4" i="72"/>
  <c r="P4" i="72"/>
  <c r="Q4" i="72"/>
  <c r="R4" i="72"/>
  <c r="S4" i="72"/>
  <c r="T4" i="72"/>
  <c r="U4" i="72"/>
  <c r="V4" i="72"/>
  <c r="W4" i="72"/>
  <c r="X4" i="72"/>
  <c r="Y4" i="72"/>
  <c r="Z4" i="72"/>
  <c r="AA4" i="72"/>
  <c r="AB4" i="72"/>
  <c r="AC4" i="72"/>
  <c r="AD4" i="72"/>
  <c r="AE4" i="72"/>
  <c r="AF4" i="72"/>
  <c r="AG4" i="72"/>
  <c r="AH4" i="72"/>
  <c r="AI4" i="72"/>
  <c r="AJ4" i="72"/>
  <c r="AK4" i="72"/>
  <c r="AL4" i="72"/>
  <c r="AM4" i="72"/>
  <c r="AN4" i="72"/>
  <c r="AO4" i="72"/>
  <c r="AP4" i="72"/>
  <c r="AQ4" i="72"/>
  <c r="AR4" i="72"/>
  <c r="AS4" i="72"/>
  <c r="AT4" i="72"/>
  <c r="H6" i="72"/>
  <c r="I6" i="72"/>
  <c r="J6" i="72"/>
  <c r="K6" i="72"/>
  <c r="L6" i="72"/>
  <c r="M6" i="72"/>
  <c r="N6" i="72"/>
  <c r="O6" i="72"/>
  <c r="P6" i="72"/>
  <c r="Q6" i="72"/>
  <c r="R6" i="72"/>
  <c r="S6" i="72"/>
  <c r="T6" i="72"/>
  <c r="U6" i="72"/>
  <c r="V6" i="72"/>
  <c r="W6" i="72"/>
  <c r="X6" i="72"/>
  <c r="Y6" i="72"/>
  <c r="Z6" i="72"/>
  <c r="AA6" i="72"/>
  <c r="AB6" i="72"/>
  <c r="AC6" i="72"/>
  <c r="AD6" i="72"/>
  <c r="AE6" i="72"/>
  <c r="AF6" i="72"/>
  <c r="AG6" i="72"/>
  <c r="AH6" i="72"/>
  <c r="AI6" i="72"/>
  <c r="AJ6" i="72"/>
  <c r="AK6" i="72"/>
  <c r="AL6" i="72"/>
  <c r="AM6" i="72"/>
  <c r="AN6" i="72"/>
  <c r="AO6" i="72"/>
  <c r="AP6" i="72"/>
  <c r="AQ6" i="72"/>
  <c r="AR6" i="72"/>
  <c r="AS6" i="72"/>
  <c r="AT6" i="72"/>
  <c r="S7" i="114" l="1"/>
  <c r="K7" i="114"/>
  <c r="H15" i="96"/>
  <c r="H15" i="83"/>
  <c r="G16" i="75"/>
  <c r="G16" i="99"/>
  <c r="G16" i="81"/>
  <c r="G16" i="72"/>
  <c r="G16" i="71"/>
  <c r="G16" i="98"/>
  <c r="G16" i="80"/>
  <c r="G16" i="69"/>
  <c r="G24" i="3"/>
  <c r="H22" i="96"/>
  <c r="G23" i="75"/>
  <c r="H22" i="83"/>
  <c r="G23" i="99"/>
  <c r="G23" i="72"/>
  <c r="G23" i="81"/>
  <c r="G23" i="71"/>
  <c r="G23" i="98"/>
  <c r="G23" i="80"/>
  <c r="G23" i="69"/>
  <c r="Q7" i="114"/>
  <c r="S6" i="115"/>
  <c r="S7" i="115" s="1"/>
  <c r="U4" i="115"/>
  <c r="U4" i="117"/>
  <c r="I4" i="117"/>
  <c r="I4" i="116"/>
  <c r="I4" i="115"/>
  <c r="J4" i="116"/>
  <c r="J4" i="115"/>
  <c r="I3" i="116"/>
  <c r="I3" i="115"/>
  <c r="G10" i="123"/>
  <c r="G10" i="124"/>
  <c r="G10" i="125"/>
  <c r="G10" i="122"/>
  <c r="H9" i="96"/>
  <c r="H9" i="83"/>
  <c r="G10" i="75"/>
  <c r="G10" i="99"/>
  <c r="G10" i="81"/>
  <c r="G10" i="71"/>
  <c r="G10" i="72"/>
  <c r="G10" i="80"/>
  <c r="G10" i="69"/>
  <c r="G10" i="98"/>
  <c r="H7" i="114"/>
  <c r="J6" i="115"/>
  <c r="J7" i="115" s="1"/>
  <c r="G12" i="120"/>
  <c r="G13" i="120" s="1"/>
  <c r="G12" i="115"/>
  <c r="G13" i="115" s="1"/>
  <c r="G12" i="116"/>
  <c r="G13" i="116" s="1"/>
  <c r="E13" i="114"/>
  <c r="G12" i="117"/>
  <c r="G13" i="117" s="1"/>
  <c r="G13" i="123"/>
  <c r="G13" i="124"/>
  <c r="G13" i="125"/>
  <c r="G13" i="122"/>
  <c r="H12" i="96"/>
  <c r="G13" i="75"/>
  <c r="H12" i="83"/>
  <c r="G13" i="99"/>
  <c r="G13" i="81"/>
  <c r="G13" i="71"/>
  <c r="G13" i="72"/>
  <c r="G13" i="80"/>
  <c r="G13" i="69"/>
  <c r="G13" i="98"/>
  <c r="H26" i="96"/>
  <c r="H26" i="83"/>
  <c r="G27" i="75"/>
  <c r="G27" i="81"/>
  <c r="G27" i="99"/>
  <c r="G27" i="72"/>
  <c r="G27" i="71"/>
  <c r="G27" i="80"/>
  <c r="G28" i="3"/>
  <c r="G27" i="98"/>
  <c r="G27" i="69"/>
  <c r="G7" i="114"/>
  <c r="I6" i="115"/>
  <c r="I7" i="115" s="1"/>
  <c r="I6" i="116"/>
  <c r="I7" i="116" s="1"/>
  <c r="R3" i="115"/>
  <c r="H18" i="96"/>
  <c r="G19" i="75"/>
  <c r="H18" i="83"/>
  <c r="G19" i="99"/>
  <c r="G19" i="81"/>
  <c r="G19" i="71"/>
  <c r="G19" i="72"/>
  <c r="G19" i="98"/>
  <c r="G19" i="80"/>
  <c r="G19" i="69"/>
  <c r="G9" i="120"/>
  <c r="G10" i="120" s="1"/>
  <c r="G9" i="117"/>
  <c r="G10" i="117" s="1"/>
  <c r="E10" i="114"/>
  <c r="G9" i="115"/>
  <c r="G10" i="115" s="1"/>
  <c r="G9" i="116"/>
  <c r="G10" i="116" s="1"/>
  <c r="O3" i="116"/>
  <c r="N6" i="117"/>
  <c r="N7" i="117" s="1"/>
  <c r="M4" i="115"/>
  <c r="V6" i="116"/>
  <c r="V7" i="116" s="1"/>
  <c r="V6" i="117"/>
  <c r="V7" i="117" s="1"/>
  <c r="J3" i="117"/>
  <c r="P7" i="114"/>
  <c r="R6" i="115"/>
  <c r="R7" i="115" s="1"/>
  <c r="T7" i="114"/>
  <c r="L7" i="114"/>
  <c r="V3" i="115"/>
  <c r="Q6" i="116"/>
  <c r="Q7" i="116" s="1"/>
  <c r="Q6" i="120"/>
  <c r="Q7" i="120" s="1"/>
  <c r="R7" i="114"/>
  <c r="T6" i="120"/>
  <c r="T7" i="120" s="1"/>
  <c r="T6" i="116"/>
  <c r="T7" i="116" s="1"/>
  <c r="T6" i="115"/>
  <c r="T7" i="115" s="1"/>
  <c r="T6" i="117"/>
  <c r="T7" i="117" s="1"/>
  <c r="N7" i="114"/>
  <c r="P6" i="120"/>
  <c r="P7" i="120" s="1"/>
  <c r="P6" i="117"/>
  <c r="P7" i="117" s="1"/>
  <c r="P6" i="116"/>
  <c r="P7" i="116" s="1"/>
  <c r="P6" i="115"/>
  <c r="P7" i="115" s="1"/>
  <c r="J7" i="114"/>
  <c r="L6" i="116"/>
  <c r="L7" i="116" s="1"/>
  <c r="L6" i="120"/>
  <c r="L7" i="120" s="1"/>
  <c r="L6" i="115"/>
  <c r="L7" i="115" s="1"/>
  <c r="L6" i="117"/>
  <c r="L7" i="117" s="1"/>
  <c r="T4" i="120"/>
  <c r="T4" i="117"/>
  <c r="T4" i="115"/>
  <c r="T4" i="116"/>
  <c r="P4" i="120"/>
  <c r="P4" i="117"/>
  <c r="P4" i="116"/>
  <c r="P4" i="115"/>
  <c r="L4" i="120"/>
  <c r="L4" i="117"/>
  <c r="L4" i="115"/>
  <c r="L4" i="116"/>
  <c r="U3" i="120"/>
  <c r="U3" i="117"/>
  <c r="U3" i="115"/>
  <c r="U3" i="116"/>
  <c r="Q3" i="120"/>
  <c r="Q3" i="117"/>
  <c r="Q3" i="116"/>
  <c r="Q3" i="115"/>
  <c r="M3" i="120"/>
  <c r="M3" i="117"/>
  <c r="M3" i="116"/>
  <c r="M3" i="115"/>
  <c r="I3" i="120"/>
  <c r="I3" i="117"/>
  <c r="W6" i="120"/>
  <c r="W7" i="120" s="1"/>
  <c r="W6" i="117"/>
  <c r="W7" i="117" s="1"/>
  <c r="W6" i="116"/>
  <c r="W7" i="116" s="1"/>
  <c r="S6" i="120"/>
  <c r="S7" i="120" s="1"/>
  <c r="S6" i="117"/>
  <c r="S7" i="117" s="1"/>
  <c r="S6" i="116"/>
  <c r="S7" i="116" s="1"/>
  <c r="O6" i="120"/>
  <c r="O7" i="120" s="1"/>
  <c r="O6" i="117"/>
  <c r="O7" i="117" s="1"/>
  <c r="O6" i="116"/>
  <c r="O7" i="116" s="1"/>
  <c r="K6" i="120"/>
  <c r="K7" i="120" s="1"/>
  <c r="K6" i="117"/>
  <c r="K7" i="117" s="1"/>
  <c r="S4" i="120"/>
  <c r="S4" i="116"/>
  <c r="O4" i="120"/>
  <c r="O4" i="116"/>
  <c r="O4" i="117"/>
  <c r="K4" i="120"/>
  <c r="K4" i="116"/>
  <c r="T3" i="120"/>
  <c r="T3" i="116"/>
  <c r="T3" i="117"/>
  <c r="P3" i="120"/>
  <c r="P3" i="116"/>
  <c r="L3" i="120"/>
  <c r="L3" i="116"/>
  <c r="L3" i="117"/>
  <c r="W6" i="115"/>
  <c r="W7" i="115" s="1"/>
  <c r="L3" i="115"/>
  <c r="K4" i="117"/>
  <c r="I7" i="114"/>
  <c r="R6" i="120"/>
  <c r="R7" i="120" s="1"/>
  <c r="R6" i="117"/>
  <c r="R7" i="117" s="1"/>
  <c r="N6" i="120"/>
  <c r="N7" i="120" s="1"/>
  <c r="N6" i="116"/>
  <c r="N7" i="116" s="1"/>
  <c r="J6" i="120"/>
  <c r="J7" i="120" s="1"/>
  <c r="J6" i="116"/>
  <c r="J7" i="116" s="1"/>
  <c r="J6" i="117"/>
  <c r="J7" i="117" s="1"/>
  <c r="V4" i="117"/>
  <c r="V4" i="116"/>
  <c r="V4" i="115"/>
  <c r="R4" i="117"/>
  <c r="R4" i="120"/>
  <c r="R4" i="115"/>
  <c r="N4" i="117"/>
  <c r="N4" i="116"/>
  <c r="N4" i="115"/>
  <c r="J4" i="117"/>
  <c r="W3" i="117"/>
  <c r="W3" i="120"/>
  <c r="W3" i="115"/>
  <c r="S3" i="117"/>
  <c r="S3" i="116"/>
  <c r="S3" i="115"/>
  <c r="O3" i="117"/>
  <c r="O3" i="115"/>
  <c r="K3" i="117"/>
  <c r="K3" i="116"/>
  <c r="K3" i="115"/>
  <c r="V6" i="115"/>
  <c r="V7" i="115" s="1"/>
  <c r="K6" i="115"/>
  <c r="K7" i="115" s="1"/>
  <c r="K4" i="115"/>
  <c r="P3" i="115"/>
  <c r="R4" i="116"/>
  <c r="S4" i="117"/>
  <c r="J4" i="120"/>
  <c r="K3" i="120"/>
  <c r="M7" i="114"/>
  <c r="U6" i="117"/>
  <c r="U7" i="117" s="1"/>
  <c r="U6" i="115"/>
  <c r="U7" i="115" s="1"/>
  <c r="Q6" i="117"/>
  <c r="Q7" i="117" s="1"/>
  <c r="Q6" i="115"/>
  <c r="Q7" i="115" s="1"/>
  <c r="M6" i="117"/>
  <c r="M7" i="117" s="1"/>
  <c r="M6" i="115"/>
  <c r="M7" i="115" s="1"/>
  <c r="I6" i="117"/>
  <c r="I7" i="117" s="1"/>
  <c r="I6" i="120"/>
  <c r="I7" i="120" s="1"/>
  <c r="U4" i="116"/>
  <c r="U4" i="120"/>
  <c r="Q4" i="116"/>
  <c r="Q4" i="120"/>
  <c r="M4" i="116"/>
  <c r="M4" i="120"/>
  <c r="I4" i="120"/>
  <c r="V3" i="116"/>
  <c r="V3" i="120"/>
  <c r="R3" i="116"/>
  <c r="R3" i="120"/>
  <c r="N3" i="116"/>
  <c r="N3" i="120"/>
  <c r="J3" i="116"/>
  <c r="J3" i="120"/>
  <c r="O6" i="115"/>
  <c r="O7" i="115" s="1"/>
  <c r="O4" i="115"/>
  <c r="T3" i="115"/>
  <c r="N3" i="115"/>
  <c r="M6" i="116"/>
  <c r="M7" i="116" s="1"/>
  <c r="Q4" i="117"/>
  <c r="P3" i="117"/>
  <c r="U6" i="120"/>
  <c r="U7" i="120" s="1"/>
  <c r="P3" i="125"/>
  <c r="P4" i="125"/>
  <c r="P6" i="125"/>
  <c r="D7" i="3"/>
  <c r="B7" i="121" s="1"/>
  <c r="D9" i="3"/>
  <c r="B9" i="121" s="1"/>
  <c r="D12" i="3"/>
  <c r="B12" i="121" s="1"/>
  <c r="D15" i="3"/>
  <c r="D18" i="3"/>
  <c r="D21" i="3"/>
  <c r="D26" i="3"/>
  <c r="D26" i="75" l="1"/>
  <c r="D26" i="99"/>
  <c r="D26" i="81"/>
  <c r="D26" i="72"/>
  <c r="D26" i="71"/>
  <c r="D26" i="98"/>
  <c r="D26" i="80"/>
  <c r="D26" i="69"/>
  <c r="B12" i="114"/>
  <c r="D12" i="125"/>
  <c r="D12" i="124"/>
  <c r="D12" i="123"/>
  <c r="D12" i="122"/>
  <c r="D12" i="75"/>
  <c r="D12" i="99"/>
  <c r="D12" i="81"/>
  <c r="D12" i="72"/>
  <c r="D12" i="71"/>
  <c r="D12" i="98"/>
  <c r="D12" i="80"/>
  <c r="D12" i="69"/>
  <c r="D15" i="75"/>
  <c r="D15" i="99"/>
  <c r="D15" i="81"/>
  <c r="D15" i="72"/>
  <c r="D15" i="71"/>
  <c r="D15" i="98"/>
  <c r="D15" i="80"/>
  <c r="D15" i="69"/>
  <c r="D21" i="75"/>
  <c r="D21" i="99"/>
  <c r="D21" i="81"/>
  <c r="D21" i="72"/>
  <c r="D21" i="71"/>
  <c r="D21" i="98"/>
  <c r="D21" i="80"/>
  <c r="D21" i="69"/>
  <c r="D9" i="125"/>
  <c r="D9" i="124"/>
  <c r="D9" i="123"/>
  <c r="D9" i="122"/>
  <c r="B9" i="114"/>
  <c r="D9" i="75"/>
  <c r="D9" i="99"/>
  <c r="D9" i="81"/>
  <c r="D9" i="72"/>
  <c r="D9" i="71"/>
  <c r="D9" i="98"/>
  <c r="D9" i="80"/>
  <c r="D9" i="69"/>
  <c r="D18" i="99"/>
  <c r="D18" i="81"/>
  <c r="D18" i="72"/>
  <c r="D18" i="75"/>
  <c r="D18" i="71"/>
  <c r="D18" i="98"/>
  <c r="D18" i="80"/>
  <c r="D18" i="69"/>
  <c r="D7" i="125"/>
  <c r="D7" i="124"/>
  <c r="D7" i="123"/>
  <c r="D7" i="122"/>
  <c r="D7" i="75"/>
  <c r="D7" i="99"/>
  <c r="D7" i="81"/>
  <c r="D7" i="72"/>
  <c r="D7" i="71"/>
  <c r="D7" i="98"/>
  <c r="D7" i="80"/>
  <c r="D7" i="69"/>
  <c r="H23" i="96"/>
  <c r="H23" i="83"/>
  <c r="G24" i="75"/>
  <c r="G24" i="99"/>
  <c r="G24" i="81"/>
  <c r="G24" i="72"/>
  <c r="G24" i="71"/>
  <c r="G24" i="98"/>
  <c r="G24" i="80"/>
  <c r="G24" i="69"/>
  <c r="G29" i="3"/>
  <c r="G28" i="75"/>
  <c r="H27" i="83"/>
  <c r="G28" i="99"/>
  <c r="H27" i="96"/>
  <c r="G28" i="72"/>
  <c r="G28" i="81"/>
  <c r="G28" i="71"/>
  <c r="G28" i="98"/>
  <c r="G28" i="80"/>
  <c r="G28" i="69"/>
  <c r="D8" i="96"/>
  <c r="D8" i="83"/>
  <c r="D17" i="96"/>
  <c r="D17" i="83"/>
  <c r="D14" i="96"/>
  <c r="D14" i="83"/>
  <c r="D20" i="96"/>
  <c r="D20" i="83"/>
  <c r="D6" i="96"/>
  <c r="D6" i="83"/>
  <c r="D25" i="96"/>
  <c r="D25" i="83"/>
  <c r="D11" i="96"/>
  <c r="D11" i="83"/>
  <c r="D27" i="3"/>
  <c r="D22" i="3"/>
  <c r="D19" i="3"/>
  <c r="D13" i="3"/>
  <c r="B13" i="121" s="1"/>
  <c r="D10" i="3"/>
  <c r="B10" i="121" s="1"/>
  <c r="D16" i="3"/>
  <c r="E7" i="3"/>
  <c r="E9" i="3"/>
  <c r="E12" i="3"/>
  <c r="E15" i="3"/>
  <c r="E18" i="3"/>
  <c r="E21" i="3"/>
  <c r="E26" i="3"/>
  <c r="D16" i="75" l="1"/>
  <c r="D16" i="99"/>
  <c r="D16" i="81"/>
  <c r="D16" i="72"/>
  <c r="D16" i="71"/>
  <c r="D16" i="98"/>
  <c r="D16" i="80"/>
  <c r="D16" i="69"/>
  <c r="D23" i="3"/>
  <c r="D22" i="75"/>
  <c r="D22" i="99"/>
  <c r="D22" i="81"/>
  <c r="D22" i="72"/>
  <c r="D22" i="71"/>
  <c r="D22" i="98"/>
  <c r="D22" i="80"/>
  <c r="D22" i="69"/>
  <c r="D10" i="75"/>
  <c r="D10" i="99"/>
  <c r="D10" i="81"/>
  <c r="D10" i="72"/>
  <c r="D10" i="125"/>
  <c r="D10" i="124"/>
  <c r="D10" i="123"/>
  <c r="D10" i="122"/>
  <c r="D10" i="71"/>
  <c r="D10" i="98"/>
  <c r="D10" i="80"/>
  <c r="D10" i="69"/>
  <c r="B13" i="114"/>
  <c r="D12" i="120"/>
  <c r="D13" i="120" s="1"/>
  <c r="D12" i="116"/>
  <c r="D13" i="116" s="1"/>
  <c r="D12" i="117"/>
  <c r="D13" i="117" s="1"/>
  <c r="D12" i="115"/>
  <c r="D13" i="115" s="1"/>
  <c r="D27" i="75"/>
  <c r="D27" i="99"/>
  <c r="D27" i="81"/>
  <c r="D27" i="72"/>
  <c r="D27" i="71"/>
  <c r="D27" i="98"/>
  <c r="D27" i="80"/>
  <c r="D27" i="69"/>
  <c r="D13" i="125"/>
  <c r="D13" i="124"/>
  <c r="D13" i="123"/>
  <c r="D13" i="122"/>
  <c r="D13" i="75"/>
  <c r="D13" i="99"/>
  <c r="D13" i="81"/>
  <c r="D13" i="72"/>
  <c r="D13" i="71"/>
  <c r="D13" i="98"/>
  <c r="D13" i="80"/>
  <c r="D13" i="69"/>
  <c r="B10" i="114"/>
  <c r="D9" i="120"/>
  <c r="D10" i="120" s="1"/>
  <c r="D9" i="116"/>
  <c r="D10" i="116" s="1"/>
  <c r="D9" i="117"/>
  <c r="D10" i="117" s="1"/>
  <c r="D9" i="115"/>
  <c r="D10" i="115" s="1"/>
  <c r="D19" i="75"/>
  <c r="D19" i="99"/>
  <c r="D19" i="81"/>
  <c r="D19" i="72"/>
  <c r="D19" i="71"/>
  <c r="D19" i="98"/>
  <c r="D19" i="80"/>
  <c r="D19" i="69"/>
  <c r="F25" i="96"/>
  <c r="F25" i="83"/>
  <c r="E26" i="99"/>
  <c r="E26" i="81"/>
  <c r="E26" i="75"/>
  <c r="E26" i="72"/>
  <c r="E26" i="71"/>
  <c r="E26" i="98"/>
  <c r="E26" i="69"/>
  <c r="E26" i="80"/>
  <c r="E9" i="123"/>
  <c r="E9" i="124"/>
  <c r="E9" i="125"/>
  <c r="E9" i="122"/>
  <c r="F8" i="96"/>
  <c r="F8" i="83"/>
  <c r="C9" i="114"/>
  <c r="E9" i="99"/>
  <c r="E9" i="75"/>
  <c r="E9" i="81"/>
  <c r="E9" i="72"/>
  <c r="E9" i="71"/>
  <c r="E9" i="98"/>
  <c r="E9" i="80"/>
  <c r="E9" i="69"/>
  <c r="F14" i="96"/>
  <c r="F14" i="83"/>
  <c r="E15" i="99"/>
  <c r="E15" i="75"/>
  <c r="E15" i="81"/>
  <c r="E15" i="72"/>
  <c r="E15" i="98"/>
  <c r="E15" i="71"/>
  <c r="E15" i="80"/>
  <c r="E15" i="69"/>
  <c r="H28" i="96"/>
  <c r="H28" i="83"/>
  <c r="G29" i="75"/>
  <c r="G29" i="99"/>
  <c r="G29" i="81"/>
  <c r="G29" i="72"/>
  <c r="G29" i="71"/>
  <c r="G29" i="98"/>
  <c r="G29" i="80"/>
  <c r="G29" i="69"/>
  <c r="E12" i="123"/>
  <c r="E12" i="124"/>
  <c r="E12" i="125"/>
  <c r="E12" i="122"/>
  <c r="C12" i="114"/>
  <c r="F11" i="96"/>
  <c r="F11" i="83"/>
  <c r="E12" i="75"/>
  <c r="E12" i="99"/>
  <c r="E12" i="81"/>
  <c r="E12" i="71"/>
  <c r="E12" i="72"/>
  <c r="E12" i="98"/>
  <c r="E12" i="80"/>
  <c r="E12" i="69"/>
  <c r="F20" i="96"/>
  <c r="F20" i="83"/>
  <c r="E21" i="99"/>
  <c r="E21" i="81"/>
  <c r="E21" i="75"/>
  <c r="E21" i="72"/>
  <c r="E21" i="98"/>
  <c r="E21" i="71"/>
  <c r="E21" i="69"/>
  <c r="E21" i="80"/>
  <c r="F17" i="96"/>
  <c r="F17" i="83"/>
  <c r="E18" i="75"/>
  <c r="E18" i="99"/>
  <c r="E18" i="81"/>
  <c r="E18" i="98"/>
  <c r="E18" i="71"/>
  <c r="E18" i="72"/>
  <c r="E18" i="69"/>
  <c r="E18" i="80"/>
  <c r="E7" i="125"/>
  <c r="E7" i="122"/>
  <c r="E7" i="123"/>
  <c r="E7" i="124"/>
  <c r="F6" i="83"/>
  <c r="E7" i="99"/>
  <c r="E7" i="81"/>
  <c r="E7" i="72"/>
  <c r="F6" i="96"/>
  <c r="E7" i="75"/>
  <c r="E7" i="71"/>
  <c r="E7" i="98"/>
  <c r="E7" i="69"/>
  <c r="E7" i="80"/>
  <c r="D22" i="96"/>
  <c r="D22" i="83"/>
  <c r="D12" i="96"/>
  <c r="D12" i="83"/>
  <c r="D18" i="96"/>
  <c r="D18" i="83"/>
  <c r="D15" i="96"/>
  <c r="D15" i="83"/>
  <c r="D26" i="96"/>
  <c r="D26" i="83"/>
  <c r="D28" i="3"/>
  <c r="D9" i="96"/>
  <c r="D9" i="83"/>
  <c r="D21" i="96"/>
  <c r="D21" i="83"/>
  <c r="D29" i="3"/>
  <c r="D24" i="3"/>
  <c r="E13" i="3"/>
  <c r="E19" i="3"/>
  <c r="E10" i="3"/>
  <c r="E16" i="3"/>
  <c r="E27" i="3"/>
  <c r="E22" i="3"/>
  <c r="B7" i="3"/>
  <c r="C7" i="3"/>
  <c r="F7" i="3"/>
  <c r="H7" i="3"/>
  <c r="I7" i="3"/>
  <c r="J7" i="3"/>
  <c r="K7" i="3"/>
  <c r="L7" i="3"/>
  <c r="M7" i="3"/>
  <c r="N7" i="3"/>
  <c r="O7" i="3"/>
  <c r="P7" i="3"/>
  <c r="Q7" i="3"/>
  <c r="R7" i="3"/>
  <c r="S7" i="3"/>
  <c r="T7" i="3"/>
  <c r="U7" i="3"/>
  <c r="V7" i="3"/>
  <c r="W7" i="3"/>
  <c r="X7" i="3"/>
  <c r="Y7" i="3"/>
  <c r="Z7" i="3"/>
  <c r="AA7" i="3"/>
  <c r="AB7" i="3"/>
  <c r="AC7" i="3"/>
  <c r="AD7" i="3"/>
  <c r="AE7" i="3"/>
  <c r="AF7" i="3"/>
  <c r="AG7" i="3"/>
  <c r="AH7" i="3"/>
  <c r="AI7" i="3"/>
  <c r="AJ7" i="3"/>
  <c r="AK7" i="3"/>
  <c r="AL7" i="3"/>
  <c r="AM7" i="3"/>
  <c r="AN7" i="3"/>
  <c r="AO7" i="3"/>
  <c r="AP7" i="3"/>
  <c r="AQ7" i="3"/>
  <c r="AR7" i="3"/>
  <c r="AS7" i="3"/>
  <c r="AT7" i="3"/>
  <c r="B9" i="3"/>
  <c r="C9" i="3"/>
  <c r="F9" i="3"/>
  <c r="H9" i="3"/>
  <c r="I9" i="3"/>
  <c r="J9" i="3"/>
  <c r="K9" i="3"/>
  <c r="L9" i="3"/>
  <c r="M9" i="3"/>
  <c r="N9" i="3"/>
  <c r="O9" i="3"/>
  <c r="P9" i="3"/>
  <c r="Q9" i="3"/>
  <c r="R9" i="3"/>
  <c r="S9" i="3"/>
  <c r="T9" i="3"/>
  <c r="U9" i="3"/>
  <c r="V9" i="3"/>
  <c r="W9" i="3"/>
  <c r="X9" i="3"/>
  <c r="Y9" i="3"/>
  <c r="Z9" i="3"/>
  <c r="AA9" i="3"/>
  <c r="AB9" i="3"/>
  <c r="AC9" i="3"/>
  <c r="AD9" i="3"/>
  <c r="AE9" i="3"/>
  <c r="AF9" i="3"/>
  <c r="AG9" i="3"/>
  <c r="AH9" i="3"/>
  <c r="AI9" i="3"/>
  <c r="AJ9" i="3"/>
  <c r="AK9" i="3"/>
  <c r="AL9" i="3"/>
  <c r="AM9" i="3"/>
  <c r="AN9" i="3"/>
  <c r="AO9" i="3"/>
  <c r="AP9" i="3"/>
  <c r="AQ9" i="3"/>
  <c r="AR9" i="3"/>
  <c r="AS9" i="3"/>
  <c r="AT9" i="3"/>
  <c r="B12" i="3"/>
  <c r="C12" i="3"/>
  <c r="F12" i="3"/>
  <c r="H12" i="3"/>
  <c r="I12" i="3"/>
  <c r="J12" i="3"/>
  <c r="K12" i="3"/>
  <c r="L12" i="3"/>
  <c r="M12" i="3"/>
  <c r="N12" i="3"/>
  <c r="O12" i="3"/>
  <c r="P12" i="3"/>
  <c r="Q12" i="3"/>
  <c r="R12" i="3"/>
  <c r="S12" i="3"/>
  <c r="T12" i="3"/>
  <c r="U12" i="3"/>
  <c r="V12" i="3"/>
  <c r="W12" i="3"/>
  <c r="X12" i="3"/>
  <c r="Y12" i="3"/>
  <c r="Z12" i="3"/>
  <c r="AA12" i="3"/>
  <c r="AB12" i="3"/>
  <c r="AC12" i="3"/>
  <c r="AD12" i="3"/>
  <c r="AE12" i="3"/>
  <c r="AF12" i="3"/>
  <c r="AG12" i="3"/>
  <c r="AH12" i="3"/>
  <c r="AI12" i="3"/>
  <c r="AJ12" i="3"/>
  <c r="AK12" i="3"/>
  <c r="AL12" i="3"/>
  <c r="AM12" i="3"/>
  <c r="AN12" i="3"/>
  <c r="AO12" i="3"/>
  <c r="AP12" i="3"/>
  <c r="AQ12" i="3"/>
  <c r="AR12" i="3"/>
  <c r="AS12" i="3"/>
  <c r="AT12" i="3"/>
  <c r="B15" i="3"/>
  <c r="C15" i="3"/>
  <c r="F15" i="3"/>
  <c r="H15" i="3"/>
  <c r="I15" i="3"/>
  <c r="J15" i="3"/>
  <c r="K15" i="3"/>
  <c r="L15" i="3"/>
  <c r="M15" i="3"/>
  <c r="N15" i="3"/>
  <c r="O15" i="3"/>
  <c r="P15" i="3"/>
  <c r="Q15" i="3"/>
  <c r="R15" i="3"/>
  <c r="S15" i="3"/>
  <c r="T15" i="3"/>
  <c r="U15" i="3"/>
  <c r="V15" i="3"/>
  <c r="W15" i="3"/>
  <c r="X15" i="3"/>
  <c r="Y15" i="3"/>
  <c r="Z15" i="3"/>
  <c r="AA15" i="3"/>
  <c r="AB15" i="3"/>
  <c r="AC15" i="3"/>
  <c r="AD15" i="3"/>
  <c r="AE15" i="3"/>
  <c r="AF15" i="3"/>
  <c r="AG15" i="3"/>
  <c r="AH15" i="3"/>
  <c r="AI15" i="3"/>
  <c r="AJ15" i="3"/>
  <c r="AK15" i="3"/>
  <c r="AL15" i="3"/>
  <c r="AM15" i="3"/>
  <c r="AN15" i="3"/>
  <c r="AO15" i="3"/>
  <c r="AP15" i="3"/>
  <c r="AQ15" i="3"/>
  <c r="AR15" i="3"/>
  <c r="AS15" i="3"/>
  <c r="AT15" i="3"/>
  <c r="B18" i="3"/>
  <c r="C18" i="3"/>
  <c r="F18" i="3"/>
  <c r="H18" i="3"/>
  <c r="I18" i="3"/>
  <c r="J18" i="3"/>
  <c r="K18" i="3"/>
  <c r="L18" i="3"/>
  <c r="M18" i="3"/>
  <c r="N18" i="3"/>
  <c r="O18" i="3"/>
  <c r="P18" i="3"/>
  <c r="Q18" i="3"/>
  <c r="R18" i="3"/>
  <c r="S18" i="3"/>
  <c r="T18" i="3"/>
  <c r="U18" i="3"/>
  <c r="V18" i="3"/>
  <c r="W18" i="3"/>
  <c r="X18" i="3"/>
  <c r="Y18" i="3"/>
  <c r="Z18" i="3"/>
  <c r="AA18" i="3"/>
  <c r="AB18" i="3"/>
  <c r="AC18" i="3"/>
  <c r="AD18" i="3"/>
  <c r="AE18" i="3"/>
  <c r="AF18" i="3"/>
  <c r="AG18" i="3"/>
  <c r="AH18" i="3"/>
  <c r="AI18" i="3"/>
  <c r="AJ18" i="3"/>
  <c r="AK18" i="3"/>
  <c r="AL18" i="3"/>
  <c r="AM18" i="3"/>
  <c r="AN18" i="3"/>
  <c r="AO18" i="3"/>
  <c r="AP18" i="3"/>
  <c r="AQ18" i="3"/>
  <c r="AR18" i="3"/>
  <c r="AS18" i="3"/>
  <c r="AT18" i="3"/>
  <c r="B21" i="3"/>
  <c r="C21" i="3"/>
  <c r="F21" i="3"/>
  <c r="H21" i="3"/>
  <c r="I21" i="3"/>
  <c r="J21" i="3"/>
  <c r="K21" i="3"/>
  <c r="L21" i="3"/>
  <c r="M21" i="3"/>
  <c r="N21" i="3"/>
  <c r="O21" i="3"/>
  <c r="P21" i="3"/>
  <c r="Q21" i="3"/>
  <c r="R21" i="3"/>
  <c r="S21" i="3"/>
  <c r="T21" i="3"/>
  <c r="U21" i="3"/>
  <c r="V21" i="3"/>
  <c r="W21" i="3"/>
  <c r="X21" i="3"/>
  <c r="Y21" i="3"/>
  <c r="Z21" i="3"/>
  <c r="AA21" i="3"/>
  <c r="AB21" i="3"/>
  <c r="AC21" i="3"/>
  <c r="AD21" i="3"/>
  <c r="AE21" i="3"/>
  <c r="AF21" i="3"/>
  <c r="AG21" i="3"/>
  <c r="AH21" i="3"/>
  <c r="AI21" i="3"/>
  <c r="AJ21" i="3"/>
  <c r="AK21" i="3"/>
  <c r="AL21" i="3"/>
  <c r="AM21" i="3"/>
  <c r="AN21" i="3"/>
  <c r="AO21" i="3"/>
  <c r="AP21" i="3"/>
  <c r="AQ21" i="3"/>
  <c r="AR21" i="3"/>
  <c r="AS21" i="3"/>
  <c r="AT21" i="3"/>
  <c r="B26" i="3"/>
  <c r="C26" i="3"/>
  <c r="F26" i="3"/>
  <c r="H26" i="3"/>
  <c r="I26" i="3"/>
  <c r="J26" i="3"/>
  <c r="K26" i="3"/>
  <c r="L26" i="3"/>
  <c r="M26" i="3"/>
  <c r="N26" i="3"/>
  <c r="O26" i="3"/>
  <c r="P26" i="3"/>
  <c r="Q26" i="3"/>
  <c r="R26" i="3"/>
  <c r="S26" i="3"/>
  <c r="T26" i="3"/>
  <c r="U26" i="3"/>
  <c r="V26" i="3"/>
  <c r="W26" i="3"/>
  <c r="X26" i="3"/>
  <c r="Y26" i="3"/>
  <c r="Z26" i="3"/>
  <c r="AA26" i="3"/>
  <c r="AB26" i="3"/>
  <c r="AC26" i="3"/>
  <c r="AD26" i="3"/>
  <c r="AE26" i="3"/>
  <c r="AF26" i="3"/>
  <c r="AG26" i="3"/>
  <c r="AH26" i="3"/>
  <c r="AI26" i="3"/>
  <c r="AJ26" i="3"/>
  <c r="AK26" i="3"/>
  <c r="AL26" i="3"/>
  <c r="AM26" i="3"/>
  <c r="AN26" i="3"/>
  <c r="AO26" i="3"/>
  <c r="AP26" i="3"/>
  <c r="AQ26" i="3"/>
  <c r="AR26" i="3"/>
  <c r="AS26" i="3"/>
  <c r="AT26" i="3"/>
  <c r="AB13" i="76" l="1"/>
  <c r="AB14" i="85"/>
  <c r="AB13" i="102"/>
  <c r="AB13" i="73"/>
  <c r="AB13" i="67"/>
  <c r="P14" i="85"/>
  <c r="P13" i="76"/>
  <c r="P13" i="102"/>
  <c r="P13" i="73"/>
  <c r="P13" i="67"/>
  <c r="D13" i="76"/>
  <c r="D14" i="85"/>
  <c r="D13" i="102"/>
  <c r="D13" i="73"/>
  <c r="D13" i="67"/>
  <c r="R10" i="76"/>
  <c r="R10" i="73"/>
  <c r="R11" i="85"/>
  <c r="R10" i="102"/>
  <c r="R10" i="67"/>
  <c r="F10" i="76"/>
  <c r="F10" i="73"/>
  <c r="F10" i="102"/>
  <c r="F11" i="85"/>
  <c r="F10" i="67"/>
  <c r="X8" i="102"/>
  <c r="X9" i="85"/>
  <c r="X8" i="76"/>
  <c r="X8" i="73"/>
  <c r="X8" i="67"/>
  <c r="H8" i="102"/>
  <c r="H9" i="85"/>
  <c r="H8" i="76"/>
  <c r="H8" i="73"/>
  <c r="H8" i="67"/>
  <c r="AA13" i="102"/>
  <c r="AA13" i="73"/>
  <c r="AA14" i="85"/>
  <c r="AA13" i="76"/>
  <c r="AA13" i="67"/>
  <c r="W13" i="76"/>
  <c r="W13" i="102"/>
  <c r="W14" i="85"/>
  <c r="W13" i="73"/>
  <c r="W13" i="67"/>
  <c r="S13" i="102"/>
  <c r="S13" i="73"/>
  <c r="S13" i="76"/>
  <c r="S13" i="67"/>
  <c r="S14" i="85"/>
  <c r="O13" i="76"/>
  <c r="O13" i="102"/>
  <c r="O13" i="73"/>
  <c r="O14" i="85"/>
  <c r="O13" i="67"/>
  <c r="K13" i="102"/>
  <c r="K13" i="73"/>
  <c r="K13" i="76"/>
  <c r="K14" i="85"/>
  <c r="K13" i="67"/>
  <c r="G13" i="76"/>
  <c r="G13" i="102"/>
  <c r="G14" i="85"/>
  <c r="G13" i="73"/>
  <c r="G13" i="67"/>
  <c r="C13" i="102"/>
  <c r="C13" i="76"/>
  <c r="C13" i="73"/>
  <c r="C14" i="85"/>
  <c r="C13" i="67"/>
  <c r="Y10" i="76"/>
  <c r="Y11" i="85"/>
  <c r="Y10" i="102"/>
  <c r="Y10" i="73"/>
  <c r="Y10" i="67"/>
  <c r="U10" i="76"/>
  <c r="U10" i="102"/>
  <c r="U11" i="85"/>
  <c r="U10" i="73"/>
  <c r="U10" i="67"/>
  <c r="Q10" i="76"/>
  <c r="Q11" i="85"/>
  <c r="Q10" i="102"/>
  <c r="Q10" i="73"/>
  <c r="Q10" i="67"/>
  <c r="M10" i="76"/>
  <c r="M10" i="102"/>
  <c r="M11" i="85"/>
  <c r="M10" i="67"/>
  <c r="M10" i="73"/>
  <c r="I10" i="76"/>
  <c r="I11" i="85"/>
  <c r="I10" i="102"/>
  <c r="I10" i="73"/>
  <c r="I10" i="67"/>
  <c r="E10" i="76"/>
  <c r="E10" i="102"/>
  <c r="E11" i="85"/>
  <c r="E10" i="67"/>
  <c r="E10" i="73"/>
  <c r="AA8" i="76"/>
  <c r="AA9" i="85"/>
  <c r="AA8" i="102"/>
  <c r="AA8" i="67"/>
  <c r="AA8" i="73"/>
  <c r="W8" i="76"/>
  <c r="W8" i="102"/>
  <c r="W9" i="85"/>
  <c r="W8" i="73"/>
  <c r="W8" i="67"/>
  <c r="S8" i="76"/>
  <c r="S9" i="85"/>
  <c r="S8" i="102"/>
  <c r="S8" i="73"/>
  <c r="S8" i="67"/>
  <c r="O8" i="76"/>
  <c r="O8" i="102"/>
  <c r="O9" i="85"/>
  <c r="O8" i="73"/>
  <c r="O8" i="67"/>
  <c r="K8" i="76"/>
  <c r="K9" i="85"/>
  <c r="K8" i="67"/>
  <c r="K8" i="73"/>
  <c r="K8" i="102"/>
  <c r="G8" i="76"/>
  <c r="G8" i="102"/>
  <c r="G9" i="85"/>
  <c r="G8" i="73"/>
  <c r="G8" i="67"/>
  <c r="C8" i="76"/>
  <c r="C9" i="85"/>
  <c r="C8" i="102"/>
  <c r="C8" i="73"/>
  <c r="C8" i="67"/>
  <c r="T13" i="76"/>
  <c r="T14" i="85"/>
  <c r="T13" i="102"/>
  <c r="T13" i="73"/>
  <c r="T13" i="67"/>
  <c r="H14" i="85"/>
  <c r="H13" i="76"/>
  <c r="H13" i="102"/>
  <c r="H13" i="73"/>
  <c r="H13" i="67"/>
  <c r="Z10" i="76"/>
  <c r="Z11" i="85"/>
  <c r="Z10" i="102"/>
  <c r="Z10" i="73"/>
  <c r="Z10" i="67"/>
  <c r="N10" i="76"/>
  <c r="N10" i="73"/>
  <c r="N10" i="102"/>
  <c r="N11" i="85"/>
  <c r="N10" i="67"/>
  <c r="B10" i="102"/>
  <c r="B11" i="85"/>
  <c r="B10" i="76"/>
  <c r="B10" i="73"/>
  <c r="B10" i="67"/>
  <c r="AB9" i="85"/>
  <c r="AB8" i="76"/>
  <c r="AB8" i="73"/>
  <c r="AB8" i="67"/>
  <c r="AB8" i="102"/>
  <c r="P8" i="102"/>
  <c r="P9" i="85"/>
  <c r="P8" i="76"/>
  <c r="P8" i="73"/>
  <c r="P8" i="67"/>
  <c r="D8" i="102"/>
  <c r="D9" i="85"/>
  <c r="D8" i="76"/>
  <c r="D8" i="73"/>
  <c r="D8" i="67"/>
  <c r="Z13" i="102"/>
  <c r="Z13" i="76"/>
  <c r="Z14" i="85"/>
  <c r="Z13" i="73"/>
  <c r="Z13" i="67"/>
  <c r="V13" i="102"/>
  <c r="V13" i="76"/>
  <c r="V14" i="85"/>
  <c r="V13" i="73"/>
  <c r="V13" i="67"/>
  <c r="R13" i="102"/>
  <c r="R13" i="76"/>
  <c r="R14" i="85"/>
  <c r="R13" i="73"/>
  <c r="R13" i="67"/>
  <c r="N13" i="102"/>
  <c r="N13" i="76"/>
  <c r="N14" i="85"/>
  <c r="N13" i="73"/>
  <c r="N13" i="67"/>
  <c r="J13" i="102"/>
  <c r="J13" i="76"/>
  <c r="J14" i="85"/>
  <c r="J13" i="73"/>
  <c r="J13" i="67"/>
  <c r="F13" i="102"/>
  <c r="F13" i="76"/>
  <c r="F14" i="85"/>
  <c r="F13" i="73"/>
  <c r="F13" i="67"/>
  <c r="B13" i="76"/>
  <c r="B14" i="85"/>
  <c r="B13" i="73"/>
  <c r="B13" i="102"/>
  <c r="B13" i="67"/>
  <c r="AB10" i="102"/>
  <c r="AB11" i="85"/>
  <c r="AB10" i="76"/>
  <c r="AB10" i="73"/>
  <c r="AB10" i="67"/>
  <c r="X10" i="102"/>
  <c r="X10" i="76"/>
  <c r="X11" i="85"/>
  <c r="X10" i="73"/>
  <c r="X10" i="67"/>
  <c r="T10" i="102"/>
  <c r="T11" i="85"/>
  <c r="T10" i="76"/>
  <c r="T10" i="73"/>
  <c r="T10" i="67"/>
  <c r="P10" i="102"/>
  <c r="P10" i="76"/>
  <c r="P11" i="85"/>
  <c r="P10" i="73"/>
  <c r="P10" i="67"/>
  <c r="L10" i="102"/>
  <c r="L11" i="85"/>
  <c r="L10" i="76"/>
  <c r="L10" i="73"/>
  <c r="L10" i="67"/>
  <c r="H10" i="102"/>
  <c r="H10" i="76"/>
  <c r="H11" i="85"/>
  <c r="H10" i="73"/>
  <c r="H10" i="67"/>
  <c r="D10" i="102"/>
  <c r="D11" i="85"/>
  <c r="D10" i="76"/>
  <c r="D10" i="73"/>
  <c r="D10" i="67"/>
  <c r="Z8" i="102"/>
  <c r="Z8" i="76"/>
  <c r="Z8" i="73"/>
  <c r="Z9" i="85"/>
  <c r="Z8" i="67"/>
  <c r="V8" i="102"/>
  <c r="V8" i="76"/>
  <c r="V9" i="85"/>
  <c r="V8" i="73"/>
  <c r="V8" i="67"/>
  <c r="R8" i="102"/>
  <c r="R8" i="76"/>
  <c r="R9" i="85"/>
  <c r="R8" i="73"/>
  <c r="R8" i="67"/>
  <c r="N8" i="102"/>
  <c r="N8" i="76"/>
  <c r="N9" i="85"/>
  <c r="N8" i="73"/>
  <c r="N8" i="67"/>
  <c r="J8" i="102"/>
  <c r="J8" i="76"/>
  <c r="J9" i="85"/>
  <c r="J8" i="73"/>
  <c r="J8" i="67"/>
  <c r="F8" i="102"/>
  <c r="F8" i="76"/>
  <c r="F9" i="85"/>
  <c r="F8" i="73"/>
  <c r="F8" i="67"/>
  <c r="B8" i="102"/>
  <c r="B8" i="76"/>
  <c r="B8" i="67"/>
  <c r="B9" i="85"/>
  <c r="B8" i="73"/>
  <c r="X14" i="85"/>
  <c r="X13" i="76"/>
  <c r="X13" i="73"/>
  <c r="X13" i="102"/>
  <c r="X13" i="67"/>
  <c r="L13" i="76"/>
  <c r="L14" i="85"/>
  <c r="L13" i="102"/>
  <c r="L13" i="73"/>
  <c r="L13" i="67"/>
  <c r="V10" i="76"/>
  <c r="V10" i="73"/>
  <c r="V10" i="102"/>
  <c r="V11" i="85"/>
  <c r="V10" i="67"/>
  <c r="J10" i="76"/>
  <c r="J10" i="73"/>
  <c r="J11" i="85"/>
  <c r="J10" i="102"/>
  <c r="J10" i="67"/>
  <c r="T8" i="102"/>
  <c r="T9" i="85"/>
  <c r="T8" i="76"/>
  <c r="T8" i="73"/>
  <c r="T8" i="67"/>
  <c r="L8" i="102"/>
  <c r="L9" i="85"/>
  <c r="L8" i="76"/>
  <c r="L8" i="73"/>
  <c r="L8" i="67"/>
  <c r="Y13" i="102"/>
  <c r="Y13" i="76"/>
  <c r="Y14" i="85"/>
  <c r="Y13" i="73"/>
  <c r="Y13" i="67"/>
  <c r="U13" i="102"/>
  <c r="U13" i="76"/>
  <c r="U14" i="85"/>
  <c r="U13" i="73"/>
  <c r="U13" i="67"/>
  <c r="Q13" i="102"/>
  <c r="Q13" i="76"/>
  <c r="Q14" i="85"/>
  <c r="Q13" i="73"/>
  <c r="Q13" i="67"/>
  <c r="M13" i="102"/>
  <c r="M13" i="76"/>
  <c r="M14" i="85"/>
  <c r="M13" i="73"/>
  <c r="M13" i="67"/>
  <c r="I13" i="102"/>
  <c r="I13" i="76"/>
  <c r="I14" i="85"/>
  <c r="I13" i="73"/>
  <c r="I13" i="67"/>
  <c r="E13" i="102"/>
  <c r="E13" i="76"/>
  <c r="E14" i="85"/>
  <c r="E13" i="73"/>
  <c r="E13" i="67"/>
  <c r="AA10" i="102"/>
  <c r="AA10" i="76"/>
  <c r="AA10" i="73"/>
  <c r="AA11" i="85"/>
  <c r="AA10" i="67"/>
  <c r="W10" i="102"/>
  <c r="W10" i="73"/>
  <c r="W11" i="85"/>
  <c r="W10" i="67"/>
  <c r="W10" i="76"/>
  <c r="S10" i="102"/>
  <c r="S10" i="76"/>
  <c r="S10" i="73"/>
  <c r="S11" i="85"/>
  <c r="S10" i="67"/>
  <c r="O10" i="102"/>
  <c r="O10" i="73"/>
  <c r="O10" i="76"/>
  <c r="O11" i="85"/>
  <c r="O10" i="67"/>
  <c r="K10" i="102"/>
  <c r="K10" i="76"/>
  <c r="K10" i="73"/>
  <c r="K11" i="85"/>
  <c r="K10" i="67"/>
  <c r="G10" i="102"/>
  <c r="G10" i="73"/>
  <c r="G10" i="76"/>
  <c r="G11" i="85"/>
  <c r="G10" i="67"/>
  <c r="C10" i="102"/>
  <c r="C11" i="85"/>
  <c r="C10" i="76"/>
  <c r="C10" i="73"/>
  <c r="C10" i="67"/>
  <c r="Y8" i="102"/>
  <c r="Y9" i="85"/>
  <c r="Y8" i="76"/>
  <c r="Y8" i="73"/>
  <c r="Y8" i="67"/>
  <c r="U8" i="102"/>
  <c r="U9" i="85"/>
  <c r="U8" i="73"/>
  <c r="U8" i="76"/>
  <c r="U8" i="67"/>
  <c r="Q8" i="102"/>
  <c r="Q9" i="85"/>
  <c r="Q8" i="76"/>
  <c r="Q8" i="73"/>
  <c r="Q8" i="67"/>
  <c r="M8" i="102"/>
  <c r="M9" i="85"/>
  <c r="M8" i="73"/>
  <c r="M8" i="76"/>
  <c r="M8" i="67"/>
  <c r="I8" i="102"/>
  <c r="I9" i="85"/>
  <c r="I8" i="76"/>
  <c r="I8" i="73"/>
  <c r="I8" i="67"/>
  <c r="E8" i="102"/>
  <c r="E9" i="85"/>
  <c r="E8" i="73"/>
  <c r="E8" i="76"/>
  <c r="E8" i="67"/>
  <c r="C26" i="75"/>
  <c r="C26" i="99"/>
  <c r="C26" i="81"/>
  <c r="C26" i="72"/>
  <c r="C26" i="71"/>
  <c r="C26" i="98"/>
  <c r="C26" i="80"/>
  <c r="C26" i="69"/>
  <c r="C18" i="75"/>
  <c r="C18" i="99"/>
  <c r="C18" i="81"/>
  <c r="C18" i="72"/>
  <c r="C18" i="71"/>
  <c r="C18" i="98"/>
  <c r="C18" i="80"/>
  <c r="C18" i="69"/>
  <c r="C7" i="125"/>
  <c r="C7" i="124"/>
  <c r="C7" i="123"/>
  <c r="C7" i="122"/>
  <c r="C7" i="75"/>
  <c r="C7" i="99"/>
  <c r="C7" i="81"/>
  <c r="C7" i="72"/>
  <c r="C7" i="71"/>
  <c r="C7" i="98"/>
  <c r="C7" i="80"/>
  <c r="C7" i="69"/>
  <c r="B26" i="99"/>
  <c r="B26" i="81"/>
  <c r="B26" i="75"/>
  <c r="B26" i="72"/>
  <c r="B26" i="71"/>
  <c r="B26" i="98"/>
  <c r="B26" i="80"/>
  <c r="B26" i="69"/>
  <c r="B18" i="75"/>
  <c r="B18" i="99"/>
  <c r="B18" i="81"/>
  <c r="B18" i="72"/>
  <c r="B18" i="71"/>
  <c r="B18" i="98"/>
  <c r="B18" i="80"/>
  <c r="B18" i="69"/>
  <c r="B12" i="125"/>
  <c r="B12" i="124"/>
  <c r="B12" i="123"/>
  <c r="B12" i="122"/>
  <c r="B12" i="75"/>
  <c r="B12" i="99"/>
  <c r="B12" i="81"/>
  <c r="B12" i="72"/>
  <c r="B12" i="71"/>
  <c r="B12" i="98"/>
  <c r="B12" i="80"/>
  <c r="B12" i="69"/>
  <c r="B7" i="75"/>
  <c r="B7" i="99"/>
  <c r="B7" i="81"/>
  <c r="B7" i="72"/>
  <c r="B7" i="125"/>
  <c r="B7" i="124"/>
  <c r="B7" i="123"/>
  <c r="B7" i="122"/>
  <c r="B7" i="71"/>
  <c r="B7" i="98"/>
  <c r="B7" i="80"/>
  <c r="B7" i="69"/>
  <c r="D29" i="75"/>
  <c r="D29" i="99"/>
  <c r="D29" i="81"/>
  <c r="D29" i="72"/>
  <c r="D29" i="71"/>
  <c r="D29" i="98"/>
  <c r="D29" i="80"/>
  <c r="D29" i="69"/>
  <c r="D24" i="75"/>
  <c r="D24" i="99"/>
  <c r="D24" i="81"/>
  <c r="D24" i="72"/>
  <c r="D24" i="71"/>
  <c r="D24" i="98"/>
  <c r="D24" i="80"/>
  <c r="D24" i="69"/>
  <c r="C21" i="75"/>
  <c r="C21" i="99"/>
  <c r="C21" i="81"/>
  <c r="C21" i="72"/>
  <c r="C21" i="71"/>
  <c r="C21" i="98"/>
  <c r="C21" i="80"/>
  <c r="C21" i="69"/>
  <c r="C15" i="75"/>
  <c r="C15" i="99"/>
  <c r="C15" i="81"/>
  <c r="C15" i="72"/>
  <c r="C15" i="71"/>
  <c r="C15" i="98"/>
  <c r="C15" i="80"/>
  <c r="C15" i="69"/>
  <c r="C9" i="75"/>
  <c r="C9" i="99"/>
  <c r="C9" i="81"/>
  <c r="C9" i="72"/>
  <c r="C9" i="125"/>
  <c r="C9" i="124"/>
  <c r="C9" i="123"/>
  <c r="C9" i="122"/>
  <c r="C9" i="71"/>
  <c r="C9" i="98"/>
  <c r="C9" i="80"/>
  <c r="C9" i="69"/>
  <c r="D28" i="75"/>
  <c r="D28" i="99"/>
  <c r="D28" i="81"/>
  <c r="D28" i="72"/>
  <c r="D28" i="71"/>
  <c r="D28" i="98"/>
  <c r="D28" i="80"/>
  <c r="D28" i="69"/>
  <c r="D23" i="81"/>
  <c r="D23" i="72"/>
  <c r="D23" i="75"/>
  <c r="D23" i="99"/>
  <c r="D23" i="71"/>
  <c r="D23" i="98"/>
  <c r="D23" i="80"/>
  <c r="D23" i="69"/>
  <c r="C12" i="125"/>
  <c r="C12" i="124"/>
  <c r="C12" i="123"/>
  <c r="C12" i="122"/>
  <c r="C12" i="75"/>
  <c r="C12" i="99"/>
  <c r="C12" i="81"/>
  <c r="C12" i="72"/>
  <c r="C12" i="71"/>
  <c r="C12" i="98"/>
  <c r="C12" i="80"/>
  <c r="C12" i="69"/>
  <c r="B21" i="75"/>
  <c r="B21" i="99"/>
  <c r="B21" i="81"/>
  <c r="B21" i="72"/>
  <c r="B21" i="71"/>
  <c r="B21" i="98"/>
  <c r="B21" i="80"/>
  <c r="B21" i="69"/>
  <c r="B15" i="72"/>
  <c r="B15" i="75"/>
  <c r="B15" i="99"/>
  <c r="B15" i="81"/>
  <c r="B15" i="71"/>
  <c r="B15" i="98"/>
  <c r="B15" i="80"/>
  <c r="B15" i="69"/>
  <c r="B9" i="125"/>
  <c r="B9" i="124"/>
  <c r="B9" i="123"/>
  <c r="B9" i="122"/>
  <c r="B9" i="81"/>
  <c r="B9" i="72"/>
  <c r="B9" i="75"/>
  <c r="B9" i="99"/>
  <c r="B9" i="71"/>
  <c r="B9" i="98"/>
  <c r="B9" i="80"/>
  <c r="B9" i="69"/>
  <c r="AS26" i="71"/>
  <c r="AS26" i="98"/>
  <c r="AS26" i="80"/>
  <c r="AS26" i="69"/>
  <c r="AS26" i="75"/>
  <c r="AS26" i="81"/>
  <c r="AS26" i="72"/>
  <c r="AS26" i="99"/>
  <c r="AK26" i="71"/>
  <c r="AK26" i="98"/>
  <c r="AK26" i="69"/>
  <c r="AK26" i="80"/>
  <c r="AK26" i="75"/>
  <c r="AK26" i="81"/>
  <c r="AK26" i="72"/>
  <c r="AK26" i="99"/>
  <c r="AC27" i="3"/>
  <c r="AC26" i="71"/>
  <c r="AC26" i="80"/>
  <c r="AC26" i="69"/>
  <c r="AC26" i="98"/>
  <c r="AC26" i="75"/>
  <c r="AC26" i="81"/>
  <c r="AC26" i="72"/>
  <c r="AC26" i="99"/>
  <c r="Q26" i="71"/>
  <c r="Q26" i="98"/>
  <c r="Q26" i="69"/>
  <c r="Q26" i="80"/>
  <c r="Q26" i="75"/>
  <c r="Q26" i="81"/>
  <c r="R25" i="96"/>
  <c r="Q26" i="99"/>
  <c r="Q26" i="72"/>
  <c r="R25" i="83"/>
  <c r="AM21" i="71"/>
  <c r="AM21" i="80"/>
  <c r="AM21" i="69"/>
  <c r="AM21" i="98"/>
  <c r="AM21" i="99"/>
  <c r="AM21" i="81"/>
  <c r="AM21" i="75"/>
  <c r="AM21" i="72"/>
  <c r="AA21" i="71"/>
  <c r="AA21" i="98"/>
  <c r="AA21" i="80"/>
  <c r="AA21" i="69"/>
  <c r="AA21" i="99"/>
  <c r="AA21" i="81"/>
  <c r="AA21" i="75"/>
  <c r="AA21" i="72"/>
  <c r="S21" i="71"/>
  <c r="S21" i="98"/>
  <c r="S21" i="80"/>
  <c r="S21" i="69"/>
  <c r="T20" i="96"/>
  <c r="T20" i="83"/>
  <c r="S21" i="99"/>
  <c r="S21" i="81"/>
  <c r="S21" i="75"/>
  <c r="S21" i="72"/>
  <c r="K21" i="71"/>
  <c r="K21" i="98"/>
  <c r="K21" i="80"/>
  <c r="K21" i="69"/>
  <c r="L20" i="96"/>
  <c r="L20" i="83"/>
  <c r="K21" i="72"/>
  <c r="K21" i="99"/>
  <c r="K21" i="81"/>
  <c r="K21" i="75"/>
  <c r="AO18" i="98"/>
  <c r="AO18" i="71"/>
  <c r="AO18" i="69"/>
  <c r="AO18" i="80"/>
  <c r="AO18" i="72"/>
  <c r="AO18" i="99"/>
  <c r="AO18" i="81"/>
  <c r="AO18" i="75"/>
  <c r="AC18" i="71"/>
  <c r="AC18" i="98"/>
  <c r="AC18" i="69"/>
  <c r="AC18" i="80"/>
  <c r="AC18" i="72"/>
  <c r="AC18" i="99"/>
  <c r="AC18" i="81"/>
  <c r="AC18" i="75"/>
  <c r="Q18" i="71"/>
  <c r="Q18" i="98"/>
  <c r="Q18" i="69"/>
  <c r="Q18" i="80"/>
  <c r="Q18" i="72"/>
  <c r="R17" i="96"/>
  <c r="Q18" i="99"/>
  <c r="Q18" i="81"/>
  <c r="Q18" i="75"/>
  <c r="R17" i="83"/>
  <c r="B19" i="3"/>
  <c r="B17" i="83"/>
  <c r="B17" i="96"/>
  <c r="AI15" i="71"/>
  <c r="AI15" i="98"/>
  <c r="AI15" i="80"/>
  <c r="AI15" i="69"/>
  <c r="AI15" i="72"/>
  <c r="AI15" i="99"/>
  <c r="AI15" i="81"/>
  <c r="AI15" i="75"/>
  <c r="AA15" i="71"/>
  <c r="AA15" i="98"/>
  <c r="AA15" i="80"/>
  <c r="AA15" i="69"/>
  <c r="AA15" i="72"/>
  <c r="AA15" i="99"/>
  <c r="AA15" i="81"/>
  <c r="AA15" i="75"/>
  <c r="O15" i="71"/>
  <c r="O15" i="80"/>
  <c r="O15" i="98"/>
  <c r="O15" i="69"/>
  <c r="P14" i="96"/>
  <c r="P14" i="83"/>
  <c r="O15" i="72"/>
  <c r="O15" i="99"/>
  <c r="O15" i="81"/>
  <c r="O15" i="75"/>
  <c r="G14" i="83"/>
  <c r="F15" i="75"/>
  <c r="G14" i="96"/>
  <c r="F15" i="81"/>
  <c r="F15" i="72"/>
  <c r="F15" i="99"/>
  <c r="F15" i="71"/>
  <c r="F15" i="98"/>
  <c r="F15" i="80"/>
  <c r="F15" i="69"/>
  <c r="AL12" i="71"/>
  <c r="AL12" i="98"/>
  <c r="AL12" i="80"/>
  <c r="AL12" i="69"/>
  <c r="AL12" i="99"/>
  <c r="AL12" i="72"/>
  <c r="AL12" i="81"/>
  <c r="AL12" i="75"/>
  <c r="V12" i="71"/>
  <c r="V12" i="98"/>
  <c r="V12" i="80"/>
  <c r="V12" i="69"/>
  <c r="V12" i="99"/>
  <c r="V12" i="72"/>
  <c r="V12" i="81"/>
  <c r="V12" i="75"/>
  <c r="T12" i="114"/>
  <c r="J12" i="122"/>
  <c r="J12" i="123"/>
  <c r="J12" i="124"/>
  <c r="J12" i="125"/>
  <c r="J12" i="99"/>
  <c r="J12" i="71"/>
  <c r="J12" i="98"/>
  <c r="J12" i="80"/>
  <c r="J12" i="69"/>
  <c r="J12" i="72"/>
  <c r="J12" i="75"/>
  <c r="H12" i="114"/>
  <c r="K11" i="96"/>
  <c r="J12" i="81"/>
  <c r="K11" i="83"/>
  <c r="AR9" i="98"/>
  <c r="AR9" i="71"/>
  <c r="AR9" i="69"/>
  <c r="AR9" i="80"/>
  <c r="AR9" i="72"/>
  <c r="AR9" i="75"/>
  <c r="AR9" i="99"/>
  <c r="AR9" i="81"/>
  <c r="AF9" i="71"/>
  <c r="AF9" i="98"/>
  <c r="AF9" i="69"/>
  <c r="AF9" i="80"/>
  <c r="AF9" i="72"/>
  <c r="AF9" i="81"/>
  <c r="AF9" i="75"/>
  <c r="AF9" i="99"/>
  <c r="T9" i="71"/>
  <c r="T9" i="98"/>
  <c r="T9" i="69"/>
  <c r="T9" i="80"/>
  <c r="T9" i="72"/>
  <c r="R9" i="114"/>
  <c r="T9" i="75"/>
  <c r="T9" i="99"/>
  <c r="T9" i="81"/>
  <c r="H9" i="124"/>
  <c r="H9" i="125"/>
  <c r="H9" i="122"/>
  <c r="H9" i="123"/>
  <c r="F9" i="114"/>
  <c r="H9" i="99"/>
  <c r="H9" i="75"/>
  <c r="H9" i="81"/>
  <c r="H9" i="71"/>
  <c r="H9" i="98"/>
  <c r="H9" i="80"/>
  <c r="H9" i="69"/>
  <c r="I8" i="96"/>
  <c r="I8" i="83"/>
  <c r="H9" i="72"/>
  <c r="AP7" i="71"/>
  <c r="AP7" i="98"/>
  <c r="AP7" i="80"/>
  <c r="AP7" i="69"/>
  <c r="AP7" i="75"/>
  <c r="AP7" i="99"/>
  <c r="AP7" i="81"/>
  <c r="AP7" i="72"/>
  <c r="AD7" i="71"/>
  <c r="AD7" i="98"/>
  <c r="AD7" i="80"/>
  <c r="AD7" i="69"/>
  <c r="AD7" i="75"/>
  <c r="AD7" i="99"/>
  <c r="AD7" i="81"/>
  <c r="AD7" i="72"/>
  <c r="R7" i="98"/>
  <c r="R7" i="71"/>
  <c r="R7" i="80"/>
  <c r="R7" i="69"/>
  <c r="R7" i="75"/>
  <c r="R7" i="99"/>
  <c r="R7" i="81"/>
  <c r="R7" i="72"/>
  <c r="S6" i="83"/>
  <c r="S6" i="96"/>
  <c r="F15" i="96"/>
  <c r="F15" i="83"/>
  <c r="E16" i="81"/>
  <c r="E16" i="75"/>
  <c r="E16" i="72"/>
  <c r="E16" i="99"/>
  <c r="E16" i="98"/>
  <c r="E16" i="71"/>
  <c r="E16" i="69"/>
  <c r="E16" i="80"/>
  <c r="AR26" i="71"/>
  <c r="AR26" i="98"/>
  <c r="AR26" i="80"/>
  <c r="AR26" i="69"/>
  <c r="AR26" i="99"/>
  <c r="AR26" i="81"/>
  <c r="AR26" i="75"/>
  <c r="AR26" i="72"/>
  <c r="AF26" i="71"/>
  <c r="AF26" i="98"/>
  <c r="AF26" i="80"/>
  <c r="AF26" i="69"/>
  <c r="AF26" i="75"/>
  <c r="AF26" i="72"/>
  <c r="AF26" i="99"/>
  <c r="AF26" i="81"/>
  <c r="P26" i="71"/>
  <c r="P26" i="98"/>
  <c r="P26" i="80"/>
  <c r="P26" i="69"/>
  <c r="Q25" i="96"/>
  <c r="Q25" i="83"/>
  <c r="P26" i="75"/>
  <c r="P26" i="81"/>
  <c r="P26" i="72"/>
  <c r="P26" i="99"/>
  <c r="AP21" i="71"/>
  <c r="AP21" i="98"/>
  <c r="AP21" i="69"/>
  <c r="AP21" i="80"/>
  <c r="AP21" i="99"/>
  <c r="AP21" i="75"/>
  <c r="AP21" i="81"/>
  <c r="AP21" i="72"/>
  <c r="Z21" i="71"/>
  <c r="Z21" i="98"/>
  <c r="Z21" i="69"/>
  <c r="Z21" i="80"/>
  <c r="Z21" i="99"/>
  <c r="Z21" i="75"/>
  <c r="Z21" i="81"/>
  <c r="Z21" i="72"/>
  <c r="J21" i="99"/>
  <c r="J21" i="71"/>
  <c r="J21" i="98"/>
  <c r="J21" i="69"/>
  <c r="J21" i="80"/>
  <c r="J21" i="75"/>
  <c r="J21" i="81"/>
  <c r="J21" i="72"/>
  <c r="K20" i="96"/>
  <c r="K20" i="83"/>
  <c r="AN18" i="71"/>
  <c r="AN18" i="98"/>
  <c r="AN18" i="80"/>
  <c r="AN18" i="69"/>
  <c r="AN18" i="75"/>
  <c r="AN18" i="81"/>
  <c r="AN18" i="72"/>
  <c r="AN18" i="99"/>
  <c r="AF18" i="71"/>
  <c r="AF18" i="98"/>
  <c r="AF18" i="69"/>
  <c r="AF18" i="80"/>
  <c r="AF18" i="75"/>
  <c r="AF18" i="81"/>
  <c r="AF18" i="72"/>
  <c r="AF18" i="99"/>
  <c r="T18" i="71"/>
  <c r="T18" i="98"/>
  <c r="T18" i="80"/>
  <c r="T18" i="69"/>
  <c r="T18" i="75"/>
  <c r="T18" i="81"/>
  <c r="T18" i="99"/>
  <c r="T18" i="72"/>
  <c r="H18" i="75"/>
  <c r="H18" i="99"/>
  <c r="H18" i="81"/>
  <c r="H18" i="71"/>
  <c r="H18" i="98"/>
  <c r="H18" i="69"/>
  <c r="H18" i="80"/>
  <c r="I17" i="96"/>
  <c r="I17" i="83"/>
  <c r="H18" i="72"/>
  <c r="AT15" i="71"/>
  <c r="AT15" i="98"/>
  <c r="AT15" i="80"/>
  <c r="AT15" i="69"/>
  <c r="AT15" i="99"/>
  <c r="AT15" i="75"/>
  <c r="AT15" i="81"/>
  <c r="AT15" i="72"/>
  <c r="AH15" i="71"/>
  <c r="AH15" i="98"/>
  <c r="AH15" i="80"/>
  <c r="AH15" i="69"/>
  <c r="AH15" i="99"/>
  <c r="AH15" i="75"/>
  <c r="AH15" i="81"/>
  <c r="AH15" i="72"/>
  <c r="V15" i="71"/>
  <c r="V15" i="98"/>
  <c r="V15" i="80"/>
  <c r="V15" i="69"/>
  <c r="V15" i="99"/>
  <c r="V15" i="75"/>
  <c r="V15" i="81"/>
  <c r="V15" i="72"/>
  <c r="J15" i="99"/>
  <c r="J15" i="71"/>
  <c r="J15" i="98"/>
  <c r="J15" i="80"/>
  <c r="J15" i="69"/>
  <c r="J15" i="75"/>
  <c r="J15" i="81"/>
  <c r="K14" i="96"/>
  <c r="J15" i="72"/>
  <c r="K14" i="83"/>
  <c r="AO12" i="98"/>
  <c r="AO12" i="71"/>
  <c r="AO12" i="80"/>
  <c r="AO12" i="69"/>
  <c r="AO12" i="72"/>
  <c r="AO12" i="99"/>
  <c r="AO12" i="81"/>
  <c r="AO12" i="75"/>
  <c r="AC12" i="71"/>
  <c r="AC12" i="98"/>
  <c r="AC12" i="80"/>
  <c r="AC12" i="69"/>
  <c r="AC12" i="72"/>
  <c r="AC12" i="81"/>
  <c r="AC12" i="75"/>
  <c r="AC12" i="99"/>
  <c r="M12" i="123"/>
  <c r="M12" i="124"/>
  <c r="M12" i="125"/>
  <c r="M12" i="122"/>
  <c r="M12" i="71"/>
  <c r="M12" i="98"/>
  <c r="M12" i="80"/>
  <c r="M12" i="69"/>
  <c r="M12" i="72"/>
  <c r="N11" i="83"/>
  <c r="M12" i="81"/>
  <c r="M12" i="75"/>
  <c r="K12" i="114"/>
  <c r="N11" i="96"/>
  <c r="M12" i="99"/>
  <c r="AQ9" i="71"/>
  <c r="AQ9" i="98"/>
  <c r="AQ9" i="80"/>
  <c r="AQ9" i="69"/>
  <c r="AQ9" i="72"/>
  <c r="AQ9" i="99"/>
  <c r="AQ9" i="81"/>
  <c r="AQ9" i="75"/>
  <c r="AA9" i="71"/>
  <c r="AA9" i="98"/>
  <c r="AA9" i="80"/>
  <c r="AA9" i="69"/>
  <c r="AA9" i="72"/>
  <c r="AA9" i="99"/>
  <c r="AA9" i="81"/>
  <c r="AA9" i="75"/>
  <c r="O9" i="125"/>
  <c r="O9" i="122"/>
  <c r="O9" i="123"/>
  <c r="O9" i="124"/>
  <c r="O9" i="71"/>
  <c r="O9" i="80"/>
  <c r="O9" i="98"/>
  <c r="O9" i="69"/>
  <c r="P8" i="96"/>
  <c r="P8" i="83"/>
  <c r="O9" i="72"/>
  <c r="M9" i="114"/>
  <c r="O9" i="99"/>
  <c r="O9" i="81"/>
  <c r="O9" i="75"/>
  <c r="AK7" i="71"/>
  <c r="AK7" i="98"/>
  <c r="AK7" i="80"/>
  <c r="AK7" i="69"/>
  <c r="AK7" i="99"/>
  <c r="AK7" i="81"/>
  <c r="AK7" i="75"/>
  <c r="AK7" i="72"/>
  <c r="B6" i="96"/>
  <c r="B6" i="83"/>
  <c r="AG26" i="71"/>
  <c r="AG26" i="98"/>
  <c r="AG26" i="69"/>
  <c r="AG26" i="80"/>
  <c r="AG26" i="75"/>
  <c r="AG26" i="81"/>
  <c r="AG26" i="99"/>
  <c r="AG26" i="72"/>
  <c r="U26" i="71"/>
  <c r="U26" i="98"/>
  <c r="U26" i="69"/>
  <c r="U26" i="80"/>
  <c r="U26" i="75"/>
  <c r="U26" i="81"/>
  <c r="U26" i="72"/>
  <c r="U26" i="99"/>
  <c r="I26" i="99"/>
  <c r="I26" i="81"/>
  <c r="I26" i="75"/>
  <c r="I26" i="71"/>
  <c r="I26" i="98"/>
  <c r="I26" i="69"/>
  <c r="I26" i="80"/>
  <c r="J25" i="96"/>
  <c r="I26" i="72"/>
  <c r="J25" i="83"/>
  <c r="AQ21" i="71"/>
  <c r="AQ21" i="98"/>
  <c r="AQ21" i="80"/>
  <c r="AQ21" i="69"/>
  <c r="AQ21" i="99"/>
  <c r="AQ21" i="81"/>
  <c r="AQ21" i="72"/>
  <c r="AQ21" i="75"/>
  <c r="AE21" i="71"/>
  <c r="AE21" i="80"/>
  <c r="AE21" i="98"/>
  <c r="AE21" i="69"/>
  <c r="AE21" i="99"/>
  <c r="AE21" i="81"/>
  <c r="AE21" i="75"/>
  <c r="AE21" i="72"/>
  <c r="O21" i="71"/>
  <c r="O21" i="80"/>
  <c r="O21" i="98"/>
  <c r="O21" i="69"/>
  <c r="P20" i="96"/>
  <c r="P20" i="83"/>
  <c r="O21" i="99"/>
  <c r="O21" i="81"/>
  <c r="O21" i="75"/>
  <c r="O21" i="72"/>
  <c r="AS18" i="71"/>
  <c r="AS18" i="98"/>
  <c r="AS18" i="69"/>
  <c r="AS18" i="80"/>
  <c r="AS18" i="72"/>
  <c r="AS18" i="99"/>
  <c r="AS18" i="81"/>
  <c r="AS18" i="75"/>
  <c r="AG18" i="71"/>
  <c r="AG18" i="98"/>
  <c r="AG18" i="69"/>
  <c r="AG18" i="80"/>
  <c r="AG18" i="72"/>
  <c r="AG18" i="99"/>
  <c r="AG18" i="81"/>
  <c r="AG18" i="75"/>
  <c r="U18" i="98"/>
  <c r="U18" i="71"/>
  <c r="U18" i="69"/>
  <c r="U18" i="80"/>
  <c r="U18" i="72"/>
  <c r="U18" i="99"/>
  <c r="U18" i="81"/>
  <c r="U18" i="75"/>
  <c r="I18" i="81"/>
  <c r="I18" i="75"/>
  <c r="I18" i="98"/>
  <c r="I18" i="99"/>
  <c r="I18" i="71"/>
  <c r="I18" i="69"/>
  <c r="I18" i="80"/>
  <c r="I18" i="72"/>
  <c r="J17" i="96"/>
  <c r="J17" i="83"/>
  <c r="AQ15" i="71"/>
  <c r="AQ15" i="98"/>
  <c r="AQ15" i="80"/>
  <c r="AQ15" i="69"/>
  <c r="AQ15" i="72"/>
  <c r="AQ15" i="99"/>
  <c r="AQ15" i="81"/>
  <c r="AQ15" i="75"/>
  <c r="AE15" i="71"/>
  <c r="AE15" i="80"/>
  <c r="AE15" i="98"/>
  <c r="AE15" i="69"/>
  <c r="AE15" i="72"/>
  <c r="AE15" i="99"/>
  <c r="AE15" i="81"/>
  <c r="AE15" i="75"/>
  <c r="S15" i="71"/>
  <c r="S15" i="98"/>
  <c r="S15" i="80"/>
  <c r="S15" i="69"/>
  <c r="T14" i="96"/>
  <c r="T14" i="83"/>
  <c r="S15" i="72"/>
  <c r="S15" i="99"/>
  <c r="S15" i="81"/>
  <c r="S15" i="75"/>
  <c r="AT12" i="98"/>
  <c r="AT12" i="80"/>
  <c r="AT12" i="71"/>
  <c r="AT12" i="69"/>
  <c r="AT12" i="99"/>
  <c r="AT12" i="72"/>
  <c r="AT12" i="81"/>
  <c r="AT12" i="75"/>
  <c r="AH12" i="71"/>
  <c r="AH12" i="98"/>
  <c r="AH12" i="80"/>
  <c r="AH12" i="69"/>
  <c r="AH12" i="99"/>
  <c r="AH12" i="72"/>
  <c r="AH12" i="75"/>
  <c r="AH12" i="81"/>
  <c r="Z13" i="3"/>
  <c r="Z12" i="71"/>
  <c r="Z12" i="98"/>
  <c r="Z12" i="80"/>
  <c r="Z12" i="69"/>
  <c r="Z12" i="99"/>
  <c r="Z12" i="72"/>
  <c r="Z12" i="75"/>
  <c r="Z12" i="81"/>
  <c r="N12" i="122"/>
  <c r="N12" i="123"/>
  <c r="N12" i="124"/>
  <c r="N12" i="125"/>
  <c r="N12" i="71"/>
  <c r="N12" i="98"/>
  <c r="N12" i="80"/>
  <c r="N12" i="69"/>
  <c r="N12" i="99"/>
  <c r="N12" i="72"/>
  <c r="O11" i="83"/>
  <c r="N12" i="81"/>
  <c r="N12" i="75"/>
  <c r="O11" i="96"/>
  <c r="L12" i="114"/>
  <c r="AN9" i="71"/>
  <c r="AN9" i="98"/>
  <c r="AN9" i="69"/>
  <c r="AN9" i="80"/>
  <c r="AN9" i="72"/>
  <c r="AN9" i="81"/>
  <c r="AN9" i="75"/>
  <c r="AN9" i="99"/>
  <c r="AB9" i="98"/>
  <c r="AB9" i="71"/>
  <c r="AB9" i="69"/>
  <c r="AB9" i="80"/>
  <c r="AB9" i="72"/>
  <c r="AB9" i="75"/>
  <c r="AB9" i="99"/>
  <c r="AB9" i="81"/>
  <c r="P9" i="71"/>
  <c r="P9" i="98"/>
  <c r="P9" i="80"/>
  <c r="P9" i="69"/>
  <c r="P9" i="124"/>
  <c r="P9" i="123"/>
  <c r="P9" i="122"/>
  <c r="Q8" i="96"/>
  <c r="Q8" i="83"/>
  <c r="P9" i="72"/>
  <c r="P9" i="81"/>
  <c r="N9" i="114"/>
  <c r="P9" i="75"/>
  <c r="P9" i="99"/>
  <c r="AT7" i="71"/>
  <c r="AT7" i="98"/>
  <c r="AT7" i="80"/>
  <c r="AT7" i="69"/>
  <c r="AT7" i="75"/>
  <c r="AT7" i="99"/>
  <c r="AT7" i="81"/>
  <c r="AT7" i="72"/>
  <c r="AH7" i="71"/>
  <c r="AH7" i="98"/>
  <c r="AH7" i="80"/>
  <c r="AH7" i="69"/>
  <c r="AH7" i="75"/>
  <c r="AH7" i="99"/>
  <c r="AH7" i="81"/>
  <c r="AH7" i="72"/>
  <c r="N7" i="124"/>
  <c r="N7" i="125"/>
  <c r="N7" i="122"/>
  <c r="N7" i="123"/>
  <c r="N7" i="71"/>
  <c r="N7" i="98"/>
  <c r="N7" i="80"/>
  <c r="N7" i="69"/>
  <c r="N7" i="75"/>
  <c r="N7" i="99"/>
  <c r="N7" i="81"/>
  <c r="N7" i="72"/>
  <c r="O6" i="96"/>
  <c r="O6" i="83"/>
  <c r="AN26" i="71"/>
  <c r="AN26" i="80"/>
  <c r="AN26" i="98"/>
  <c r="AN26" i="69"/>
  <c r="AN26" i="75"/>
  <c r="AN26" i="72"/>
  <c r="AN26" i="81"/>
  <c r="AN26" i="99"/>
  <c r="X26" i="71"/>
  <c r="X26" i="98"/>
  <c r="X26" i="80"/>
  <c r="X26" i="69"/>
  <c r="X26" i="75"/>
  <c r="X26" i="99"/>
  <c r="X26" i="72"/>
  <c r="X26" i="81"/>
  <c r="L26" i="71"/>
  <c r="L26" i="98"/>
  <c r="L26" i="80"/>
  <c r="L26" i="69"/>
  <c r="M25" i="96"/>
  <c r="M25" i="83"/>
  <c r="L26" i="99"/>
  <c r="L26" i="81"/>
  <c r="L26" i="75"/>
  <c r="L26" i="72"/>
  <c r="AT21" i="71"/>
  <c r="AT21" i="98"/>
  <c r="AT21" i="80"/>
  <c r="AT21" i="69"/>
  <c r="AT21" i="99"/>
  <c r="AT21" i="75"/>
  <c r="AT21" i="81"/>
  <c r="AT21" i="72"/>
  <c r="AH21" i="71"/>
  <c r="AH21" i="98"/>
  <c r="AH21" i="80"/>
  <c r="AH21" i="69"/>
  <c r="AH21" i="99"/>
  <c r="AH21" i="75"/>
  <c r="AH21" i="81"/>
  <c r="AH21" i="72"/>
  <c r="R21" i="71"/>
  <c r="R21" i="98"/>
  <c r="R21" i="80"/>
  <c r="R21" i="69"/>
  <c r="R21" i="99"/>
  <c r="R21" i="75"/>
  <c r="R21" i="81"/>
  <c r="S20" i="96"/>
  <c r="R21" i="72"/>
  <c r="S20" i="83"/>
  <c r="AR18" i="71"/>
  <c r="AR18" i="98"/>
  <c r="AR18" i="80"/>
  <c r="AR18" i="69"/>
  <c r="AR18" i="75"/>
  <c r="AR18" i="81"/>
  <c r="AR18" i="99"/>
  <c r="AR18" i="72"/>
  <c r="AB18" i="71"/>
  <c r="AB18" i="98"/>
  <c r="AB18" i="80"/>
  <c r="AB18" i="69"/>
  <c r="AB18" i="75"/>
  <c r="AB18" i="81"/>
  <c r="AB18" i="99"/>
  <c r="AB18" i="72"/>
  <c r="P18" i="71"/>
  <c r="P18" i="98"/>
  <c r="P18" i="80"/>
  <c r="P18" i="69"/>
  <c r="Q17" i="96"/>
  <c r="Q17" i="83"/>
  <c r="P18" i="75"/>
  <c r="P18" i="81"/>
  <c r="P18" i="72"/>
  <c r="P18" i="99"/>
  <c r="AP15" i="71"/>
  <c r="AP15" i="98"/>
  <c r="AP15" i="80"/>
  <c r="AP15" i="69"/>
  <c r="AP15" i="99"/>
  <c r="AP15" i="75"/>
  <c r="AP15" i="81"/>
  <c r="AP15" i="72"/>
  <c r="AD15" i="71"/>
  <c r="AD15" i="98"/>
  <c r="AD15" i="80"/>
  <c r="AD15" i="69"/>
  <c r="AD15" i="99"/>
  <c r="AD15" i="75"/>
  <c r="AD15" i="81"/>
  <c r="AD15" i="72"/>
  <c r="R15" i="71"/>
  <c r="R15" i="98"/>
  <c r="R15" i="80"/>
  <c r="R15" i="69"/>
  <c r="R15" i="99"/>
  <c r="R15" i="75"/>
  <c r="R15" i="81"/>
  <c r="S14" i="96"/>
  <c r="R15" i="72"/>
  <c r="S14" i="83"/>
  <c r="N15" i="71"/>
  <c r="N15" i="98"/>
  <c r="N15" i="80"/>
  <c r="N15" i="69"/>
  <c r="N15" i="99"/>
  <c r="N15" i="75"/>
  <c r="N15" i="81"/>
  <c r="N15" i="72"/>
  <c r="O14" i="83"/>
  <c r="O14" i="96"/>
  <c r="AS12" i="71"/>
  <c r="AS12" i="98"/>
  <c r="AS12" i="80"/>
  <c r="AS12" i="69"/>
  <c r="AS12" i="72"/>
  <c r="AS12" i="81"/>
  <c r="AS12" i="75"/>
  <c r="AS12" i="99"/>
  <c r="AG12" i="71"/>
  <c r="AG12" i="98"/>
  <c r="AG12" i="80"/>
  <c r="AG12" i="69"/>
  <c r="AG12" i="72"/>
  <c r="AG12" i="99"/>
  <c r="AG12" i="81"/>
  <c r="AG12" i="75"/>
  <c r="U12" i="71"/>
  <c r="U12" i="98"/>
  <c r="U12" i="80"/>
  <c r="U12" i="69"/>
  <c r="U12" i="72"/>
  <c r="U12" i="81"/>
  <c r="U12" i="75"/>
  <c r="S12" i="114"/>
  <c r="U12" i="99"/>
  <c r="Q12" i="71"/>
  <c r="Q12" i="98"/>
  <c r="Q12" i="80"/>
  <c r="Q12" i="69"/>
  <c r="Q12" i="72"/>
  <c r="O12" i="114"/>
  <c r="R11" i="96"/>
  <c r="Q12" i="99"/>
  <c r="R11" i="83"/>
  <c r="Q12" i="81"/>
  <c r="Q12" i="75"/>
  <c r="B11" i="83"/>
  <c r="B11" i="96"/>
  <c r="AI9" i="71"/>
  <c r="AI9" i="98"/>
  <c r="AI9" i="80"/>
  <c r="AI9" i="69"/>
  <c r="AI9" i="72"/>
  <c r="AI9" i="99"/>
  <c r="AI9" i="81"/>
  <c r="AI9" i="75"/>
  <c r="W9" i="71"/>
  <c r="W9" i="80"/>
  <c r="W9" i="98"/>
  <c r="W9" i="69"/>
  <c r="W9" i="72"/>
  <c r="U9" i="114"/>
  <c r="W9" i="99"/>
  <c r="W9" i="81"/>
  <c r="W9" i="75"/>
  <c r="F9" i="122"/>
  <c r="F9" i="123"/>
  <c r="F9" i="124"/>
  <c r="F9" i="125"/>
  <c r="G8" i="83"/>
  <c r="F9" i="75"/>
  <c r="F9" i="81"/>
  <c r="F9" i="72"/>
  <c r="D9" i="114"/>
  <c r="G8" i="96"/>
  <c r="F9" i="99"/>
  <c r="F9" i="71"/>
  <c r="F9" i="98"/>
  <c r="F9" i="80"/>
  <c r="F9" i="69"/>
  <c r="AO7" i="71"/>
  <c r="AO7" i="98"/>
  <c r="AO7" i="80"/>
  <c r="AO7" i="69"/>
  <c r="AO7" i="75"/>
  <c r="AO7" i="72"/>
  <c r="AO7" i="99"/>
  <c r="AO7" i="81"/>
  <c r="AC7" i="71"/>
  <c r="AC7" i="98"/>
  <c r="AC7" i="80"/>
  <c r="AC7" i="69"/>
  <c r="AC7" i="99"/>
  <c r="AC7" i="81"/>
  <c r="AC7" i="75"/>
  <c r="AC7" i="72"/>
  <c r="U7" i="71"/>
  <c r="U7" i="98"/>
  <c r="U7" i="80"/>
  <c r="U7" i="69"/>
  <c r="U7" i="99"/>
  <c r="U7" i="81"/>
  <c r="U7" i="75"/>
  <c r="U7" i="72"/>
  <c r="M7" i="125"/>
  <c r="M7" i="122"/>
  <c r="M7" i="123"/>
  <c r="M7" i="124"/>
  <c r="M7" i="98"/>
  <c r="M7" i="71"/>
  <c r="M7" i="80"/>
  <c r="M7" i="69"/>
  <c r="N6" i="96"/>
  <c r="M7" i="99"/>
  <c r="M7" i="81"/>
  <c r="N6" i="83"/>
  <c r="M7" i="75"/>
  <c r="M7" i="72"/>
  <c r="AQ26" i="71"/>
  <c r="AQ26" i="98"/>
  <c r="AQ26" i="80"/>
  <c r="AQ26" i="69"/>
  <c r="AQ26" i="99"/>
  <c r="AQ26" i="81"/>
  <c r="AQ26" i="75"/>
  <c r="AQ26" i="72"/>
  <c r="AM26" i="71"/>
  <c r="AM26" i="98"/>
  <c r="AM26" i="80"/>
  <c r="AM26" i="69"/>
  <c r="AM26" i="99"/>
  <c r="AM26" i="81"/>
  <c r="AM26" i="75"/>
  <c r="AM26" i="72"/>
  <c r="AI26" i="71"/>
  <c r="AI26" i="80"/>
  <c r="AI26" i="98"/>
  <c r="AI26" i="69"/>
  <c r="AI26" i="99"/>
  <c r="AI26" i="81"/>
  <c r="AI26" i="75"/>
  <c r="AI26" i="72"/>
  <c r="AE26" i="71"/>
  <c r="AE26" i="98"/>
  <c r="AE26" i="80"/>
  <c r="AE26" i="69"/>
  <c r="AE26" i="99"/>
  <c r="AE26" i="81"/>
  <c r="AE26" i="75"/>
  <c r="AE26" i="72"/>
  <c r="AA26" i="71"/>
  <c r="AA26" i="98"/>
  <c r="AA26" i="80"/>
  <c r="AA26" i="69"/>
  <c r="AA26" i="99"/>
  <c r="AA26" i="81"/>
  <c r="AA26" i="75"/>
  <c r="AA26" i="72"/>
  <c r="W26" i="71"/>
  <c r="W26" i="98"/>
  <c r="W26" i="80"/>
  <c r="W26" i="69"/>
  <c r="W26" i="99"/>
  <c r="W26" i="81"/>
  <c r="W26" i="75"/>
  <c r="W26" i="72"/>
  <c r="S26" i="71"/>
  <c r="S26" i="80"/>
  <c r="S26" i="69"/>
  <c r="S26" i="98"/>
  <c r="T25" i="96"/>
  <c r="T25" i="83"/>
  <c r="S26" i="99"/>
  <c r="S26" i="81"/>
  <c r="S26" i="75"/>
  <c r="S26" i="72"/>
  <c r="O26" i="71"/>
  <c r="O26" i="98"/>
  <c r="O26" i="80"/>
  <c r="O26" i="69"/>
  <c r="P25" i="96"/>
  <c r="P25" i="83"/>
  <c r="O26" i="99"/>
  <c r="O26" i="81"/>
  <c r="O26" i="72"/>
  <c r="O26" i="75"/>
  <c r="K26" i="71"/>
  <c r="K26" i="98"/>
  <c r="K26" i="80"/>
  <c r="K26" i="69"/>
  <c r="L25" i="96"/>
  <c r="L25" i="83"/>
  <c r="K26" i="99"/>
  <c r="K26" i="81"/>
  <c r="K26" i="75"/>
  <c r="K26" i="72"/>
  <c r="F26" i="75"/>
  <c r="G25" i="96"/>
  <c r="G25" i="83"/>
  <c r="F26" i="72"/>
  <c r="F26" i="81"/>
  <c r="F26" i="99"/>
  <c r="F26" i="71"/>
  <c r="F26" i="98"/>
  <c r="F26" i="69"/>
  <c r="F26" i="80"/>
  <c r="AS21" i="71"/>
  <c r="AS21" i="98"/>
  <c r="AS21" i="80"/>
  <c r="AS21" i="69"/>
  <c r="AS21" i="75"/>
  <c r="AS21" i="81"/>
  <c r="AS21" i="72"/>
  <c r="AS21" i="99"/>
  <c r="AO21" i="98"/>
  <c r="AO21" i="71"/>
  <c r="AO21" i="69"/>
  <c r="AO21" i="80"/>
  <c r="AO21" i="75"/>
  <c r="AO21" i="81"/>
  <c r="AO21" i="99"/>
  <c r="AO21" i="72"/>
  <c r="AK21" i="98"/>
  <c r="AK21" i="71"/>
  <c r="AK21" i="69"/>
  <c r="AK21" i="80"/>
  <c r="AK21" i="75"/>
  <c r="AK21" i="81"/>
  <c r="AK21" i="72"/>
  <c r="AK21" i="99"/>
  <c r="AG21" i="71"/>
  <c r="AG21" i="98"/>
  <c r="AG21" i="69"/>
  <c r="AG21" i="80"/>
  <c r="AG21" i="75"/>
  <c r="AG21" i="81"/>
  <c r="AG21" i="99"/>
  <c r="AG21" i="72"/>
  <c r="AC21" i="71"/>
  <c r="AC21" i="98"/>
  <c r="AC21" i="80"/>
  <c r="AC21" i="69"/>
  <c r="AC21" i="75"/>
  <c r="AC21" i="81"/>
  <c r="AC21" i="72"/>
  <c r="AC21" i="99"/>
  <c r="Y21" i="98"/>
  <c r="Y21" i="71"/>
  <c r="Y21" i="69"/>
  <c r="Y21" i="80"/>
  <c r="Y21" i="75"/>
  <c r="Y21" i="81"/>
  <c r="Y21" i="99"/>
  <c r="Y21" i="72"/>
  <c r="U21" i="98"/>
  <c r="U21" i="71"/>
  <c r="U21" i="69"/>
  <c r="U21" i="80"/>
  <c r="U21" i="75"/>
  <c r="U21" i="81"/>
  <c r="U21" i="72"/>
  <c r="U21" i="99"/>
  <c r="Q21" i="71"/>
  <c r="Q21" i="98"/>
  <c r="Q21" i="69"/>
  <c r="Q21" i="80"/>
  <c r="Q21" i="75"/>
  <c r="Q21" i="81"/>
  <c r="R20" i="96"/>
  <c r="Q21" i="99"/>
  <c r="Q21" i="72"/>
  <c r="R20" i="83"/>
  <c r="M21" i="71"/>
  <c r="M21" i="98"/>
  <c r="M21" i="80"/>
  <c r="M21" i="69"/>
  <c r="M21" i="75"/>
  <c r="M21" i="81"/>
  <c r="N20" i="83"/>
  <c r="M21" i="72"/>
  <c r="N20" i="96"/>
  <c r="M21" i="99"/>
  <c r="I21" i="99"/>
  <c r="I21" i="81"/>
  <c r="I21" i="75"/>
  <c r="I21" i="98"/>
  <c r="I21" i="71"/>
  <c r="I21" i="69"/>
  <c r="I21" i="80"/>
  <c r="J20" i="96"/>
  <c r="J20" i="83"/>
  <c r="I21" i="72"/>
  <c r="B20" i="83"/>
  <c r="B20" i="96"/>
  <c r="AQ18" i="71"/>
  <c r="AQ18" i="98"/>
  <c r="AQ18" i="80"/>
  <c r="AQ18" i="69"/>
  <c r="AQ18" i="75"/>
  <c r="AQ18" i="81"/>
  <c r="AQ18" i="99"/>
  <c r="AQ18" i="72"/>
  <c r="AM18" i="71"/>
  <c r="AM18" i="80"/>
  <c r="AM18" i="98"/>
  <c r="AM18" i="69"/>
  <c r="AM18" i="75"/>
  <c r="AM18" i="81"/>
  <c r="AM18" i="99"/>
  <c r="AM18" i="72"/>
  <c r="AI18" i="71"/>
  <c r="AI18" i="98"/>
  <c r="AI18" i="80"/>
  <c r="AI18" i="69"/>
  <c r="AI18" i="75"/>
  <c r="AI18" i="81"/>
  <c r="AI18" i="99"/>
  <c r="AI18" i="72"/>
  <c r="AE18" i="71"/>
  <c r="AE18" i="80"/>
  <c r="AE18" i="98"/>
  <c r="AE18" i="69"/>
  <c r="AE18" i="75"/>
  <c r="AE18" i="81"/>
  <c r="AE18" i="99"/>
  <c r="AE18" i="72"/>
  <c r="AA18" i="71"/>
  <c r="AA18" i="98"/>
  <c r="AA18" i="80"/>
  <c r="AA18" i="69"/>
  <c r="AA18" i="75"/>
  <c r="AA18" i="81"/>
  <c r="AA18" i="99"/>
  <c r="AA18" i="72"/>
  <c r="W18" i="71"/>
  <c r="W18" i="80"/>
  <c r="W18" i="98"/>
  <c r="W18" i="69"/>
  <c r="W18" i="75"/>
  <c r="W18" i="81"/>
  <c r="W18" i="99"/>
  <c r="W18" i="72"/>
  <c r="S18" i="71"/>
  <c r="S18" i="98"/>
  <c r="S18" i="80"/>
  <c r="S18" i="69"/>
  <c r="T17" i="96"/>
  <c r="T17" i="83"/>
  <c r="S18" i="75"/>
  <c r="S18" i="81"/>
  <c r="S18" i="99"/>
  <c r="S18" i="72"/>
  <c r="O18" i="71"/>
  <c r="O18" i="80"/>
  <c r="O18" i="69"/>
  <c r="O18" i="98"/>
  <c r="P17" i="96"/>
  <c r="P17" i="83"/>
  <c r="O18" i="75"/>
  <c r="O18" i="81"/>
  <c r="O18" i="99"/>
  <c r="O18" i="72"/>
  <c r="K18" i="71"/>
  <c r="K18" i="98"/>
  <c r="K18" i="80"/>
  <c r="K18" i="69"/>
  <c r="L17" i="96"/>
  <c r="L17" i="83"/>
  <c r="K18" i="75"/>
  <c r="K18" i="81"/>
  <c r="K18" i="99"/>
  <c r="K18" i="72"/>
  <c r="G17" i="83"/>
  <c r="G17" i="96"/>
  <c r="F18" i="75"/>
  <c r="F18" i="72"/>
  <c r="F18" i="99"/>
  <c r="F18" i="81"/>
  <c r="F18" i="71"/>
  <c r="F18" i="98"/>
  <c r="F18" i="80"/>
  <c r="F18" i="69"/>
  <c r="AS15" i="71"/>
  <c r="AS15" i="98"/>
  <c r="AS15" i="69"/>
  <c r="AS15" i="80"/>
  <c r="AS15" i="75"/>
  <c r="AS15" i="81"/>
  <c r="AS15" i="99"/>
  <c r="AS15" i="72"/>
  <c r="AO15" i="98"/>
  <c r="AO15" i="71"/>
  <c r="AO15" i="69"/>
  <c r="AO15" i="80"/>
  <c r="AO15" i="75"/>
  <c r="AO15" i="81"/>
  <c r="AO15" i="99"/>
  <c r="AO15" i="72"/>
  <c r="AK15" i="98"/>
  <c r="AK15" i="71"/>
  <c r="AK15" i="69"/>
  <c r="AK15" i="80"/>
  <c r="AK15" i="75"/>
  <c r="AK15" i="81"/>
  <c r="AK15" i="99"/>
  <c r="AK15" i="72"/>
  <c r="AG15" i="71"/>
  <c r="AG15" i="98"/>
  <c r="AG15" i="69"/>
  <c r="AG15" i="80"/>
  <c r="AG15" i="75"/>
  <c r="AG15" i="81"/>
  <c r="AG15" i="99"/>
  <c r="AG15" i="72"/>
  <c r="AC15" i="71"/>
  <c r="AC15" i="98"/>
  <c r="AC15" i="69"/>
  <c r="AC15" i="80"/>
  <c r="AC15" i="75"/>
  <c r="AC15" i="81"/>
  <c r="AC15" i="99"/>
  <c r="AC15" i="72"/>
  <c r="Y15" i="98"/>
  <c r="Y15" i="80"/>
  <c r="Y15" i="71"/>
  <c r="Y15" i="69"/>
  <c r="Y15" i="75"/>
  <c r="Y15" i="81"/>
  <c r="Y15" i="99"/>
  <c r="Y15" i="72"/>
  <c r="U15" i="98"/>
  <c r="U15" i="71"/>
  <c r="U15" i="80"/>
  <c r="U15" i="69"/>
  <c r="U15" i="75"/>
  <c r="U15" i="81"/>
  <c r="U15" i="99"/>
  <c r="U15" i="72"/>
  <c r="Q15" i="71"/>
  <c r="Q15" i="98"/>
  <c r="Q15" i="80"/>
  <c r="Q15" i="69"/>
  <c r="Q15" i="75"/>
  <c r="Q15" i="81"/>
  <c r="R14" i="96"/>
  <c r="Q15" i="99"/>
  <c r="Q15" i="72"/>
  <c r="R14" i="83"/>
  <c r="M15" i="71"/>
  <c r="M15" i="98"/>
  <c r="M15" i="80"/>
  <c r="M15" i="69"/>
  <c r="M15" i="75"/>
  <c r="M15" i="81"/>
  <c r="N14" i="83"/>
  <c r="N14" i="96"/>
  <c r="M15" i="99"/>
  <c r="M15" i="72"/>
  <c r="I15" i="99"/>
  <c r="I15" i="81"/>
  <c r="I15" i="75"/>
  <c r="I15" i="98"/>
  <c r="I15" i="71"/>
  <c r="I15" i="80"/>
  <c r="I15" i="69"/>
  <c r="J14" i="96"/>
  <c r="I15" i="72"/>
  <c r="J14" i="83"/>
  <c r="B14" i="83"/>
  <c r="B14" i="96"/>
  <c r="AR12" i="71"/>
  <c r="AR12" i="98"/>
  <c r="AR12" i="69"/>
  <c r="AR12" i="80"/>
  <c r="AR12" i="75"/>
  <c r="AR12" i="81"/>
  <c r="AR12" i="72"/>
  <c r="AR12" i="99"/>
  <c r="AN13" i="3"/>
  <c r="AN12" i="71"/>
  <c r="AN12" i="98"/>
  <c r="AN12" i="69"/>
  <c r="AN12" i="80"/>
  <c r="AN12" i="75"/>
  <c r="AN12" i="81"/>
  <c r="AN12" i="72"/>
  <c r="AN12" i="99"/>
  <c r="AJ12" i="98"/>
  <c r="AJ12" i="71"/>
  <c r="AJ12" i="69"/>
  <c r="AJ12" i="80"/>
  <c r="AJ12" i="75"/>
  <c r="AJ12" i="81"/>
  <c r="AJ12" i="72"/>
  <c r="AJ12" i="99"/>
  <c r="AF12" i="71"/>
  <c r="AF12" i="98"/>
  <c r="AF12" i="69"/>
  <c r="AF12" i="80"/>
  <c r="AF12" i="75"/>
  <c r="AF12" i="81"/>
  <c r="AF12" i="72"/>
  <c r="AF12" i="99"/>
  <c r="AB12" i="71"/>
  <c r="AB12" i="98"/>
  <c r="AB12" i="69"/>
  <c r="AB12" i="80"/>
  <c r="AB12" i="75"/>
  <c r="AB12" i="81"/>
  <c r="AB12" i="72"/>
  <c r="AB12" i="99"/>
  <c r="X12" i="71"/>
  <c r="X12" i="98"/>
  <c r="X12" i="69"/>
  <c r="X12" i="80"/>
  <c r="X12" i="75"/>
  <c r="X12" i="81"/>
  <c r="X12" i="72"/>
  <c r="X12" i="99"/>
  <c r="T12" i="98"/>
  <c r="T12" i="71"/>
  <c r="T12" i="69"/>
  <c r="T12" i="80"/>
  <c r="R12" i="114"/>
  <c r="T12" i="75"/>
  <c r="T12" i="81"/>
  <c r="T12" i="72"/>
  <c r="T12" i="99"/>
  <c r="P12" i="71"/>
  <c r="P12" i="98"/>
  <c r="P12" i="69"/>
  <c r="P12" i="80"/>
  <c r="N12" i="114"/>
  <c r="Q11" i="96"/>
  <c r="Q11" i="83"/>
  <c r="P12" i="75"/>
  <c r="P12" i="81"/>
  <c r="P12" i="122"/>
  <c r="P12" i="124"/>
  <c r="P12" i="72"/>
  <c r="P12" i="123"/>
  <c r="P12" i="99"/>
  <c r="L12" i="124"/>
  <c r="L12" i="125"/>
  <c r="L12" i="122"/>
  <c r="L12" i="123"/>
  <c r="L12" i="71"/>
  <c r="L12" i="98"/>
  <c r="L12" i="69"/>
  <c r="L12" i="80"/>
  <c r="J12" i="114"/>
  <c r="M11" i="96"/>
  <c r="M11" i="83"/>
  <c r="L12" i="75"/>
  <c r="L12" i="81"/>
  <c r="L12" i="72"/>
  <c r="L12" i="99"/>
  <c r="H12" i="124"/>
  <c r="H12" i="125"/>
  <c r="H12" i="122"/>
  <c r="H12" i="123"/>
  <c r="F12" i="114"/>
  <c r="H12" i="75"/>
  <c r="H12" i="81"/>
  <c r="H12" i="99"/>
  <c r="H12" i="71"/>
  <c r="H12" i="98"/>
  <c r="H12" i="69"/>
  <c r="H12" i="80"/>
  <c r="I11" i="96"/>
  <c r="I11" i="83"/>
  <c r="H12" i="72"/>
  <c r="AT9" i="71"/>
  <c r="AT9" i="98"/>
  <c r="AT9" i="80"/>
  <c r="AT9" i="69"/>
  <c r="AT9" i="99"/>
  <c r="AT9" i="75"/>
  <c r="AT9" i="81"/>
  <c r="AT9" i="72"/>
  <c r="AP9" i="71"/>
  <c r="AP9" i="98"/>
  <c r="AP9" i="80"/>
  <c r="AP9" i="69"/>
  <c r="AP9" i="99"/>
  <c r="AP9" i="75"/>
  <c r="AP9" i="81"/>
  <c r="AP9" i="72"/>
  <c r="AL9" i="71"/>
  <c r="AL9" i="98"/>
  <c r="AL9" i="80"/>
  <c r="AL9" i="69"/>
  <c r="AL9" i="99"/>
  <c r="AL9" i="75"/>
  <c r="AL9" i="81"/>
  <c r="AL9" i="72"/>
  <c r="AH9" i="71"/>
  <c r="AH9" i="98"/>
  <c r="AH9" i="80"/>
  <c r="AH9" i="69"/>
  <c r="AH9" i="99"/>
  <c r="AH9" i="75"/>
  <c r="AH9" i="81"/>
  <c r="AH9" i="72"/>
  <c r="AD9" i="71"/>
  <c r="AD9" i="98"/>
  <c r="AD9" i="80"/>
  <c r="AD9" i="69"/>
  <c r="AD9" i="99"/>
  <c r="AD9" i="75"/>
  <c r="AD9" i="81"/>
  <c r="AD9" i="72"/>
  <c r="Z9" i="71"/>
  <c r="Z9" i="98"/>
  <c r="Z9" i="80"/>
  <c r="Z9" i="69"/>
  <c r="Z9" i="99"/>
  <c r="Z9" i="75"/>
  <c r="Z9" i="81"/>
  <c r="Z9" i="72"/>
  <c r="V9" i="71"/>
  <c r="V9" i="98"/>
  <c r="V9" i="80"/>
  <c r="V9" i="69"/>
  <c r="T9" i="114"/>
  <c r="V9" i="99"/>
  <c r="V9" i="75"/>
  <c r="V9" i="81"/>
  <c r="V9" i="72"/>
  <c r="R9" i="71"/>
  <c r="R9" i="98"/>
  <c r="R9" i="80"/>
  <c r="R9" i="69"/>
  <c r="P9" i="114"/>
  <c r="R9" i="99"/>
  <c r="R9" i="75"/>
  <c r="R9" i="81"/>
  <c r="R9" i="72"/>
  <c r="S8" i="96"/>
  <c r="S8" i="83"/>
  <c r="N9" i="122"/>
  <c r="N9" i="123"/>
  <c r="N9" i="124"/>
  <c r="N9" i="125"/>
  <c r="N9" i="71"/>
  <c r="N9" i="98"/>
  <c r="N9" i="80"/>
  <c r="N9" i="69"/>
  <c r="L9" i="114"/>
  <c r="N9" i="99"/>
  <c r="N9" i="75"/>
  <c r="N9" i="81"/>
  <c r="O8" i="83"/>
  <c r="N9" i="72"/>
  <c r="O8" i="96"/>
  <c r="J9" i="122"/>
  <c r="J9" i="123"/>
  <c r="J9" i="124"/>
  <c r="J9" i="125"/>
  <c r="J9" i="99"/>
  <c r="J9" i="71"/>
  <c r="J9" i="98"/>
  <c r="J9" i="80"/>
  <c r="J9" i="69"/>
  <c r="H9" i="114"/>
  <c r="J9" i="75"/>
  <c r="J9" i="81"/>
  <c r="J9" i="72"/>
  <c r="K8" i="96"/>
  <c r="K8" i="83"/>
  <c r="C8" i="96"/>
  <c r="C8" i="83"/>
  <c r="AR7" i="71"/>
  <c r="AR7" i="98"/>
  <c r="AR7" i="80"/>
  <c r="AR7" i="69"/>
  <c r="AR7" i="81"/>
  <c r="AR7" i="75"/>
  <c r="AR7" i="72"/>
  <c r="AR7" i="99"/>
  <c r="AN7" i="98"/>
  <c r="AN7" i="80"/>
  <c r="AN7" i="71"/>
  <c r="AN7" i="69"/>
  <c r="AN7" i="99"/>
  <c r="AN7" i="81"/>
  <c r="AN7" i="75"/>
  <c r="AN7" i="72"/>
  <c r="AJ7" i="71"/>
  <c r="AJ7" i="98"/>
  <c r="AJ7" i="80"/>
  <c r="AJ7" i="69"/>
  <c r="AJ7" i="81"/>
  <c r="AJ7" i="75"/>
  <c r="AJ7" i="72"/>
  <c r="AJ7" i="99"/>
  <c r="AF7" i="71"/>
  <c r="AF7" i="98"/>
  <c r="AF7" i="69"/>
  <c r="AF7" i="80"/>
  <c r="AF7" i="99"/>
  <c r="AF7" i="81"/>
  <c r="AF7" i="75"/>
  <c r="AF7" i="72"/>
  <c r="AB7" i="71"/>
  <c r="AB7" i="98"/>
  <c r="AB7" i="80"/>
  <c r="AB7" i="69"/>
  <c r="AB7" i="81"/>
  <c r="AB7" i="75"/>
  <c r="AB7" i="72"/>
  <c r="AB7" i="99"/>
  <c r="X7" i="71"/>
  <c r="X7" i="98"/>
  <c r="X7" i="80"/>
  <c r="X7" i="69"/>
  <c r="X7" i="99"/>
  <c r="X7" i="81"/>
  <c r="X7" i="72"/>
  <c r="X7" i="75"/>
  <c r="T7" i="71"/>
  <c r="T7" i="98"/>
  <c r="T7" i="80"/>
  <c r="T7" i="69"/>
  <c r="T7" i="81"/>
  <c r="T7" i="75"/>
  <c r="T7" i="72"/>
  <c r="T7" i="99"/>
  <c r="P7" i="71"/>
  <c r="P7" i="98"/>
  <c r="P7" i="69"/>
  <c r="P7" i="80"/>
  <c r="P7" i="124"/>
  <c r="P7" i="123"/>
  <c r="P7" i="122"/>
  <c r="Q6" i="96"/>
  <c r="Q6" i="83"/>
  <c r="P7" i="99"/>
  <c r="P7" i="81"/>
  <c r="P7" i="72"/>
  <c r="P7" i="75"/>
  <c r="L7" i="122"/>
  <c r="L7" i="123"/>
  <c r="L7" i="124"/>
  <c r="L7" i="125"/>
  <c r="L7" i="71"/>
  <c r="L7" i="98"/>
  <c r="L7" i="80"/>
  <c r="L7" i="69"/>
  <c r="M6" i="96"/>
  <c r="M6" i="83"/>
  <c r="L7" i="81"/>
  <c r="L7" i="75"/>
  <c r="L7" i="72"/>
  <c r="L7" i="99"/>
  <c r="H7" i="122"/>
  <c r="H7" i="123"/>
  <c r="H7" i="124"/>
  <c r="H7" i="125"/>
  <c r="H7" i="75"/>
  <c r="H7" i="99"/>
  <c r="H7" i="81"/>
  <c r="H7" i="71"/>
  <c r="H7" i="98"/>
  <c r="H7" i="80"/>
  <c r="H7" i="69"/>
  <c r="I6" i="96"/>
  <c r="I6" i="83"/>
  <c r="H7" i="72"/>
  <c r="F21" i="83"/>
  <c r="F21" i="96"/>
  <c r="E22" i="81"/>
  <c r="E22" i="75"/>
  <c r="E22" i="99"/>
  <c r="E22" i="72"/>
  <c r="E22" i="71"/>
  <c r="E22" i="98"/>
  <c r="E22" i="69"/>
  <c r="E22" i="80"/>
  <c r="F18" i="83"/>
  <c r="F18" i="96"/>
  <c r="E19" i="81"/>
  <c r="E19" i="72"/>
  <c r="E19" i="75"/>
  <c r="E19" i="99"/>
  <c r="E19" i="98"/>
  <c r="E19" i="71"/>
  <c r="E19" i="69"/>
  <c r="E19" i="80"/>
  <c r="E12" i="120"/>
  <c r="E13" i="120" s="1"/>
  <c r="E12" i="116"/>
  <c r="E13" i="116" s="1"/>
  <c r="E12" i="117"/>
  <c r="E13" i="117" s="1"/>
  <c r="E12" i="115"/>
  <c r="E13" i="115" s="1"/>
  <c r="C13" i="114"/>
  <c r="E9" i="120"/>
  <c r="E10" i="120" s="1"/>
  <c r="E9" i="116"/>
  <c r="E10" i="116" s="1"/>
  <c r="E9" i="115"/>
  <c r="E10" i="115" s="1"/>
  <c r="C10" i="114"/>
  <c r="E9" i="117"/>
  <c r="E10" i="117" s="1"/>
  <c r="AO26" i="98"/>
  <c r="AO26" i="71"/>
  <c r="AO26" i="69"/>
  <c r="AO26" i="80"/>
  <c r="AO26" i="75"/>
  <c r="AO26" i="81"/>
  <c r="AO26" i="99"/>
  <c r="AO26" i="72"/>
  <c r="Y26" i="98"/>
  <c r="Y26" i="71"/>
  <c r="Y26" i="69"/>
  <c r="Y26" i="80"/>
  <c r="Y26" i="75"/>
  <c r="Y26" i="81"/>
  <c r="Y26" i="99"/>
  <c r="Y26" i="72"/>
  <c r="M26" i="71"/>
  <c r="M26" i="80"/>
  <c r="M26" i="69"/>
  <c r="M26" i="98"/>
  <c r="M26" i="75"/>
  <c r="M26" i="81"/>
  <c r="N25" i="83"/>
  <c r="M26" i="72"/>
  <c r="N25" i="96"/>
  <c r="M26" i="99"/>
  <c r="B25" i="83"/>
  <c r="B25" i="96"/>
  <c r="AI21" i="71"/>
  <c r="AI21" i="98"/>
  <c r="AI21" i="80"/>
  <c r="AI21" i="69"/>
  <c r="AI21" i="99"/>
  <c r="AI21" i="81"/>
  <c r="AI21" i="72"/>
  <c r="AI21" i="75"/>
  <c r="W21" i="71"/>
  <c r="W21" i="80"/>
  <c r="W21" i="98"/>
  <c r="W21" i="69"/>
  <c r="W21" i="99"/>
  <c r="W21" i="81"/>
  <c r="W21" i="75"/>
  <c r="W21" i="72"/>
  <c r="G20" i="83"/>
  <c r="F21" i="75"/>
  <c r="F21" i="72"/>
  <c r="F21" i="81"/>
  <c r="G20" i="96"/>
  <c r="F21" i="99"/>
  <c r="F21" i="71"/>
  <c r="F21" i="98"/>
  <c r="F21" i="69"/>
  <c r="F21" i="80"/>
  <c r="AK18" i="98"/>
  <c r="AK18" i="71"/>
  <c r="AK18" i="69"/>
  <c r="AK18" i="80"/>
  <c r="AK18" i="72"/>
  <c r="AK18" i="99"/>
  <c r="AK18" i="81"/>
  <c r="AK18" i="75"/>
  <c r="Y18" i="98"/>
  <c r="Y18" i="71"/>
  <c r="Y18" i="69"/>
  <c r="Y18" i="80"/>
  <c r="Y18" i="72"/>
  <c r="Y18" i="99"/>
  <c r="Y18" i="81"/>
  <c r="Y18" i="75"/>
  <c r="M18" i="71"/>
  <c r="M18" i="98"/>
  <c r="M18" i="69"/>
  <c r="M18" i="80"/>
  <c r="M18" i="72"/>
  <c r="N17" i="83"/>
  <c r="N17" i="96"/>
  <c r="M18" i="99"/>
  <c r="M18" i="81"/>
  <c r="M18" i="75"/>
  <c r="AM15" i="71"/>
  <c r="AM15" i="80"/>
  <c r="AM15" i="98"/>
  <c r="AM15" i="69"/>
  <c r="AM15" i="72"/>
  <c r="AM15" i="99"/>
  <c r="AM15" i="81"/>
  <c r="AM15" i="75"/>
  <c r="W15" i="71"/>
  <c r="W15" i="80"/>
  <c r="W15" i="69"/>
  <c r="W15" i="98"/>
  <c r="W15" i="72"/>
  <c r="W15" i="99"/>
  <c r="W15" i="81"/>
  <c r="W15" i="75"/>
  <c r="K15" i="71"/>
  <c r="K15" i="98"/>
  <c r="K15" i="80"/>
  <c r="K15" i="69"/>
  <c r="L14" i="96"/>
  <c r="L14" i="83"/>
  <c r="K15" i="72"/>
  <c r="K15" i="99"/>
  <c r="K15" i="81"/>
  <c r="K15" i="75"/>
  <c r="AP12" i="71"/>
  <c r="AP12" i="98"/>
  <c r="AP12" i="80"/>
  <c r="AP12" i="69"/>
  <c r="AP12" i="99"/>
  <c r="AP12" i="72"/>
  <c r="AP12" i="75"/>
  <c r="AP12" i="81"/>
  <c r="AD13" i="3"/>
  <c r="AD12" i="71"/>
  <c r="AD12" i="98"/>
  <c r="AD12" i="80"/>
  <c r="AD12" i="69"/>
  <c r="AD12" i="99"/>
  <c r="AD12" i="72"/>
  <c r="AD12" i="81"/>
  <c r="AD12" i="75"/>
  <c r="R12" i="71"/>
  <c r="R12" i="98"/>
  <c r="R12" i="80"/>
  <c r="R12" i="69"/>
  <c r="R12" i="99"/>
  <c r="R12" i="72"/>
  <c r="R12" i="75"/>
  <c r="P12" i="114"/>
  <c r="S11" i="96"/>
  <c r="S11" i="83"/>
  <c r="R12" i="81"/>
  <c r="C11" i="96"/>
  <c r="C11" i="83"/>
  <c r="AJ9" i="71"/>
  <c r="AJ9" i="98"/>
  <c r="AJ9" i="69"/>
  <c r="AJ9" i="80"/>
  <c r="AJ9" i="72"/>
  <c r="AJ9" i="75"/>
  <c r="AJ9" i="99"/>
  <c r="AJ9" i="81"/>
  <c r="X9" i="71"/>
  <c r="X9" i="98"/>
  <c r="X9" i="69"/>
  <c r="X9" i="80"/>
  <c r="X9" i="72"/>
  <c r="X9" i="81"/>
  <c r="X9" i="75"/>
  <c r="X9" i="99"/>
  <c r="L9" i="124"/>
  <c r="L9" i="125"/>
  <c r="L9" i="122"/>
  <c r="L9" i="123"/>
  <c r="L9" i="98"/>
  <c r="L9" i="71"/>
  <c r="L9" i="80"/>
  <c r="L9" i="69"/>
  <c r="M8" i="96"/>
  <c r="M8" i="83"/>
  <c r="L9" i="72"/>
  <c r="J9" i="114"/>
  <c r="L9" i="75"/>
  <c r="L9" i="99"/>
  <c r="L9" i="81"/>
  <c r="AL7" i="71"/>
  <c r="AL7" i="98"/>
  <c r="AL7" i="80"/>
  <c r="AL7" i="69"/>
  <c r="AL7" i="75"/>
  <c r="AL7" i="99"/>
  <c r="AL7" i="81"/>
  <c r="AL7" i="72"/>
  <c r="Z7" i="71"/>
  <c r="Z7" i="98"/>
  <c r="Z7" i="69"/>
  <c r="Z7" i="80"/>
  <c r="Z7" i="75"/>
  <c r="Z7" i="99"/>
  <c r="Z7" i="81"/>
  <c r="Z7" i="72"/>
  <c r="V7" i="71"/>
  <c r="V7" i="98"/>
  <c r="V7" i="80"/>
  <c r="V7" i="69"/>
  <c r="V7" i="75"/>
  <c r="V7" i="99"/>
  <c r="V7" i="81"/>
  <c r="V7" i="72"/>
  <c r="J7" i="124"/>
  <c r="J7" i="125"/>
  <c r="J7" i="122"/>
  <c r="J7" i="123"/>
  <c r="J7" i="99"/>
  <c r="J7" i="71"/>
  <c r="J7" i="98"/>
  <c r="J7" i="80"/>
  <c r="J7" i="69"/>
  <c r="J7" i="75"/>
  <c r="J7" i="81"/>
  <c r="J7" i="72"/>
  <c r="K6" i="83"/>
  <c r="K6" i="96"/>
  <c r="C6" i="96"/>
  <c r="C6" i="83"/>
  <c r="AJ26" i="71"/>
  <c r="AJ26" i="98"/>
  <c r="AJ26" i="80"/>
  <c r="AJ26" i="69"/>
  <c r="AJ26" i="99"/>
  <c r="AJ26" i="81"/>
  <c r="AJ26" i="75"/>
  <c r="AJ26" i="72"/>
  <c r="AB26" i="71"/>
  <c r="AB26" i="98"/>
  <c r="AB26" i="80"/>
  <c r="AB26" i="69"/>
  <c r="AB26" i="99"/>
  <c r="AB26" i="81"/>
  <c r="AB26" i="75"/>
  <c r="AB26" i="72"/>
  <c r="T26" i="71"/>
  <c r="T26" i="98"/>
  <c r="T26" i="80"/>
  <c r="T26" i="69"/>
  <c r="T26" i="99"/>
  <c r="T26" i="81"/>
  <c r="T26" i="75"/>
  <c r="T26" i="72"/>
  <c r="H26" i="75"/>
  <c r="H26" i="99"/>
  <c r="H26" i="81"/>
  <c r="H26" i="71"/>
  <c r="H26" i="80"/>
  <c r="H26" i="98"/>
  <c r="H26" i="69"/>
  <c r="I25" i="96"/>
  <c r="I25" i="83"/>
  <c r="H26" i="72"/>
  <c r="AL21" i="71"/>
  <c r="AL21" i="98"/>
  <c r="AL21" i="69"/>
  <c r="AL21" i="80"/>
  <c r="AL21" i="99"/>
  <c r="AL21" i="75"/>
  <c r="AL21" i="81"/>
  <c r="AL21" i="72"/>
  <c r="AD21" i="71"/>
  <c r="AD21" i="98"/>
  <c r="AD21" i="80"/>
  <c r="AD21" i="69"/>
  <c r="AD21" i="99"/>
  <c r="AD21" i="75"/>
  <c r="AD21" i="81"/>
  <c r="AD21" i="72"/>
  <c r="V21" i="71"/>
  <c r="V21" i="98"/>
  <c r="V21" i="69"/>
  <c r="V21" i="80"/>
  <c r="V21" i="99"/>
  <c r="V21" i="75"/>
  <c r="V21" i="81"/>
  <c r="V21" i="72"/>
  <c r="N21" i="71"/>
  <c r="N21" i="98"/>
  <c r="N21" i="80"/>
  <c r="N21" i="69"/>
  <c r="N21" i="99"/>
  <c r="N21" i="75"/>
  <c r="N21" i="81"/>
  <c r="O20" i="83"/>
  <c r="N21" i="72"/>
  <c r="O20" i="96"/>
  <c r="C20" i="96"/>
  <c r="C20" i="83"/>
  <c r="AJ18" i="71"/>
  <c r="AJ18" i="98"/>
  <c r="AJ18" i="80"/>
  <c r="AJ18" i="69"/>
  <c r="AJ18" i="75"/>
  <c r="AJ18" i="81"/>
  <c r="AJ18" i="99"/>
  <c r="AJ18" i="72"/>
  <c r="X18" i="71"/>
  <c r="X18" i="98"/>
  <c r="X18" i="80"/>
  <c r="X18" i="69"/>
  <c r="X18" i="75"/>
  <c r="X18" i="81"/>
  <c r="X18" i="72"/>
  <c r="X18" i="99"/>
  <c r="L18" i="71"/>
  <c r="L18" i="98"/>
  <c r="L18" i="80"/>
  <c r="L18" i="69"/>
  <c r="M17" i="96"/>
  <c r="M17" i="83"/>
  <c r="L18" i="75"/>
  <c r="L18" i="81"/>
  <c r="L18" i="99"/>
  <c r="L18" i="72"/>
  <c r="AL15" i="71"/>
  <c r="AL15" i="98"/>
  <c r="AL15" i="80"/>
  <c r="AL15" i="69"/>
  <c r="AL15" i="99"/>
  <c r="AL15" i="75"/>
  <c r="AL15" i="81"/>
  <c r="AL15" i="72"/>
  <c r="Z15" i="71"/>
  <c r="Z15" i="98"/>
  <c r="Z15" i="80"/>
  <c r="Z15" i="69"/>
  <c r="Z15" i="99"/>
  <c r="Z15" i="75"/>
  <c r="Z15" i="81"/>
  <c r="Z15" i="72"/>
  <c r="C14" i="83"/>
  <c r="C14" i="96"/>
  <c r="AK12" i="71"/>
  <c r="AK12" i="98"/>
  <c r="AK12" i="80"/>
  <c r="AK12" i="69"/>
  <c r="AK12" i="72"/>
  <c r="AK12" i="81"/>
  <c r="AK12" i="75"/>
  <c r="AK12" i="99"/>
  <c r="Y12" i="98"/>
  <c r="Y12" i="80"/>
  <c r="Y12" i="71"/>
  <c r="Y12" i="69"/>
  <c r="Y12" i="72"/>
  <c r="Y12" i="99"/>
  <c r="Y12" i="81"/>
  <c r="Y12" i="75"/>
  <c r="I12" i="123"/>
  <c r="I12" i="124"/>
  <c r="I12" i="125"/>
  <c r="I12" i="122"/>
  <c r="I12" i="75"/>
  <c r="I12" i="81"/>
  <c r="I12" i="99"/>
  <c r="I12" i="71"/>
  <c r="I12" i="98"/>
  <c r="I12" i="80"/>
  <c r="I12" i="69"/>
  <c r="I12" i="72"/>
  <c r="G12" i="114"/>
  <c r="J11" i="96"/>
  <c r="J11" i="83"/>
  <c r="AM9" i="71"/>
  <c r="AM9" i="80"/>
  <c r="AM9" i="98"/>
  <c r="AM9" i="69"/>
  <c r="AM9" i="72"/>
  <c r="AM9" i="99"/>
  <c r="AM9" i="81"/>
  <c r="AM9" i="75"/>
  <c r="AE9" i="71"/>
  <c r="AE9" i="98"/>
  <c r="AE9" i="80"/>
  <c r="AE9" i="69"/>
  <c r="AE9" i="72"/>
  <c r="AE9" i="99"/>
  <c r="AE9" i="81"/>
  <c r="AE9" i="75"/>
  <c r="S10" i="3"/>
  <c r="S9" i="71"/>
  <c r="S9" i="80"/>
  <c r="S9" i="98"/>
  <c r="S9" i="69"/>
  <c r="T8" i="96"/>
  <c r="T8" i="83"/>
  <c r="S9" i="72"/>
  <c r="Q9" i="114"/>
  <c r="S9" i="99"/>
  <c r="S9" i="81"/>
  <c r="S9" i="75"/>
  <c r="K9" i="125"/>
  <c r="K9" i="122"/>
  <c r="K9" i="123"/>
  <c r="K9" i="124"/>
  <c r="K9" i="71"/>
  <c r="K9" i="80"/>
  <c r="K9" i="98"/>
  <c r="K9" i="69"/>
  <c r="L8" i="96"/>
  <c r="L8" i="83"/>
  <c r="K9" i="72"/>
  <c r="I9" i="114"/>
  <c r="K9" i="99"/>
  <c r="K9" i="81"/>
  <c r="K9" i="75"/>
  <c r="AS7" i="71"/>
  <c r="AS7" i="98"/>
  <c r="AS7" i="80"/>
  <c r="AS7" i="69"/>
  <c r="AS7" i="99"/>
  <c r="AS7" i="81"/>
  <c r="AS7" i="75"/>
  <c r="AS7" i="72"/>
  <c r="AG7" i="71"/>
  <c r="AG7" i="98"/>
  <c r="AG7" i="80"/>
  <c r="AG7" i="69"/>
  <c r="AG7" i="75"/>
  <c r="AG7" i="72"/>
  <c r="AG7" i="99"/>
  <c r="AG7" i="81"/>
  <c r="Y7" i="71"/>
  <c r="Y7" i="98"/>
  <c r="Y7" i="80"/>
  <c r="Y7" i="69"/>
  <c r="Y7" i="75"/>
  <c r="Y7" i="72"/>
  <c r="Y7" i="99"/>
  <c r="Y7" i="81"/>
  <c r="Q7" i="71"/>
  <c r="Q7" i="98"/>
  <c r="Q7" i="80"/>
  <c r="Q7" i="69"/>
  <c r="R6" i="83"/>
  <c r="Q7" i="75"/>
  <c r="Q7" i="72"/>
  <c r="R6" i="96"/>
  <c r="Q7" i="99"/>
  <c r="Q7" i="81"/>
  <c r="I7" i="125"/>
  <c r="I7" i="122"/>
  <c r="I7" i="123"/>
  <c r="I7" i="124"/>
  <c r="I7" i="99"/>
  <c r="I7" i="75"/>
  <c r="I7" i="71"/>
  <c r="I7" i="81"/>
  <c r="I7" i="98"/>
  <c r="I7" i="80"/>
  <c r="I7" i="69"/>
  <c r="J6" i="83"/>
  <c r="I7" i="72"/>
  <c r="J6" i="96"/>
  <c r="E10" i="125"/>
  <c r="E10" i="122"/>
  <c r="E10" i="123"/>
  <c r="E10" i="124"/>
  <c r="F9" i="96"/>
  <c r="F9" i="83"/>
  <c r="E10" i="81"/>
  <c r="E10" i="75"/>
  <c r="E10" i="72"/>
  <c r="E10" i="99"/>
  <c r="E10" i="98"/>
  <c r="E10" i="80"/>
  <c r="E10" i="69"/>
  <c r="E10" i="71"/>
  <c r="AT26" i="98"/>
  <c r="AT26" i="71"/>
  <c r="AT26" i="80"/>
  <c r="AT26" i="69"/>
  <c r="AT26" i="99"/>
  <c r="AT26" i="75"/>
  <c r="AT26" i="81"/>
  <c r="AT26" i="72"/>
  <c r="AP26" i="71"/>
  <c r="AP26" i="98"/>
  <c r="AP26" i="69"/>
  <c r="AP26" i="80"/>
  <c r="AP26" i="99"/>
  <c r="AP26" i="75"/>
  <c r="AP26" i="81"/>
  <c r="AP26" i="72"/>
  <c r="AL26" i="71"/>
  <c r="AL26" i="98"/>
  <c r="AL26" i="69"/>
  <c r="AL26" i="80"/>
  <c r="AL26" i="99"/>
  <c r="AL26" i="75"/>
  <c r="AL26" i="81"/>
  <c r="AL26" i="72"/>
  <c r="AH26" i="71"/>
  <c r="AH26" i="98"/>
  <c r="AH26" i="80"/>
  <c r="AH26" i="69"/>
  <c r="AH26" i="99"/>
  <c r="AH26" i="75"/>
  <c r="AH26" i="81"/>
  <c r="AH26" i="72"/>
  <c r="AD26" i="98"/>
  <c r="AD26" i="71"/>
  <c r="AD26" i="80"/>
  <c r="AD26" i="69"/>
  <c r="AD26" i="99"/>
  <c r="AD26" i="75"/>
  <c r="AD26" i="81"/>
  <c r="AD26" i="72"/>
  <c r="Z26" i="71"/>
  <c r="Z26" i="98"/>
  <c r="Z26" i="69"/>
  <c r="Z26" i="80"/>
  <c r="Z26" i="99"/>
  <c r="Z26" i="75"/>
  <c r="Z26" i="81"/>
  <c r="Z26" i="72"/>
  <c r="V26" i="71"/>
  <c r="V26" i="98"/>
  <c r="V26" i="69"/>
  <c r="V26" i="80"/>
  <c r="V26" i="99"/>
  <c r="V26" i="75"/>
  <c r="V26" i="81"/>
  <c r="V26" i="72"/>
  <c r="R26" i="71"/>
  <c r="R26" i="98"/>
  <c r="R26" i="80"/>
  <c r="R26" i="69"/>
  <c r="R26" i="99"/>
  <c r="R26" i="75"/>
  <c r="R26" i="81"/>
  <c r="S25" i="96"/>
  <c r="R26" i="72"/>
  <c r="S25" i="83"/>
  <c r="N26" i="71"/>
  <c r="N26" i="98"/>
  <c r="N26" i="80"/>
  <c r="N26" i="69"/>
  <c r="N26" i="99"/>
  <c r="N26" i="75"/>
  <c r="N26" i="81"/>
  <c r="O25" i="83"/>
  <c r="N26" i="72"/>
  <c r="O25" i="96"/>
  <c r="J26" i="99"/>
  <c r="J26" i="71"/>
  <c r="J26" i="98"/>
  <c r="J26" i="69"/>
  <c r="J26" i="80"/>
  <c r="J26" i="75"/>
  <c r="J26" i="81"/>
  <c r="K25" i="96"/>
  <c r="J26" i="72"/>
  <c r="K25" i="83"/>
  <c r="C25" i="83"/>
  <c r="C25" i="96"/>
  <c r="AR21" i="71"/>
  <c r="AR21" i="98"/>
  <c r="AR21" i="80"/>
  <c r="AR21" i="69"/>
  <c r="AR21" i="75"/>
  <c r="AR21" i="99"/>
  <c r="AR21" i="72"/>
  <c r="AR21" i="81"/>
  <c r="AN21" i="71"/>
  <c r="AN21" i="98"/>
  <c r="AN21" i="80"/>
  <c r="AN21" i="69"/>
  <c r="AN21" i="81"/>
  <c r="AN21" i="75"/>
  <c r="AN21" i="99"/>
  <c r="AN21" i="72"/>
  <c r="AJ21" i="71"/>
  <c r="AJ21" i="98"/>
  <c r="AJ21" i="69"/>
  <c r="AJ21" i="80"/>
  <c r="AJ21" i="75"/>
  <c r="AJ21" i="99"/>
  <c r="AJ21" i="81"/>
  <c r="AJ21" i="72"/>
  <c r="AF21" i="71"/>
  <c r="AF21" i="98"/>
  <c r="AF21" i="69"/>
  <c r="AF21" i="80"/>
  <c r="AF21" i="81"/>
  <c r="AF21" i="75"/>
  <c r="AF21" i="72"/>
  <c r="AF21" i="99"/>
  <c r="AB21" i="71"/>
  <c r="AB21" i="98"/>
  <c r="AB21" i="80"/>
  <c r="AB21" i="69"/>
  <c r="AB21" i="75"/>
  <c r="AB21" i="99"/>
  <c r="AB21" i="72"/>
  <c r="AB21" i="81"/>
  <c r="X21" i="71"/>
  <c r="X21" i="98"/>
  <c r="X21" i="80"/>
  <c r="X21" i="69"/>
  <c r="X21" i="72"/>
  <c r="X21" i="81"/>
  <c r="X21" i="75"/>
  <c r="X21" i="99"/>
  <c r="T21" i="71"/>
  <c r="T21" i="98"/>
  <c r="T21" i="80"/>
  <c r="T21" i="69"/>
  <c r="T21" i="75"/>
  <c r="T21" i="72"/>
  <c r="T21" i="99"/>
  <c r="T21" i="81"/>
  <c r="P21" i="71"/>
  <c r="P21" i="98"/>
  <c r="P21" i="80"/>
  <c r="P21" i="69"/>
  <c r="Q20" i="96"/>
  <c r="Q20" i="83"/>
  <c r="P21" i="72"/>
  <c r="P21" i="81"/>
  <c r="P21" i="75"/>
  <c r="P21" i="99"/>
  <c r="L21" i="71"/>
  <c r="L21" i="98"/>
  <c r="L21" i="69"/>
  <c r="L21" i="80"/>
  <c r="M20" i="96"/>
  <c r="M20" i="83"/>
  <c r="L21" i="72"/>
  <c r="L21" i="75"/>
  <c r="L21" i="99"/>
  <c r="L21" i="81"/>
  <c r="H21" i="75"/>
  <c r="H21" i="99"/>
  <c r="H21" i="81"/>
  <c r="H21" i="71"/>
  <c r="H21" i="98"/>
  <c r="H21" i="80"/>
  <c r="H21" i="69"/>
  <c r="I20" i="96"/>
  <c r="I20" i="83"/>
  <c r="H21" i="72"/>
  <c r="AT18" i="71"/>
  <c r="AT18" i="98"/>
  <c r="AT18" i="80"/>
  <c r="AT18" i="69"/>
  <c r="AT18" i="99"/>
  <c r="AT18" i="72"/>
  <c r="AT18" i="75"/>
  <c r="AT18" i="81"/>
  <c r="AP18" i="71"/>
  <c r="AP18" i="98"/>
  <c r="AP18" i="80"/>
  <c r="AP18" i="69"/>
  <c r="AP18" i="99"/>
  <c r="AP18" i="72"/>
  <c r="AP18" i="81"/>
  <c r="AP18" i="75"/>
  <c r="AL18" i="71"/>
  <c r="AL18" i="98"/>
  <c r="AL18" i="80"/>
  <c r="AL18" i="69"/>
  <c r="AL18" i="99"/>
  <c r="AL18" i="72"/>
  <c r="AL18" i="75"/>
  <c r="AL18" i="81"/>
  <c r="AH18" i="71"/>
  <c r="AH18" i="98"/>
  <c r="AH18" i="80"/>
  <c r="AH18" i="69"/>
  <c r="AH18" i="99"/>
  <c r="AH18" i="72"/>
  <c r="AH18" i="81"/>
  <c r="AH18" i="75"/>
  <c r="AD18" i="71"/>
  <c r="AD18" i="98"/>
  <c r="AD18" i="80"/>
  <c r="AD18" i="69"/>
  <c r="AD18" i="99"/>
  <c r="AD18" i="72"/>
  <c r="AD18" i="75"/>
  <c r="AD18" i="81"/>
  <c r="Z18" i="71"/>
  <c r="Z18" i="98"/>
  <c r="Z18" i="80"/>
  <c r="Z18" i="69"/>
  <c r="Z18" i="99"/>
  <c r="Z18" i="72"/>
  <c r="Z18" i="81"/>
  <c r="Z18" i="75"/>
  <c r="V18" i="71"/>
  <c r="V18" i="98"/>
  <c r="V18" i="80"/>
  <c r="V18" i="69"/>
  <c r="V18" i="99"/>
  <c r="V18" i="72"/>
  <c r="V18" i="75"/>
  <c r="V18" i="81"/>
  <c r="R18" i="71"/>
  <c r="R18" i="98"/>
  <c r="R18" i="80"/>
  <c r="R18" i="69"/>
  <c r="R18" i="99"/>
  <c r="R18" i="72"/>
  <c r="S17" i="96"/>
  <c r="R18" i="81"/>
  <c r="R18" i="75"/>
  <c r="S17" i="83"/>
  <c r="N18" i="71"/>
  <c r="N18" i="98"/>
  <c r="N18" i="80"/>
  <c r="N18" i="69"/>
  <c r="N18" i="99"/>
  <c r="N18" i="72"/>
  <c r="N18" i="75"/>
  <c r="O17" i="83"/>
  <c r="N18" i="81"/>
  <c r="O17" i="96"/>
  <c r="J18" i="99"/>
  <c r="J18" i="71"/>
  <c r="J18" i="98"/>
  <c r="J18" i="80"/>
  <c r="J18" i="69"/>
  <c r="J18" i="72"/>
  <c r="K17" i="96"/>
  <c r="J18" i="81"/>
  <c r="J18" i="75"/>
  <c r="K17" i="83"/>
  <c r="C17" i="83"/>
  <c r="C17" i="96"/>
  <c r="AR15" i="71"/>
  <c r="AR15" i="98"/>
  <c r="AR15" i="80"/>
  <c r="AR15" i="69"/>
  <c r="AR15" i="72"/>
  <c r="AR15" i="99"/>
  <c r="AR15" i="81"/>
  <c r="AR15" i="75"/>
  <c r="AN15" i="71"/>
  <c r="AN15" i="98"/>
  <c r="AN15" i="80"/>
  <c r="AN15" i="69"/>
  <c r="AN15" i="72"/>
  <c r="AN15" i="75"/>
  <c r="AN15" i="99"/>
  <c r="AN15" i="81"/>
  <c r="AJ15" i="71"/>
  <c r="AJ15" i="98"/>
  <c r="AJ15" i="80"/>
  <c r="AJ15" i="69"/>
  <c r="AJ15" i="72"/>
  <c r="AJ15" i="99"/>
  <c r="AJ15" i="81"/>
  <c r="AJ15" i="75"/>
  <c r="AF15" i="71"/>
  <c r="AF15" i="98"/>
  <c r="AF15" i="69"/>
  <c r="AF15" i="80"/>
  <c r="AF15" i="72"/>
  <c r="AF15" i="75"/>
  <c r="AF15" i="99"/>
  <c r="AF15" i="81"/>
  <c r="AB15" i="71"/>
  <c r="AB15" i="98"/>
  <c r="AB15" i="80"/>
  <c r="AB15" i="69"/>
  <c r="AB15" i="72"/>
  <c r="AB15" i="99"/>
  <c r="AB15" i="81"/>
  <c r="AB15" i="75"/>
  <c r="X15" i="71"/>
  <c r="X15" i="98"/>
  <c r="X15" i="80"/>
  <c r="X15" i="69"/>
  <c r="X15" i="72"/>
  <c r="X15" i="75"/>
  <c r="X15" i="99"/>
  <c r="X15" i="81"/>
  <c r="T15" i="71"/>
  <c r="T15" i="98"/>
  <c r="T15" i="69"/>
  <c r="T15" i="80"/>
  <c r="T15" i="72"/>
  <c r="T15" i="99"/>
  <c r="T15" i="81"/>
  <c r="T15" i="75"/>
  <c r="P15" i="71"/>
  <c r="P15" i="98"/>
  <c r="P15" i="69"/>
  <c r="P15" i="80"/>
  <c r="Q14" i="96"/>
  <c r="Q14" i="83"/>
  <c r="P15" i="72"/>
  <c r="P15" i="75"/>
  <c r="P15" i="99"/>
  <c r="P15" i="81"/>
  <c r="L15" i="71"/>
  <c r="L15" i="98"/>
  <c r="L15" i="80"/>
  <c r="L15" i="69"/>
  <c r="M14" i="96"/>
  <c r="M14" i="83"/>
  <c r="L15" i="72"/>
  <c r="L15" i="99"/>
  <c r="L15" i="81"/>
  <c r="L15" i="75"/>
  <c r="H15" i="99"/>
  <c r="H15" i="75"/>
  <c r="H15" i="81"/>
  <c r="H15" i="71"/>
  <c r="H15" i="98"/>
  <c r="H15" i="69"/>
  <c r="H15" i="80"/>
  <c r="I14" i="96"/>
  <c r="I14" i="83"/>
  <c r="H15" i="72"/>
  <c r="J13" i="3"/>
  <c r="AQ13" i="3"/>
  <c r="AQ12" i="71"/>
  <c r="AQ12" i="98"/>
  <c r="AQ12" i="80"/>
  <c r="AQ12" i="69"/>
  <c r="AQ12" i="75"/>
  <c r="AQ12" i="81"/>
  <c r="AQ12" i="99"/>
  <c r="AQ12" i="72"/>
  <c r="AM12" i="71"/>
  <c r="AM12" i="80"/>
  <c r="AM12" i="98"/>
  <c r="AM12" i="69"/>
  <c r="AM12" i="75"/>
  <c r="AM12" i="81"/>
  <c r="AM12" i="99"/>
  <c r="AM12" i="72"/>
  <c r="AI12" i="71"/>
  <c r="AI12" i="98"/>
  <c r="AI12" i="80"/>
  <c r="AI12" i="69"/>
  <c r="AI12" i="75"/>
  <c r="AI12" i="81"/>
  <c r="AI12" i="99"/>
  <c r="AI12" i="72"/>
  <c r="AE13" i="3"/>
  <c r="AE12" i="71"/>
  <c r="AE12" i="98"/>
  <c r="AE12" i="80"/>
  <c r="AE12" i="69"/>
  <c r="AE12" i="75"/>
  <c r="AE12" i="81"/>
  <c r="AE12" i="99"/>
  <c r="AE12" i="72"/>
  <c r="AA12" i="71"/>
  <c r="AA12" i="98"/>
  <c r="AA12" i="80"/>
  <c r="AA12" i="69"/>
  <c r="AA12" i="75"/>
  <c r="AA12" i="81"/>
  <c r="AA12" i="99"/>
  <c r="AA12" i="72"/>
  <c r="W12" i="71"/>
  <c r="W12" i="80"/>
  <c r="W12" i="98"/>
  <c r="W12" i="69"/>
  <c r="U12" i="114"/>
  <c r="W12" i="75"/>
  <c r="W12" i="81"/>
  <c r="W12" i="99"/>
  <c r="W12" i="72"/>
  <c r="S12" i="71"/>
  <c r="S12" i="98"/>
  <c r="S12" i="80"/>
  <c r="S12" i="69"/>
  <c r="Q12" i="114"/>
  <c r="T11" i="96"/>
  <c r="T11" i="83"/>
  <c r="S12" i="75"/>
  <c r="S12" i="81"/>
  <c r="S12" i="99"/>
  <c r="S12" i="72"/>
  <c r="O12" i="125"/>
  <c r="O12" i="122"/>
  <c r="O12" i="123"/>
  <c r="O12" i="124"/>
  <c r="O12" i="71"/>
  <c r="O12" i="98"/>
  <c r="O12" i="80"/>
  <c r="O12" i="69"/>
  <c r="M12" i="114"/>
  <c r="P11" i="96"/>
  <c r="P11" i="83"/>
  <c r="O12" i="75"/>
  <c r="O12" i="81"/>
  <c r="O12" i="99"/>
  <c r="O12" i="72"/>
  <c r="K12" i="125"/>
  <c r="K12" i="122"/>
  <c r="K12" i="123"/>
  <c r="K12" i="124"/>
  <c r="K12" i="71"/>
  <c r="K12" i="98"/>
  <c r="K12" i="80"/>
  <c r="K12" i="69"/>
  <c r="I12" i="114"/>
  <c r="L11" i="96"/>
  <c r="L11" i="83"/>
  <c r="K12" i="75"/>
  <c r="K12" i="81"/>
  <c r="K12" i="99"/>
  <c r="K12" i="72"/>
  <c r="F12" i="122"/>
  <c r="F12" i="123"/>
  <c r="F12" i="124"/>
  <c r="F12" i="125"/>
  <c r="D12" i="114"/>
  <c r="G11" i="83"/>
  <c r="F12" i="75"/>
  <c r="F12" i="99"/>
  <c r="G11" i="96"/>
  <c r="F12" i="81"/>
  <c r="F12" i="72"/>
  <c r="F12" i="71"/>
  <c r="F12" i="98"/>
  <c r="F12" i="80"/>
  <c r="F12" i="69"/>
  <c r="AS9" i="71"/>
  <c r="AS9" i="98"/>
  <c r="AS9" i="80"/>
  <c r="AS9" i="69"/>
  <c r="AS9" i="75"/>
  <c r="AS9" i="81"/>
  <c r="AS9" i="72"/>
  <c r="AS9" i="99"/>
  <c r="AO9" i="71"/>
  <c r="AO9" i="98"/>
  <c r="AO9" i="80"/>
  <c r="AO9" i="69"/>
  <c r="AO9" i="75"/>
  <c r="AO9" i="81"/>
  <c r="AO9" i="99"/>
  <c r="AO9" i="72"/>
  <c r="AK9" i="71"/>
  <c r="AK9" i="98"/>
  <c r="AK9" i="80"/>
  <c r="AK9" i="69"/>
  <c r="AK9" i="75"/>
  <c r="AK9" i="81"/>
  <c r="AK9" i="72"/>
  <c r="AK9" i="99"/>
  <c r="AG9" i="98"/>
  <c r="AG9" i="80"/>
  <c r="AG9" i="71"/>
  <c r="AG9" i="69"/>
  <c r="AG9" i="75"/>
  <c r="AG9" i="81"/>
  <c r="AG9" i="99"/>
  <c r="AG9" i="72"/>
  <c r="AC9" i="71"/>
  <c r="AC9" i="98"/>
  <c r="AC9" i="80"/>
  <c r="AC9" i="69"/>
  <c r="AC9" i="75"/>
  <c r="AC9" i="81"/>
  <c r="AC9" i="72"/>
  <c r="AC9" i="99"/>
  <c r="Y9" i="71"/>
  <c r="Y9" i="98"/>
  <c r="Y9" i="80"/>
  <c r="Y9" i="69"/>
  <c r="Y9" i="75"/>
  <c r="Y9" i="81"/>
  <c r="Y9" i="99"/>
  <c r="Y9" i="72"/>
  <c r="U9" i="71"/>
  <c r="U9" i="98"/>
  <c r="U9" i="80"/>
  <c r="U9" i="69"/>
  <c r="U9" i="75"/>
  <c r="U9" i="81"/>
  <c r="S9" i="114"/>
  <c r="U9" i="72"/>
  <c r="U9" i="99"/>
  <c r="Q9" i="71"/>
  <c r="Q9" i="98"/>
  <c r="Q9" i="80"/>
  <c r="Q9" i="69"/>
  <c r="Q9" i="75"/>
  <c r="Q9" i="81"/>
  <c r="R8" i="96"/>
  <c r="Q9" i="99"/>
  <c r="R8" i="83"/>
  <c r="O9" i="114"/>
  <c r="Q9" i="72"/>
  <c r="M9" i="123"/>
  <c r="M9" i="124"/>
  <c r="M9" i="125"/>
  <c r="M9" i="122"/>
  <c r="M9" i="71"/>
  <c r="M9" i="98"/>
  <c r="M9" i="80"/>
  <c r="M9" i="69"/>
  <c r="M9" i="75"/>
  <c r="M9" i="81"/>
  <c r="N8" i="83"/>
  <c r="K9" i="114"/>
  <c r="M9" i="72"/>
  <c r="N8" i="96"/>
  <c r="M9" i="99"/>
  <c r="I9" i="123"/>
  <c r="I9" i="124"/>
  <c r="I9" i="125"/>
  <c r="I9" i="122"/>
  <c r="I9" i="99"/>
  <c r="I9" i="81"/>
  <c r="I9" i="71"/>
  <c r="I9" i="75"/>
  <c r="I9" i="98"/>
  <c r="I9" i="80"/>
  <c r="I9" i="69"/>
  <c r="J8" i="96"/>
  <c r="J8" i="83"/>
  <c r="I9" i="72"/>
  <c r="G9" i="114"/>
  <c r="B8" i="83"/>
  <c r="B8" i="96"/>
  <c r="AQ7" i="71"/>
  <c r="AQ7" i="80"/>
  <c r="AQ7" i="98"/>
  <c r="AQ7" i="69"/>
  <c r="AQ7" i="75"/>
  <c r="AQ7" i="99"/>
  <c r="AQ7" i="81"/>
  <c r="AQ7" i="72"/>
  <c r="AM7" i="71"/>
  <c r="AM7" i="80"/>
  <c r="AM7" i="69"/>
  <c r="AM7" i="98"/>
  <c r="AM7" i="75"/>
  <c r="AM7" i="99"/>
  <c r="AM7" i="81"/>
  <c r="AM7" i="72"/>
  <c r="AI7" i="71"/>
  <c r="AI7" i="80"/>
  <c r="AI7" i="98"/>
  <c r="AI7" i="69"/>
  <c r="AI7" i="75"/>
  <c r="AI7" i="99"/>
  <c r="AI7" i="81"/>
  <c r="AI7" i="72"/>
  <c r="AE7" i="71"/>
  <c r="AE7" i="80"/>
  <c r="AE7" i="98"/>
  <c r="AE7" i="69"/>
  <c r="AE7" i="75"/>
  <c r="AE7" i="99"/>
  <c r="AE7" i="81"/>
  <c r="AE7" i="72"/>
  <c r="AA7" i="71"/>
  <c r="AA7" i="80"/>
  <c r="AA7" i="98"/>
  <c r="AA7" i="69"/>
  <c r="AA7" i="75"/>
  <c r="AA7" i="99"/>
  <c r="AA7" i="81"/>
  <c r="AA7" i="72"/>
  <c r="W7" i="71"/>
  <c r="W7" i="80"/>
  <c r="W7" i="98"/>
  <c r="W7" i="69"/>
  <c r="W7" i="75"/>
  <c r="W7" i="99"/>
  <c r="W7" i="81"/>
  <c r="W7" i="72"/>
  <c r="S7" i="71"/>
  <c r="S7" i="80"/>
  <c r="S7" i="98"/>
  <c r="S7" i="69"/>
  <c r="T6" i="96"/>
  <c r="T6" i="83"/>
  <c r="S7" i="75"/>
  <c r="S7" i="99"/>
  <c r="S7" i="81"/>
  <c r="S7" i="72"/>
  <c r="O7" i="123"/>
  <c r="O7" i="124"/>
  <c r="O7" i="125"/>
  <c r="O7" i="122"/>
  <c r="O7" i="71"/>
  <c r="O7" i="80"/>
  <c r="O7" i="98"/>
  <c r="O7" i="69"/>
  <c r="P6" i="96"/>
  <c r="P6" i="83"/>
  <c r="O7" i="75"/>
  <c r="O7" i="99"/>
  <c r="O7" i="81"/>
  <c r="O7" i="72"/>
  <c r="K7" i="123"/>
  <c r="K7" i="124"/>
  <c r="K7" i="125"/>
  <c r="K7" i="122"/>
  <c r="K7" i="71"/>
  <c r="K7" i="80"/>
  <c r="K7" i="98"/>
  <c r="K7" i="69"/>
  <c r="L6" i="96"/>
  <c r="L6" i="83"/>
  <c r="K7" i="75"/>
  <c r="K7" i="99"/>
  <c r="K7" i="81"/>
  <c r="K7" i="72"/>
  <c r="F7" i="124"/>
  <c r="F7" i="125"/>
  <c r="F7" i="122"/>
  <c r="F7" i="123"/>
  <c r="G6" i="96"/>
  <c r="F7" i="75"/>
  <c r="G6" i="83"/>
  <c r="F7" i="99"/>
  <c r="F7" i="81"/>
  <c r="F7" i="72"/>
  <c r="F7" i="71"/>
  <c r="F7" i="80"/>
  <c r="F7" i="98"/>
  <c r="F7" i="69"/>
  <c r="F26" i="96"/>
  <c r="F26" i="83"/>
  <c r="E27" i="81"/>
  <c r="E27" i="75"/>
  <c r="E27" i="99"/>
  <c r="E27" i="72"/>
  <c r="E27" i="71"/>
  <c r="E27" i="98"/>
  <c r="E27" i="69"/>
  <c r="E27" i="80"/>
  <c r="E13" i="125"/>
  <c r="E13" i="122"/>
  <c r="E13" i="123"/>
  <c r="E13" i="124"/>
  <c r="F12" i="83"/>
  <c r="F12" i="96"/>
  <c r="E13" i="99"/>
  <c r="E13" i="81"/>
  <c r="E13" i="72"/>
  <c r="E13" i="71"/>
  <c r="E13" i="75"/>
  <c r="E13" i="98"/>
  <c r="E13" i="80"/>
  <c r="E13" i="69"/>
  <c r="D23" i="96"/>
  <c r="D23" i="83"/>
  <c r="D28" i="96"/>
  <c r="D28" i="83"/>
  <c r="D27" i="96"/>
  <c r="D27" i="83"/>
  <c r="U27" i="3"/>
  <c r="P12" i="125"/>
  <c r="P7" i="125"/>
  <c r="I27" i="3"/>
  <c r="L16" i="3"/>
  <c r="P9" i="125"/>
  <c r="AT22" i="3"/>
  <c r="AT23" i="3" s="1"/>
  <c r="Y10" i="3"/>
  <c r="AS22" i="3"/>
  <c r="V13" i="3"/>
  <c r="Q27" i="3"/>
  <c r="L22" i="3"/>
  <c r="L23" i="3" s="1"/>
  <c r="AP19" i="3"/>
  <c r="N13" i="3"/>
  <c r="AK13" i="3"/>
  <c r="AJ16" i="3"/>
  <c r="S27" i="3"/>
  <c r="Q16" i="3"/>
  <c r="AT27" i="3"/>
  <c r="AT28" i="3" s="1"/>
  <c r="Y27" i="3"/>
  <c r="M27" i="3"/>
  <c r="X22" i="3"/>
  <c r="AP16" i="3"/>
  <c r="U19" i="3"/>
  <c r="M16" i="3"/>
  <c r="Q22" i="3"/>
  <c r="Q19" i="3"/>
  <c r="AC16" i="3"/>
  <c r="AF10" i="3"/>
  <c r="AT19" i="3"/>
  <c r="AT16" i="3"/>
  <c r="Y16" i="3"/>
  <c r="C16" i="3"/>
  <c r="K10" i="3"/>
  <c r="M19" i="3"/>
  <c r="AA10" i="3"/>
  <c r="K27" i="3"/>
  <c r="AC19" i="3"/>
  <c r="I19" i="3"/>
  <c r="W13" i="3"/>
  <c r="AO10" i="3"/>
  <c r="P10" i="3"/>
  <c r="AJ27" i="3"/>
  <c r="AS23" i="3"/>
  <c r="AO22" i="3"/>
  <c r="AM22" i="3"/>
  <c r="AI22" i="3"/>
  <c r="AF22" i="3"/>
  <c r="AB22" i="3"/>
  <c r="T22" i="3"/>
  <c r="P22" i="3"/>
  <c r="H22" i="3"/>
  <c r="AG19" i="3"/>
  <c r="AI16" i="3"/>
  <c r="U16" i="3"/>
  <c r="I16" i="3"/>
  <c r="AH16" i="3"/>
  <c r="W16" i="3"/>
  <c r="K16" i="3"/>
  <c r="F16" i="3"/>
  <c r="AL13" i="3"/>
  <c r="F13" i="3"/>
  <c r="AM10" i="3"/>
  <c r="Z19" i="3"/>
  <c r="AB16" i="3"/>
  <c r="X10" i="3"/>
  <c r="E28" i="3"/>
  <c r="J27" i="3"/>
  <c r="AO16" i="3"/>
  <c r="AA13" i="3"/>
  <c r="O13" i="3"/>
  <c r="AT13" i="3"/>
  <c r="Y13" i="3"/>
  <c r="Q13" i="3"/>
  <c r="I13" i="3"/>
  <c r="R19" i="3"/>
  <c r="T16" i="3"/>
  <c r="B16" i="3"/>
  <c r="H10" i="3"/>
  <c r="AN27" i="3"/>
  <c r="Z27" i="3"/>
  <c r="AR27" i="3"/>
  <c r="W27" i="3"/>
  <c r="O27" i="3"/>
  <c r="Y22" i="3"/>
  <c r="I22" i="3"/>
  <c r="AL19" i="3"/>
  <c r="W19" i="3"/>
  <c r="F19" i="3"/>
  <c r="AH13" i="3"/>
  <c r="AT10" i="3"/>
  <c r="AP10" i="3"/>
  <c r="AJ10" i="3"/>
  <c r="AC10" i="3"/>
  <c r="U10" i="3"/>
  <c r="M10" i="3"/>
  <c r="I10" i="3"/>
  <c r="E23" i="3"/>
  <c r="AH19" i="3"/>
  <c r="AA19" i="3"/>
  <c r="O19" i="3"/>
  <c r="Q10" i="3"/>
  <c r="AR19" i="3"/>
  <c r="AD19" i="3"/>
  <c r="N19" i="3"/>
  <c r="AO13" i="3"/>
  <c r="AF13" i="3"/>
  <c r="T13" i="3"/>
  <c r="AG27" i="3"/>
  <c r="AD27" i="3"/>
  <c r="V27" i="3"/>
  <c r="R27" i="3"/>
  <c r="N27" i="3"/>
  <c r="B22" i="3"/>
  <c r="S19" i="3"/>
  <c r="C19" i="3"/>
  <c r="AR16" i="3"/>
  <c r="O16" i="3"/>
  <c r="AQ16" i="3"/>
  <c r="AN16" i="3"/>
  <c r="AK16" i="3"/>
  <c r="AG16" i="3"/>
  <c r="AD16" i="3"/>
  <c r="Z16" i="3"/>
  <c r="V16" i="3"/>
  <c r="R16" i="3"/>
  <c r="N16" i="3"/>
  <c r="J16" i="3"/>
  <c r="AR10" i="3"/>
  <c r="AL10" i="3"/>
  <c r="AE10" i="3"/>
  <c r="W10" i="3"/>
  <c r="O10" i="3"/>
  <c r="F10" i="3"/>
  <c r="AQ19" i="3"/>
  <c r="AS13" i="3"/>
  <c r="AI13" i="3"/>
  <c r="X13" i="3"/>
  <c r="L13" i="3"/>
  <c r="AI10" i="3"/>
  <c r="T10" i="3"/>
  <c r="B10" i="3"/>
  <c r="AL27" i="3"/>
  <c r="AE27" i="3"/>
  <c r="B27" i="3"/>
  <c r="AQ27" i="3"/>
  <c r="AK27" i="3"/>
  <c r="AC28" i="3"/>
  <c r="I28" i="3"/>
  <c r="AP27" i="3"/>
  <c r="C27" i="3"/>
  <c r="AP22" i="3"/>
  <c r="AJ22" i="3"/>
  <c r="AC22" i="3"/>
  <c r="U22" i="3"/>
  <c r="M22" i="3"/>
  <c r="AR22" i="3"/>
  <c r="AL22" i="3"/>
  <c r="AH22" i="3"/>
  <c r="AE22" i="3"/>
  <c r="AA22" i="3"/>
  <c r="W22" i="3"/>
  <c r="S22" i="3"/>
  <c r="O22" i="3"/>
  <c r="K22" i="3"/>
  <c r="F22" i="3"/>
  <c r="AJ19" i="3"/>
  <c r="AE19" i="3"/>
  <c r="Y19" i="3"/>
  <c r="K19" i="3"/>
  <c r="AS19" i="3"/>
  <c r="AO19" i="3"/>
  <c r="AM19" i="3"/>
  <c r="AI19" i="3"/>
  <c r="AF19" i="3"/>
  <c r="AB19" i="3"/>
  <c r="X19" i="3"/>
  <c r="T19" i="3"/>
  <c r="P19" i="3"/>
  <c r="L19" i="3"/>
  <c r="H19" i="3"/>
  <c r="AL16" i="3"/>
  <c r="AA16" i="3"/>
  <c r="AR13" i="3"/>
  <c r="S13" i="3"/>
  <c r="K13" i="3"/>
  <c r="B13" i="3"/>
  <c r="AG13" i="3"/>
  <c r="R13" i="3"/>
  <c r="AH10" i="3"/>
  <c r="AB10" i="3"/>
  <c r="AQ10" i="3"/>
  <c r="AN10" i="3"/>
  <c r="AK10" i="3"/>
  <c r="AG10" i="3"/>
  <c r="AD10" i="3"/>
  <c r="Z10" i="3"/>
  <c r="V10" i="3"/>
  <c r="R10" i="3"/>
  <c r="N10" i="3"/>
  <c r="J10" i="3"/>
  <c r="AK19" i="3"/>
  <c r="V19" i="3"/>
  <c r="AM13" i="3"/>
  <c r="AB13" i="3"/>
  <c r="P13" i="3"/>
  <c r="H13" i="3"/>
  <c r="AH27" i="3"/>
  <c r="AA27" i="3"/>
  <c r="F27" i="3"/>
  <c r="AS27" i="3"/>
  <c r="AO27" i="3"/>
  <c r="AM27" i="3"/>
  <c r="AI27" i="3"/>
  <c r="AF27" i="3"/>
  <c r="AB27" i="3"/>
  <c r="X27" i="3"/>
  <c r="T27" i="3"/>
  <c r="P27" i="3"/>
  <c r="L27" i="3"/>
  <c r="H27" i="3"/>
  <c r="T23" i="3"/>
  <c r="C22" i="3"/>
  <c r="AQ22" i="3"/>
  <c r="AN22" i="3"/>
  <c r="AK22" i="3"/>
  <c r="AG22" i="3"/>
  <c r="AD22" i="3"/>
  <c r="Z22" i="3"/>
  <c r="V22" i="3"/>
  <c r="R22" i="3"/>
  <c r="N22" i="3"/>
  <c r="J22" i="3"/>
  <c r="AN19" i="3"/>
  <c r="J19" i="3"/>
  <c r="AE16" i="3"/>
  <c r="S16" i="3"/>
  <c r="AS16" i="3"/>
  <c r="AM16" i="3"/>
  <c r="AF16" i="3"/>
  <c r="X16" i="3"/>
  <c r="P16" i="3"/>
  <c r="H16" i="3"/>
  <c r="AP13" i="3"/>
  <c r="AJ13" i="3"/>
  <c r="AC13" i="3"/>
  <c r="U13" i="3"/>
  <c r="M13" i="3"/>
  <c r="C13" i="3"/>
  <c r="AS10" i="3"/>
  <c r="L10" i="3"/>
  <c r="C10" i="3"/>
  <c r="C3" i="121"/>
  <c r="D3" i="121"/>
  <c r="E3" i="121"/>
  <c r="F3" i="121"/>
  <c r="G3" i="121"/>
  <c r="H3" i="121"/>
  <c r="I3" i="121"/>
  <c r="J3" i="121"/>
  <c r="K3" i="121"/>
  <c r="L3" i="121"/>
  <c r="M3" i="121"/>
  <c r="C4" i="121"/>
  <c r="D4" i="121"/>
  <c r="E4" i="121"/>
  <c r="F4" i="121"/>
  <c r="G4" i="121"/>
  <c r="H4" i="121"/>
  <c r="I4" i="121"/>
  <c r="J4" i="121"/>
  <c r="K4" i="121"/>
  <c r="L4" i="121"/>
  <c r="M4" i="121"/>
  <c r="C6" i="121"/>
  <c r="D6" i="121"/>
  <c r="E6" i="121"/>
  <c r="F6" i="121"/>
  <c r="G6" i="121"/>
  <c r="H6" i="121"/>
  <c r="I6" i="121"/>
  <c r="J6" i="121"/>
  <c r="K6" i="121"/>
  <c r="L6" i="121"/>
  <c r="M6" i="121"/>
  <c r="C11" i="76" l="1"/>
  <c r="C11" i="102"/>
  <c r="C12" i="85"/>
  <c r="C11" i="73"/>
  <c r="C11" i="67"/>
  <c r="U11" i="102"/>
  <c r="U11" i="76"/>
  <c r="U12" i="85"/>
  <c r="U11" i="73"/>
  <c r="U11" i="67"/>
  <c r="H14" i="102"/>
  <c r="H14" i="76"/>
  <c r="H15" i="85"/>
  <c r="H14" i="67"/>
  <c r="H14" i="73"/>
  <c r="N14" i="76"/>
  <c r="N15" i="85"/>
  <c r="N14" i="102"/>
  <c r="N14" i="73"/>
  <c r="N14" i="67"/>
  <c r="AA11" i="76"/>
  <c r="AA11" i="102"/>
  <c r="AA12" i="85"/>
  <c r="AA11" i="73"/>
  <c r="AA11" i="67"/>
  <c r="K14" i="76"/>
  <c r="K14" i="102"/>
  <c r="K15" i="85"/>
  <c r="K14" i="73"/>
  <c r="K14" i="67"/>
  <c r="D11" i="76"/>
  <c r="D11" i="102"/>
  <c r="D12" i="85"/>
  <c r="D11" i="67"/>
  <c r="D11" i="73"/>
  <c r="S11" i="76"/>
  <c r="S11" i="102"/>
  <c r="S12" i="85"/>
  <c r="S11" i="73"/>
  <c r="S11" i="67"/>
  <c r="P11" i="76"/>
  <c r="P11" i="102"/>
  <c r="P12" i="85"/>
  <c r="P11" i="67"/>
  <c r="P11" i="73"/>
  <c r="F14" i="76"/>
  <c r="F15" i="85"/>
  <c r="F14" i="102"/>
  <c r="F14" i="73"/>
  <c r="F14" i="67"/>
  <c r="T11" i="76"/>
  <c r="T11" i="102"/>
  <c r="T12" i="85"/>
  <c r="T11" i="67"/>
  <c r="T11" i="73"/>
  <c r="W14" i="76"/>
  <c r="W15" i="85"/>
  <c r="W14" i="102"/>
  <c r="W14" i="73"/>
  <c r="W14" i="67"/>
  <c r="K11" i="76"/>
  <c r="K11" i="102"/>
  <c r="K12" i="85"/>
  <c r="K11" i="73"/>
  <c r="K11" i="67"/>
  <c r="P14" i="102"/>
  <c r="P14" i="76"/>
  <c r="P15" i="85"/>
  <c r="P14" i="67"/>
  <c r="P14" i="73"/>
  <c r="I14" i="102"/>
  <c r="I14" i="76"/>
  <c r="I15" i="85"/>
  <c r="I14" i="73"/>
  <c r="I14" i="67"/>
  <c r="F11" i="102"/>
  <c r="F12" i="85"/>
  <c r="F11" i="76"/>
  <c r="F11" i="73"/>
  <c r="F11" i="67"/>
  <c r="D14" i="102"/>
  <c r="D14" i="76"/>
  <c r="D15" i="85"/>
  <c r="D14" i="67"/>
  <c r="D14" i="73"/>
  <c r="V14" i="76"/>
  <c r="V15" i="85"/>
  <c r="V14" i="102"/>
  <c r="V14" i="73"/>
  <c r="V14" i="67"/>
  <c r="O11" i="76"/>
  <c r="O11" i="102"/>
  <c r="O12" i="85"/>
  <c r="O11" i="73"/>
  <c r="O11" i="67"/>
  <c r="M11" i="102"/>
  <c r="M11" i="76"/>
  <c r="M11" i="73"/>
  <c r="M12" i="85"/>
  <c r="M11" i="67"/>
  <c r="AB11" i="102"/>
  <c r="AB11" i="76"/>
  <c r="AB12" i="85"/>
  <c r="AB11" i="73"/>
  <c r="AB11" i="67"/>
  <c r="R14" i="102"/>
  <c r="R15" i="85"/>
  <c r="R14" i="76"/>
  <c r="R14" i="73"/>
  <c r="R14" i="67"/>
  <c r="J14" i="102"/>
  <c r="J15" i="85"/>
  <c r="J14" i="76"/>
  <c r="J14" i="73"/>
  <c r="J14" i="67"/>
  <c r="H11" i="76"/>
  <c r="H11" i="102"/>
  <c r="H12" i="85"/>
  <c r="H11" i="73"/>
  <c r="H11" i="67"/>
  <c r="V11" i="102"/>
  <c r="V12" i="85"/>
  <c r="V11" i="76"/>
  <c r="V11" i="73"/>
  <c r="V11" i="67"/>
  <c r="B11" i="76"/>
  <c r="B12" i="85"/>
  <c r="B11" i="102"/>
  <c r="B11" i="73"/>
  <c r="B11" i="67"/>
  <c r="Q14" i="102"/>
  <c r="Q14" i="76"/>
  <c r="Q14" i="73"/>
  <c r="Q15" i="85"/>
  <c r="Q14" i="67"/>
  <c r="Z11" i="102"/>
  <c r="Z11" i="76"/>
  <c r="Z12" i="85"/>
  <c r="Z11" i="73"/>
  <c r="Z11" i="67"/>
  <c r="R11" i="102"/>
  <c r="R11" i="76"/>
  <c r="R12" i="85"/>
  <c r="R11" i="73"/>
  <c r="R11" i="67"/>
  <c r="G14" i="76"/>
  <c r="G15" i="85"/>
  <c r="G14" i="73"/>
  <c r="G14" i="67"/>
  <c r="G14" i="102"/>
  <c r="T14" i="102"/>
  <c r="T14" i="76"/>
  <c r="T15" i="85"/>
  <c r="T14" i="67"/>
  <c r="T14" i="73"/>
  <c r="W11" i="76"/>
  <c r="W11" i="102"/>
  <c r="W12" i="85"/>
  <c r="W11" i="73"/>
  <c r="W11" i="67"/>
  <c r="N11" i="102"/>
  <c r="N12" i="85"/>
  <c r="N11" i="76"/>
  <c r="N11" i="73"/>
  <c r="N11" i="67"/>
  <c r="L14" i="102"/>
  <c r="L14" i="76"/>
  <c r="L15" i="85"/>
  <c r="L14" i="73"/>
  <c r="L14" i="67"/>
  <c r="C14" i="76"/>
  <c r="C14" i="102"/>
  <c r="C15" i="85"/>
  <c r="C14" i="73"/>
  <c r="C14" i="67"/>
  <c r="J11" i="102"/>
  <c r="J11" i="76"/>
  <c r="J12" i="85"/>
  <c r="J11" i="73"/>
  <c r="J11" i="67"/>
  <c r="S14" i="76"/>
  <c r="S14" i="102"/>
  <c r="S15" i="85"/>
  <c r="S14" i="73"/>
  <c r="S14" i="67"/>
  <c r="X14" i="102"/>
  <c r="X14" i="76"/>
  <c r="X15" i="85"/>
  <c r="X14" i="67"/>
  <c r="X14" i="73"/>
  <c r="U14" i="102"/>
  <c r="U14" i="73"/>
  <c r="U14" i="76"/>
  <c r="U15" i="85"/>
  <c r="U14" i="67"/>
  <c r="L11" i="76"/>
  <c r="L11" i="102"/>
  <c r="L12" i="85"/>
  <c r="L11" i="67"/>
  <c r="L11" i="73"/>
  <c r="Y11" i="73"/>
  <c r="Y12" i="85"/>
  <c r="Y11" i="102"/>
  <c r="Y11" i="67"/>
  <c r="Y11" i="76"/>
  <c r="O14" i="76"/>
  <c r="O15" i="85"/>
  <c r="O14" i="102"/>
  <c r="O14" i="73"/>
  <c r="O14" i="67"/>
  <c r="Z14" i="102"/>
  <c r="Z15" i="85"/>
  <c r="Z14" i="76"/>
  <c r="Z14" i="73"/>
  <c r="Z14" i="67"/>
  <c r="Q11" i="73"/>
  <c r="Q11" i="102"/>
  <c r="Q11" i="76"/>
  <c r="Q12" i="85"/>
  <c r="Q11" i="67"/>
  <c r="AA14" i="76"/>
  <c r="AA14" i="102"/>
  <c r="AA15" i="85"/>
  <c r="AA14" i="73"/>
  <c r="AA14" i="67"/>
  <c r="E11" i="102"/>
  <c r="E11" i="76"/>
  <c r="E12" i="85"/>
  <c r="E11" i="73"/>
  <c r="E11" i="67"/>
  <c r="B14" i="102"/>
  <c r="B14" i="76"/>
  <c r="B14" i="73"/>
  <c r="B15" i="85"/>
  <c r="B14" i="67"/>
  <c r="X11" i="76"/>
  <c r="X11" i="102"/>
  <c r="X12" i="85"/>
  <c r="X11" i="73"/>
  <c r="X11" i="67"/>
  <c r="AB14" i="76"/>
  <c r="AB14" i="102"/>
  <c r="AB15" i="85"/>
  <c r="AB14" i="73"/>
  <c r="AB14" i="67"/>
  <c r="E14" i="102"/>
  <c r="E14" i="76"/>
  <c r="E14" i="73"/>
  <c r="E15" i="85"/>
  <c r="E14" i="67"/>
  <c r="I11" i="73"/>
  <c r="I11" i="102"/>
  <c r="I11" i="76"/>
  <c r="I12" i="85"/>
  <c r="I11" i="67"/>
  <c r="G11" i="76"/>
  <c r="G11" i="102"/>
  <c r="G12" i="85"/>
  <c r="G11" i="73"/>
  <c r="G11" i="67"/>
  <c r="M14" i="102"/>
  <c r="M14" i="73"/>
  <c r="M14" i="76"/>
  <c r="M15" i="85"/>
  <c r="M14" i="67"/>
  <c r="Y14" i="102"/>
  <c r="Y14" i="76"/>
  <c r="Y15" i="85"/>
  <c r="Y14" i="73"/>
  <c r="Y14" i="67"/>
  <c r="B9" i="117"/>
  <c r="B10" i="117" s="1"/>
  <c r="B9" i="115"/>
  <c r="B10" i="115" s="1"/>
  <c r="B9" i="120"/>
  <c r="B10" i="120" s="1"/>
  <c r="B9" i="116"/>
  <c r="B10" i="116" s="1"/>
  <c r="C13" i="125"/>
  <c r="C13" i="124"/>
  <c r="C13" i="123"/>
  <c r="C13" i="122"/>
  <c r="C13" i="75"/>
  <c r="C13" i="99"/>
  <c r="C13" i="81"/>
  <c r="C13" i="72"/>
  <c r="C13" i="71"/>
  <c r="C13" i="98"/>
  <c r="C13" i="80"/>
  <c r="C13" i="69"/>
  <c r="C10" i="125"/>
  <c r="C10" i="124"/>
  <c r="C10" i="123"/>
  <c r="C10" i="122"/>
  <c r="C10" i="99"/>
  <c r="C10" i="81"/>
  <c r="C10" i="72"/>
  <c r="C10" i="75"/>
  <c r="C10" i="71"/>
  <c r="C10" i="98"/>
  <c r="C10" i="80"/>
  <c r="C10" i="69"/>
  <c r="B27" i="75"/>
  <c r="B27" i="99"/>
  <c r="B27" i="81"/>
  <c r="B27" i="72"/>
  <c r="B27" i="71"/>
  <c r="B27" i="98"/>
  <c r="B27" i="80"/>
  <c r="B27" i="69"/>
  <c r="C16" i="81"/>
  <c r="C16" i="72"/>
  <c r="C16" i="75"/>
  <c r="C16" i="99"/>
  <c r="C16" i="71"/>
  <c r="C16" i="98"/>
  <c r="C16" i="80"/>
  <c r="C16" i="69"/>
  <c r="B19" i="75"/>
  <c r="B19" i="99"/>
  <c r="B19" i="81"/>
  <c r="B19" i="72"/>
  <c r="B19" i="71"/>
  <c r="B19" i="98"/>
  <c r="B19" i="80"/>
  <c r="B19" i="69"/>
  <c r="C27" i="75"/>
  <c r="C27" i="99"/>
  <c r="C27" i="81"/>
  <c r="C27" i="72"/>
  <c r="C27" i="71"/>
  <c r="C27" i="98"/>
  <c r="C27" i="80"/>
  <c r="C27" i="69"/>
  <c r="B10" i="125"/>
  <c r="B10" i="124"/>
  <c r="B10" i="123"/>
  <c r="B10" i="122"/>
  <c r="B10" i="75"/>
  <c r="B10" i="99"/>
  <c r="B10" i="81"/>
  <c r="B10" i="72"/>
  <c r="B10" i="71"/>
  <c r="B10" i="98"/>
  <c r="B10" i="80"/>
  <c r="B10" i="69"/>
  <c r="B22" i="75"/>
  <c r="B22" i="99"/>
  <c r="B22" i="81"/>
  <c r="B22" i="72"/>
  <c r="B22" i="71"/>
  <c r="B22" i="98"/>
  <c r="B22" i="80"/>
  <c r="B22" i="69"/>
  <c r="B16" i="75"/>
  <c r="B16" i="99"/>
  <c r="B16" i="81"/>
  <c r="B16" i="72"/>
  <c r="B16" i="71"/>
  <c r="B16" i="98"/>
  <c r="B16" i="80"/>
  <c r="B16" i="69"/>
  <c r="C22" i="72"/>
  <c r="C22" i="75"/>
  <c r="C22" i="99"/>
  <c r="C22" i="81"/>
  <c r="C22" i="71"/>
  <c r="C22" i="98"/>
  <c r="C22" i="80"/>
  <c r="C22" i="69"/>
  <c r="B13" i="75"/>
  <c r="B13" i="99"/>
  <c r="B13" i="81"/>
  <c r="B13" i="72"/>
  <c r="B13" i="125"/>
  <c r="B13" i="124"/>
  <c r="B13" i="123"/>
  <c r="B13" i="122"/>
  <c r="B13" i="71"/>
  <c r="B13" i="98"/>
  <c r="B13" i="80"/>
  <c r="B13" i="69"/>
  <c r="C19" i="75"/>
  <c r="C19" i="99"/>
  <c r="C19" i="81"/>
  <c r="C19" i="72"/>
  <c r="C19" i="71"/>
  <c r="C19" i="98"/>
  <c r="C19" i="80"/>
  <c r="C19" i="69"/>
  <c r="B12" i="117"/>
  <c r="B13" i="117" s="1"/>
  <c r="B12" i="115"/>
  <c r="B13" i="115" s="1"/>
  <c r="B12" i="120"/>
  <c r="B13" i="120" s="1"/>
  <c r="B12" i="116"/>
  <c r="B13" i="116" s="1"/>
  <c r="C12" i="117"/>
  <c r="C13" i="117" s="1"/>
  <c r="C12" i="115"/>
  <c r="C13" i="115" s="1"/>
  <c r="C12" i="120"/>
  <c r="C13" i="120" s="1"/>
  <c r="C12" i="116"/>
  <c r="C13" i="116" s="1"/>
  <c r="C9" i="117"/>
  <c r="C10" i="117" s="1"/>
  <c r="C9" i="115"/>
  <c r="C10" i="115" s="1"/>
  <c r="C9" i="120"/>
  <c r="C10" i="120" s="1"/>
  <c r="C9" i="116"/>
  <c r="C10" i="116" s="1"/>
  <c r="AT28" i="98"/>
  <c r="AT28" i="71"/>
  <c r="AT28" i="69"/>
  <c r="AT28" i="80"/>
  <c r="AT28" i="99"/>
  <c r="AT28" i="75"/>
  <c r="AT28" i="81"/>
  <c r="AT28" i="72"/>
  <c r="L23" i="71"/>
  <c r="L23" i="98"/>
  <c r="L23" i="69"/>
  <c r="L23" i="80"/>
  <c r="M22" i="96"/>
  <c r="M22" i="83"/>
  <c r="L23" i="75"/>
  <c r="L23" i="81"/>
  <c r="L23" i="99"/>
  <c r="L23" i="72"/>
  <c r="H16" i="75"/>
  <c r="H16" i="99"/>
  <c r="H16" i="81"/>
  <c r="H16" i="71"/>
  <c r="H16" i="98"/>
  <c r="H16" i="80"/>
  <c r="H16" i="69"/>
  <c r="H16" i="72"/>
  <c r="I15" i="96"/>
  <c r="I15" i="83"/>
  <c r="R22" i="71"/>
  <c r="R22" i="98"/>
  <c r="R22" i="80"/>
  <c r="R22" i="69"/>
  <c r="R22" i="99"/>
  <c r="R22" i="81"/>
  <c r="S21" i="83"/>
  <c r="R22" i="75"/>
  <c r="R22" i="72"/>
  <c r="S21" i="96"/>
  <c r="P27" i="71"/>
  <c r="P27" i="98"/>
  <c r="P27" i="80"/>
  <c r="P27" i="69"/>
  <c r="P27" i="75"/>
  <c r="P27" i="81"/>
  <c r="Q26" i="96"/>
  <c r="Q26" i="83"/>
  <c r="P27" i="99"/>
  <c r="P27" i="72"/>
  <c r="H13" i="122"/>
  <c r="H13" i="123"/>
  <c r="H13" i="124"/>
  <c r="H13" i="125"/>
  <c r="H13" i="75"/>
  <c r="H13" i="99"/>
  <c r="H13" i="81"/>
  <c r="H13" i="98"/>
  <c r="H13" i="71"/>
  <c r="H13" i="69"/>
  <c r="H13" i="80"/>
  <c r="I12" i="96"/>
  <c r="I12" i="83"/>
  <c r="H13" i="72"/>
  <c r="AB10" i="71"/>
  <c r="AB10" i="98"/>
  <c r="AB10" i="69"/>
  <c r="AB10" i="80"/>
  <c r="AB10" i="75"/>
  <c r="AB10" i="81"/>
  <c r="AB10" i="72"/>
  <c r="AB10" i="99"/>
  <c r="P19" i="71"/>
  <c r="P19" i="98"/>
  <c r="P19" i="80"/>
  <c r="P19" i="69"/>
  <c r="Q18" i="96"/>
  <c r="Q18" i="83"/>
  <c r="P19" i="99"/>
  <c r="P19" i="81"/>
  <c r="P19" i="72"/>
  <c r="P19" i="75"/>
  <c r="AJ19" i="71"/>
  <c r="AJ19" i="98"/>
  <c r="AJ19" i="80"/>
  <c r="AJ19" i="69"/>
  <c r="AJ19" i="81"/>
  <c r="AJ19" i="75"/>
  <c r="AJ19" i="72"/>
  <c r="AJ19" i="99"/>
  <c r="AH22" i="71"/>
  <c r="AH22" i="98"/>
  <c r="AH22" i="80"/>
  <c r="AH22" i="69"/>
  <c r="AH22" i="99"/>
  <c r="AH22" i="81"/>
  <c r="AH22" i="75"/>
  <c r="AH22" i="72"/>
  <c r="AC28" i="71"/>
  <c r="AC28" i="98"/>
  <c r="AC28" i="69"/>
  <c r="AC28" i="80"/>
  <c r="AC28" i="99"/>
  <c r="AC28" i="81"/>
  <c r="AC28" i="75"/>
  <c r="AC28" i="72"/>
  <c r="AS13" i="71"/>
  <c r="AS13" i="98"/>
  <c r="AS13" i="80"/>
  <c r="AS13" i="69"/>
  <c r="AS13" i="75"/>
  <c r="AS13" i="99"/>
  <c r="AS13" i="72"/>
  <c r="AS13" i="81"/>
  <c r="Z16" i="71"/>
  <c r="Z16" i="98"/>
  <c r="Z16" i="80"/>
  <c r="Z16" i="69"/>
  <c r="Z16" i="99"/>
  <c r="Z16" i="72"/>
  <c r="Z16" i="81"/>
  <c r="Z16" i="75"/>
  <c r="R27" i="71"/>
  <c r="R27" i="98"/>
  <c r="R27" i="80"/>
  <c r="R27" i="69"/>
  <c r="R27" i="99"/>
  <c r="S26" i="83"/>
  <c r="R27" i="72"/>
  <c r="R27" i="81"/>
  <c r="S26" i="96"/>
  <c r="R27" i="75"/>
  <c r="AH19" i="71"/>
  <c r="AH19" i="98"/>
  <c r="AH19" i="69"/>
  <c r="AH19" i="80"/>
  <c r="AH19" i="75"/>
  <c r="AH19" i="99"/>
  <c r="AH19" i="81"/>
  <c r="AH19" i="72"/>
  <c r="W27" i="71"/>
  <c r="W27" i="80"/>
  <c r="W27" i="98"/>
  <c r="W27" i="69"/>
  <c r="W27" i="99"/>
  <c r="W27" i="81"/>
  <c r="W27" i="75"/>
  <c r="W27" i="72"/>
  <c r="O13" i="123"/>
  <c r="O13" i="124"/>
  <c r="O13" i="125"/>
  <c r="O13" i="122"/>
  <c r="O13" i="71"/>
  <c r="O13" i="98"/>
  <c r="O13" i="80"/>
  <c r="O13" i="69"/>
  <c r="P12" i="96"/>
  <c r="P12" i="83"/>
  <c r="O13" i="75"/>
  <c r="O13" i="99"/>
  <c r="O13" i="81"/>
  <c r="O13" i="72"/>
  <c r="P22" i="71"/>
  <c r="P22" i="98"/>
  <c r="P22" i="80"/>
  <c r="P22" i="69"/>
  <c r="P22" i="75"/>
  <c r="P22" i="81"/>
  <c r="Q21" i="96"/>
  <c r="Q21" i="83"/>
  <c r="P22" i="99"/>
  <c r="P22" i="72"/>
  <c r="I19" i="75"/>
  <c r="I19" i="81"/>
  <c r="I19" i="99"/>
  <c r="I19" i="98"/>
  <c r="I19" i="71"/>
  <c r="I19" i="69"/>
  <c r="I19" i="80"/>
  <c r="J18" i="83"/>
  <c r="I19" i="72"/>
  <c r="J18" i="96"/>
  <c r="AP16" i="71"/>
  <c r="AP16" i="98"/>
  <c r="AP16" i="80"/>
  <c r="AP16" i="69"/>
  <c r="AP16" i="99"/>
  <c r="AP16" i="72"/>
  <c r="AP16" i="81"/>
  <c r="AP16" i="75"/>
  <c r="Q28" i="3"/>
  <c r="Q27" i="98"/>
  <c r="Q27" i="80"/>
  <c r="Q27" i="69"/>
  <c r="Q27" i="71"/>
  <c r="Q27" i="75"/>
  <c r="Q27" i="81"/>
  <c r="R26" i="83"/>
  <c r="R26" i="96"/>
  <c r="Q27" i="99"/>
  <c r="Q27" i="72"/>
  <c r="AQ13" i="71"/>
  <c r="AQ13" i="80"/>
  <c r="AQ13" i="69"/>
  <c r="AQ13" i="98"/>
  <c r="AQ13" i="75"/>
  <c r="AQ13" i="99"/>
  <c r="AQ13" i="81"/>
  <c r="AQ13" i="72"/>
  <c r="K9" i="117"/>
  <c r="K10" i="117" s="1"/>
  <c r="K9" i="115"/>
  <c r="K10" i="115" s="1"/>
  <c r="I10" i="114"/>
  <c r="K9" i="116"/>
  <c r="K10" i="116" s="1"/>
  <c r="K9" i="120"/>
  <c r="K10" i="120" s="1"/>
  <c r="S10" i="71"/>
  <c r="S10" i="98"/>
  <c r="S10" i="80"/>
  <c r="S10" i="69"/>
  <c r="T9" i="96"/>
  <c r="T9" i="83"/>
  <c r="S10" i="99"/>
  <c r="S10" i="72"/>
  <c r="S10" i="81"/>
  <c r="S10" i="75"/>
  <c r="P12" i="115"/>
  <c r="P13" i="115" s="1"/>
  <c r="P12" i="120"/>
  <c r="P13" i="120" s="1"/>
  <c r="N13" i="114"/>
  <c r="P12" i="116"/>
  <c r="P13" i="116" s="1"/>
  <c r="P12" i="117"/>
  <c r="P13" i="117" s="1"/>
  <c r="K13" i="114"/>
  <c r="M12" i="115"/>
  <c r="M13" i="115" s="1"/>
  <c r="M12" i="117"/>
  <c r="M13" i="117" s="1"/>
  <c r="M12" i="120"/>
  <c r="M13" i="120" s="1"/>
  <c r="M12" i="116"/>
  <c r="M13" i="116" s="1"/>
  <c r="H9" i="120"/>
  <c r="H10" i="120" s="1"/>
  <c r="H9" i="116"/>
  <c r="H10" i="116" s="1"/>
  <c r="H9" i="115"/>
  <c r="H10" i="115" s="1"/>
  <c r="F10" i="114"/>
  <c r="H9" i="117"/>
  <c r="H10" i="117" s="1"/>
  <c r="AS10" i="71"/>
  <c r="AS10" i="98"/>
  <c r="AS10" i="80"/>
  <c r="AS10" i="69"/>
  <c r="AS10" i="75"/>
  <c r="AS10" i="81"/>
  <c r="AS10" i="72"/>
  <c r="AS10" i="99"/>
  <c r="AC13" i="71"/>
  <c r="AC13" i="98"/>
  <c r="AC13" i="80"/>
  <c r="AC13" i="69"/>
  <c r="AC13" i="75"/>
  <c r="AC13" i="99"/>
  <c r="AC13" i="72"/>
  <c r="AC13" i="81"/>
  <c r="P16" i="71"/>
  <c r="P16" i="98"/>
  <c r="P16" i="80"/>
  <c r="P16" i="69"/>
  <c r="P16" i="75"/>
  <c r="P16" i="81"/>
  <c r="P16" i="72"/>
  <c r="Q15" i="96"/>
  <c r="Q15" i="83"/>
  <c r="P16" i="99"/>
  <c r="AS16" i="71"/>
  <c r="AS16" i="98"/>
  <c r="AS16" i="69"/>
  <c r="AS16" i="80"/>
  <c r="AS16" i="75"/>
  <c r="AS16" i="81"/>
  <c r="AS16" i="72"/>
  <c r="AS16" i="99"/>
  <c r="AN19" i="71"/>
  <c r="AN19" i="98"/>
  <c r="AN19" i="69"/>
  <c r="AN19" i="80"/>
  <c r="AN19" i="99"/>
  <c r="AN19" i="81"/>
  <c r="AN19" i="75"/>
  <c r="AN19" i="72"/>
  <c r="V22" i="71"/>
  <c r="V22" i="98"/>
  <c r="V22" i="80"/>
  <c r="V22" i="69"/>
  <c r="V22" i="99"/>
  <c r="V22" i="72"/>
  <c r="V22" i="81"/>
  <c r="V22" i="75"/>
  <c r="AK22" i="71"/>
  <c r="AK22" i="98"/>
  <c r="AK22" i="69"/>
  <c r="AK22" i="80"/>
  <c r="AK22" i="75"/>
  <c r="AK22" i="81"/>
  <c r="AK22" i="99"/>
  <c r="AK22" i="72"/>
  <c r="T23" i="71"/>
  <c r="T23" i="98"/>
  <c r="T23" i="69"/>
  <c r="T23" i="80"/>
  <c r="T23" i="75"/>
  <c r="T23" i="81"/>
  <c r="T23" i="99"/>
  <c r="T23" i="72"/>
  <c r="T27" i="71"/>
  <c r="T27" i="98"/>
  <c r="T27" i="80"/>
  <c r="T27" i="69"/>
  <c r="T27" i="75"/>
  <c r="T27" i="81"/>
  <c r="T27" i="99"/>
  <c r="T27" i="72"/>
  <c r="AI27" i="71"/>
  <c r="AI27" i="98"/>
  <c r="AI27" i="80"/>
  <c r="AI27" i="69"/>
  <c r="AI27" i="99"/>
  <c r="AI27" i="75"/>
  <c r="AI27" i="72"/>
  <c r="AI27" i="81"/>
  <c r="F27" i="75"/>
  <c r="G26" i="96"/>
  <c r="F27" i="81"/>
  <c r="G26" i="83"/>
  <c r="F27" i="99"/>
  <c r="F27" i="72"/>
  <c r="F27" i="98"/>
  <c r="F27" i="71"/>
  <c r="F27" i="80"/>
  <c r="F27" i="69"/>
  <c r="P13" i="71"/>
  <c r="P13" i="98"/>
  <c r="P13" i="69"/>
  <c r="P13" i="80"/>
  <c r="P13" i="124"/>
  <c r="P13" i="123"/>
  <c r="P13" i="122"/>
  <c r="Q12" i="96"/>
  <c r="Q12" i="83"/>
  <c r="P13" i="81"/>
  <c r="P13" i="75"/>
  <c r="P13" i="99"/>
  <c r="P13" i="72"/>
  <c r="AK19" i="98"/>
  <c r="AK19" i="71"/>
  <c r="AK19" i="69"/>
  <c r="AK19" i="80"/>
  <c r="AK19" i="99"/>
  <c r="AK19" i="81"/>
  <c r="AK19" i="75"/>
  <c r="AK19" i="72"/>
  <c r="V10" i="71"/>
  <c r="V10" i="98"/>
  <c r="V10" i="80"/>
  <c r="V10" i="69"/>
  <c r="V10" i="99"/>
  <c r="V10" i="72"/>
  <c r="V10" i="81"/>
  <c r="V10" i="75"/>
  <c r="AK10" i="71"/>
  <c r="AK10" i="98"/>
  <c r="AK10" i="80"/>
  <c r="AK10" i="69"/>
  <c r="AK10" i="75"/>
  <c r="AK10" i="81"/>
  <c r="AK10" i="72"/>
  <c r="AK10" i="99"/>
  <c r="AH10" i="71"/>
  <c r="AH10" i="98"/>
  <c r="AH10" i="80"/>
  <c r="AH10" i="69"/>
  <c r="AH10" i="99"/>
  <c r="AH10" i="81"/>
  <c r="AH10" i="75"/>
  <c r="AH10" i="72"/>
  <c r="K13" i="123"/>
  <c r="K13" i="124"/>
  <c r="K13" i="125"/>
  <c r="K13" i="122"/>
  <c r="K13" i="71"/>
  <c r="K13" i="98"/>
  <c r="K13" i="80"/>
  <c r="K13" i="69"/>
  <c r="L12" i="96"/>
  <c r="L12" i="83"/>
  <c r="K13" i="75"/>
  <c r="K13" i="99"/>
  <c r="K13" i="81"/>
  <c r="K13" i="72"/>
  <c r="AL16" i="71"/>
  <c r="AL16" i="98"/>
  <c r="AL16" i="80"/>
  <c r="AL16" i="69"/>
  <c r="AL16" i="99"/>
  <c r="AL16" i="81"/>
  <c r="AL16" i="75"/>
  <c r="AL16" i="72"/>
  <c r="T19" i="71"/>
  <c r="T19" i="98"/>
  <c r="T19" i="80"/>
  <c r="T19" i="69"/>
  <c r="T19" i="81"/>
  <c r="T19" i="75"/>
  <c r="T19" i="72"/>
  <c r="T19" i="99"/>
  <c r="AI19" i="71"/>
  <c r="AI19" i="80"/>
  <c r="AI19" i="98"/>
  <c r="AI19" i="69"/>
  <c r="AI19" i="75"/>
  <c r="AI19" i="99"/>
  <c r="AI19" i="81"/>
  <c r="AI19" i="72"/>
  <c r="K19" i="71"/>
  <c r="K19" i="80"/>
  <c r="K19" i="98"/>
  <c r="K19" i="69"/>
  <c r="L18" i="96"/>
  <c r="L18" i="83"/>
  <c r="K19" i="75"/>
  <c r="K19" i="99"/>
  <c r="K19" i="81"/>
  <c r="K19" i="72"/>
  <c r="G21" i="96"/>
  <c r="F22" i="75"/>
  <c r="F22" i="81"/>
  <c r="G21" i="83"/>
  <c r="F22" i="99"/>
  <c r="F22" i="72"/>
  <c r="F22" i="71"/>
  <c r="F22" i="98"/>
  <c r="F22" i="80"/>
  <c r="F22" i="69"/>
  <c r="W22" i="71"/>
  <c r="W22" i="80"/>
  <c r="W22" i="98"/>
  <c r="W22" i="69"/>
  <c r="W22" i="99"/>
  <c r="W22" i="75"/>
  <c r="W22" i="72"/>
  <c r="W22" i="81"/>
  <c r="AL22" i="71"/>
  <c r="AL22" i="98"/>
  <c r="AL22" i="80"/>
  <c r="AL22" i="69"/>
  <c r="AL22" i="99"/>
  <c r="AL22" i="72"/>
  <c r="AL22" i="81"/>
  <c r="AL22" i="75"/>
  <c r="AC22" i="71"/>
  <c r="AC22" i="98"/>
  <c r="AC22" i="69"/>
  <c r="AC22" i="80"/>
  <c r="AC22" i="75"/>
  <c r="AC22" i="81"/>
  <c r="AC22" i="99"/>
  <c r="AC22" i="72"/>
  <c r="C26" i="96"/>
  <c r="C26" i="83"/>
  <c r="AK27" i="71"/>
  <c r="AK27" i="98"/>
  <c r="AK27" i="69"/>
  <c r="AK27" i="80"/>
  <c r="AK27" i="75"/>
  <c r="AK27" i="81"/>
  <c r="AK27" i="99"/>
  <c r="AK27" i="72"/>
  <c r="AL27" i="98"/>
  <c r="AL27" i="71"/>
  <c r="AL27" i="80"/>
  <c r="AL27" i="69"/>
  <c r="AL27" i="99"/>
  <c r="AL27" i="81"/>
  <c r="AL27" i="75"/>
  <c r="AL27" i="72"/>
  <c r="L13" i="122"/>
  <c r="L13" i="123"/>
  <c r="L13" i="124"/>
  <c r="L13" i="125"/>
  <c r="L13" i="71"/>
  <c r="L13" i="98"/>
  <c r="L13" i="69"/>
  <c r="L13" i="80"/>
  <c r="M12" i="96"/>
  <c r="M12" i="83"/>
  <c r="L13" i="81"/>
  <c r="L13" i="75"/>
  <c r="L13" i="99"/>
  <c r="L13" i="72"/>
  <c r="AQ19" i="71"/>
  <c r="AQ19" i="80"/>
  <c r="AQ19" i="98"/>
  <c r="AQ19" i="69"/>
  <c r="AQ19" i="75"/>
  <c r="AQ19" i="99"/>
  <c r="AQ19" i="81"/>
  <c r="AQ19" i="72"/>
  <c r="AE10" i="71"/>
  <c r="AE10" i="98"/>
  <c r="AE10" i="80"/>
  <c r="AE10" i="69"/>
  <c r="AE10" i="99"/>
  <c r="AE10" i="75"/>
  <c r="AE10" i="72"/>
  <c r="AE10" i="81"/>
  <c r="N16" i="71"/>
  <c r="N16" i="98"/>
  <c r="N16" i="80"/>
  <c r="N16" i="69"/>
  <c r="N16" i="99"/>
  <c r="N16" i="81"/>
  <c r="O15" i="96"/>
  <c r="N16" i="75"/>
  <c r="O15" i="83"/>
  <c r="N16" i="72"/>
  <c r="AD16" i="71"/>
  <c r="AD16" i="98"/>
  <c r="AD16" i="80"/>
  <c r="AD16" i="69"/>
  <c r="AD16" i="99"/>
  <c r="AD16" i="81"/>
  <c r="AD16" i="75"/>
  <c r="AD16" i="72"/>
  <c r="AQ16" i="71"/>
  <c r="AQ16" i="80"/>
  <c r="AQ16" i="98"/>
  <c r="AQ16" i="69"/>
  <c r="AQ16" i="99"/>
  <c r="AQ16" i="75"/>
  <c r="AQ16" i="72"/>
  <c r="AQ16" i="81"/>
  <c r="S19" i="71"/>
  <c r="S19" i="80"/>
  <c r="S19" i="98"/>
  <c r="S19" i="69"/>
  <c r="T18" i="96"/>
  <c r="T18" i="83"/>
  <c r="S19" i="75"/>
  <c r="S19" i="99"/>
  <c r="S19" i="81"/>
  <c r="S19" i="72"/>
  <c r="V27" i="98"/>
  <c r="V27" i="71"/>
  <c r="V27" i="80"/>
  <c r="V27" i="69"/>
  <c r="V27" i="99"/>
  <c r="V27" i="81"/>
  <c r="V27" i="75"/>
  <c r="V27" i="72"/>
  <c r="AF13" i="71"/>
  <c r="AF13" i="98"/>
  <c r="AF13" i="80"/>
  <c r="AF13" i="69"/>
  <c r="AF13" i="81"/>
  <c r="AF13" i="75"/>
  <c r="AF13" i="99"/>
  <c r="AF13" i="72"/>
  <c r="F22" i="96"/>
  <c r="F22" i="83"/>
  <c r="E23" i="75"/>
  <c r="E23" i="99"/>
  <c r="E23" i="81"/>
  <c r="E23" i="72"/>
  <c r="E23" i="71"/>
  <c r="E23" i="80"/>
  <c r="E23" i="69"/>
  <c r="E23" i="98"/>
  <c r="AC10" i="71"/>
  <c r="AC10" i="98"/>
  <c r="AC10" i="80"/>
  <c r="AC10" i="69"/>
  <c r="AC10" i="75"/>
  <c r="AC10" i="81"/>
  <c r="AC10" i="72"/>
  <c r="AC10" i="99"/>
  <c r="AH13" i="71"/>
  <c r="AH13" i="98"/>
  <c r="AH13" i="80"/>
  <c r="AH13" i="69"/>
  <c r="AH13" i="75"/>
  <c r="AH13" i="99"/>
  <c r="AH13" i="81"/>
  <c r="AH13" i="72"/>
  <c r="I22" i="99"/>
  <c r="I22" i="81"/>
  <c r="I22" i="75"/>
  <c r="I22" i="71"/>
  <c r="I22" i="98"/>
  <c r="I22" i="69"/>
  <c r="I22" i="80"/>
  <c r="J21" i="83"/>
  <c r="J21" i="96"/>
  <c r="I22" i="72"/>
  <c r="AR27" i="71"/>
  <c r="AR27" i="80"/>
  <c r="AR27" i="98"/>
  <c r="AR27" i="69"/>
  <c r="AR27" i="75"/>
  <c r="AR27" i="81"/>
  <c r="AR27" i="72"/>
  <c r="AR27" i="99"/>
  <c r="B15" i="96"/>
  <c r="B15" i="83"/>
  <c r="Q13" i="71"/>
  <c r="Q13" i="98"/>
  <c r="Q13" i="80"/>
  <c r="Q13" i="69"/>
  <c r="R12" i="83"/>
  <c r="Q13" i="81"/>
  <c r="R12" i="96"/>
  <c r="Q13" i="75"/>
  <c r="Q13" i="99"/>
  <c r="Q13" i="72"/>
  <c r="AA13" i="71"/>
  <c r="AA13" i="80"/>
  <c r="AA13" i="69"/>
  <c r="AA13" i="98"/>
  <c r="AA13" i="75"/>
  <c r="AA13" i="99"/>
  <c r="AA13" i="81"/>
  <c r="AA13" i="72"/>
  <c r="X10" i="71"/>
  <c r="X10" i="98"/>
  <c r="X10" i="69"/>
  <c r="X10" i="80"/>
  <c r="X10" i="75"/>
  <c r="X10" i="81"/>
  <c r="X10" i="72"/>
  <c r="X10" i="99"/>
  <c r="F13" i="124"/>
  <c r="F13" i="125"/>
  <c r="F13" i="122"/>
  <c r="F13" i="123"/>
  <c r="G12" i="96"/>
  <c r="F13" i="75"/>
  <c r="G12" i="83"/>
  <c r="F13" i="99"/>
  <c r="F13" i="81"/>
  <c r="F13" i="72"/>
  <c r="F13" i="71"/>
  <c r="F13" i="98"/>
  <c r="F13" i="80"/>
  <c r="F13" i="69"/>
  <c r="W16" i="71"/>
  <c r="W16" i="98"/>
  <c r="W16" i="80"/>
  <c r="W16" i="69"/>
  <c r="W16" i="99"/>
  <c r="W16" i="72"/>
  <c r="W16" i="81"/>
  <c r="W16" i="75"/>
  <c r="AI16" i="71"/>
  <c r="AI16" i="80"/>
  <c r="AI16" i="69"/>
  <c r="AI16" i="98"/>
  <c r="AI16" i="99"/>
  <c r="AI16" i="75"/>
  <c r="AI16" i="72"/>
  <c r="AI16" i="81"/>
  <c r="T22" i="71"/>
  <c r="T22" i="98"/>
  <c r="T22" i="80"/>
  <c r="T22" i="69"/>
  <c r="T22" i="75"/>
  <c r="T22" i="81"/>
  <c r="T22" i="99"/>
  <c r="T22" i="72"/>
  <c r="AM23" i="3"/>
  <c r="AM22" i="71"/>
  <c r="AM22" i="80"/>
  <c r="AM22" i="98"/>
  <c r="AM22" i="69"/>
  <c r="AM22" i="99"/>
  <c r="AM22" i="75"/>
  <c r="AM22" i="72"/>
  <c r="AM22" i="81"/>
  <c r="P10" i="98"/>
  <c r="P10" i="71"/>
  <c r="P10" i="69"/>
  <c r="P10" i="80"/>
  <c r="P10" i="75"/>
  <c r="P10" i="81"/>
  <c r="P10" i="72"/>
  <c r="Q9" i="96"/>
  <c r="Q9" i="83"/>
  <c r="P10" i="124"/>
  <c r="P10" i="99"/>
  <c r="P10" i="123"/>
  <c r="P10" i="122"/>
  <c r="AC19" i="71"/>
  <c r="AC19" i="98"/>
  <c r="AC19" i="69"/>
  <c r="AC19" i="80"/>
  <c r="AC19" i="99"/>
  <c r="AC19" i="81"/>
  <c r="AC19" i="75"/>
  <c r="AC19" i="72"/>
  <c r="K10" i="123"/>
  <c r="K10" i="124"/>
  <c r="K10" i="125"/>
  <c r="K10" i="122"/>
  <c r="K10" i="71"/>
  <c r="K10" i="98"/>
  <c r="K10" i="80"/>
  <c r="K10" i="69"/>
  <c r="L9" i="96"/>
  <c r="L9" i="83"/>
  <c r="K10" i="99"/>
  <c r="K10" i="72"/>
  <c r="K10" i="81"/>
  <c r="K10" i="75"/>
  <c r="AT19" i="71"/>
  <c r="AT19" i="98"/>
  <c r="AT19" i="80"/>
  <c r="AT19" i="69"/>
  <c r="AT19" i="75"/>
  <c r="AT19" i="99"/>
  <c r="AT19" i="81"/>
  <c r="AT19" i="72"/>
  <c r="Q22" i="71"/>
  <c r="Q22" i="98"/>
  <c r="Q22" i="80"/>
  <c r="Q22" i="69"/>
  <c r="Q22" i="75"/>
  <c r="Q22" i="81"/>
  <c r="R21" i="83"/>
  <c r="R21" i="96"/>
  <c r="Q22" i="99"/>
  <c r="Q22" i="72"/>
  <c r="X22" i="71"/>
  <c r="X22" i="98"/>
  <c r="X22" i="69"/>
  <c r="X22" i="80"/>
  <c r="X22" i="75"/>
  <c r="X22" i="81"/>
  <c r="X22" i="99"/>
  <c r="X22" i="72"/>
  <c r="Q16" i="71"/>
  <c r="Q16" i="98"/>
  <c r="Q16" i="69"/>
  <c r="Q16" i="80"/>
  <c r="Q16" i="75"/>
  <c r="Q16" i="81"/>
  <c r="Q16" i="72"/>
  <c r="R15" i="83"/>
  <c r="R15" i="96"/>
  <c r="Q16" i="99"/>
  <c r="N13" i="124"/>
  <c r="N13" i="125"/>
  <c r="N13" i="122"/>
  <c r="N13" i="123"/>
  <c r="N13" i="71"/>
  <c r="N13" i="98"/>
  <c r="N13" i="80"/>
  <c r="N13" i="69"/>
  <c r="N13" i="75"/>
  <c r="N13" i="99"/>
  <c r="N13" i="81"/>
  <c r="N13" i="72"/>
  <c r="O12" i="96"/>
  <c r="O12" i="83"/>
  <c r="V13" i="71"/>
  <c r="V13" i="98"/>
  <c r="V13" i="80"/>
  <c r="V13" i="69"/>
  <c r="V13" i="75"/>
  <c r="V13" i="99"/>
  <c r="V13" i="81"/>
  <c r="V13" i="72"/>
  <c r="W12" i="116"/>
  <c r="W13" i="116" s="1"/>
  <c r="W12" i="117"/>
  <c r="W13" i="117" s="1"/>
  <c r="W12" i="115"/>
  <c r="W13" i="115" s="1"/>
  <c r="W12" i="120"/>
  <c r="W13" i="120" s="1"/>
  <c r="U13" i="114"/>
  <c r="J13" i="124"/>
  <c r="J13" i="125"/>
  <c r="J13" i="122"/>
  <c r="J13" i="123"/>
  <c r="J13" i="99"/>
  <c r="J13" i="71"/>
  <c r="J13" i="98"/>
  <c r="J13" i="80"/>
  <c r="J13" i="69"/>
  <c r="J13" i="75"/>
  <c r="J13" i="81"/>
  <c r="J13" i="72"/>
  <c r="K12" i="83"/>
  <c r="K12" i="96"/>
  <c r="P13" i="114"/>
  <c r="R12" i="117"/>
  <c r="R13" i="117" s="1"/>
  <c r="R12" i="116"/>
  <c r="R13" i="116" s="1"/>
  <c r="R12" i="120"/>
  <c r="R13" i="120" s="1"/>
  <c r="R12" i="115"/>
  <c r="R13" i="115" s="1"/>
  <c r="N9" i="115"/>
  <c r="N10" i="115" s="1"/>
  <c r="N9" i="120"/>
  <c r="N10" i="120" s="1"/>
  <c r="L10" i="114"/>
  <c r="N9" i="117"/>
  <c r="N10" i="117" s="1"/>
  <c r="N9" i="116"/>
  <c r="N10" i="116" s="1"/>
  <c r="R9" i="116"/>
  <c r="R10" i="116" s="1"/>
  <c r="R9" i="117"/>
  <c r="R10" i="117" s="1"/>
  <c r="R9" i="115"/>
  <c r="R10" i="115" s="1"/>
  <c r="P10" i="114"/>
  <c r="R9" i="120"/>
  <c r="R10" i="120" s="1"/>
  <c r="H12" i="120"/>
  <c r="H13" i="120" s="1"/>
  <c r="H12" i="117"/>
  <c r="H13" i="117" s="1"/>
  <c r="H12" i="115"/>
  <c r="H13" i="115" s="1"/>
  <c r="H12" i="116"/>
  <c r="H13" i="116" s="1"/>
  <c r="F13" i="114"/>
  <c r="L12" i="116"/>
  <c r="L13" i="116" s="1"/>
  <c r="J13" i="114"/>
  <c r="L12" i="115"/>
  <c r="L13" i="115" s="1"/>
  <c r="L12" i="120"/>
  <c r="L13" i="120" s="1"/>
  <c r="L12" i="117"/>
  <c r="L13" i="117" s="1"/>
  <c r="F9" i="120"/>
  <c r="F10" i="120" s="1"/>
  <c r="F9" i="117"/>
  <c r="F10" i="117" s="1"/>
  <c r="F9" i="116"/>
  <c r="F10" i="116" s="1"/>
  <c r="F9" i="115"/>
  <c r="F10" i="115" s="1"/>
  <c r="D10" i="114"/>
  <c r="T9" i="120"/>
  <c r="T10" i="120" s="1"/>
  <c r="T9" i="115"/>
  <c r="T10" i="115" s="1"/>
  <c r="R10" i="114"/>
  <c r="T9" i="117"/>
  <c r="T10" i="117" s="1"/>
  <c r="T9" i="116"/>
  <c r="T10" i="116" s="1"/>
  <c r="J12" i="115"/>
  <c r="J13" i="115" s="1"/>
  <c r="J12" i="120"/>
  <c r="J13" i="120" s="1"/>
  <c r="H13" i="114"/>
  <c r="J12" i="116"/>
  <c r="J13" i="116" s="1"/>
  <c r="J12" i="117"/>
  <c r="J13" i="117" s="1"/>
  <c r="T13" i="114"/>
  <c r="V12" i="116"/>
  <c r="V13" i="116" s="1"/>
  <c r="V12" i="120"/>
  <c r="V13" i="120" s="1"/>
  <c r="V12" i="115"/>
  <c r="V13" i="115" s="1"/>
  <c r="V12" i="117"/>
  <c r="V13" i="117" s="1"/>
  <c r="AC27" i="71"/>
  <c r="AC27" i="98"/>
  <c r="AC27" i="69"/>
  <c r="AC27" i="80"/>
  <c r="AC27" i="75"/>
  <c r="AC27" i="81"/>
  <c r="AC27" i="99"/>
  <c r="AC27" i="72"/>
  <c r="U13" i="71"/>
  <c r="U13" i="98"/>
  <c r="U13" i="80"/>
  <c r="U13" i="69"/>
  <c r="U13" i="75"/>
  <c r="U13" i="99"/>
  <c r="U13" i="72"/>
  <c r="U13" i="81"/>
  <c r="AM16" i="71"/>
  <c r="AM16" i="98"/>
  <c r="AM16" i="80"/>
  <c r="AM16" i="69"/>
  <c r="AM16" i="99"/>
  <c r="AM16" i="72"/>
  <c r="AM16" i="81"/>
  <c r="AM16" i="75"/>
  <c r="AG22" i="71"/>
  <c r="AG22" i="80"/>
  <c r="AG22" i="69"/>
  <c r="AG22" i="98"/>
  <c r="AG22" i="75"/>
  <c r="AG22" i="81"/>
  <c r="AG22" i="99"/>
  <c r="AG22" i="72"/>
  <c r="AF27" i="71"/>
  <c r="AF27" i="98"/>
  <c r="AF27" i="80"/>
  <c r="AF27" i="69"/>
  <c r="AF27" i="75"/>
  <c r="AF27" i="81"/>
  <c r="AF27" i="99"/>
  <c r="AF27" i="72"/>
  <c r="V19" i="71"/>
  <c r="V19" i="98"/>
  <c r="V19" i="69"/>
  <c r="V19" i="80"/>
  <c r="V19" i="75"/>
  <c r="V19" i="99"/>
  <c r="V19" i="81"/>
  <c r="V19" i="72"/>
  <c r="AG10" i="71"/>
  <c r="AG10" i="98"/>
  <c r="AG10" i="80"/>
  <c r="AG10" i="69"/>
  <c r="AG10" i="75"/>
  <c r="AG10" i="81"/>
  <c r="AG10" i="72"/>
  <c r="AG10" i="99"/>
  <c r="AA16" i="71"/>
  <c r="AA16" i="80"/>
  <c r="AA16" i="98"/>
  <c r="AA16" i="69"/>
  <c r="AA16" i="99"/>
  <c r="AA16" i="75"/>
  <c r="AA16" i="72"/>
  <c r="AA16" i="81"/>
  <c r="AS19" i="71"/>
  <c r="AS19" i="98"/>
  <c r="AS19" i="69"/>
  <c r="AS19" i="80"/>
  <c r="AS19" i="99"/>
  <c r="AS19" i="81"/>
  <c r="AS19" i="75"/>
  <c r="AS19" i="72"/>
  <c r="S22" i="71"/>
  <c r="S22" i="98"/>
  <c r="S22" i="80"/>
  <c r="S22" i="69"/>
  <c r="T21" i="96"/>
  <c r="T21" i="83"/>
  <c r="S22" i="99"/>
  <c r="S22" i="81"/>
  <c r="S22" i="75"/>
  <c r="S22" i="72"/>
  <c r="AT23" i="71"/>
  <c r="AT23" i="98"/>
  <c r="AT23" i="69"/>
  <c r="AT23" i="80"/>
  <c r="AT23" i="99"/>
  <c r="AT23" i="81"/>
  <c r="AT23" i="75"/>
  <c r="AT23" i="72"/>
  <c r="AI10" i="71"/>
  <c r="AI10" i="98"/>
  <c r="AI10" i="80"/>
  <c r="AI10" i="69"/>
  <c r="AI10" i="99"/>
  <c r="AI10" i="72"/>
  <c r="AI10" i="81"/>
  <c r="AI10" i="75"/>
  <c r="J16" i="99"/>
  <c r="J16" i="71"/>
  <c r="J16" i="98"/>
  <c r="J16" i="80"/>
  <c r="J16" i="69"/>
  <c r="K15" i="83"/>
  <c r="J16" i="72"/>
  <c r="J16" i="81"/>
  <c r="K15" i="96"/>
  <c r="J16" i="75"/>
  <c r="C18" i="96"/>
  <c r="C18" i="83"/>
  <c r="AD19" i="71"/>
  <c r="AD19" i="98"/>
  <c r="AD19" i="80"/>
  <c r="AD19" i="69"/>
  <c r="AD19" i="75"/>
  <c r="AD19" i="99"/>
  <c r="AD19" i="81"/>
  <c r="AD19" i="72"/>
  <c r="AT10" i="71"/>
  <c r="AT10" i="98"/>
  <c r="AT10" i="80"/>
  <c r="AT10" i="69"/>
  <c r="AT10" i="99"/>
  <c r="AT10" i="72"/>
  <c r="AT10" i="81"/>
  <c r="AT10" i="75"/>
  <c r="H10" i="122"/>
  <c r="H10" i="123"/>
  <c r="H10" i="124"/>
  <c r="H10" i="125"/>
  <c r="H10" i="75"/>
  <c r="H10" i="99"/>
  <c r="H10" i="81"/>
  <c r="H10" i="71"/>
  <c r="H10" i="98"/>
  <c r="H10" i="69"/>
  <c r="H10" i="80"/>
  <c r="H10" i="72"/>
  <c r="I9" i="96"/>
  <c r="I9" i="83"/>
  <c r="AM10" i="71"/>
  <c r="AM10" i="80"/>
  <c r="AM10" i="69"/>
  <c r="AM10" i="98"/>
  <c r="AM10" i="99"/>
  <c r="AM10" i="75"/>
  <c r="AM10" i="72"/>
  <c r="AM10" i="81"/>
  <c r="U16" i="98"/>
  <c r="U16" i="71"/>
  <c r="U16" i="69"/>
  <c r="U16" i="80"/>
  <c r="U16" i="75"/>
  <c r="U16" i="81"/>
  <c r="U16" i="72"/>
  <c r="U16" i="99"/>
  <c r="AJ28" i="3"/>
  <c r="AJ27" i="71"/>
  <c r="AJ27" i="98"/>
  <c r="AJ27" i="80"/>
  <c r="AJ27" i="69"/>
  <c r="AJ27" i="75"/>
  <c r="AJ27" i="81"/>
  <c r="AJ27" i="72"/>
  <c r="AJ27" i="99"/>
  <c r="AT16" i="71"/>
  <c r="AT16" i="98"/>
  <c r="AT16" i="80"/>
  <c r="AT16" i="69"/>
  <c r="AT16" i="99"/>
  <c r="AT16" i="81"/>
  <c r="AT16" i="75"/>
  <c r="AT16" i="72"/>
  <c r="AT27" i="71"/>
  <c r="AT27" i="98"/>
  <c r="AT27" i="69"/>
  <c r="AT27" i="80"/>
  <c r="AT27" i="99"/>
  <c r="AT27" i="81"/>
  <c r="AT27" i="75"/>
  <c r="AT27" i="72"/>
  <c r="M9" i="116"/>
  <c r="M10" i="116" s="1"/>
  <c r="K10" i="114"/>
  <c r="M9" i="115"/>
  <c r="M10" i="115" s="1"/>
  <c r="M9" i="117"/>
  <c r="M10" i="117" s="1"/>
  <c r="M9" i="120"/>
  <c r="M10" i="120" s="1"/>
  <c r="Q10" i="114"/>
  <c r="S9" i="120"/>
  <c r="S10" i="120" s="1"/>
  <c r="S9" i="115"/>
  <c r="S10" i="115" s="1"/>
  <c r="S9" i="117"/>
  <c r="S10" i="117" s="1"/>
  <c r="S9" i="116"/>
  <c r="S10" i="116" s="1"/>
  <c r="AN13" i="71"/>
  <c r="AN13" i="98"/>
  <c r="AN13" i="80"/>
  <c r="AN13" i="69"/>
  <c r="AN13" i="81"/>
  <c r="AN13" i="75"/>
  <c r="AN13" i="99"/>
  <c r="AN13" i="72"/>
  <c r="C12" i="96"/>
  <c r="C12" i="83"/>
  <c r="AJ13" i="71"/>
  <c r="AJ13" i="98"/>
  <c r="AJ13" i="69"/>
  <c r="AJ13" i="80"/>
  <c r="AJ13" i="81"/>
  <c r="AJ13" i="99"/>
  <c r="AJ13" i="75"/>
  <c r="AJ13" i="72"/>
  <c r="X16" i="71"/>
  <c r="X16" i="98"/>
  <c r="X16" i="80"/>
  <c r="X16" i="69"/>
  <c r="X16" i="75"/>
  <c r="X16" i="81"/>
  <c r="X16" i="72"/>
  <c r="X16" i="99"/>
  <c r="S16" i="71"/>
  <c r="S16" i="80"/>
  <c r="S16" i="98"/>
  <c r="S16" i="69"/>
  <c r="T15" i="96"/>
  <c r="T15" i="83"/>
  <c r="S16" i="99"/>
  <c r="S16" i="75"/>
  <c r="S16" i="72"/>
  <c r="S16" i="81"/>
  <c r="J22" i="99"/>
  <c r="J22" i="71"/>
  <c r="J22" i="98"/>
  <c r="J22" i="69"/>
  <c r="J22" i="80"/>
  <c r="J22" i="81"/>
  <c r="K21" i="83"/>
  <c r="J22" i="75"/>
  <c r="J22" i="72"/>
  <c r="K21" i="96"/>
  <c r="Z22" i="71"/>
  <c r="Z22" i="98"/>
  <c r="Z22" i="69"/>
  <c r="Z22" i="80"/>
  <c r="Z22" i="99"/>
  <c r="Z22" i="81"/>
  <c r="Z22" i="75"/>
  <c r="Z22" i="72"/>
  <c r="AN22" i="71"/>
  <c r="AN22" i="98"/>
  <c r="AN22" i="69"/>
  <c r="AN22" i="80"/>
  <c r="AN22" i="75"/>
  <c r="AN22" i="81"/>
  <c r="AN22" i="99"/>
  <c r="AN22" i="72"/>
  <c r="H27" i="75"/>
  <c r="H27" i="99"/>
  <c r="H27" i="81"/>
  <c r="H27" i="71"/>
  <c r="H27" i="98"/>
  <c r="H27" i="80"/>
  <c r="H27" i="69"/>
  <c r="I26" i="96"/>
  <c r="I26" i="83"/>
  <c r="H27" i="72"/>
  <c r="X27" i="71"/>
  <c r="X27" i="98"/>
  <c r="X27" i="80"/>
  <c r="X27" i="69"/>
  <c r="X27" i="75"/>
  <c r="X27" i="81"/>
  <c r="X27" i="99"/>
  <c r="X27" i="72"/>
  <c r="AM27" i="71"/>
  <c r="AM27" i="80"/>
  <c r="AM27" i="98"/>
  <c r="AM27" i="69"/>
  <c r="AM27" i="99"/>
  <c r="AM27" i="81"/>
  <c r="AM27" i="75"/>
  <c r="AM27" i="72"/>
  <c r="AA27" i="71"/>
  <c r="AA27" i="98"/>
  <c r="AA27" i="80"/>
  <c r="AA27" i="69"/>
  <c r="AA27" i="99"/>
  <c r="AA27" i="75"/>
  <c r="AA27" i="72"/>
  <c r="AA27" i="81"/>
  <c r="AB13" i="71"/>
  <c r="AB13" i="98"/>
  <c r="AB13" i="69"/>
  <c r="AB13" i="80"/>
  <c r="AB13" i="81"/>
  <c r="AB13" i="99"/>
  <c r="AB13" i="72"/>
  <c r="AB13" i="75"/>
  <c r="J10" i="124"/>
  <c r="J10" i="125"/>
  <c r="J10" i="122"/>
  <c r="J10" i="123"/>
  <c r="J10" i="99"/>
  <c r="J10" i="71"/>
  <c r="J10" i="98"/>
  <c r="J10" i="80"/>
  <c r="J10" i="69"/>
  <c r="J10" i="81"/>
  <c r="K9" i="83"/>
  <c r="J10" i="75"/>
  <c r="J10" i="72"/>
  <c r="K9" i="96"/>
  <c r="Z10" i="98"/>
  <c r="Z10" i="71"/>
  <c r="Z10" i="80"/>
  <c r="Z10" i="69"/>
  <c r="Z10" i="99"/>
  <c r="Z10" i="81"/>
  <c r="Z10" i="75"/>
  <c r="Z10" i="72"/>
  <c r="AN10" i="71"/>
  <c r="AN10" i="98"/>
  <c r="AN10" i="69"/>
  <c r="AN10" i="80"/>
  <c r="AN10" i="75"/>
  <c r="AN10" i="81"/>
  <c r="AN10" i="72"/>
  <c r="AN10" i="99"/>
  <c r="R13" i="98"/>
  <c r="R13" i="71"/>
  <c r="R13" i="80"/>
  <c r="R13" i="69"/>
  <c r="R13" i="75"/>
  <c r="R13" i="99"/>
  <c r="R13" i="81"/>
  <c r="R13" i="72"/>
  <c r="S12" i="83"/>
  <c r="S12" i="96"/>
  <c r="S13" i="71"/>
  <c r="S13" i="80"/>
  <c r="S13" i="98"/>
  <c r="S13" i="69"/>
  <c r="T12" i="96"/>
  <c r="T12" i="83"/>
  <c r="S13" i="75"/>
  <c r="S13" i="99"/>
  <c r="S13" i="81"/>
  <c r="S13" i="72"/>
  <c r="H19" i="75"/>
  <c r="H19" i="99"/>
  <c r="H19" i="81"/>
  <c r="H19" i="71"/>
  <c r="H19" i="98"/>
  <c r="H19" i="80"/>
  <c r="H19" i="69"/>
  <c r="I18" i="96"/>
  <c r="I18" i="83"/>
  <c r="H19" i="72"/>
  <c r="X19" i="71"/>
  <c r="X19" i="98"/>
  <c r="X19" i="80"/>
  <c r="X19" i="69"/>
  <c r="X19" i="99"/>
  <c r="X19" i="81"/>
  <c r="X19" i="75"/>
  <c r="X19" i="72"/>
  <c r="AM19" i="71"/>
  <c r="AM19" i="98"/>
  <c r="AM19" i="80"/>
  <c r="AM19" i="69"/>
  <c r="AM19" i="75"/>
  <c r="AM19" i="99"/>
  <c r="AM19" i="81"/>
  <c r="AM19" i="72"/>
  <c r="Y19" i="98"/>
  <c r="Y19" i="71"/>
  <c r="Y19" i="80"/>
  <c r="Y19" i="69"/>
  <c r="Y19" i="75"/>
  <c r="Y19" i="72"/>
  <c r="Y19" i="99"/>
  <c r="Y19" i="81"/>
  <c r="K22" i="71"/>
  <c r="K22" i="98"/>
  <c r="K22" i="80"/>
  <c r="K22" i="69"/>
  <c r="L21" i="96"/>
  <c r="L21" i="83"/>
  <c r="K22" i="99"/>
  <c r="K22" i="81"/>
  <c r="K22" i="75"/>
  <c r="K22" i="72"/>
  <c r="AA22" i="71"/>
  <c r="AA22" i="98"/>
  <c r="AA22" i="80"/>
  <c r="AA22" i="69"/>
  <c r="AA22" i="99"/>
  <c r="AA22" i="81"/>
  <c r="AA22" i="75"/>
  <c r="AA22" i="72"/>
  <c r="AR22" i="71"/>
  <c r="AR22" i="80"/>
  <c r="AR22" i="98"/>
  <c r="AR22" i="69"/>
  <c r="AR22" i="75"/>
  <c r="AR22" i="81"/>
  <c r="AR22" i="99"/>
  <c r="AR22" i="72"/>
  <c r="AJ22" i="71"/>
  <c r="AJ22" i="98"/>
  <c r="AJ22" i="69"/>
  <c r="AJ22" i="80"/>
  <c r="AJ22" i="75"/>
  <c r="AJ22" i="81"/>
  <c r="AJ22" i="99"/>
  <c r="AJ22" i="72"/>
  <c r="AP27" i="71"/>
  <c r="AP27" i="98"/>
  <c r="AP27" i="69"/>
  <c r="AP27" i="80"/>
  <c r="AP27" i="99"/>
  <c r="AP27" i="72"/>
  <c r="AP27" i="81"/>
  <c r="AP27" i="75"/>
  <c r="AQ27" i="71"/>
  <c r="AQ27" i="98"/>
  <c r="AQ27" i="80"/>
  <c r="AQ27" i="69"/>
  <c r="AQ27" i="99"/>
  <c r="AQ27" i="75"/>
  <c r="AQ27" i="72"/>
  <c r="AQ27" i="81"/>
  <c r="B9" i="96"/>
  <c r="B9" i="83"/>
  <c r="X13" i="71"/>
  <c r="X13" i="98"/>
  <c r="X13" i="69"/>
  <c r="X13" i="80"/>
  <c r="X13" i="81"/>
  <c r="X13" i="75"/>
  <c r="X13" i="99"/>
  <c r="X13" i="72"/>
  <c r="F10" i="124"/>
  <c r="F10" i="125"/>
  <c r="F10" i="122"/>
  <c r="F10" i="123"/>
  <c r="G9" i="96"/>
  <c r="F10" i="75"/>
  <c r="F10" i="81"/>
  <c r="F10" i="99"/>
  <c r="G9" i="83"/>
  <c r="F10" i="72"/>
  <c r="F10" i="71"/>
  <c r="F10" i="98"/>
  <c r="F10" i="80"/>
  <c r="F10" i="69"/>
  <c r="AL10" i="71"/>
  <c r="AL10" i="98"/>
  <c r="AL10" i="80"/>
  <c r="AL10" i="69"/>
  <c r="AL10" i="99"/>
  <c r="AL10" i="72"/>
  <c r="AL10" i="81"/>
  <c r="AL10" i="75"/>
  <c r="R16" i="71"/>
  <c r="R16" i="98"/>
  <c r="R16" i="80"/>
  <c r="R16" i="69"/>
  <c r="R16" i="99"/>
  <c r="S15" i="83"/>
  <c r="R16" i="72"/>
  <c r="R16" i="81"/>
  <c r="S15" i="96"/>
  <c r="R16" i="75"/>
  <c r="AG16" i="71"/>
  <c r="AG16" i="98"/>
  <c r="AG16" i="69"/>
  <c r="AG16" i="80"/>
  <c r="AG16" i="75"/>
  <c r="AG16" i="81"/>
  <c r="AG16" i="72"/>
  <c r="AG16" i="99"/>
  <c r="O16" i="71"/>
  <c r="O16" i="98"/>
  <c r="O16" i="80"/>
  <c r="O16" i="69"/>
  <c r="P15" i="96"/>
  <c r="P15" i="83"/>
  <c r="O16" i="99"/>
  <c r="O16" i="72"/>
  <c r="O16" i="81"/>
  <c r="O16" i="75"/>
  <c r="B21" i="96"/>
  <c r="B21" i="83"/>
  <c r="AD27" i="71"/>
  <c r="AD27" i="98"/>
  <c r="AD27" i="69"/>
  <c r="AD27" i="80"/>
  <c r="AD27" i="99"/>
  <c r="AD27" i="81"/>
  <c r="AD27" i="75"/>
  <c r="AD27" i="72"/>
  <c r="AO13" i="71"/>
  <c r="AO13" i="98"/>
  <c r="AO13" i="80"/>
  <c r="AO13" i="69"/>
  <c r="AO13" i="81"/>
  <c r="AO13" i="75"/>
  <c r="AO13" i="99"/>
  <c r="AO13" i="72"/>
  <c r="W28" i="3"/>
  <c r="O19" i="71"/>
  <c r="O19" i="98"/>
  <c r="O19" i="80"/>
  <c r="O19" i="69"/>
  <c r="P18" i="96"/>
  <c r="P18" i="83"/>
  <c r="O19" i="75"/>
  <c r="O19" i="99"/>
  <c r="O19" i="81"/>
  <c r="O19" i="72"/>
  <c r="I10" i="125"/>
  <c r="I10" i="122"/>
  <c r="I10" i="123"/>
  <c r="I10" i="124"/>
  <c r="I10" i="99"/>
  <c r="I10" i="75"/>
  <c r="I10" i="81"/>
  <c r="I10" i="71"/>
  <c r="I10" i="98"/>
  <c r="I10" i="80"/>
  <c r="I10" i="69"/>
  <c r="I10" i="72"/>
  <c r="J9" i="83"/>
  <c r="J9" i="96"/>
  <c r="AJ10" i="71"/>
  <c r="AJ10" i="98"/>
  <c r="AJ10" i="69"/>
  <c r="AJ10" i="80"/>
  <c r="AJ10" i="75"/>
  <c r="AJ10" i="81"/>
  <c r="AJ10" i="72"/>
  <c r="AJ10" i="99"/>
  <c r="G18" i="96"/>
  <c r="F19" i="75"/>
  <c r="G18" i="83"/>
  <c r="F19" i="99"/>
  <c r="F19" i="81"/>
  <c r="F19" i="72"/>
  <c r="F19" i="71"/>
  <c r="F19" i="98"/>
  <c r="F19" i="80"/>
  <c r="F19" i="69"/>
  <c r="Y23" i="3"/>
  <c r="Y22" i="71"/>
  <c r="Y22" i="98"/>
  <c r="Y22" i="69"/>
  <c r="Y22" i="80"/>
  <c r="Y22" i="75"/>
  <c r="Y22" i="81"/>
  <c r="Y22" i="99"/>
  <c r="Y22" i="72"/>
  <c r="Z27" i="71"/>
  <c r="Z27" i="98"/>
  <c r="Z27" i="69"/>
  <c r="Z27" i="80"/>
  <c r="Z27" i="99"/>
  <c r="Z27" i="72"/>
  <c r="Z27" i="81"/>
  <c r="Z27" i="75"/>
  <c r="T16" i="71"/>
  <c r="T16" i="98"/>
  <c r="T16" i="69"/>
  <c r="T16" i="80"/>
  <c r="T16" i="75"/>
  <c r="T16" i="81"/>
  <c r="T16" i="72"/>
  <c r="T16" i="99"/>
  <c r="Y13" i="71"/>
  <c r="Y13" i="98"/>
  <c r="Y13" i="80"/>
  <c r="Y13" i="69"/>
  <c r="Y13" i="81"/>
  <c r="Y13" i="75"/>
  <c r="Y13" i="99"/>
  <c r="Y13" i="72"/>
  <c r="AO16" i="98"/>
  <c r="AO16" i="71"/>
  <c r="AO16" i="69"/>
  <c r="AO16" i="80"/>
  <c r="AO16" i="75"/>
  <c r="AO16" i="81"/>
  <c r="AO16" i="72"/>
  <c r="AO16" i="99"/>
  <c r="AB16" i="71"/>
  <c r="AB16" i="98"/>
  <c r="AB16" i="69"/>
  <c r="AB16" i="80"/>
  <c r="AB16" i="75"/>
  <c r="AB16" i="81"/>
  <c r="AB16" i="72"/>
  <c r="AB16" i="99"/>
  <c r="AL13" i="71"/>
  <c r="AL13" i="98"/>
  <c r="AL13" i="80"/>
  <c r="AL13" i="69"/>
  <c r="AL13" i="75"/>
  <c r="AL13" i="99"/>
  <c r="AL13" i="81"/>
  <c r="AL13" i="72"/>
  <c r="AH16" i="71"/>
  <c r="AH16" i="98"/>
  <c r="AH16" i="80"/>
  <c r="AH16" i="69"/>
  <c r="AH16" i="99"/>
  <c r="AH16" i="72"/>
  <c r="AH16" i="81"/>
  <c r="AH16" i="75"/>
  <c r="AG19" i="71"/>
  <c r="AG19" i="98"/>
  <c r="AG19" i="69"/>
  <c r="AG19" i="80"/>
  <c r="AG19" i="75"/>
  <c r="AG19" i="72"/>
  <c r="AG19" i="99"/>
  <c r="AG19" i="81"/>
  <c r="AB22" i="71"/>
  <c r="AB22" i="80"/>
  <c r="AB22" i="98"/>
  <c r="AB22" i="69"/>
  <c r="AB22" i="75"/>
  <c r="AB22" i="81"/>
  <c r="AB22" i="72"/>
  <c r="AB22" i="99"/>
  <c r="AO22" i="98"/>
  <c r="AO22" i="71"/>
  <c r="AO22" i="69"/>
  <c r="AO22" i="80"/>
  <c r="AO22" i="75"/>
  <c r="AO22" i="81"/>
  <c r="AO22" i="99"/>
  <c r="AO22" i="72"/>
  <c r="AO10" i="71"/>
  <c r="AO10" i="98"/>
  <c r="AO10" i="80"/>
  <c r="AO10" i="69"/>
  <c r="AO10" i="75"/>
  <c r="AO10" i="81"/>
  <c r="AO10" i="72"/>
  <c r="AO10" i="99"/>
  <c r="K27" i="71"/>
  <c r="K27" i="98"/>
  <c r="K27" i="80"/>
  <c r="K27" i="69"/>
  <c r="L26" i="96"/>
  <c r="L26" i="83"/>
  <c r="K27" i="99"/>
  <c r="K27" i="75"/>
  <c r="K27" i="72"/>
  <c r="K27" i="81"/>
  <c r="C15" i="96"/>
  <c r="C15" i="83"/>
  <c r="AF10" i="71"/>
  <c r="AF10" i="98"/>
  <c r="AF10" i="69"/>
  <c r="AF10" i="80"/>
  <c r="AF10" i="75"/>
  <c r="AF10" i="81"/>
  <c r="AF10" i="72"/>
  <c r="AF10" i="99"/>
  <c r="M16" i="71"/>
  <c r="M16" i="98"/>
  <c r="M16" i="69"/>
  <c r="M16" i="80"/>
  <c r="M16" i="75"/>
  <c r="M16" i="81"/>
  <c r="M16" i="72"/>
  <c r="N15" i="96"/>
  <c r="M16" i="99"/>
  <c r="N15" i="83"/>
  <c r="M28" i="3"/>
  <c r="M27" i="71"/>
  <c r="M27" i="98"/>
  <c r="M27" i="69"/>
  <c r="M27" i="80"/>
  <c r="M27" i="75"/>
  <c r="M27" i="81"/>
  <c r="N26" i="96"/>
  <c r="M27" i="99"/>
  <c r="N26" i="83"/>
  <c r="M27" i="72"/>
  <c r="S27" i="71"/>
  <c r="S27" i="98"/>
  <c r="S27" i="80"/>
  <c r="S27" i="69"/>
  <c r="T26" i="96"/>
  <c r="T26" i="83"/>
  <c r="S27" i="99"/>
  <c r="S27" i="75"/>
  <c r="S27" i="72"/>
  <c r="S27" i="81"/>
  <c r="AP19" i="71"/>
  <c r="AP19" i="98"/>
  <c r="AP19" i="80"/>
  <c r="AP19" i="69"/>
  <c r="AP19" i="75"/>
  <c r="AP19" i="99"/>
  <c r="AP19" i="81"/>
  <c r="AP19" i="72"/>
  <c r="AS22" i="71"/>
  <c r="AS22" i="98"/>
  <c r="AS22" i="69"/>
  <c r="AS22" i="80"/>
  <c r="AS22" i="75"/>
  <c r="AS22" i="81"/>
  <c r="AS22" i="99"/>
  <c r="AS22" i="72"/>
  <c r="L16" i="71"/>
  <c r="L16" i="98"/>
  <c r="L16" i="69"/>
  <c r="L16" i="80"/>
  <c r="L16" i="75"/>
  <c r="L16" i="81"/>
  <c r="L16" i="72"/>
  <c r="M15" i="96"/>
  <c r="M15" i="83"/>
  <c r="L16" i="99"/>
  <c r="U27" i="71"/>
  <c r="U27" i="98"/>
  <c r="U27" i="69"/>
  <c r="U27" i="80"/>
  <c r="U27" i="75"/>
  <c r="U27" i="81"/>
  <c r="U27" i="99"/>
  <c r="U27" i="72"/>
  <c r="O10" i="114"/>
  <c r="Q9" i="116"/>
  <c r="Q10" i="116" s="1"/>
  <c r="Q9" i="117"/>
  <c r="Q10" i="117" s="1"/>
  <c r="Q9" i="115"/>
  <c r="Q10" i="115" s="1"/>
  <c r="Q9" i="120"/>
  <c r="Q10" i="120" s="1"/>
  <c r="I12" i="120"/>
  <c r="I13" i="120" s="1"/>
  <c r="I12" i="116"/>
  <c r="I13" i="116" s="1"/>
  <c r="I12" i="115"/>
  <c r="I13" i="115" s="1"/>
  <c r="G13" i="114"/>
  <c r="I12" i="117"/>
  <c r="I13" i="117" s="1"/>
  <c r="AD13" i="71"/>
  <c r="AD13" i="98"/>
  <c r="AD13" i="80"/>
  <c r="AD13" i="69"/>
  <c r="AD13" i="75"/>
  <c r="AD13" i="99"/>
  <c r="AD13" i="81"/>
  <c r="AD13" i="72"/>
  <c r="T12" i="115"/>
  <c r="T13" i="115" s="1"/>
  <c r="T12" i="116"/>
  <c r="T13" i="116" s="1"/>
  <c r="T12" i="117"/>
  <c r="T13" i="117" s="1"/>
  <c r="R13" i="114"/>
  <c r="T12" i="120"/>
  <c r="T13" i="120" s="1"/>
  <c r="W9" i="115"/>
  <c r="W10" i="115" s="1"/>
  <c r="W9" i="117"/>
  <c r="W10" i="117" s="1"/>
  <c r="W9" i="116"/>
  <c r="W10" i="116" s="1"/>
  <c r="U10" i="114"/>
  <c r="W9" i="120"/>
  <c r="W10" i="120" s="1"/>
  <c r="N12" i="116"/>
  <c r="N13" i="116" s="1"/>
  <c r="N12" i="117"/>
  <c r="N13" i="117" s="1"/>
  <c r="N12" i="120"/>
  <c r="N13" i="120" s="1"/>
  <c r="N12" i="115"/>
  <c r="N13" i="115" s="1"/>
  <c r="L13" i="114"/>
  <c r="L10" i="122"/>
  <c r="L10" i="123"/>
  <c r="L10" i="124"/>
  <c r="L10" i="125"/>
  <c r="L10" i="71"/>
  <c r="L10" i="98"/>
  <c r="L10" i="69"/>
  <c r="L10" i="80"/>
  <c r="L10" i="75"/>
  <c r="L10" i="81"/>
  <c r="L10" i="72"/>
  <c r="M9" i="96"/>
  <c r="M9" i="83"/>
  <c r="L10" i="99"/>
  <c r="J19" i="99"/>
  <c r="J19" i="71"/>
  <c r="J19" i="98"/>
  <c r="J19" i="80"/>
  <c r="J19" i="69"/>
  <c r="J19" i="75"/>
  <c r="J19" i="81"/>
  <c r="J19" i="72"/>
  <c r="K18" i="83"/>
  <c r="K18" i="96"/>
  <c r="C21" i="96"/>
  <c r="C21" i="83"/>
  <c r="AS27" i="71"/>
  <c r="AS27" i="98"/>
  <c r="AS27" i="69"/>
  <c r="AS27" i="80"/>
  <c r="AS27" i="75"/>
  <c r="AS27" i="81"/>
  <c r="AS27" i="99"/>
  <c r="AS27" i="72"/>
  <c r="R10" i="71"/>
  <c r="R10" i="98"/>
  <c r="R10" i="80"/>
  <c r="R10" i="69"/>
  <c r="R10" i="99"/>
  <c r="R10" i="81"/>
  <c r="S9" i="83"/>
  <c r="R10" i="75"/>
  <c r="S9" i="96"/>
  <c r="R10" i="72"/>
  <c r="B12" i="96"/>
  <c r="B12" i="83"/>
  <c r="AF19" i="71"/>
  <c r="AF19" i="98"/>
  <c r="AF19" i="69"/>
  <c r="AF19" i="80"/>
  <c r="AF19" i="99"/>
  <c r="AF19" i="81"/>
  <c r="AF19" i="75"/>
  <c r="AF19" i="72"/>
  <c r="U22" i="71"/>
  <c r="U22" i="98"/>
  <c r="U22" i="69"/>
  <c r="U22" i="80"/>
  <c r="U22" i="75"/>
  <c r="U22" i="81"/>
  <c r="U22" i="99"/>
  <c r="U22" i="72"/>
  <c r="AE27" i="71"/>
  <c r="AE27" i="98"/>
  <c r="AE27" i="80"/>
  <c r="AE27" i="69"/>
  <c r="AE27" i="99"/>
  <c r="AE27" i="81"/>
  <c r="AE27" i="75"/>
  <c r="AE27" i="72"/>
  <c r="W10" i="71"/>
  <c r="W10" i="80"/>
  <c r="W10" i="98"/>
  <c r="W10" i="69"/>
  <c r="W10" i="99"/>
  <c r="W10" i="75"/>
  <c r="W10" i="72"/>
  <c r="W10" i="81"/>
  <c r="AN16" i="71"/>
  <c r="AN16" i="98"/>
  <c r="AN16" i="80"/>
  <c r="AN16" i="69"/>
  <c r="AN16" i="75"/>
  <c r="AN16" i="81"/>
  <c r="AN16" i="72"/>
  <c r="AN16" i="99"/>
  <c r="T13" i="71"/>
  <c r="T13" i="98"/>
  <c r="T13" i="69"/>
  <c r="T13" i="80"/>
  <c r="T13" i="81"/>
  <c r="T13" i="72"/>
  <c r="T13" i="75"/>
  <c r="T13" i="99"/>
  <c r="Q10" i="71"/>
  <c r="Q10" i="98"/>
  <c r="Q10" i="80"/>
  <c r="Q10" i="69"/>
  <c r="Q10" i="75"/>
  <c r="Q10" i="81"/>
  <c r="Q10" i="72"/>
  <c r="R9" i="83"/>
  <c r="R9" i="96"/>
  <c r="Q10" i="99"/>
  <c r="U10" i="98"/>
  <c r="U10" i="71"/>
  <c r="U10" i="80"/>
  <c r="U10" i="69"/>
  <c r="U10" i="75"/>
  <c r="U10" i="81"/>
  <c r="U10" i="72"/>
  <c r="U10" i="99"/>
  <c r="AL19" i="71"/>
  <c r="AL19" i="98"/>
  <c r="AL19" i="69"/>
  <c r="AL19" i="80"/>
  <c r="AL19" i="75"/>
  <c r="AL19" i="99"/>
  <c r="AL19" i="81"/>
  <c r="AL19" i="72"/>
  <c r="I13" i="125"/>
  <c r="I13" i="122"/>
  <c r="I13" i="123"/>
  <c r="I13" i="124"/>
  <c r="I13" i="99"/>
  <c r="I13" i="75"/>
  <c r="I13" i="71"/>
  <c r="I13" i="81"/>
  <c r="I13" i="98"/>
  <c r="I13" i="80"/>
  <c r="I13" i="69"/>
  <c r="J12" i="83"/>
  <c r="J12" i="96"/>
  <c r="I13" i="72"/>
  <c r="F27" i="96"/>
  <c r="F27" i="83"/>
  <c r="E28" i="75"/>
  <c r="E28" i="99"/>
  <c r="E28" i="81"/>
  <c r="E28" i="71"/>
  <c r="E28" i="72"/>
  <c r="E28" i="80"/>
  <c r="E28" i="69"/>
  <c r="E28" i="98"/>
  <c r="K16" i="71"/>
  <c r="K16" i="80"/>
  <c r="K16" i="98"/>
  <c r="K16" i="69"/>
  <c r="L15" i="96"/>
  <c r="L15" i="83"/>
  <c r="K16" i="99"/>
  <c r="K16" i="75"/>
  <c r="K16" i="72"/>
  <c r="K16" i="81"/>
  <c r="AI22" i="71"/>
  <c r="AI22" i="98"/>
  <c r="AI22" i="80"/>
  <c r="AI22" i="69"/>
  <c r="AI22" i="99"/>
  <c r="AI22" i="81"/>
  <c r="AI22" i="75"/>
  <c r="AI22" i="72"/>
  <c r="M19" i="71"/>
  <c r="M19" i="98"/>
  <c r="M19" i="69"/>
  <c r="M19" i="80"/>
  <c r="N18" i="96"/>
  <c r="M19" i="99"/>
  <c r="M19" i="81"/>
  <c r="N18" i="83"/>
  <c r="M19" i="75"/>
  <c r="M19" i="72"/>
  <c r="Q19" i="71"/>
  <c r="Q19" i="98"/>
  <c r="Q19" i="69"/>
  <c r="Q19" i="80"/>
  <c r="R18" i="83"/>
  <c r="Q19" i="75"/>
  <c r="Q19" i="72"/>
  <c r="R18" i="96"/>
  <c r="Q19" i="99"/>
  <c r="Q19" i="81"/>
  <c r="AK13" i="71"/>
  <c r="AK13" i="98"/>
  <c r="AK13" i="80"/>
  <c r="AK13" i="69"/>
  <c r="AK13" i="75"/>
  <c r="AK13" i="99"/>
  <c r="AK13" i="72"/>
  <c r="AK13" i="81"/>
  <c r="AT22" i="71"/>
  <c r="AT22" i="98"/>
  <c r="AT22" i="69"/>
  <c r="AT22" i="80"/>
  <c r="AT22" i="99"/>
  <c r="AT22" i="72"/>
  <c r="AT22" i="81"/>
  <c r="AT22" i="75"/>
  <c r="I9" i="116"/>
  <c r="I10" i="116" s="1"/>
  <c r="I9" i="115"/>
  <c r="I10" i="115" s="1"/>
  <c r="G10" i="114"/>
  <c r="I9" i="117"/>
  <c r="I10" i="117" s="1"/>
  <c r="I9" i="120"/>
  <c r="I10" i="120" s="1"/>
  <c r="AE13" i="71"/>
  <c r="AE13" i="98"/>
  <c r="AE13" i="80"/>
  <c r="AE13" i="69"/>
  <c r="AE13" i="75"/>
  <c r="AE13" i="99"/>
  <c r="AE13" i="81"/>
  <c r="AE13" i="72"/>
  <c r="J9" i="115"/>
  <c r="J10" i="115" s="1"/>
  <c r="J9" i="120"/>
  <c r="J10" i="120" s="1"/>
  <c r="J9" i="116"/>
  <c r="J10" i="116" s="1"/>
  <c r="H10" i="114"/>
  <c r="J9" i="117"/>
  <c r="J10" i="117" s="1"/>
  <c r="P9" i="117"/>
  <c r="P10" i="117" s="1"/>
  <c r="P9" i="120"/>
  <c r="P10" i="120" s="1"/>
  <c r="N10" i="114"/>
  <c r="P9" i="115"/>
  <c r="P10" i="115" s="1"/>
  <c r="P9" i="116"/>
  <c r="P10" i="116" s="1"/>
  <c r="C9" i="96"/>
  <c r="C9" i="83"/>
  <c r="M13" i="125"/>
  <c r="M13" i="122"/>
  <c r="M13" i="123"/>
  <c r="M13" i="124"/>
  <c r="M13" i="98"/>
  <c r="M13" i="71"/>
  <c r="M13" i="80"/>
  <c r="M13" i="69"/>
  <c r="N12" i="96"/>
  <c r="M13" i="75"/>
  <c r="M13" i="99"/>
  <c r="M13" i="72"/>
  <c r="N12" i="83"/>
  <c r="M13" i="81"/>
  <c r="AP13" i="71"/>
  <c r="AP13" i="98"/>
  <c r="AP13" i="80"/>
  <c r="AP13" i="69"/>
  <c r="AP13" i="75"/>
  <c r="AP13" i="99"/>
  <c r="AP13" i="81"/>
  <c r="AP13" i="72"/>
  <c r="AF16" i="71"/>
  <c r="AF16" i="98"/>
  <c r="AF16" i="80"/>
  <c r="AF16" i="69"/>
  <c r="AF16" i="75"/>
  <c r="AF16" i="81"/>
  <c r="AF16" i="72"/>
  <c r="AF16" i="99"/>
  <c r="AE16" i="71"/>
  <c r="AE16" i="98"/>
  <c r="AE16" i="80"/>
  <c r="AE16" i="69"/>
  <c r="AE16" i="99"/>
  <c r="AE16" i="72"/>
  <c r="AE16" i="81"/>
  <c r="AE16" i="75"/>
  <c r="N22" i="71"/>
  <c r="N22" i="98"/>
  <c r="N22" i="69"/>
  <c r="N22" i="80"/>
  <c r="N22" i="99"/>
  <c r="O21" i="96"/>
  <c r="N22" i="72"/>
  <c r="N22" i="81"/>
  <c r="N22" i="75"/>
  <c r="O21" i="83"/>
  <c r="AD22" i="71"/>
  <c r="AD22" i="98"/>
  <c r="AD22" i="69"/>
  <c r="AD22" i="80"/>
  <c r="AD22" i="99"/>
  <c r="AD22" i="72"/>
  <c r="AD22" i="81"/>
  <c r="AD22" i="75"/>
  <c r="AQ22" i="71"/>
  <c r="AQ22" i="98"/>
  <c r="AQ22" i="80"/>
  <c r="AQ22" i="69"/>
  <c r="AQ22" i="99"/>
  <c r="AQ22" i="81"/>
  <c r="AQ22" i="75"/>
  <c r="AQ22" i="72"/>
  <c r="L27" i="71"/>
  <c r="L27" i="80"/>
  <c r="L27" i="98"/>
  <c r="L27" i="69"/>
  <c r="L27" i="75"/>
  <c r="L27" i="81"/>
  <c r="M26" i="96"/>
  <c r="M26" i="83"/>
  <c r="L27" i="72"/>
  <c r="L27" i="99"/>
  <c r="AB27" i="71"/>
  <c r="AB27" i="80"/>
  <c r="AB27" i="98"/>
  <c r="AB27" i="69"/>
  <c r="AB27" i="75"/>
  <c r="AB27" i="81"/>
  <c r="AB27" i="99"/>
  <c r="AB27" i="72"/>
  <c r="AO27" i="71"/>
  <c r="AO27" i="98"/>
  <c r="AO27" i="69"/>
  <c r="AO27" i="80"/>
  <c r="AO27" i="75"/>
  <c r="AO27" i="81"/>
  <c r="AO27" i="99"/>
  <c r="AO27" i="72"/>
  <c r="AH27" i="71"/>
  <c r="AH27" i="98"/>
  <c r="AH27" i="80"/>
  <c r="AH27" i="69"/>
  <c r="AH27" i="99"/>
  <c r="AH27" i="72"/>
  <c r="AH27" i="81"/>
  <c r="AH27" i="75"/>
  <c r="AM13" i="71"/>
  <c r="AM13" i="98"/>
  <c r="AM13" i="80"/>
  <c r="AM13" i="69"/>
  <c r="AM13" i="75"/>
  <c r="AM13" i="99"/>
  <c r="AM13" i="81"/>
  <c r="AM13" i="72"/>
  <c r="N10" i="124"/>
  <c r="N10" i="125"/>
  <c r="N10" i="122"/>
  <c r="N10" i="123"/>
  <c r="N10" i="71"/>
  <c r="N10" i="98"/>
  <c r="N10" i="80"/>
  <c r="N10" i="69"/>
  <c r="N10" i="99"/>
  <c r="O9" i="96"/>
  <c r="N10" i="72"/>
  <c r="N10" i="81"/>
  <c r="O9" i="83"/>
  <c r="N10" i="75"/>
  <c r="AD10" i="71"/>
  <c r="AD10" i="98"/>
  <c r="AD10" i="80"/>
  <c r="AD10" i="69"/>
  <c r="AD10" i="99"/>
  <c r="AD10" i="72"/>
  <c r="AD10" i="81"/>
  <c r="AD10" i="75"/>
  <c r="AQ10" i="71"/>
  <c r="AQ10" i="98"/>
  <c r="AQ10" i="80"/>
  <c r="AQ10" i="69"/>
  <c r="AQ10" i="99"/>
  <c r="AQ10" i="72"/>
  <c r="AQ10" i="81"/>
  <c r="AQ10" i="75"/>
  <c r="AG13" i="71"/>
  <c r="AG13" i="98"/>
  <c r="AG13" i="80"/>
  <c r="AG13" i="69"/>
  <c r="AG13" i="81"/>
  <c r="AG13" i="75"/>
  <c r="AG13" i="99"/>
  <c r="AG13" i="72"/>
  <c r="AR13" i="71"/>
  <c r="AR13" i="98"/>
  <c r="AR13" i="69"/>
  <c r="AR13" i="80"/>
  <c r="AR13" i="81"/>
  <c r="AR13" i="75"/>
  <c r="AR13" i="72"/>
  <c r="AR13" i="99"/>
  <c r="L19" i="71"/>
  <c r="L19" i="98"/>
  <c r="L19" i="80"/>
  <c r="L19" i="69"/>
  <c r="M18" i="96"/>
  <c r="M18" i="83"/>
  <c r="L19" i="81"/>
  <c r="L19" i="75"/>
  <c r="L19" i="72"/>
  <c r="L19" i="99"/>
  <c r="AB19" i="71"/>
  <c r="AB19" i="98"/>
  <c r="AB19" i="80"/>
  <c r="AB19" i="69"/>
  <c r="AB19" i="81"/>
  <c r="AB19" i="75"/>
  <c r="AB19" i="72"/>
  <c r="AB19" i="99"/>
  <c r="AO19" i="98"/>
  <c r="AO19" i="71"/>
  <c r="AO19" i="80"/>
  <c r="AO19" i="69"/>
  <c r="AO19" i="75"/>
  <c r="AO19" i="72"/>
  <c r="AO19" i="99"/>
  <c r="AO19" i="81"/>
  <c r="AE19" i="71"/>
  <c r="AE19" i="98"/>
  <c r="AE19" i="80"/>
  <c r="AE19" i="69"/>
  <c r="AE19" i="75"/>
  <c r="AE19" i="99"/>
  <c r="AE19" i="81"/>
  <c r="AE19" i="72"/>
  <c r="O22" i="71"/>
  <c r="O22" i="98"/>
  <c r="O22" i="80"/>
  <c r="O22" i="69"/>
  <c r="P21" i="96"/>
  <c r="P21" i="83"/>
  <c r="O22" i="99"/>
  <c r="O22" i="75"/>
  <c r="O22" i="72"/>
  <c r="O22" i="81"/>
  <c r="AE22" i="71"/>
  <c r="AE22" i="98"/>
  <c r="AE22" i="80"/>
  <c r="AE22" i="69"/>
  <c r="AE22" i="99"/>
  <c r="AE22" i="75"/>
  <c r="AE22" i="72"/>
  <c r="AE22" i="81"/>
  <c r="M22" i="71"/>
  <c r="M22" i="98"/>
  <c r="M22" i="69"/>
  <c r="M22" i="80"/>
  <c r="M22" i="75"/>
  <c r="M22" i="81"/>
  <c r="N21" i="96"/>
  <c r="M22" i="99"/>
  <c r="N21" i="83"/>
  <c r="M22" i="72"/>
  <c r="AP22" i="71"/>
  <c r="AP22" i="98"/>
  <c r="AP22" i="69"/>
  <c r="AP22" i="80"/>
  <c r="AP22" i="99"/>
  <c r="AP22" i="81"/>
  <c r="AP22" i="75"/>
  <c r="AP22" i="72"/>
  <c r="I28" i="81"/>
  <c r="I28" i="75"/>
  <c r="I28" i="99"/>
  <c r="I28" i="71"/>
  <c r="I28" i="98"/>
  <c r="I28" i="69"/>
  <c r="I28" i="80"/>
  <c r="J27" i="96"/>
  <c r="J27" i="83"/>
  <c r="I28" i="72"/>
  <c r="B26" i="83"/>
  <c r="B26" i="96"/>
  <c r="T10" i="71"/>
  <c r="T10" i="98"/>
  <c r="T10" i="69"/>
  <c r="T10" i="80"/>
  <c r="T10" i="75"/>
  <c r="T10" i="81"/>
  <c r="T10" i="72"/>
  <c r="T10" i="99"/>
  <c r="AI13" i="71"/>
  <c r="AI13" i="80"/>
  <c r="AI13" i="98"/>
  <c r="AI13" i="69"/>
  <c r="AI13" i="75"/>
  <c r="AI13" i="99"/>
  <c r="AI13" i="81"/>
  <c r="AI13" i="72"/>
  <c r="O10" i="123"/>
  <c r="O10" i="124"/>
  <c r="O10" i="125"/>
  <c r="O10" i="122"/>
  <c r="O10" i="71"/>
  <c r="O10" i="98"/>
  <c r="O10" i="80"/>
  <c r="O10" i="69"/>
  <c r="P9" i="96"/>
  <c r="P9" i="83"/>
  <c r="O10" i="99"/>
  <c r="O10" i="75"/>
  <c r="O10" i="72"/>
  <c r="O10" i="81"/>
  <c r="AR10" i="71"/>
  <c r="AR10" i="98"/>
  <c r="AR10" i="69"/>
  <c r="AR10" i="80"/>
  <c r="AR10" i="75"/>
  <c r="AR10" i="81"/>
  <c r="AR10" i="72"/>
  <c r="AR10" i="99"/>
  <c r="V16" i="71"/>
  <c r="V16" i="98"/>
  <c r="V16" i="80"/>
  <c r="V16" i="69"/>
  <c r="V16" i="99"/>
  <c r="V16" i="81"/>
  <c r="V16" i="75"/>
  <c r="V16" i="72"/>
  <c r="AK16" i="98"/>
  <c r="AK16" i="71"/>
  <c r="AK16" i="69"/>
  <c r="AK16" i="80"/>
  <c r="AK16" i="75"/>
  <c r="AK16" i="81"/>
  <c r="AK16" i="72"/>
  <c r="AK16" i="99"/>
  <c r="AR16" i="71"/>
  <c r="AR16" i="98"/>
  <c r="AR16" i="80"/>
  <c r="AR16" i="69"/>
  <c r="AR16" i="75"/>
  <c r="AR16" i="81"/>
  <c r="AR16" i="72"/>
  <c r="AR16" i="99"/>
  <c r="N27" i="71"/>
  <c r="N27" i="98"/>
  <c r="N27" i="69"/>
  <c r="N27" i="80"/>
  <c r="N27" i="99"/>
  <c r="N27" i="81"/>
  <c r="O26" i="96"/>
  <c r="N27" i="75"/>
  <c r="N27" i="72"/>
  <c r="O26" i="83"/>
  <c r="AG27" i="71"/>
  <c r="AG27" i="80"/>
  <c r="AG27" i="69"/>
  <c r="AG27" i="98"/>
  <c r="AG27" i="75"/>
  <c r="AG27" i="81"/>
  <c r="AG27" i="99"/>
  <c r="AG27" i="72"/>
  <c r="N19" i="71"/>
  <c r="N19" i="98"/>
  <c r="N19" i="80"/>
  <c r="N19" i="69"/>
  <c r="N19" i="75"/>
  <c r="N19" i="99"/>
  <c r="N19" i="81"/>
  <c r="N19" i="72"/>
  <c r="O18" i="96"/>
  <c r="O18" i="83"/>
  <c r="AR19" i="71"/>
  <c r="AR19" i="98"/>
  <c r="AR19" i="80"/>
  <c r="AR19" i="69"/>
  <c r="AR19" i="81"/>
  <c r="AR19" i="75"/>
  <c r="AR19" i="72"/>
  <c r="AR19" i="99"/>
  <c r="AA19" i="71"/>
  <c r="AA19" i="80"/>
  <c r="AA19" i="69"/>
  <c r="AA19" i="98"/>
  <c r="AA19" i="75"/>
  <c r="AA19" i="99"/>
  <c r="AA19" i="81"/>
  <c r="AA19" i="72"/>
  <c r="M10" i="125"/>
  <c r="M10" i="122"/>
  <c r="M10" i="123"/>
  <c r="M10" i="124"/>
  <c r="M10" i="71"/>
  <c r="M10" i="98"/>
  <c r="M10" i="80"/>
  <c r="M10" i="69"/>
  <c r="M10" i="75"/>
  <c r="M10" i="81"/>
  <c r="M10" i="72"/>
  <c r="N9" i="96"/>
  <c r="M10" i="99"/>
  <c r="N9" i="83"/>
  <c r="AP10" i="71"/>
  <c r="AP10" i="98"/>
  <c r="AP10" i="80"/>
  <c r="AP10" i="69"/>
  <c r="AP10" i="99"/>
  <c r="AP10" i="81"/>
  <c r="AP10" i="75"/>
  <c r="AP10" i="72"/>
  <c r="W19" i="71"/>
  <c r="W19" i="98"/>
  <c r="W19" i="80"/>
  <c r="W19" i="69"/>
  <c r="W19" i="75"/>
  <c r="W19" i="99"/>
  <c r="W19" i="81"/>
  <c r="W19" i="72"/>
  <c r="O27" i="71"/>
  <c r="O27" i="98"/>
  <c r="O27" i="80"/>
  <c r="O27" i="69"/>
  <c r="P26" i="96"/>
  <c r="P26" i="83"/>
  <c r="O27" i="99"/>
  <c r="O27" i="81"/>
  <c r="O27" i="75"/>
  <c r="O27" i="72"/>
  <c r="AN27" i="71"/>
  <c r="AN27" i="98"/>
  <c r="AN27" i="80"/>
  <c r="AN27" i="69"/>
  <c r="AN27" i="75"/>
  <c r="AN27" i="81"/>
  <c r="AN27" i="99"/>
  <c r="AN27" i="72"/>
  <c r="R19" i="71"/>
  <c r="R19" i="98"/>
  <c r="R19" i="69"/>
  <c r="R19" i="80"/>
  <c r="R19" i="75"/>
  <c r="R19" i="99"/>
  <c r="R19" i="81"/>
  <c r="R19" i="72"/>
  <c r="S18" i="83"/>
  <c r="S18" i="96"/>
  <c r="AT13" i="71"/>
  <c r="AT13" i="98"/>
  <c r="AT13" i="80"/>
  <c r="AT13" i="69"/>
  <c r="AT13" i="75"/>
  <c r="AT13" i="99"/>
  <c r="AT13" i="81"/>
  <c r="AT13" i="72"/>
  <c r="J28" i="3"/>
  <c r="J29" i="3" s="1"/>
  <c r="J27" i="99"/>
  <c r="J27" i="71"/>
  <c r="J27" i="98"/>
  <c r="J27" i="69"/>
  <c r="J27" i="80"/>
  <c r="K26" i="83"/>
  <c r="J27" i="72"/>
  <c r="J27" i="81"/>
  <c r="K26" i="96"/>
  <c r="J27" i="75"/>
  <c r="Z19" i="71"/>
  <c r="Z19" i="98"/>
  <c r="Z19" i="80"/>
  <c r="Z19" i="69"/>
  <c r="Z19" i="75"/>
  <c r="Z19" i="99"/>
  <c r="Z19" i="81"/>
  <c r="Z19" i="72"/>
  <c r="G15" i="96"/>
  <c r="F16" i="75"/>
  <c r="F16" i="99"/>
  <c r="F16" i="81"/>
  <c r="G15" i="83"/>
  <c r="F16" i="72"/>
  <c r="F16" i="71"/>
  <c r="F16" i="98"/>
  <c r="F16" i="80"/>
  <c r="F16" i="69"/>
  <c r="I16" i="81"/>
  <c r="I16" i="99"/>
  <c r="I16" i="75"/>
  <c r="I16" i="98"/>
  <c r="I16" i="71"/>
  <c r="I16" i="69"/>
  <c r="I16" i="80"/>
  <c r="I16" i="72"/>
  <c r="J15" i="83"/>
  <c r="J15" i="96"/>
  <c r="H22" i="75"/>
  <c r="H22" i="99"/>
  <c r="H22" i="81"/>
  <c r="H22" i="71"/>
  <c r="H22" i="98"/>
  <c r="H22" i="69"/>
  <c r="H22" i="80"/>
  <c r="I21" i="96"/>
  <c r="I21" i="83"/>
  <c r="H22" i="72"/>
  <c r="AF22" i="71"/>
  <c r="AF22" i="98"/>
  <c r="AF22" i="80"/>
  <c r="AF22" i="69"/>
  <c r="AF22" i="75"/>
  <c r="AF22" i="81"/>
  <c r="AF22" i="99"/>
  <c r="AF22" i="72"/>
  <c r="AS23" i="71"/>
  <c r="AS23" i="98"/>
  <c r="AS23" i="69"/>
  <c r="AS23" i="80"/>
  <c r="AS23" i="81"/>
  <c r="AS23" i="75"/>
  <c r="AS23" i="99"/>
  <c r="AS23" i="72"/>
  <c r="W13" i="71"/>
  <c r="W13" i="98"/>
  <c r="W13" i="80"/>
  <c r="W13" i="69"/>
  <c r="W13" i="75"/>
  <c r="W13" i="99"/>
  <c r="W13" i="81"/>
  <c r="W13" i="72"/>
  <c r="AA10" i="71"/>
  <c r="AA10" i="98"/>
  <c r="AA10" i="80"/>
  <c r="AA10" i="69"/>
  <c r="AA10" i="99"/>
  <c r="AA10" i="72"/>
  <c r="AA10" i="81"/>
  <c r="AA10" i="75"/>
  <c r="Y16" i="98"/>
  <c r="Y16" i="71"/>
  <c r="Y16" i="69"/>
  <c r="Y16" i="80"/>
  <c r="Y16" i="75"/>
  <c r="Y16" i="81"/>
  <c r="Y16" i="72"/>
  <c r="Y16" i="99"/>
  <c r="AC16" i="71"/>
  <c r="AC16" i="98"/>
  <c r="AC16" i="69"/>
  <c r="AC16" i="80"/>
  <c r="AC16" i="75"/>
  <c r="AC16" i="81"/>
  <c r="AC16" i="72"/>
  <c r="AC16" i="99"/>
  <c r="U19" i="98"/>
  <c r="U19" i="71"/>
  <c r="U19" i="69"/>
  <c r="U19" i="80"/>
  <c r="U19" i="99"/>
  <c r="U19" i="81"/>
  <c r="U19" i="75"/>
  <c r="U19" i="72"/>
  <c r="Y28" i="3"/>
  <c r="Y29" i="3" s="1"/>
  <c r="Y27" i="71"/>
  <c r="Y27" i="98"/>
  <c r="Y27" i="69"/>
  <c r="Y27" i="80"/>
  <c r="Y27" i="75"/>
  <c r="Y27" i="81"/>
  <c r="Y27" i="99"/>
  <c r="Y27" i="72"/>
  <c r="AJ16" i="71"/>
  <c r="AJ16" i="98"/>
  <c r="AJ16" i="80"/>
  <c r="AJ16" i="69"/>
  <c r="AJ16" i="75"/>
  <c r="AJ16" i="81"/>
  <c r="AJ16" i="72"/>
  <c r="AJ16" i="99"/>
  <c r="L22" i="71"/>
  <c r="L22" i="80"/>
  <c r="L22" i="98"/>
  <c r="L22" i="69"/>
  <c r="L22" i="75"/>
  <c r="L22" i="81"/>
  <c r="M21" i="96"/>
  <c r="M21" i="83"/>
  <c r="L22" i="99"/>
  <c r="L22" i="72"/>
  <c r="Y10" i="71"/>
  <c r="Y10" i="98"/>
  <c r="Y10" i="80"/>
  <c r="Y10" i="69"/>
  <c r="Y10" i="75"/>
  <c r="Y10" i="81"/>
  <c r="Y10" i="72"/>
  <c r="Y10" i="99"/>
  <c r="I27" i="99"/>
  <c r="I27" i="81"/>
  <c r="I27" i="75"/>
  <c r="I27" i="71"/>
  <c r="I27" i="98"/>
  <c r="I27" i="69"/>
  <c r="I27" i="80"/>
  <c r="J26" i="83"/>
  <c r="J26" i="96"/>
  <c r="I27" i="72"/>
  <c r="S10" i="114"/>
  <c r="U9" i="120"/>
  <c r="U10" i="120" s="1"/>
  <c r="U9" i="115"/>
  <c r="U10" i="115" s="1"/>
  <c r="U9" i="117"/>
  <c r="U10" i="117" s="1"/>
  <c r="U9" i="116"/>
  <c r="U10" i="116" s="1"/>
  <c r="F12" i="120"/>
  <c r="F13" i="120" s="1"/>
  <c r="F12" i="116"/>
  <c r="F13" i="116" s="1"/>
  <c r="D13" i="114"/>
  <c r="F12" i="117"/>
  <c r="F13" i="117" s="1"/>
  <c r="F12" i="115"/>
  <c r="F13" i="115" s="1"/>
  <c r="K12" i="115"/>
  <c r="K13" i="115" s="1"/>
  <c r="I13" i="114"/>
  <c r="K12" i="120"/>
  <c r="K13" i="120" s="1"/>
  <c r="K12" i="117"/>
  <c r="K13" i="117" s="1"/>
  <c r="K12" i="116"/>
  <c r="K13" i="116" s="1"/>
  <c r="O12" i="116"/>
  <c r="O13" i="116" s="1"/>
  <c r="O12" i="117"/>
  <c r="O13" i="117" s="1"/>
  <c r="O12" i="120"/>
  <c r="O13" i="120" s="1"/>
  <c r="O12" i="115"/>
  <c r="O13" i="115" s="1"/>
  <c r="M13" i="114"/>
  <c r="S12" i="115"/>
  <c r="S13" i="115" s="1"/>
  <c r="Q13" i="114"/>
  <c r="S12" i="117"/>
  <c r="S13" i="117" s="1"/>
  <c r="S12" i="116"/>
  <c r="S13" i="116" s="1"/>
  <c r="S12" i="120"/>
  <c r="S13" i="120" s="1"/>
  <c r="L9" i="120"/>
  <c r="L10" i="120" s="1"/>
  <c r="L9" i="116"/>
  <c r="L10" i="116" s="1"/>
  <c r="J10" i="114"/>
  <c r="L9" i="115"/>
  <c r="L10" i="115" s="1"/>
  <c r="L9" i="117"/>
  <c r="L10" i="117" s="1"/>
  <c r="V9" i="117"/>
  <c r="V10" i="117" s="1"/>
  <c r="T10" i="114"/>
  <c r="V9" i="116"/>
  <c r="V10" i="116" s="1"/>
  <c r="V9" i="120"/>
  <c r="V10" i="120" s="1"/>
  <c r="V9" i="115"/>
  <c r="V10" i="115" s="1"/>
  <c r="Q12" i="120"/>
  <c r="Q13" i="120" s="1"/>
  <c r="O13" i="114"/>
  <c r="Q12" i="115"/>
  <c r="Q13" i="115" s="1"/>
  <c r="Q12" i="117"/>
  <c r="Q13" i="117" s="1"/>
  <c r="Q12" i="116"/>
  <c r="Q13" i="116" s="1"/>
  <c r="U12" i="120"/>
  <c r="U13" i="120" s="1"/>
  <c r="S13" i="114"/>
  <c r="U12" i="116"/>
  <c r="U13" i="116" s="1"/>
  <c r="U12" i="117"/>
  <c r="U13" i="117" s="1"/>
  <c r="U12" i="115"/>
  <c r="U13" i="115" s="1"/>
  <c r="Z13" i="71"/>
  <c r="Z13" i="98"/>
  <c r="Z13" i="80"/>
  <c r="Z13" i="69"/>
  <c r="Z13" i="75"/>
  <c r="Z13" i="99"/>
  <c r="Z13" i="81"/>
  <c r="Z13" i="72"/>
  <c r="O9" i="116"/>
  <c r="O10" i="116" s="1"/>
  <c r="O9" i="120"/>
  <c r="O10" i="120" s="1"/>
  <c r="O9" i="117"/>
  <c r="O10" i="117" s="1"/>
  <c r="O9" i="115"/>
  <c r="O10" i="115" s="1"/>
  <c r="M10" i="114"/>
  <c r="B18" i="96"/>
  <c r="B18" i="83"/>
  <c r="U28" i="3"/>
  <c r="U29" i="3" s="1"/>
  <c r="P13" i="125"/>
  <c r="P10" i="125"/>
  <c r="S28" i="3"/>
  <c r="AF23" i="3"/>
  <c r="X23" i="3"/>
  <c r="AS24" i="3"/>
  <c r="H23" i="3"/>
  <c r="AN28" i="3"/>
  <c r="Q23" i="3"/>
  <c r="Q24" i="3" s="1"/>
  <c r="L24" i="3"/>
  <c r="AF24" i="3"/>
  <c r="P23" i="3"/>
  <c r="AB23" i="3"/>
  <c r="AO23" i="3"/>
  <c r="AO24" i="3" s="1"/>
  <c r="AI23" i="3"/>
  <c r="I23" i="3"/>
  <c r="Z28" i="3"/>
  <c r="K28" i="3"/>
  <c r="E24" i="3"/>
  <c r="E29" i="3"/>
  <c r="AR28" i="3"/>
  <c r="O28" i="3"/>
  <c r="AK23" i="3"/>
  <c r="C23" i="3"/>
  <c r="S23" i="3"/>
  <c r="AH23" i="3"/>
  <c r="AC23" i="3"/>
  <c r="R28" i="3"/>
  <c r="V23" i="3"/>
  <c r="AD23" i="3"/>
  <c r="AN23" i="3"/>
  <c r="T24" i="3"/>
  <c r="T28" i="3"/>
  <c r="AB28" i="3"/>
  <c r="AI28" i="3"/>
  <c r="AE23" i="3"/>
  <c r="AR23" i="3"/>
  <c r="AJ23" i="3"/>
  <c r="AK28" i="3"/>
  <c r="AL28" i="3"/>
  <c r="B23" i="3"/>
  <c r="N28" i="3"/>
  <c r="V28" i="3"/>
  <c r="AT29" i="3"/>
  <c r="N23" i="3"/>
  <c r="W29" i="3"/>
  <c r="AG23" i="3"/>
  <c r="AS28" i="3"/>
  <c r="AA28" i="3"/>
  <c r="F23" i="3"/>
  <c r="AA23" i="3"/>
  <c r="M23" i="3"/>
  <c r="AP23" i="3"/>
  <c r="AT24" i="3"/>
  <c r="AP28" i="3"/>
  <c r="AC29" i="3"/>
  <c r="AQ28" i="3"/>
  <c r="AD28" i="3"/>
  <c r="J23" i="3"/>
  <c r="AO28" i="3"/>
  <c r="I29" i="3"/>
  <c r="AJ29" i="3"/>
  <c r="AE28" i="3"/>
  <c r="Y24" i="3"/>
  <c r="R23" i="3"/>
  <c r="Z23" i="3"/>
  <c r="AQ23" i="3"/>
  <c r="H28" i="3"/>
  <c r="L28" i="3"/>
  <c r="P28" i="3"/>
  <c r="X28" i="3"/>
  <c r="AF28" i="3"/>
  <c r="AM28" i="3"/>
  <c r="F28" i="3"/>
  <c r="AH28" i="3"/>
  <c r="K23" i="3"/>
  <c r="O23" i="3"/>
  <c r="W23" i="3"/>
  <c r="AL23" i="3"/>
  <c r="U23" i="3"/>
  <c r="C28" i="3"/>
  <c r="B28" i="3"/>
  <c r="Q29" i="3"/>
  <c r="AG28" i="3"/>
  <c r="B7" i="90"/>
  <c r="C7" i="90"/>
  <c r="D7" i="90"/>
  <c r="B7" i="89"/>
  <c r="C7" i="89"/>
  <c r="D7" i="89"/>
  <c r="B7" i="112"/>
  <c r="C7" i="112"/>
  <c r="D7" i="112"/>
  <c r="B7" i="113"/>
  <c r="C7" i="113"/>
  <c r="D7" i="113"/>
  <c r="B7" i="88"/>
  <c r="C7" i="88"/>
  <c r="D7" i="88"/>
  <c r="B4" i="87"/>
  <c r="B4" i="90" s="1"/>
  <c r="C4" i="87"/>
  <c r="C4" i="90" s="1"/>
  <c r="D4" i="87"/>
  <c r="B5" i="87"/>
  <c r="B5" i="90" s="1"/>
  <c r="C5" i="87"/>
  <c r="D5" i="87"/>
  <c r="D5" i="89" s="1"/>
  <c r="B7" i="87"/>
  <c r="C7" i="87"/>
  <c r="D7" i="87"/>
  <c r="B28" i="75" l="1"/>
  <c r="B28" i="99"/>
  <c r="B28" i="81"/>
  <c r="B28" i="72"/>
  <c r="B28" i="71"/>
  <c r="B28" i="98"/>
  <c r="B28" i="80"/>
  <c r="B28" i="69"/>
  <c r="C23" i="75"/>
  <c r="C23" i="99"/>
  <c r="C23" i="81"/>
  <c r="C23" i="72"/>
  <c r="C23" i="71"/>
  <c r="C23" i="98"/>
  <c r="C23" i="80"/>
  <c r="C23" i="69"/>
  <c r="B23" i="75"/>
  <c r="B23" i="99"/>
  <c r="B23" i="81"/>
  <c r="B23" i="72"/>
  <c r="B23" i="71"/>
  <c r="B23" i="98"/>
  <c r="B23" i="80"/>
  <c r="B23" i="69"/>
  <c r="C28" i="75"/>
  <c r="C28" i="99"/>
  <c r="C28" i="81"/>
  <c r="C28" i="72"/>
  <c r="C28" i="71"/>
  <c r="C28" i="98"/>
  <c r="C28" i="80"/>
  <c r="C28" i="69"/>
  <c r="AO24" i="71"/>
  <c r="AO24" i="80"/>
  <c r="AO24" i="69"/>
  <c r="AO24" i="98"/>
  <c r="AO24" i="81"/>
  <c r="AO24" i="75"/>
  <c r="AO24" i="99"/>
  <c r="AO24" i="72"/>
  <c r="J29" i="99"/>
  <c r="J29" i="71"/>
  <c r="J29" i="98"/>
  <c r="J29" i="80"/>
  <c r="J29" i="69"/>
  <c r="J29" i="75"/>
  <c r="J29" i="81"/>
  <c r="K28" i="83"/>
  <c r="K28" i="96"/>
  <c r="J29" i="72"/>
  <c r="U29" i="71"/>
  <c r="U29" i="98"/>
  <c r="U29" i="69"/>
  <c r="U29" i="80"/>
  <c r="U29" i="99"/>
  <c r="U29" i="81"/>
  <c r="U29" i="75"/>
  <c r="U29" i="72"/>
  <c r="U23" i="71"/>
  <c r="U23" i="80"/>
  <c r="U23" i="69"/>
  <c r="U23" i="98"/>
  <c r="U23" i="81"/>
  <c r="U23" i="75"/>
  <c r="U23" i="99"/>
  <c r="U23" i="72"/>
  <c r="L28" i="71"/>
  <c r="L28" i="98"/>
  <c r="L28" i="80"/>
  <c r="L28" i="69"/>
  <c r="M27" i="96"/>
  <c r="M27" i="83"/>
  <c r="L28" i="75"/>
  <c r="L28" i="81"/>
  <c r="L28" i="99"/>
  <c r="L28" i="72"/>
  <c r="Y29" i="71"/>
  <c r="Y29" i="80"/>
  <c r="Y29" i="69"/>
  <c r="Y29" i="98"/>
  <c r="Y29" i="75"/>
  <c r="Y29" i="99"/>
  <c r="Y29" i="72"/>
  <c r="Y29" i="81"/>
  <c r="AG23" i="71"/>
  <c r="AG23" i="98"/>
  <c r="AG23" i="69"/>
  <c r="AG23" i="80"/>
  <c r="AG23" i="99"/>
  <c r="AG23" i="81"/>
  <c r="AG23" i="72"/>
  <c r="AG23" i="75"/>
  <c r="AE23" i="71"/>
  <c r="AE23" i="98"/>
  <c r="AE23" i="80"/>
  <c r="AE23" i="69"/>
  <c r="AE23" i="75"/>
  <c r="AE23" i="81"/>
  <c r="AE23" i="99"/>
  <c r="AE23" i="72"/>
  <c r="AH23" i="71"/>
  <c r="AH23" i="98"/>
  <c r="AH23" i="69"/>
  <c r="AH23" i="80"/>
  <c r="AH23" i="99"/>
  <c r="AH23" i="75"/>
  <c r="AH23" i="81"/>
  <c r="AH23" i="72"/>
  <c r="K28" i="71"/>
  <c r="K28" i="80"/>
  <c r="K28" i="98"/>
  <c r="K28" i="69"/>
  <c r="L27" i="96"/>
  <c r="L27" i="83"/>
  <c r="K28" i="75"/>
  <c r="K28" i="81"/>
  <c r="K28" i="99"/>
  <c r="K28" i="72"/>
  <c r="AS24" i="71"/>
  <c r="AS24" i="98"/>
  <c r="AS24" i="69"/>
  <c r="AS24" i="80"/>
  <c r="AS24" i="75"/>
  <c r="AS24" i="99"/>
  <c r="AS24" i="72"/>
  <c r="AS24" i="81"/>
  <c r="Q29" i="71"/>
  <c r="Q29" i="98"/>
  <c r="Q29" i="69"/>
  <c r="Q29" i="80"/>
  <c r="R28" i="83"/>
  <c r="Q29" i="75"/>
  <c r="R28" i="96"/>
  <c r="Q29" i="99"/>
  <c r="Q29" i="72"/>
  <c r="Q29" i="81"/>
  <c r="AL23" i="71"/>
  <c r="AL23" i="98"/>
  <c r="AL23" i="80"/>
  <c r="AL23" i="69"/>
  <c r="AL23" i="99"/>
  <c r="AL23" i="81"/>
  <c r="AL23" i="75"/>
  <c r="AL23" i="72"/>
  <c r="AH28" i="71"/>
  <c r="AH28" i="98"/>
  <c r="AH28" i="69"/>
  <c r="AH28" i="80"/>
  <c r="AH28" i="99"/>
  <c r="AH28" i="81"/>
  <c r="AH28" i="75"/>
  <c r="AH28" i="72"/>
  <c r="AF28" i="71"/>
  <c r="AF28" i="98"/>
  <c r="AF28" i="80"/>
  <c r="AF28" i="69"/>
  <c r="AF28" i="75"/>
  <c r="AF28" i="81"/>
  <c r="AF28" i="72"/>
  <c r="AF28" i="99"/>
  <c r="H28" i="75"/>
  <c r="H28" i="99"/>
  <c r="H28" i="81"/>
  <c r="H28" i="71"/>
  <c r="H28" i="98"/>
  <c r="H28" i="80"/>
  <c r="H28" i="69"/>
  <c r="I27" i="96"/>
  <c r="I27" i="83"/>
  <c r="H28" i="72"/>
  <c r="Y24" i="71"/>
  <c r="Y24" i="80"/>
  <c r="Y24" i="69"/>
  <c r="Y24" i="98"/>
  <c r="Y24" i="81"/>
  <c r="Y24" i="75"/>
  <c r="Y24" i="99"/>
  <c r="Y24" i="72"/>
  <c r="Q24" i="71"/>
  <c r="Q24" i="98"/>
  <c r="Q24" i="69"/>
  <c r="Q24" i="80"/>
  <c r="R23" i="83"/>
  <c r="Q24" i="81"/>
  <c r="R23" i="96"/>
  <c r="Q24" i="75"/>
  <c r="Q24" i="99"/>
  <c r="Q24" i="72"/>
  <c r="AD28" i="98"/>
  <c r="AD28" i="71"/>
  <c r="AD28" i="69"/>
  <c r="AD28" i="80"/>
  <c r="AD28" i="99"/>
  <c r="AD28" i="75"/>
  <c r="AD28" i="81"/>
  <c r="AD28" i="72"/>
  <c r="AT24" i="71"/>
  <c r="AT24" i="98"/>
  <c r="AT24" i="80"/>
  <c r="AT24" i="69"/>
  <c r="AT24" i="75"/>
  <c r="AT24" i="99"/>
  <c r="AT24" i="81"/>
  <c r="AT24" i="72"/>
  <c r="G22" i="96"/>
  <c r="F23" i="75"/>
  <c r="G22" i="83"/>
  <c r="F23" i="72"/>
  <c r="F23" i="99"/>
  <c r="F23" i="81"/>
  <c r="F23" i="71"/>
  <c r="F23" i="98"/>
  <c r="F23" i="80"/>
  <c r="F23" i="69"/>
  <c r="W29" i="71"/>
  <c r="W29" i="98"/>
  <c r="W29" i="80"/>
  <c r="W29" i="69"/>
  <c r="W29" i="75"/>
  <c r="W29" i="99"/>
  <c r="W29" i="81"/>
  <c r="W29" i="72"/>
  <c r="V28" i="71"/>
  <c r="V28" i="98"/>
  <c r="V28" i="80"/>
  <c r="V28" i="69"/>
  <c r="V28" i="99"/>
  <c r="V28" i="75"/>
  <c r="V28" i="81"/>
  <c r="V28" i="72"/>
  <c r="AK28" i="71"/>
  <c r="AK28" i="80"/>
  <c r="AK28" i="69"/>
  <c r="AK28" i="98"/>
  <c r="AK28" i="99"/>
  <c r="AK28" i="81"/>
  <c r="AK28" i="72"/>
  <c r="AK28" i="75"/>
  <c r="T24" i="71"/>
  <c r="T24" i="80"/>
  <c r="T24" i="69"/>
  <c r="T24" i="98"/>
  <c r="T24" i="72"/>
  <c r="T24" i="81"/>
  <c r="T24" i="75"/>
  <c r="T24" i="99"/>
  <c r="S23" i="71"/>
  <c r="S23" i="98"/>
  <c r="S23" i="80"/>
  <c r="S23" i="69"/>
  <c r="T22" i="96"/>
  <c r="T22" i="83"/>
  <c r="S23" i="75"/>
  <c r="S23" i="81"/>
  <c r="S23" i="99"/>
  <c r="S23" i="72"/>
  <c r="AR28" i="71"/>
  <c r="AR28" i="98"/>
  <c r="AR28" i="80"/>
  <c r="AR28" i="69"/>
  <c r="AR28" i="75"/>
  <c r="AR28" i="81"/>
  <c r="AR28" i="99"/>
  <c r="AR28" i="72"/>
  <c r="Z28" i="71"/>
  <c r="Z28" i="98"/>
  <c r="Z28" i="80"/>
  <c r="Z28" i="69"/>
  <c r="Z28" i="99"/>
  <c r="Z28" i="81"/>
  <c r="Z28" i="75"/>
  <c r="Z28" i="72"/>
  <c r="AB23" i="71"/>
  <c r="AB23" i="98"/>
  <c r="AB23" i="69"/>
  <c r="AB23" i="80"/>
  <c r="AB23" i="75"/>
  <c r="AB23" i="81"/>
  <c r="AB23" i="99"/>
  <c r="AB23" i="72"/>
  <c r="Q23" i="71"/>
  <c r="Q23" i="98"/>
  <c r="Q23" i="69"/>
  <c r="Q23" i="80"/>
  <c r="R22" i="96"/>
  <c r="Q23" i="99"/>
  <c r="R22" i="83"/>
  <c r="Q23" i="81"/>
  <c r="Q23" i="75"/>
  <c r="Q23" i="72"/>
  <c r="X23" i="71"/>
  <c r="X23" i="98"/>
  <c r="X23" i="80"/>
  <c r="X23" i="69"/>
  <c r="X23" i="75"/>
  <c r="X23" i="81"/>
  <c r="X23" i="72"/>
  <c r="X23" i="99"/>
  <c r="AG28" i="71"/>
  <c r="AG28" i="98"/>
  <c r="AG28" i="69"/>
  <c r="AG28" i="80"/>
  <c r="AG28" i="99"/>
  <c r="AG28" i="81"/>
  <c r="AG28" i="75"/>
  <c r="AG28" i="72"/>
  <c r="K23" i="71"/>
  <c r="K23" i="80"/>
  <c r="K23" i="98"/>
  <c r="K23" i="69"/>
  <c r="L22" i="96"/>
  <c r="L22" i="83"/>
  <c r="K23" i="75"/>
  <c r="K23" i="81"/>
  <c r="K23" i="99"/>
  <c r="K23" i="72"/>
  <c r="R23" i="71"/>
  <c r="R23" i="98"/>
  <c r="R23" i="69"/>
  <c r="R23" i="80"/>
  <c r="R23" i="99"/>
  <c r="R23" i="75"/>
  <c r="S22" i="96"/>
  <c r="S22" i="83"/>
  <c r="R23" i="72"/>
  <c r="R23" i="81"/>
  <c r="AP28" i="71"/>
  <c r="AP28" i="98"/>
  <c r="AP28" i="80"/>
  <c r="AP28" i="69"/>
  <c r="AP28" i="99"/>
  <c r="AP28" i="81"/>
  <c r="AP28" i="75"/>
  <c r="AP28" i="72"/>
  <c r="AT29" i="71"/>
  <c r="AT29" i="98"/>
  <c r="AT29" i="80"/>
  <c r="AT29" i="69"/>
  <c r="AT29" i="75"/>
  <c r="AT29" i="99"/>
  <c r="AT29" i="81"/>
  <c r="AT29" i="72"/>
  <c r="T28" i="71"/>
  <c r="T28" i="98"/>
  <c r="T28" i="80"/>
  <c r="T28" i="69"/>
  <c r="T28" i="75"/>
  <c r="T28" i="81"/>
  <c r="T28" i="99"/>
  <c r="T28" i="72"/>
  <c r="O28" i="71"/>
  <c r="O28" i="98"/>
  <c r="O28" i="80"/>
  <c r="O28" i="69"/>
  <c r="P27" i="96"/>
  <c r="P27" i="83"/>
  <c r="O28" i="75"/>
  <c r="O28" i="81"/>
  <c r="O28" i="99"/>
  <c r="O28" i="72"/>
  <c r="L24" i="71"/>
  <c r="L24" i="98"/>
  <c r="L24" i="80"/>
  <c r="L24" i="69"/>
  <c r="M23" i="96"/>
  <c r="M23" i="83"/>
  <c r="L24" i="72"/>
  <c r="L24" i="81"/>
  <c r="L24" i="75"/>
  <c r="L24" i="99"/>
  <c r="M28" i="71"/>
  <c r="M28" i="98"/>
  <c r="M28" i="69"/>
  <c r="M28" i="80"/>
  <c r="N27" i="83"/>
  <c r="N27" i="96"/>
  <c r="M28" i="99"/>
  <c r="M28" i="81"/>
  <c r="M28" i="72"/>
  <c r="M28" i="75"/>
  <c r="B27" i="83"/>
  <c r="B27" i="96"/>
  <c r="W23" i="71"/>
  <c r="W23" i="98"/>
  <c r="W23" i="80"/>
  <c r="W23" i="69"/>
  <c r="W23" i="75"/>
  <c r="W23" i="81"/>
  <c r="W23" i="99"/>
  <c r="W23" i="72"/>
  <c r="M29" i="3"/>
  <c r="X28" i="71"/>
  <c r="X28" i="98"/>
  <c r="X28" i="80"/>
  <c r="X28" i="69"/>
  <c r="X28" i="75"/>
  <c r="X28" i="81"/>
  <c r="X28" i="72"/>
  <c r="X28" i="99"/>
  <c r="AQ23" i="71"/>
  <c r="AQ23" i="80"/>
  <c r="AQ23" i="98"/>
  <c r="AQ23" i="69"/>
  <c r="AQ23" i="75"/>
  <c r="AQ23" i="81"/>
  <c r="AQ23" i="99"/>
  <c r="AQ23" i="72"/>
  <c r="AE28" i="71"/>
  <c r="AE28" i="98"/>
  <c r="AE28" i="80"/>
  <c r="AE28" i="69"/>
  <c r="AE28" i="75"/>
  <c r="AE28" i="81"/>
  <c r="AE28" i="99"/>
  <c r="AE28" i="72"/>
  <c r="AO28" i="71"/>
  <c r="AO28" i="98"/>
  <c r="AO28" i="69"/>
  <c r="AO28" i="80"/>
  <c r="AO28" i="99"/>
  <c r="AO28" i="81"/>
  <c r="AO28" i="75"/>
  <c r="AO28" i="72"/>
  <c r="AQ28" i="71"/>
  <c r="AQ28" i="80"/>
  <c r="AQ28" i="98"/>
  <c r="AQ28" i="69"/>
  <c r="AQ28" i="75"/>
  <c r="AQ28" i="81"/>
  <c r="AQ28" i="99"/>
  <c r="AQ28" i="72"/>
  <c r="AP23" i="71"/>
  <c r="AP23" i="98"/>
  <c r="AP23" i="80"/>
  <c r="AP23" i="69"/>
  <c r="AP23" i="99"/>
  <c r="AP23" i="75"/>
  <c r="AP23" i="81"/>
  <c r="AP23" i="72"/>
  <c r="AA28" i="71"/>
  <c r="AA28" i="80"/>
  <c r="AA28" i="69"/>
  <c r="AA28" i="98"/>
  <c r="AA28" i="75"/>
  <c r="AA28" i="81"/>
  <c r="AA28" i="99"/>
  <c r="AA28" i="72"/>
  <c r="N28" i="98"/>
  <c r="N28" i="69"/>
  <c r="N28" i="71"/>
  <c r="N28" i="80"/>
  <c r="N28" i="99"/>
  <c r="N28" i="75"/>
  <c r="O27" i="83"/>
  <c r="N28" i="81"/>
  <c r="O27" i="96"/>
  <c r="N28" i="72"/>
  <c r="AJ23" i="71"/>
  <c r="AJ23" i="98"/>
  <c r="AJ23" i="69"/>
  <c r="AJ23" i="80"/>
  <c r="AJ23" i="75"/>
  <c r="AJ23" i="81"/>
  <c r="AJ23" i="99"/>
  <c r="AJ23" i="72"/>
  <c r="AI28" i="98"/>
  <c r="AI28" i="80"/>
  <c r="AI28" i="69"/>
  <c r="AI28" i="71"/>
  <c r="AI28" i="75"/>
  <c r="AI28" i="81"/>
  <c r="AI28" i="99"/>
  <c r="AI28" i="72"/>
  <c r="AN23" i="71"/>
  <c r="AN23" i="98"/>
  <c r="AN23" i="69"/>
  <c r="AN23" i="80"/>
  <c r="AN23" i="75"/>
  <c r="AN23" i="81"/>
  <c r="AN23" i="72"/>
  <c r="AN23" i="99"/>
  <c r="R28" i="71"/>
  <c r="R28" i="98"/>
  <c r="R28" i="69"/>
  <c r="R28" i="80"/>
  <c r="R28" i="99"/>
  <c r="S27" i="96"/>
  <c r="R28" i="81"/>
  <c r="R28" i="75"/>
  <c r="R28" i="72"/>
  <c r="S27" i="83"/>
  <c r="C22" i="96"/>
  <c r="C22" i="83"/>
  <c r="F28" i="96"/>
  <c r="F28" i="83"/>
  <c r="E29" i="81"/>
  <c r="E29" i="72"/>
  <c r="E29" i="75"/>
  <c r="E29" i="99"/>
  <c r="E29" i="71"/>
  <c r="E29" i="98"/>
  <c r="E29" i="69"/>
  <c r="E29" i="80"/>
  <c r="I23" i="81"/>
  <c r="I23" i="75"/>
  <c r="I23" i="99"/>
  <c r="I23" i="71"/>
  <c r="I23" i="98"/>
  <c r="I23" i="69"/>
  <c r="I23" i="80"/>
  <c r="J22" i="96"/>
  <c r="J22" i="83"/>
  <c r="I23" i="72"/>
  <c r="P24" i="3"/>
  <c r="P23" i="71"/>
  <c r="P23" i="80"/>
  <c r="P23" i="98"/>
  <c r="P23" i="69"/>
  <c r="Q22" i="96"/>
  <c r="Q22" i="83"/>
  <c r="P23" i="75"/>
  <c r="P23" i="81"/>
  <c r="P23" i="72"/>
  <c r="P23" i="99"/>
  <c r="AN28" i="71"/>
  <c r="AN28" i="98"/>
  <c r="AN28" i="80"/>
  <c r="AN28" i="69"/>
  <c r="AN28" i="75"/>
  <c r="AN28" i="81"/>
  <c r="AN28" i="72"/>
  <c r="AN28" i="99"/>
  <c r="AF23" i="71"/>
  <c r="AF23" i="98"/>
  <c r="AF23" i="80"/>
  <c r="AF23" i="69"/>
  <c r="AF23" i="75"/>
  <c r="AF23" i="81"/>
  <c r="AF23" i="72"/>
  <c r="AF23" i="99"/>
  <c r="U28" i="71"/>
  <c r="U28" i="80"/>
  <c r="U28" i="69"/>
  <c r="U28" i="98"/>
  <c r="U28" i="99"/>
  <c r="U28" i="81"/>
  <c r="U28" i="75"/>
  <c r="U28" i="72"/>
  <c r="W28" i="71"/>
  <c r="W28" i="98"/>
  <c r="W28" i="80"/>
  <c r="W28" i="69"/>
  <c r="W28" i="75"/>
  <c r="W28" i="81"/>
  <c r="W28" i="99"/>
  <c r="W28" i="72"/>
  <c r="AJ28" i="71"/>
  <c r="AJ28" i="98"/>
  <c r="AJ28" i="80"/>
  <c r="AJ28" i="69"/>
  <c r="AJ28" i="75"/>
  <c r="AJ28" i="81"/>
  <c r="AJ28" i="99"/>
  <c r="AJ28" i="72"/>
  <c r="AM28" i="71"/>
  <c r="AM28" i="98"/>
  <c r="AM28" i="80"/>
  <c r="AM28" i="69"/>
  <c r="AM28" i="75"/>
  <c r="AM28" i="81"/>
  <c r="AM28" i="99"/>
  <c r="AM28" i="72"/>
  <c r="I29" i="75"/>
  <c r="I29" i="81"/>
  <c r="I29" i="99"/>
  <c r="I29" i="71"/>
  <c r="I29" i="98"/>
  <c r="I29" i="80"/>
  <c r="I29" i="69"/>
  <c r="J28" i="83"/>
  <c r="J28" i="96"/>
  <c r="I29" i="72"/>
  <c r="AA23" i="71"/>
  <c r="AA23" i="80"/>
  <c r="AA23" i="69"/>
  <c r="AA23" i="98"/>
  <c r="AA23" i="75"/>
  <c r="AA23" i="81"/>
  <c r="AA23" i="99"/>
  <c r="AA23" i="72"/>
  <c r="AL28" i="71"/>
  <c r="AL28" i="98"/>
  <c r="AL28" i="80"/>
  <c r="AL28" i="69"/>
  <c r="AL28" i="99"/>
  <c r="AL28" i="75"/>
  <c r="AL28" i="81"/>
  <c r="AL28" i="72"/>
  <c r="V23" i="71"/>
  <c r="V23" i="98"/>
  <c r="V23" i="80"/>
  <c r="V23" i="69"/>
  <c r="V23" i="99"/>
  <c r="V23" i="81"/>
  <c r="V23" i="75"/>
  <c r="V23" i="72"/>
  <c r="AO23" i="71"/>
  <c r="AO23" i="98"/>
  <c r="AO23" i="69"/>
  <c r="AO23" i="80"/>
  <c r="AO23" i="99"/>
  <c r="AO23" i="81"/>
  <c r="AO23" i="75"/>
  <c r="AO23" i="72"/>
  <c r="J28" i="99"/>
  <c r="J28" i="71"/>
  <c r="J28" i="98"/>
  <c r="J28" i="80"/>
  <c r="J28" i="69"/>
  <c r="K27" i="96"/>
  <c r="J28" i="81"/>
  <c r="J28" i="75"/>
  <c r="K27" i="83"/>
  <c r="J28" i="72"/>
  <c r="C27" i="96"/>
  <c r="C27" i="83"/>
  <c r="O23" i="71"/>
  <c r="O23" i="98"/>
  <c r="O23" i="80"/>
  <c r="O23" i="69"/>
  <c r="P22" i="96"/>
  <c r="P22" i="83"/>
  <c r="O23" i="75"/>
  <c r="O23" i="81"/>
  <c r="O23" i="99"/>
  <c r="O23" i="72"/>
  <c r="F28" i="75"/>
  <c r="G27" i="83"/>
  <c r="G27" i="96"/>
  <c r="F28" i="72"/>
  <c r="F28" i="99"/>
  <c r="F28" i="81"/>
  <c r="F28" i="71"/>
  <c r="F28" i="98"/>
  <c r="F28" i="80"/>
  <c r="F28" i="69"/>
  <c r="P28" i="71"/>
  <c r="P28" i="80"/>
  <c r="P28" i="98"/>
  <c r="P28" i="69"/>
  <c r="Q27" i="96"/>
  <c r="Q27" i="83"/>
  <c r="P28" i="75"/>
  <c r="P28" i="81"/>
  <c r="P28" i="72"/>
  <c r="P28" i="99"/>
  <c r="Z23" i="71"/>
  <c r="Z23" i="98"/>
  <c r="Z23" i="80"/>
  <c r="Z23" i="69"/>
  <c r="Z23" i="99"/>
  <c r="Z23" i="75"/>
  <c r="Z23" i="81"/>
  <c r="Z23" i="72"/>
  <c r="AJ29" i="71"/>
  <c r="AJ29" i="80"/>
  <c r="AJ29" i="98"/>
  <c r="AJ29" i="69"/>
  <c r="AJ29" i="81"/>
  <c r="AJ29" i="75"/>
  <c r="AJ29" i="72"/>
  <c r="AJ29" i="99"/>
  <c r="J23" i="99"/>
  <c r="J23" i="71"/>
  <c r="J23" i="98"/>
  <c r="J23" i="80"/>
  <c r="J23" i="69"/>
  <c r="J23" i="75"/>
  <c r="K22" i="96"/>
  <c r="K22" i="83"/>
  <c r="J23" i="81"/>
  <c r="J23" i="72"/>
  <c r="AC29" i="71"/>
  <c r="AC29" i="98"/>
  <c r="AC29" i="69"/>
  <c r="AC29" i="80"/>
  <c r="AC29" i="99"/>
  <c r="AC29" i="81"/>
  <c r="AC29" i="75"/>
  <c r="AC29" i="72"/>
  <c r="M23" i="71"/>
  <c r="M23" i="98"/>
  <c r="M23" i="69"/>
  <c r="M23" i="80"/>
  <c r="N22" i="83"/>
  <c r="M23" i="81"/>
  <c r="M23" i="75"/>
  <c r="N22" i="96"/>
  <c r="M23" i="99"/>
  <c r="M23" i="72"/>
  <c r="AS28" i="71"/>
  <c r="AS28" i="98"/>
  <c r="AS28" i="69"/>
  <c r="AS28" i="80"/>
  <c r="AS28" i="99"/>
  <c r="AS28" i="81"/>
  <c r="AS28" i="72"/>
  <c r="AS28" i="75"/>
  <c r="N23" i="71"/>
  <c r="N23" i="98"/>
  <c r="N23" i="69"/>
  <c r="N23" i="80"/>
  <c r="N23" i="99"/>
  <c r="O22" i="83"/>
  <c r="N23" i="81"/>
  <c r="N23" i="75"/>
  <c r="N23" i="72"/>
  <c r="O22" i="96"/>
  <c r="B22" i="96"/>
  <c r="B22" i="83"/>
  <c r="AR23" i="71"/>
  <c r="AR23" i="98"/>
  <c r="AR23" i="80"/>
  <c r="AR23" i="69"/>
  <c r="AR23" i="75"/>
  <c r="AR23" i="81"/>
  <c r="AR23" i="99"/>
  <c r="AR23" i="72"/>
  <c r="AB28" i="71"/>
  <c r="AB28" i="98"/>
  <c r="AB28" i="80"/>
  <c r="AB28" i="69"/>
  <c r="AB28" i="75"/>
  <c r="AB28" i="81"/>
  <c r="AB28" i="99"/>
  <c r="AB28" i="72"/>
  <c r="AD23" i="71"/>
  <c r="AD23" i="98"/>
  <c r="AD23" i="69"/>
  <c r="AD23" i="80"/>
  <c r="AD23" i="99"/>
  <c r="AD23" i="81"/>
  <c r="AD23" i="75"/>
  <c r="AD23" i="72"/>
  <c r="AC23" i="71"/>
  <c r="AC23" i="98"/>
  <c r="AC23" i="69"/>
  <c r="AC23" i="80"/>
  <c r="AC23" i="81"/>
  <c r="AC23" i="75"/>
  <c r="AC23" i="99"/>
  <c r="AC23" i="72"/>
  <c r="AK23" i="71"/>
  <c r="AK23" i="80"/>
  <c r="AK23" i="69"/>
  <c r="AK23" i="98"/>
  <c r="AK23" i="81"/>
  <c r="AK23" i="75"/>
  <c r="AK23" i="99"/>
  <c r="AK23" i="72"/>
  <c r="F23" i="96"/>
  <c r="F23" i="83"/>
  <c r="E24" i="81"/>
  <c r="E24" i="72"/>
  <c r="E24" i="75"/>
  <c r="E24" i="99"/>
  <c r="E24" i="71"/>
  <c r="E24" i="98"/>
  <c r="E24" i="69"/>
  <c r="E24" i="80"/>
  <c r="AI23" i="71"/>
  <c r="AI23" i="98"/>
  <c r="AI23" i="80"/>
  <c r="AI23" i="69"/>
  <c r="AI23" i="75"/>
  <c r="AI23" i="81"/>
  <c r="AI23" i="99"/>
  <c r="AI23" i="72"/>
  <c r="AF24" i="71"/>
  <c r="AF24" i="98"/>
  <c r="AF24" i="80"/>
  <c r="AF24" i="69"/>
  <c r="AF24" i="81"/>
  <c r="AF24" i="75"/>
  <c r="AF24" i="99"/>
  <c r="AF24" i="72"/>
  <c r="H23" i="75"/>
  <c r="H23" i="99"/>
  <c r="H23" i="81"/>
  <c r="H23" i="71"/>
  <c r="H23" i="98"/>
  <c r="H23" i="69"/>
  <c r="H23" i="80"/>
  <c r="I22" i="96"/>
  <c r="I22" i="83"/>
  <c r="H23" i="72"/>
  <c r="S28" i="71"/>
  <c r="S28" i="98"/>
  <c r="S28" i="80"/>
  <c r="S28" i="69"/>
  <c r="T27" i="96"/>
  <c r="T27" i="83"/>
  <c r="S28" i="75"/>
  <c r="S28" i="81"/>
  <c r="S28" i="99"/>
  <c r="S28" i="72"/>
  <c r="Y28" i="71"/>
  <c r="Y28" i="98"/>
  <c r="Y28" i="69"/>
  <c r="Y28" i="80"/>
  <c r="Y28" i="99"/>
  <c r="Y28" i="81"/>
  <c r="Y28" i="75"/>
  <c r="Y28" i="72"/>
  <c r="Y23" i="71"/>
  <c r="Y23" i="98"/>
  <c r="Y23" i="69"/>
  <c r="Y23" i="80"/>
  <c r="Y23" i="99"/>
  <c r="Y23" i="81"/>
  <c r="Y23" i="72"/>
  <c r="Y23" i="75"/>
  <c r="AM24" i="3"/>
  <c r="AM23" i="71"/>
  <c r="AM23" i="98"/>
  <c r="AM23" i="80"/>
  <c r="AM23" i="69"/>
  <c r="AM23" i="75"/>
  <c r="AM23" i="81"/>
  <c r="AM23" i="99"/>
  <c r="AM23" i="72"/>
  <c r="Q28" i="71"/>
  <c r="Q28" i="98"/>
  <c r="Q28" i="69"/>
  <c r="Q28" i="80"/>
  <c r="R27" i="96"/>
  <c r="Q28" i="99"/>
  <c r="Q28" i="81"/>
  <c r="Q28" i="75"/>
  <c r="R27" i="83"/>
  <c r="Q28" i="72"/>
  <c r="K29" i="3"/>
  <c r="AB24" i="3"/>
  <c r="H24" i="3"/>
  <c r="S29" i="3"/>
  <c r="X24" i="3"/>
  <c r="AN29" i="3"/>
  <c r="AI24" i="3"/>
  <c r="I24" i="3"/>
  <c r="Z29" i="3"/>
  <c r="AR29" i="3"/>
  <c r="O29" i="3"/>
  <c r="B29" i="3"/>
  <c r="AE29" i="3"/>
  <c r="AD29" i="3"/>
  <c r="C29" i="3"/>
  <c r="U24" i="3"/>
  <c r="K24" i="3"/>
  <c r="AH29" i="3"/>
  <c r="AM29" i="3"/>
  <c r="H29" i="3"/>
  <c r="AQ24" i="3"/>
  <c r="R24" i="3"/>
  <c r="AP29" i="3"/>
  <c r="AP24" i="3"/>
  <c r="AA29" i="3"/>
  <c r="AJ24" i="3"/>
  <c r="T29" i="3"/>
  <c r="AN24" i="3"/>
  <c r="R29" i="3"/>
  <c r="O24" i="3"/>
  <c r="AF29" i="3"/>
  <c r="X29" i="3"/>
  <c r="N29" i="3"/>
  <c r="AR24" i="3"/>
  <c r="AG29" i="3"/>
  <c r="P29" i="3"/>
  <c r="Z24" i="3"/>
  <c r="AO29" i="3"/>
  <c r="AA24" i="3"/>
  <c r="AS29" i="3"/>
  <c r="AL29" i="3"/>
  <c r="AB29" i="3"/>
  <c r="AD24" i="3"/>
  <c r="AC24" i="3"/>
  <c r="C24" i="3"/>
  <c r="AL24" i="3"/>
  <c r="F29" i="3"/>
  <c r="L29" i="3"/>
  <c r="M24" i="3"/>
  <c r="B24" i="3"/>
  <c r="V24" i="3"/>
  <c r="S24" i="3"/>
  <c r="AK24" i="3"/>
  <c r="W24" i="3"/>
  <c r="J24" i="3"/>
  <c r="AQ29" i="3"/>
  <c r="F24" i="3"/>
  <c r="AG24" i="3"/>
  <c r="N24" i="3"/>
  <c r="V29" i="3"/>
  <c r="AK29" i="3"/>
  <c r="AE24" i="3"/>
  <c r="AI29" i="3"/>
  <c r="AH24" i="3"/>
  <c r="D5" i="88"/>
  <c r="C4" i="113"/>
  <c r="C4" i="89"/>
  <c r="D5" i="113"/>
  <c r="D5" i="112"/>
  <c r="D5" i="90"/>
  <c r="C5" i="90"/>
  <c r="C5" i="89"/>
  <c r="C5" i="112"/>
  <c r="C5" i="113"/>
  <c r="D4" i="90"/>
  <c r="D4" i="89"/>
  <c r="D4" i="112"/>
  <c r="D4" i="113"/>
  <c r="C5" i="88"/>
  <c r="D4" i="88"/>
  <c r="B5" i="113"/>
  <c r="B4" i="113"/>
  <c r="B5" i="89"/>
  <c r="B4" i="89"/>
  <c r="B5" i="88"/>
  <c r="C4" i="88"/>
  <c r="C4" i="112"/>
  <c r="B4" i="88"/>
  <c r="B5" i="112"/>
  <c r="B4" i="112"/>
  <c r="C24" i="75" l="1"/>
  <c r="C24" i="99"/>
  <c r="C24" i="81"/>
  <c r="C24" i="72"/>
  <c r="C24" i="71"/>
  <c r="C24" i="98"/>
  <c r="C24" i="80"/>
  <c r="C24" i="69"/>
  <c r="C29" i="75"/>
  <c r="C29" i="99"/>
  <c r="C29" i="81"/>
  <c r="C29" i="72"/>
  <c r="C29" i="71"/>
  <c r="C29" i="98"/>
  <c r="C29" i="80"/>
  <c r="C29" i="69"/>
  <c r="B24" i="75"/>
  <c r="B24" i="99"/>
  <c r="B24" i="81"/>
  <c r="B24" i="71"/>
  <c r="B24" i="98"/>
  <c r="B24" i="80"/>
  <c r="B24" i="72"/>
  <c r="B24" i="69"/>
  <c r="B29" i="75"/>
  <c r="B29" i="99"/>
  <c r="B29" i="81"/>
  <c r="B29" i="72"/>
  <c r="B29" i="71"/>
  <c r="B29" i="98"/>
  <c r="B29" i="80"/>
  <c r="B29" i="69"/>
  <c r="N24" i="71"/>
  <c r="N24" i="98"/>
  <c r="N24" i="80"/>
  <c r="N24" i="69"/>
  <c r="N24" i="75"/>
  <c r="N24" i="99"/>
  <c r="N24" i="81"/>
  <c r="O23" i="96"/>
  <c r="O23" i="83"/>
  <c r="N24" i="72"/>
  <c r="F29" i="75"/>
  <c r="F29" i="99"/>
  <c r="F29" i="81"/>
  <c r="G28" i="83"/>
  <c r="F29" i="72"/>
  <c r="G28" i="96"/>
  <c r="F29" i="98"/>
  <c r="F29" i="71"/>
  <c r="F29" i="69"/>
  <c r="F29" i="80"/>
  <c r="AG29" i="71"/>
  <c r="AG29" i="98"/>
  <c r="AG29" i="69"/>
  <c r="AG29" i="80"/>
  <c r="AG29" i="75"/>
  <c r="AG29" i="99"/>
  <c r="AG29" i="72"/>
  <c r="AG29" i="81"/>
  <c r="AM29" i="71"/>
  <c r="AM29" i="98"/>
  <c r="AM29" i="80"/>
  <c r="AM29" i="69"/>
  <c r="AM29" i="75"/>
  <c r="AM29" i="99"/>
  <c r="AM29" i="81"/>
  <c r="AM29" i="72"/>
  <c r="AI24" i="71"/>
  <c r="AI24" i="98"/>
  <c r="AI24" i="80"/>
  <c r="AI24" i="69"/>
  <c r="AI24" i="75"/>
  <c r="AI24" i="99"/>
  <c r="AI24" i="81"/>
  <c r="AI24" i="72"/>
  <c r="AE24" i="71"/>
  <c r="AE24" i="80"/>
  <c r="AE24" i="98"/>
  <c r="AE24" i="69"/>
  <c r="AE24" i="75"/>
  <c r="AE24" i="99"/>
  <c r="AE24" i="81"/>
  <c r="AE24" i="72"/>
  <c r="AG24" i="71"/>
  <c r="AG24" i="98"/>
  <c r="AG24" i="69"/>
  <c r="AG24" i="80"/>
  <c r="AG24" i="81"/>
  <c r="AG24" i="75"/>
  <c r="AG24" i="99"/>
  <c r="AG24" i="72"/>
  <c r="W24" i="71"/>
  <c r="W24" i="98"/>
  <c r="W24" i="80"/>
  <c r="W24" i="69"/>
  <c r="W24" i="75"/>
  <c r="W24" i="99"/>
  <c r="W24" i="81"/>
  <c r="W24" i="72"/>
  <c r="B23" i="96"/>
  <c r="B23" i="83"/>
  <c r="AL24" i="71"/>
  <c r="AL24" i="98"/>
  <c r="AL24" i="69"/>
  <c r="AL24" i="80"/>
  <c r="AL24" i="75"/>
  <c r="AL24" i="99"/>
  <c r="AL24" i="81"/>
  <c r="AL24" i="72"/>
  <c r="AB29" i="71"/>
  <c r="AB29" i="98"/>
  <c r="AB29" i="80"/>
  <c r="AB29" i="69"/>
  <c r="AB29" i="81"/>
  <c r="AB29" i="75"/>
  <c r="AB29" i="72"/>
  <c r="AB29" i="99"/>
  <c r="AO29" i="71"/>
  <c r="AO29" i="80"/>
  <c r="AO29" i="69"/>
  <c r="AO29" i="98"/>
  <c r="AO29" i="75"/>
  <c r="AO29" i="99"/>
  <c r="AO29" i="72"/>
  <c r="AO29" i="81"/>
  <c r="AR24" i="71"/>
  <c r="AR24" i="98"/>
  <c r="AR24" i="80"/>
  <c r="AR24" i="69"/>
  <c r="AR24" i="72"/>
  <c r="AR24" i="81"/>
  <c r="AR24" i="75"/>
  <c r="AR24" i="99"/>
  <c r="O24" i="71"/>
  <c r="O24" i="80"/>
  <c r="O24" i="98"/>
  <c r="O24" i="69"/>
  <c r="P23" i="96"/>
  <c r="P23" i="83"/>
  <c r="O24" i="75"/>
  <c r="O24" i="99"/>
  <c r="O24" i="81"/>
  <c r="O24" i="72"/>
  <c r="AJ24" i="71"/>
  <c r="AJ24" i="80"/>
  <c r="AJ24" i="69"/>
  <c r="AJ24" i="98"/>
  <c r="AJ24" i="72"/>
  <c r="AJ24" i="81"/>
  <c r="AJ24" i="75"/>
  <c r="AJ24" i="99"/>
  <c r="R24" i="71"/>
  <c r="R24" i="98"/>
  <c r="R24" i="69"/>
  <c r="R24" i="80"/>
  <c r="R24" i="75"/>
  <c r="R24" i="99"/>
  <c r="R24" i="81"/>
  <c r="S23" i="83"/>
  <c r="R24" i="72"/>
  <c r="S23" i="96"/>
  <c r="AH29" i="71"/>
  <c r="AH29" i="98"/>
  <c r="AH29" i="69"/>
  <c r="AH29" i="80"/>
  <c r="AH29" i="75"/>
  <c r="AH29" i="99"/>
  <c r="AH29" i="81"/>
  <c r="AH29" i="72"/>
  <c r="AD29" i="71"/>
  <c r="AD29" i="98"/>
  <c r="AD29" i="80"/>
  <c r="AD29" i="69"/>
  <c r="AD29" i="75"/>
  <c r="AD29" i="99"/>
  <c r="AD29" i="81"/>
  <c r="AD29" i="72"/>
  <c r="AR29" i="71"/>
  <c r="AR29" i="98"/>
  <c r="AR29" i="80"/>
  <c r="AR29" i="69"/>
  <c r="AR29" i="81"/>
  <c r="AR29" i="75"/>
  <c r="AR29" i="72"/>
  <c r="AR29" i="99"/>
  <c r="AN29" i="71"/>
  <c r="AN29" i="98"/>
  <c r="AN29" i="80"/>
  <c r="AN29" i="69"/>
  <c r="AN29" i="99"/>
  <c r="AN29" i="72"/>
  <c r="AN29" i="81"/>
  <c r="AN29" i="75"/>
  <c r="AB24" i="71"/>
  <c r="AB24" i="98"/>
  <c r="AB24" i="80"/>
  <c r="AB24" i="69"/>
  <c r="AB24" i="72"/>
  <c r="AB24" i="81"/>
  <c r="AB24" i="99"/>
  <c r="AB24" i="75"/>
  <c r="P24" i="71"/>
  <c r="P24" i="98"/>
  <c r="P24" i="80"/>
  <c r="P24" i="69"/>
  <c r="Q23" i="96"/>
  <c r="Q23" i="83"/>
  <c r="P24" i="81"/>
  <c r="P24" i="75"/>
  <c r="P24" i="99"/>
  <c r="P24" i="72"/>
  <c r="J24" i="99"/>
  <c r="J24" i="71"/>
  <c r="J24" i="98"/>
  <c r="J24" i="80"/>
  <c r="J24" i="69"/>
  <c r="J24" i="75"/>
  <c r="J24" i="81"/>
  <c r="K23" i="83"/>
  <c r="J24" i="72"/>
  <c r="K23" i="96"/>
  <c r="AD24" i="71"/>
  <c r="AD24" i="98"/>
  <c r="AD24" i="80"/>
  <c r="AD24" i="69"/>
  <c r="AD24" i="75"/>
  <c r="AD24" i="99"/>
  <c r="AD24" i="81"/>
  <c r="AD24" i="72"/>
  <c r="AF29" i="71"/>
  <c r="AF29" i="98"/>
  <c r="AF29" i="80"/>
  <c r="AF29" i="69"/>
  <c r="AF29" i="99"/>
  <c r="AF29" i="72"/>
  <c r="AF29" i="81"/>
  <c r="AF29" i="75"/>
  <c r="AP29" i="71"/>
  <c r="AP29" i="98"/>
  <c r="AP29" i="80"/>
  <c r="AP29" i="69"/>
  <c r="AP29" i="75"/>
  <c r="AP29" i="99"/>
  <c r="AP29" i="81"/>
  <c r="AP29" i="72"/>
  <c r="O29" i="71"/>
  <c r="O29" i="80"/>
  <c r="O29" i="98"/>
  <c r="O29" i="69"/>
  <c r="P28" i="96"/>
  <c r="P28" i="83"/>
  <c r="O29" i="75"/>
  <c r="O29" i="99"/>
  <c r="O29" i="81"/>
  <c r="O29" i="72"/>
  <c r="AK29" i="71"/>
  <c r="AK29" i="98"/>
  <c r="AK29" i="69"/>
  <c r="AK29" i="80"/>
  <c r="AK29" i="99"/>
  <c r="AK29" i="81"/>
  <c r="AK29" i="75"/>
  <c r="AK29" i="72"/>
  <c r="F24" i="75"/>
  <c r="G23" i="96"/>
  <c r="F24" i="99"/>
  <c r="F24" i="81"/>
  <c r="G23" i="83"/>
  <c r="F24" i="72"/>
  <c r="F24" i="71"/>
  <c r="F24" i="98"/>
  <c r="F24" i="69"/>
  <c r="F24" i="80"/>
  <c r="AK24" i="71"/>
  <c r="AK24" i="98"/>
  <c r="AK24" i="69"/>
  <c r="AK24" i="80"/>
  <c r="AK24" i="75"/>
  <c r="AK24" i="99"/>
  <c r="AK24" i="72"/>
  <c r="AK24" i="81"/>
  <c r="M24" i="71"/>
  <c r="M24" i="98"/>
  <c r="M24" i="69"/>
  <c r="M24" i="80"/>
  <c r="N23" i="96"/>
  <c r="M24" i="75"/>
  <c r="M24" i="99"/>
  <c r="N23" i="83"/>
  <c r="M24" i="72"/>
  <c r="M24" i="81"/>
  <c r="C23" i="96"/>
  <c r="C23" i="83"/>
  <c r="AL29" i="98"/>
  <c r="AL29" i="71"/>
  <c r="AL29" i="69"/>
  <c r="AL29" i="80"/>
  <c r="AL29" i="75"/>
  <c r="AL29" i="99"/>
  <c r="AL29" i="81"/>
  <c r="AL29" i="72"/>
  <c r="Z24" i="71"/>
  <c r="Z24" i="98"/>
  <c r="Z24" i="80"/>
  <c r="Z24" i="69"/>
  <c r="Z24" i="75"/>
  <c r="Z24" i="99"/>
  <c r="Z24" i="81"/>
  <c r="Z24" i="72"/>
  <c r="N29" i="71"/>
  <c r="N29" i="98"/>
  <c r="N29" i="80"/>
  <c r="N29" i="69"/>
  <c r="N29" i="75"/>
  <c r="N29" i="99"/>
  <c r="N29" i="81"/>
  <c r="O28" i="96"/>
  <c r="N29" i="72"/>
  <c r="O28" i="83"/>
  <c r="R29" i="71"/>
  <c r="R29" i="98"/>
  <c r="R29" i="69"/>
  <c r="R29" i="80"/>
  <c r="R29" i="75"/>
  <c r="R29" i="99"/>
  <c r="R29" i="81"/>
  <c r="S28" i="83"/>
  <c r="S28" i="96"/>
  <c r="R29" i="72"/>
  <c r="AA29" i="98"/>
  <c r="AA29" i="80"/>
  <c r="AA29" i="71"/>
  <c r="AA29" i="69"/>
  <c r="AA29" i="75"/>
  <c r="AA29" i="99"/>
  <c r="AA29" i="81"/>
  <c r="AA29" i="72"/>
  <c r="AQ24" i="71"/>
  <c r="AQ24" i="98"/>
  <c r="AQ24" i="80"/>
  <c r="AQ24" i="69"/>
  <c r="AQ24" i="75"/>
  <c r="AQ24" i="99"/>
  <c r="AQ24" i="81"/>
  <c r="AQ24" i="72"/>
  <c r="K24" i="71"/>
  <c r="K24" i="98"/>
  <c r="K24" i="80"/>
  <c r="K24" i="69"/>
  <c r="L23" i="96"/>
  <c r="L23" i="83"/>
  <c r="K24" i="75"/>
  <c r="K24" i="99"/>
  <c r="K24" i="81"/>
  <c r="K24" i="72"/>
  <c r="AE29" i="71"/>
  <c r="AE29" i="80"/>
  <c r="AE29" i="98"/>
  <c r="AE29" i="69"/>
  <c r="AE29" i="75"/>
  <c r="AE29" i="99"/>
  <c r="AE29" i="81"/>
  <c r="AE29" i="72"/>
  <c r="Z29" i="71"/>
  <c r="Z29" i="98"/>
  <c r="Z29" i="80"/>
  <c r="Z29" i="69"/>
  <c r="Z29" i="75"/>
  <c r="Z29" i="99"/>
  <c r="Z29" i="81"/>
  <c r="Z29" i="72"/>
  <c r="X24" i="71"/>
  <c r="X24" i="98"/>
  <c r="X24" i="69"/>
  <c r="X24" i="80"/>
  <c r="X24" i="81"/>
  <c r="X24" i="75"/>
  <c r="X24" i="99"/>
  <c r="X24" i="72"/>
  <c r="K29" i="71"/>
  <c r="K29" i="98"/>
  <c r="K29" i="80"/>
  <c r="K29" i="69"/>
  <c r="L28" i="96"/>
  <c r="L28" i="83"/>
  <c r="K29" i="75"/>
  <c r="K29" i="99"/>
  <c r="K29" i="81"/>
  <c r="K29" i="72"/>
  <c r="AI29" i="71"/>
  <c r="AI29" i="98"/>
  <c r="AI29" i="80"/>
  <c r="AI29" i="69"/>
  <c r="AI29" i="75"/>
  <c r="AI29" i="99"/>
  <c r="AI29" i="81"/>
  <c r="AI29" i="72"/>
  <c r="V24" i="71"/>
  <c r="V24" i="98"/>
  <c r="V24" i="69"/>
  <c r="V24" i="80"/>
  <c r="V24" i="75"/>
  <c r="V24" i="99"/>
  <c r="V24" i="81"/>
  <c r="V24" i="72"/>
  <c r="AA24" i="71"/>
  <c r="AA24" i="98"/>
  <c r="AA24" i="80"/>
  <c r="AA24" i="69"/>
  <c r="AA24" i="75"/>
  <c r="AA24" i="99"/>
  <c r="AA24" i="81"/>
  <c r="AA24" i="72"/>
  <c r="T29" i="71"/>
  <c r="T29" i="80"/>
  <c r="T29" i="98"/>
  <c r="T29" i="69"/>
  <c r="T29" i="81"/>
  <c r="T29" i="75"/>
  <c r="T29" i="72"/>
  <c r="T29" i="99"/>
  <c r="C28" i="96"/>
  <c r="C28" i="83"/>
  <c r="H24" i="75"/>
  <c r="H24" i="99"/>
  <c r="H24" i="81"/>
  <c r="H24" i="71"/>
  <c r="H24" i="98"/>
  <c r="H24" i="69"/>
  <c r="H24" i="80"/>
  <c r="I23" i="96"/>
  <c r="I23" i="83"/>
  <c r="H24" i="72"/>
  <c r="AH24" i="71"/>
  <c r="AH24" i="98"/>
  <c r="AH24" i="69"/>
  <c r="AH24" i="80"/>
  <c r="AH24" i="75"/>
  <c r="AH24" i="99"/>
  <c r="AH24" i="81"/>
  <c r="AH24" i="72"/>
  <c r="V29" i="98"/>
  <c r="V29" i="71"/>
  <c r="V29" i="69"/>
  <c r="V29" i="80"/>
  <c r="V29" i="75"/>
  <c r="V29" i="99"/>
  <c r="V29" i="81"/>
  <c r="V29" i="72"/>
  <c r="AQ29" i="98"/>
  <c r="AQ29" i="71"/>
  <c r="AQ29" i="80"/>
  <c r="AQ29" i="69"/>
  <c r="AQ29" i="75"/>
  <c r="AQ29" i="99"/>
  <c r="AQ29" i="81"/>
  <c r="AQ29" i="72"/>
  <c r="S24" i="71"/>
  <c r="S24" i="98"/>
  <c r="S24" i="80"/>
  <c r="S24" i="69"/>
  <c r="T23" i="96"/>
  <c r="T23" i="83"/>
  <c r="S24" i="75"/>
  <c r="S24" i="99"/>
  <c r="S24" i="81"/>
  <c r="S24" i="72"/>
  <c r="L29" i="71"/>
  <c r="L29" i="98"/>
  <c r="L29" i="80"/>
  <c r="L29" i="69"/>
  <c r="M28" i="96"/>
  <c r="M28" i="83"/>
  <c r="L29" i="81"/>
  <c r="L29" i="75"/>
  <c r="L29" i="72"/>
  <c r="L29" i="99"/>
  <c r="AC24" i="71"/>
  <c r="AC24" i="98"/>
  <c r="AC24" i="69"/>
  <c r="AC24" i="80"/>
  <c r="AC24" i="75"/>
  <c r="AC24" i="99"/>
  <c r="AC24" i="72"/>
  <c r="AC24" i="81"/>
  <c r="AS29" i="71"/>
  <c r="AS29" i="98"/>
  <c r="AS29" i="69"/>
  <c r="AS29" i="80"/>
  <c r="AS29" i="99"/>
  <c r="AS29" i="81"/>
  <c r="AS29" i="75"/>
  <c r="AS29" i="72"/>
  <c r="P29" i="71"/>
  <c r="P29" i="98"/>
  <c r="P29" i="80"/>
  <c r="P29" i="69"/>
  <c r="Q28" i="96"/>
  <c r="Q28" i="83"/>
  <c r="P29" i="99"/>
  <c r="P29" i="72"/>
  <c r="P29" i="81"/>
  <c r="P29" i="75"/>
  <c r="X29" i="71"/>
  <c r="X29" i="98"/>
  <c r="X29" i="80"/>
  <c r="X29" i="69"/>
  <c r="X29" i="99"/>
  <c r="X29" i="72"/>
  <c r="X29" i="81"/>
  <c r="X29" i="75"/>
  <c r="AN24" i="71"/>
  <c r="AN24" i="98"/>
  <c r="AN24" i="80"/>
  <c r="AN24" i="69"/>
  <c r="AN24" i="81"/>
  <c r="AN24" i="75"/>
  <c r="AN24" i="99"/>
  <c r="AN24" i="72"/>
  <c r="AP24" i="71"/>
  <c r="AP24" i="98"/>
  <c r="AP24" i="80"/>
  <c r="AP24" i="69"/>
  <c r="AP24" i="75"/>
  <c r="AP24" i="99"/>
  <c r="AP24" i="81"/>
  <c r="AP24" i="72"/>
  <c r="H29" i="75"/>
  <c r="H29" i="99"/>
  <c r="H29" i="81"/>
  <c r="H29" i="71"/>
  <c r="H29" i="98"/>
  <c r="H29" i="80"/>
  <c r="H29" i="69"/>
  <c r="I28" i="96"/>
  <c r="I28" i="83"/>
  <c r="H29" i="72"/>
  <c r="U24" i="71"/>
  <c r="U24" i="98"/>
  <c r="U24" i="69"/>
  <c r="U24" i="80"/>
  <c r="U24" i="75"/>
  <c r="U24" i="99"/>
  <c r="U24" i="72"/>
  <c r="U24" i="81"/>
  <c r="B28" i="96"/>
  <c r="B28" i="83"/>
  <c r="I24" i="75"/>
  <c r="I24" i="81"/>
  <c r="I24" i="99"/>
  <c r="I24" i="71"/>
  <c r="I24" i="98"/>
  <c r="I24" i="80"/>
  <c r="I24" i="69"/>
  <c r="J23" i="83"/>
  <c r="J23" i="96"/>
  <c r="I24" i="72"/>
  <c r="S29" i="71"/>
  <c r="S29" i="98"/>
  <c r="S29" i="80"/>
  <c r="S29" i="69"/>
  <c r="T28" i="96"/>
  <c r="T28" i="83"/>
  <c r="S29" i="75"/>
  <c r="S29" i="99"/>
  <c r="S29" i="81"/>
  <c r="S29" i="72"/>
  <c r="AM24" i="71"/>
  <c r="AM24" i="98"/>
  <c r="AM24" i="80"/>
  <c r="AM24" i="69"/>
  <c r="AM24" i="75"/>
  <c r="AM24" i="99"/>
  <c r="AM24" i="81"/>
  <c r="AM24" i="72"/>
  <c r="M29" i="71"/>
  <c r="M29" i="98"/>
  <c r="M29" i="69"/>
  <c r="M29" i="80"/>
  <c r="N28" i="96"/>
  <c r="M29" i="99"/>
  <c r="M29" i="81"/>
  <c r="N28" i="83"/>
  <c r="M29" i="75"/>
  <c r="M29" i="72"/>
  <c r="E7" i="90" l="1"/>
  <c r="E7" i="89"/>
  <c r="E7" i="112"/>
  <c r="E7" i="113"/>
  <c r="E7" i="88"/>
  <c r="E4" i="87"/>
  <c r="E5" i="87"/>
  <c r="E5" i="90" s="1"/>
  <c r="E7" i="87"/>
  <c r="E5" i="112" l="1"/>
  <c r="E4" i="112"/>
  <c r="E4" i="90"/>
  <c r="E4" i="113"/>
  <c r="E4" i="88"/>
  <c r="E5" i="113"/>
  <c r="E5" i="88"/>
  <c r="E4" i="89"/>
  <c r="E5" i="89"/>
  <c r="E8" i="112" l="1"/>
  <c r="E8" i="113"/>
  <c r="E8" i="90"/>
  <c r="E8" i="88"/>
  <c r="E8" i="89"/>
  <c r="E8" i="87"/>
  <c r="E13" i="90"/>
  <c r="E13" i="89"/>
  <c r="E13" i="112"/>
  <c r="E13" i="113"/>
  <c r="E13" i="88"/>
  <c r="E13" i="87"/>
  <c r="E10" i="89"/>
  <c r="E10" i="112"/>
  <c r="E10" i="113"/>
  <c r="E10" i="88"/>
  <c r="E10" i="90"/>
  <c r="E10" i="87"/>
  <c r="E11" i="90" l="1"/>
  <c r="E11" i="112"/>
  <c r="E11" i="113"/>
  <c r="E11" i="89"/>
  <c r="E11" i="88"/>
  <c r="E11" i="87"/>
  <c r="E14" i="112"/>
  <c r="E14" i="113"/>
  <c r="E14" i="90"/>
  <c r="E14" i="87"/>
  <c r="E14" i="88"/>
  <c r="E14" i="89"/>
  <c r="B13" i="90" l="1"/>
  <c r="B13" i="89"/>
  <c r="B13" i="112"/>
  <c r="B13" i="113"/>
  <c r="B13" i="88"/>
  <c r="B13" i="87"/>
  <c r="B10" i="90"/>
  <c r="B10" i="89"/>
  <c r="B10" i="113"/>
  <c r="B10" i="88"/>
  <c r="B10" i="87"/>
  <c r="B10" i="112"/>
  <c r="B8" i="112"/>
  <c r="B8" i="90"/>
  <c r="B8" i="87"/>
  <c r="B8" i="89"/>
  <c r="B8" i="113"/>
  <c r="B8" i="88"/>
  <c r="B14" i="89" l="1"/>
  <c r="B14" i="90"/>
  <c r="B14" i="112"/>
  <c r="B14" i="113"/>
  <c r="B14" i="88"/>
  <c r="B14" i="87"/>
  <c r="B11" i="90"/>
  <c r="B11" i="89"/>
  <c r="B11" i="113"/>
  <c r="B11" i="88"/>
  <c r="B11" i="87"/>
  <c r="B11" i="112"/>
  <c r="I15" i="117"/>
  <c r="I16" i="117" s="1"/>
  <c r="L18" i="117"/>
  <c r="L19" i="117" s="1"/>
  <c r="G26" i="117"/>
  <c r="G27" i="117" s="1"/>
  <c r="G28" i="117" s="1"/>
  <c r="G29" i="117" s="1"/>
  <c r="C18" i="117"/>
  <c r="C19" i="117" s="1"/>
  <c r="J26" i="117"/>
  <c r="J27" i="117" s="1"/>
  <c r="J28" i="117" s="1"/>
  <c r="J29" i="117" s="1"/>
  <c r="E21" i="117"/>
  <c r="E22" i="117" s="1"/>
  <c r="E23" i="117" s="1"/>
  <c r="E24" i="117" s="1"/>
  <c r="N26" i="120"/>
  <c r="N27" i="120" s="1"/>
  <c r="N28" i="120" s="1"/>
  <c r="N29" i="120" s="1"/>
  <c r="H15" i="116"/>
  <c r="H16" i="116" s="1"/>
  <c r="F15" i="116"/>
  <c r="F16" i="116" s="1"/>
  <c r="E15" i="120" l="1"/>
  <c r="E16" i="120" s="1"/>
  <c r="I21" i="120"/>
  <c r="I22" i="120" s="1"/>
  <c r="I23" i="120" s="1"/>
  <c r="I24" i="120" s="1"/>
  <c r="I18" i="120"/>
  <c r="I19" i="120" s="1"/>
  <c r="K15" i="120"/>
  <c r="K16" i="120" s="1"/>
  <c r="O18" i="120"/>
  <c r="O19" i="120" s="1"/>
  <c r="M15" i="116"/>
  <c r="M16" i="116" s="1"/>
  <c r="H18" i="116"/>
  <c r="H19" i="116" s="1"/>
  <c r="D21" i="116"/>
  <c r="D22" i="116" s="1"/>
  <c r="D23" i="116" s="1"/>
  <c r="D24" i="116" s="1"/>
  <c r="H26" i="116"/>
  <c r="H27" i="116" s="1"/>
  <c r="H28" i="116" s="1"/>
  <c r="H29" i="116" s="1"/>
  <c r="N18" i="120"/>
  <c r="N19" i="120" s="1"/>
  <c r="D18" i="116"/>
  <c r="D19" i="116" s="1"/>
  <c r="M18" i="116"/>
  <c r="M19" i="116" s="1"/>
  <c r="M21" i="116"/>
  <c r="M22" i="116" s="1"/>
  <c r="M23" i="116" s="1"/>
  <c r="M24" i="116" s="1"/>
  <c r="O21" i="120"/>
  <c r="O22" i="120" s="1"/>
  <c r="O23" i="120" s="1"/>
  <c r="O24" i="120" s="1"/>
  <c r="L15" i="116"/>
  <c r="L16" i="116" s="1"/>
  <c r="B21" i="116"/>
  <c r="B22" i="116" s="1"/>
  <c r="B23" i="116" s="1"/>
  <c r="B24" i="116" s="1"/>
  <c r="P15" i="116"/>
  <c r="P16" i="116" s="1"/>
  <c r="C18" i="116"/>
  <c r="C19" i="116" s="1"/>
  <c r="P18" i="116"/>
  <c r="P19" i="116" s="1"/>
  <c r="J15" i="120"/>
  <c r="J16" i="120" s="1"/>
  <c r="J21" i="120"/>
  <c r="J22" i="120" s="1"/>
  <c r="J23" i="120" s="1"/>
  <c r="J24" i="120" s="1"/>
  <c r="E26" i="120"/>
  <c r="E27" i="120" s="1"/>
  <c r="E28" i="120" s="1"/>
  <c r="E29" i="120" s="1"/>
  <c r="J18" i="120"/>
  <c r="J19" i="120" s="1"/>
  <c r="J26" i="120"/>
  <c r="J27" i="120" s="1"/>
  <c r="J28" i="120" s="1"/>
  <c r="J29" i="120" s="1"/>
  <c r="C26" i="120"/>
  <c r="C27" i="120" s="1"/>
  <c r="C28" i="120" s="1"/>
  <c r="C29" i="120" s="1"/>
  <c r="C21" i="120"/>
  <c r="C22" i="120" s="1"/>
  <c r="C23" i="120" s="1"/>
  <c r="C24" i="120" s="1"/>
  <c r="C18" i="120"/>
  <c r="C19" i="120" s="1"/>
  <c r="H26" i="120"/>
  <c r="H27" i="120" s="1"/>
  <c r="H28" i="120" s="1"/>
  <c r="H29" i="120" s="1"/>
  <c r="H21" i="120"/>
  <c r="H22" i="120" s="1"/>
  <c r="H23" i="120" s="1"/>
  <c r="H24" i="120" s="1"/>
  <c r="H15" i="120"/>
  <c r="H16" i="120" s="1"/>
  <c r="L26" i="120"/>
  <c r="L27" i="120" s="1"/>
  <c r="L28" i="120" s="1"/>
  <c r="L29" i="120" s="1"/>
  <c r="L21" i="120"/>
  <c r="L22" i="120" s="1"/>
  <c r="L23" i="120" s="1"/>
  <c r="L24" i="120" s="1"/>
  <c r="L18" i="120"/>
  <c r="L19" i="120" s="1"/>
  <c r="L15" i="120"/>
  <c r="L16" i="120" s="1"/>
  <c r="P26" i="120"/>
  <c r="P27" i="120" s="1"/>
  <c r="P28" i="120" s="1"/>
  <c r="P29" i="120" s="1"/>
  <c r="P21" i="120"/>
  <c r="P22" i="120" s="1"/>
  <c r="P23" i="120" s="1"/>
  <c r="P24" i="120" s="1"/>
  <c r="P18" i="120"/>
  <c r="P19" i="120" s="1"/>
  <c r="P15" i="120"/>
  <c r="P16" i="120" s="1"/>
  <c r="B15" i="120"/>
  <c r="B16" i="120" s="1"/>
  <c r="B21" i="120"/>
  <c r="B22" i="120" s="1"/>
  <c r="B23" i="120" s="1"/>
  <c r="B24" i="120" s="1"/>
  <c r="B18" i="120"/>
  <c r="B19" i="120" s="1"/>
  <c r="F26" i="120"/>
  <c r="F27" i="120" s="1"/>
  <c r="F28" i="120" s="1"/>
  <c r="F29" i="120" s="1"/>
  <c r="F18" i="120"/>
  <c r="F19" i="120" s="1"/>
  <c r="F21" i="120"/>
  <c r="F22" i="120" s="1"/>
  <c r="F23" i="120" s="1"/>
  <c r="F24" i="120" s="1"/>
  <c r="F15" i="120"/>
  <c r="F16" i="120" s="1"/>
  <c r="K21" i="120"/>
  <c r="K22" i="120" s="1"/>
  <c r="K23" i="120" s="1"/>
  <c r="K24" i="120" s="1"/>
  <c r="K26" i="120"/>
  <c r="K27" i="120" s="1"/>
  <c r="K28" i="120" s="1"/>
  <c r="K29" i="120" s="1"/>
  <c r="K18" i="120"/>
  <c r="K19" i="120" s="1"/>
  <c r="O26" i="120"/>
  <c r="O27" i="120" s="1"/>
  <c r="O28" i="120" s="1"/>
  <c r="O29" i="120" s="1"/>
  <c r="C15" i="120"/>
  <c r="C16" i="120" s="1"/>
  <c r="O15" i="120"/>
  <c r="O16" i="120" s="1"/>
  <c r="H18" i="120"/>
  <c r="H19" i="120" s="1"/>
  <c r="B26" i="120"/>
  <c r="B27" i="120" s="1"/>
  <c r="B28" i="120" s="1"/>
  <c r="B29" i="120" s="1"/>
  <c r="D26" i="120"/>
  <c r="D27" i="120" s="1"/>
  <c r="D28" i="120" s="1"/>
  <c r="D29" i="120" s="1"/>
  <c r="D15" i="120"/>
  <c r="D16" i="120" s="1"/>
  <c r="I26" i="120"/>
  <c r="I27" i="120" s="1"/>
  <c r="I28" i="120" s="1"/>
  <c r="I29" i="120" s="1"/>
  <c r="I15" i="120"/>
  <c r="I16" i="120" s="1"/>
  <c r="M26" i="120"/>
  <c r="M27" i="120" s="1"/>
  <c r="M28" i="120" s="1"/>
  <c r="M29" i="120" s="1"/>
  <c r="M15" i="120"/>
  <c r="M16" i="120" s="1"/>
  <c r="D21" i="120"/>
  <c r="D22" i="120" s="1"/>
  <c r="D23" i="120" s="1"/>
  <c r="D24" i="120" s="1"/>
  <c r="M21" i="120"/>
  <c r="M22" i="120" s="1"/>
  <c r="M23" i="120" s="1"/>
  <c r="M24" i="120" s="1"/>
  <c r="E18" i="120"/>
  <c r="E19" i="120" s="1"/>
  <c r="E21" i="120"/>
  <c r="E22" i="120" s="1"/>
  <c r="E23" i="120" s="1"/>
  <c r="E24" i="120" s="1"/>
  <c r="N15" i="120"/>
  <c r="N16" i="120" s="1"/>
  <c r="D18" i="120"/>
  <c r="D19" i="120" s="1"/>
  <c r="M18" i="120"/>
  <c r="M19" i="120" s="1"/>
  <c r="N21" i="120"/>
  <c r="N22" i="120" s="1"/>
  <c r="N23" i="120" s="1"/>
  <c r="N24" i="120" s="1"/>
  <c r="F26" i="117"/>
  <c r="F27" i="117" s="1"/>
  <c r="F28" i="117" s="1"/>
  <c r="F29" i="117" s="1"/>
  <c r="F21" i="117"/>
  <c r="F22" i="117" s="1"/>
  <c r="F23" i="117" s="1"/>
  <c r="F24" i="117" s="1"/>
  <c r="O26" i="117"/>
  <c r="O27" i="117" s="1"/>
  <c r="O28" i="117" s="1"/>
  <c r="O29" i="117" s="1"/>
  <c r="O21" i="117"/>
  <c r="O22" i="117" s="1"/>
  <c r="O23" i="117" s="1"/>
  <c r="O24" i="117" s="1"/>
  <c r="O18" i="117"/>
  <c r="O19" i="117" s="1"/>
  <c r="O15" i="117"/>
  <c r="O16" i="117" s="1"/>
  <c r="C26" i="117"/>
  <c r="C27" i="117" s="1"/>
  <c r="C28" i="117" s="1"/>
  <c r="C29" i="117" s="1"/>
  <c r="C15" i="117"/>
  <c r="C16" i="117" s="1"/>
  <c r="C21" i="117"/>
  <c r="C22" i="117" s="1"/>
  <c r="C23" i="117" s="1"/>
  <c r="C24" i="117" s="1"/>
  <c r="P21" i="117"/>
  <c r="P22" i="117" s="1"/>
  <c r="P23" i="117" s="1"/>
  <c r="P24" i="117" s="1"/>
  <c r="P18" i="117"/>
  <c r="P19" i="117" s="1"/>
  <c r="P15" i="117"/>
  <c r="P16" i="117" s="1"/>
  <c r="D18" i="117"/>
  <c r="D19" i="117" s="1"/>
  <c r="D21" i="117"/>
  <c r="D22" i="117" s="1"/>
  <c r="D23" i="117" s="1"/>
  <c r="D24" i="117" s="1"/>
  <c r="D26" i="117"/>
  <c r="D27" i="117" s="1"/>
  <c r="D28" i="117" s="1"/>
  <c r="D29" i="117" s="1"/>
  <c r="D15" i="117"/>
  <c r="D16" i="117" s="1"/>
  <c r="I18" i="117"/>
  <c r="I19" i="117" s="1"/>
  <c r="I26" i="117"/>
  <c r="I27" i="117" s="1"/>
  <c r="I28" i="117" s="1"/>
  <c r="I29" i="117" s="1"/>
  <c r="I21" i="117"/>
  <c r="I22" i="117" s="1"/>
  <c r="I23" i="117" s="1"/>
  <c r="I24" i="117" s="1"/>
  <c r="M18" i="117"/>
  <c r="M19" i="117" s="1"/>
  <c r="M26" i="117"/>
  <c r="M27" i="117" s="1"/>
  <c r="M28" i="117" s="1"/>
  <c r="M29" i="117" s="1"/>
  <c r="M15" i="117"/>
  <c r="M16" i="117" s="1"/>
  <c r="M21" i="117"/>
  <c r="M22" i="117" s="1"/>
  <c r="M23" i="117" s="1"/>
  <c r="M24" i="117" s="1"/>
  <c r="P26" i="117"/>
  <c r="P27" i="117" s="1"/>
  <c r="P28" i="117" s="1"/>
  <c r="P29" i="117" s="1"/>
  <c r="B26" i="117"/>
  <c r="B27" i="117" s="1"/>
  <c r="B28" i="117" s="1"/>
  <c r="B29" i="117" s="1"/>
  <c r="B21" i="117"/>
  <c r="B22" i="117" s="1"/>
  <c r="B23" i="117" s="1"/>
  <c r="B24" i="117" s="1"/>
  <c r="B18" i="117"/>
  <c r="B19" i="117" s="1"/>
  <c r="K26" i="117"/>
  <c r="K27" i="117" s="1"/>
  <c r="K28" i="117" s="1"/>
  <c r="K29" i="117" s="1"/>
  <c r="K21" i="117"/>
  <c r="K22" i="117" s="1"/>
  <c r="K23" i="117" s="1"/>
  <c r="K24" i="117" s="1"/>
  <c r="K18" i="117"/>
  <c r="K19" i="117" s="1"/>
  <c r="K15" i="117"/>
  <c r="K16" i="117" s="1"/>
  <c r="F15" i="117"/>
  <c r="F16" i="117" s="1"/>
  <c r="G15" i="117"/>
  <c r="G16" i="117" s="1"/>
  <c r="G18" i="117"/>
  <c r="G19" i="117" s="1"/>
  <c r="L15" i="117"/>
  <c r="L16" i="117" s="1"/>
  <c r="L21" i="117"/>
  <c r="L22" i="117" s="1"/>
  <c r="L23" i="117" s="1"/>
  <c r="L24" i="117" s="1"/>
  <c r="L26" i="117"/>
  <c r="L27" i="117" s="1"/>
  <c r="L28" i="117" s="1"/>
  <c r="L29" i="117" s="1"/>
  <c r="F18" i="117"/>
  <c r="F19" i="117" s="1"/>
  <c r="G21" i="117"/>
  <c r="G22" i="117" s="1"/>
  <c r="G23" i="117" s="1"/>
  <c r="G24" i="117" s="1"/>
  <c r="E18" i="117"/>
  <c r="E19" i="117" s="1"/>
  <c r="E26" i="117"/>
  <c r="E27" i="117" s="1"/>
  <c r="E28" i="117" s="1"/>
  <c r="E29" i="117" s="1"/>
  <c r="E15" i="117"/>
  <c r="E16" i="117" s="1"/>
  <c r="J21" i="117"/>
  <c r="J22" i="117" s="1"/>
  <c r="J23" i="117" s="1"/>
  <c r="J24" i="117" s="1"/>
  <c r="J18" i="117"/>
  <c r="J19" i="117" s="1"/>
  <c r="J15" i="117"/>
  <c r="J16" i="117" s="1"/>
  <c r="N26" i="117"/>
  <c r="N27" i="117" s="1"/>
  <c r="N28" i="117" s="1"/>
  <c r="N29" i="117" s="1"/>
  <c r="B15" i="117"/>
  <c r="B16" i="117" s="1"/>
  <c r="N15" i="117"/>
  <c r="N16" i="117" s="1"/>
  <c r="N18" i="117"/>
  <c r="N19" i="117" s="1"/>
  <c r="N21" i="117"/>
  <c r="N22" i="117" s="1"/>
  <c r="N23" i="117" s="1"/>
  <c r="N24" i="117" s="1"/>
  <c r="E18" i="116"/>
  <c r="E19" i="116" s="1"/>
  <c r="E21" i="116"/>
  <c r="E22" i="116" s="1"/>
  <c r="E23" i="116" s="1"/>
  <c r="E24" i="116" s="1"/>
  <c r="E26" i="116"/>
  <c r="E27" i="116" s="1"/>
  <c r="E28" i="116" s="1"/>
  <c r="E29" i="116" s="1"/>
  <c r="K21" i="116"/>
  <c r="K22" i="116" s="1"/>
  <c r="K23" i="116" s="1"/>
  <c r="K24" i="116" s="1"/>
  <c r="K26" i="116"/>
  <c r="K27" i="116" s="1"/>
  <c r="K28" i="116" s="1"/>
  <c r="K29" i="116" s="1"/>
  <c r="J18" i="116"/>
  <c r="J19" i="116" s="1"/>
  <c r="J26" i="116"/>
  <c r="J27" i="116" s="1"/>
  <c r="J28" i="116" s="1"/>
  <c r="J29" i="116" s="1"/>
  <c r="J15" i="116"/>
  <c r="J16" i="116" s="1"/>
  <c r="B26" i="116"/>
  <c r="B27" i="116" s="1"/>
  <c r="B28" i="116" s="1"/>
  <c r="B29" i="116" s="1"/>
  <c r="B15" i="116"/>
  <c r="B16" i="116" s="1"/>
  <c r="O26" i="116"/>
  <c r="O27" i="116" s="1"/>
  <c r="O28" i="116" s="1"/>
  <c r="O29" i="116" s="1"/>
  <c r="O21" i="116"/>
  <c r="O22" i="116" s="1"/>
  <c r="O23" i="116" s="1"/>
  <c r="O24" i="116" s="1"/>
  <c r="O18" i="116"/>
  <c r="O19" i="116" s="1"/>
  <c r="O15" i="116"/>
  <c r="O16" i="116" s="1"/>
  <c r="B18" i="116"/>
  <c r="B19" i="116" s="1"/>
  <c r="K18" i="116"/>
  <c r="K19" i="116" s="1"/>
  <c r="J21" i="116"/>
  <c r="J22" i="116" s="1"/>
  <c r="J23" i="116" s="1"/>
  <c r="J24" i="116" s="1"/>
  <c r="N18" i="116"/>
  <c r="N19" i="116" s="1"/>
  <c r="N21" i="116"/>
  <c r="N22" i="116" s="1"/>
  <c r="N23" i="116" s="1"/>
  <c r="N24" i="116" s="1"/>
  <c r="N15" i="116"/>
  <c r="N16" i="116" s="1"/>
  <c r="N26" i="116"/>
  <c r="N27" i="116" s="1"/>
  <c r="N28" i="116" s="1"/>
  <c r="N29" i="116" s="1"/>
  <c r="F18" i="116"/>
  <c r="F19" i="116" s="1"/>
  <c r="F21" i="116"/>
  <c r="F22" i="116" s="1"/>
  <c r="F23" i="116" s="1"/>
  <c r="F24" i="116" s="1"/>
  <c r="F26" i="116"/>
  <c r="F27" i="116" s="1"/>
  <c r="F28" i="116" s="1"/>
  <c r="F29" i="116" s="1"/>
  <c r="E15" i="116"/>
  <c r="E16" i="116" s="1"/>
  <c r="K15" i="116"/>
  <c r="K16" i="116" s="1"/>
  <c r="C26" i="116"/>
  <c r="C27" i="116" s="1"/>
  <c r="C28" i="116" s="1"/>
  <c r="C29" i="116" s="1"/>
  <c r="C21" i="116"/>
  <c r="C22" i="116" s="1"/>
  <c r="C23" i="116" s="1"/>
  <c r="C24" i="116" s="1"/>
  <c r="G26" i="116"/>
  <c r="G27" i="116" s="1"/>
  <c r="G28" i="116" s="1"/>
  <c r="G29" i="116" s="1"/>
  <c r="G21" i="116"/>
  <c r="G22" i="116" s="1"/>
  <c r="G23" i="116" s="1"/>
  <c r="G24" i="116" s="1"/>
  <c r="L26" i="116"/>
  <c r="L27" i="116" s="1"/>
  <c r="L28" i="116" s="1"/>
  <c r="L29" i="116" s="1"/>
  <c r="L21" i="116"/>
  <c r="L22" i="116" s="1"/>
  <c r="L23" i="116" s="1"/>
  <c r="L24" i="116" s="1"/>
  <c r="L18" i="116"/>
  <c r="L19" i="116" s="1"/>
  <c r="P26" i="116"/>
  <c r="P27" i="116" s="1"/>
  <c r="P28" i="116" s="1"/>
  <c r="P29" i="116" s="1"/>
  <c r="P21" i="116"/>
  <c r="P22" i="116" s="1"/>
  <c r="P23" i="116" s="1"/>
  <c r="P24" i="116" s="1"/>
  <c r="G15" i="116"/>
  <c r="G16" i="116" s="1"/>
  <c r="D26" i="116"/>
  <c r="D27" i="116" s="1"/>
  <c r="D28" i="116" s="1"/>
  <c r="D29" i="116" s="1"/>
  <c r="D15" i="116"/>
  <c r="D16" i="116" s="1"/>
  <c r="C15" i="116"/>
  <c r="C16" i="116" s="1"/>
  <c r="G18" i="116"/>
  <c r="G19" i="116" s="1"/>
  <c r="H21" i="116"/>
  <c r="H22" i="116" s="1"/>
  <c r="H23" i="116" s="1"/>
  <c r="H24" i="116" s="1"/>
  <c r="M26" i="116"/>
  <c r="M27" i="116" s="1"/>
  <c r="M28" i="116" s="1"/>
  <c r="M29" i="116" s="1"/>
  <c r="P18" i="115" l="1"/>
  <c r="P19" i="115" s="1"/>
  <c r="P15" i="115"/>
  <c r="P16" i="115" s="1"/>
  <c r="D15" i="115"/>
  <c r="D16" i="115" s="1"/>
  <c r="M26" i="115"/>
  <c r="M27" i="115" s="1"/>
  <c r="M28" i="115" s="1"/>
  <c r="M29" i="115" s="1"/>
  <c r="C26" i="115" l="1"/>
  <c r="C27" i="115" s="1"/>
  <c r="C28" i="115" s="1"/>
  <c r="C29" i="115" s="1"/>
  <c r="C21" i="115"/>
  <c r="C22" i="115" s="1"/>
  <c r="C23" i="115" s="1"/>
  <c r="C24" i="115" s="1"/>
  <c r="C18" i="115"/>
  <c r="C19" i="115" s="1"/>
  <c r="C15" i="115"/>
  <c r="C16" i="115" s="1"/>
  <c r="D18" i="115"/>
  <c r="D19" i="115" s="1"/>
  <c r="D21" i="115"/>
  <c r="D22" i="115" s="1"/>
  <c r="D23" i="115" s="1"/>
  <c r="D24" i="115" s="1"/>
  <c r="E18" i="115"/>
  <c r="E19" i="115" s="1"/>
  <c r="E21" i="115"/>
  <c r="E22" i="115" s="1"/>
  <c r="E23" i="115" s="1"/>
  <c r="E24" i="115" s="1"/>
  <c r="E26" i="115"/>
  <c r="E27" i="115" s="1"/>
  <c r="E28" i="115" s="1"/>
  <c r="E29" i="115" s="1"/>
  <c r="E15" i="115"/>
  <c r="E16" i="115" s="1"/>
  <c r="I18" i="115"/>
  <c r="I19" i="115" s="1"/>
  <c r="I26" i="115"/>
  <c r="I27" i="115" s="1"/>
  <c r="I28" i="115" s="1"/>
  <c r="I29" i="115" s="1"/>
  <c r="N18" i="115"/>
  <c r="N19" i="115" s="1"/>
  <c r="N21" i="115"/>
  <c r="N22" i="115" s="1"/>
  <c r="N23" i="115" s="1"/>
  <c r="N24" i="115" s="1"/>
  <c r="N15" i="115"/>
  <c r="N16" i="115" s="1"/>
  <c r="N26" i="115"/>
  <c r="N27" i="115" s="1"/>
  <c r="N28" i="115" s="1"/>
  <c r="N29" i="115" s="1"/>
  <c r="D26" i="115"/>
  <c r="D27" i="115" s="1"/>
  <c r="D28" i="115" s="1"/>
  <c r="D29" i="115" s="1"/>
  <c r="B21" i="115"/>
  <c r="B22" i="115" s="1"/>
  <c r="B23" i="115" s="1"/>
  <c r="B24" i="115" s="1"/>
  <c r="B15" i="115"/>
  <c r="B16" i="115" s="1"/>
  <c r="B26" i="115"/>
  <c r="B27" i="115" s="1"/>
  <c r="B28" i="115" s="1"/>
  <c r="B29" i="115" s="1"/>
  <c r="B18" i="115"/>
  <c r="B19" i="115" s="1"/>
  <c r="F26" i="115"/>
  <c r="F27" i="115" s="1"/>
  <c r="F28" i="115" s="1"/>
  <c r="F29" i="115" s="1"/>
  <c r="F15" i="115"/>
  <c r="F16" i="115" s="1"/>
  <c r="F21" i="115"/>
  <c r="F22" i="115" s="1"/>
  <c r="F23" i="115" s="1"/>
  <c r="F24" i="115" s="1"/>
  <c r="F18" i="115"/>
  <c r="F19" i="115" s="1"/>
  <c r="K15" i="115"/>
  <c r="K16" i="115" s="1"/>
  <c r="K21" i="115"/>
  <c r="K22" i="115" s="1"/>
  <c r="K23" i="115" s="1"/>
  <c r="K24" i="115" s="1"/>
  <c r="K18" i="115"/>
  <c r="K19" i="115" s="1"/>
  <c r="O18" i="115"/>
  <c r="O19" i="115" s="1"/>
  <c r="O15" i="115"/>
  <c r="O16" i="115" s="1"/>
  <c r="O21" i="115"/>
  <c r="O22" i="115" s="1"/>
  <c r="O23" i="115" s="1"/>
  <c r="O24" i="115" s="1"/>
  <c r="O26" i="115"/>
  <c r="O27" i="115" s="1"/>
  <c r="O28" i="115" s="1"/>
  <c r="O29" i="115" s="1"/>
  <c r="I21" i="115"/>
  <c r="I22" i="115" s="1"/>
  <c r="I23" i="115" s="1"/>
  <c r="I24" i="115" s="1"/>
  <c r="K26" i="115"/>
  <c r="K27" i="115" s="1"/>
  <c r="K28" i="115" s="1"/>
  <c r="K29" i="115" s="1"/>
  <c r="L26" i="115"/>
  <c r="L27" i="115" s="1"/>
  <c r="L28" i="115" s="1"/>
  <c r="L29" i="115" s="1"/>
  <c r="L21" i="115"/>
  <c r="L22" i="115" s="1"/>
  <c r="L23" i="115" s="1"/>
  <c r="L24" i="115" s="1"/>
  <c r="L18" i="115"/>
  <c r="L19" i="115" s="1"/>
  <c r="L15" i="115"/>
  <c r="L16" i="115" s="1"/>
  <c r="G26" i="115"/>
  <c r="G27" i="115" s="1"/>
  <c r="G28" i="115" s="1"/>
  <c r="G29" i="115" s="1"/>
  <c r="G21" i="115"/>
  <c r="G22" i="115" s="1"/>
  <c r="G23" i="115" s="1"/>
  <c r="G24" i="115" s="1"/>
  <c r="G15" i="115"/>
  <c r="G16" i="115" s="1"/>
  <c r="H21" i="115"/>
  <c r="H22" i="115" s="1"/>
  <c r="H23" i="115" s="1"/>
  <c r="H24" i="115" s="1"/>
  <c r="H18" i="115"/>
  <c r="H19" i="115" s="1"/>
  <c r="H15" i="115"/>
  <c r="H16" i="115" s="1"/>
  <c r="H26" i="115"/>
  <c r="H27" i="115" s="1"/>
  <c r="H28" i="115" s="1"/>
  <c r="H29" i="115" s="1"/>
  <c r="I15" i="115"/>
  <c r="I16" i="115" s="1"/>
  <c r="G18" i="115"/>
  <c r="G19" i="115" s="1"/>
  <c r="P26" i="115"/>
  <c r="P27" i="115" s="1"/>
  <c r="P28" i="115" s="1"/>
  <c r="P29" i="115" s="1"/>
  <c r="P21" i="115"/>
  <c r="P22" i="115" s="1"/>
  <c r="P23" i="115" s="1"/>
  <c r="P24" i="115" s="1"/>
  <c r="M15" i="115"/>
  <c r="M16" i="115" s="1"/>
  <c r="M21" i="115"/>
  <c r="M22" i="115" s="1"/>
  <c r="M23" i="115" s="1"/>
  <c r="M24" i="115" s="1"/>
  <c r="M18" i="115"/>
  <c r="M19" i="115" s="1"/>
  <c r="N26" i="114" l="1"/>
  <c r="N27" i="114" s="1"/>
  <c r="N28" i="114" s="1"/>
  <c r="N29" i="114" s="1"/>
  <c r="M26" i="114"/>
  <c r="M27" i="114" s="1"/>
  <c r="M28" i="114" s="1"/>
  <c r="M29" i="114" s="1"/>
  <c r="L26" i="114"/>
  <c r="L27" i="114" s="1"/>
  <c r="L28" i="114" s="1"/>
  <c r="L29" i="114" s="1"/>
  <c r="K26" i="114"/>
  <c r="K27" i="114" s="1"/>
  <c r="K28" i="114" s="1"/>
  <c r="K29" i="114" s="1"/>
  <c r="J26" i="114"/>
  <c r="J27" i="114" s="1"/>
  <c r="J28" i="114" s="1"/>
  <c r="J29" i="114" s="1"/>
  <c r="I26" i="114"/>
  <c r="I27" i="114" s="1"/>
  <c r="I28" i="114" s="1"/>
  <c r="I29" i="114" s="1"/>
  <c r="H26" i="114"/>
  <c r="H27" i="114" s="1"/>
  <c r="H28" i="114" s="1"/>
  <c r="H29" i="114" s="1"/>
  <c r="G26" i="114"/>
  <c r="G27" i="114" s="1"/>
  <c r="G28" i="114" s="1"/>
  <c r="G29" i="114" s="1"/>
  <c r="F26" i="114"/>
  <c r="F27" i="114" s="1"/>
  <c r="F28" i="114" s="1"/>
  <c r="F29" i="114" s="1"/>
  <c r="D26" i="114"/>
  <c r="D27" i="114" s="1"/>
  <c r="D28" i="114" s="1"/>
  <c r="D29" i="114" s="1"/>
  <c r="C26" i="114"/>
  <c r="C27" i="114" s="1"/>
  <c r="C28" i="114" s="1"/>
  <c r="C29" i="114" s="1"/>
  <c r="B26" i="114"/>
  <c r="B27" i="114" s="1"/>
  <c r="B28" i="114" s="1"/>
  <c r="B29" i="114" s="1"/>
  <c r="N21" i="114"/>
  <c r="N22" i="114" s="1"/>
  <c r="N23" i="114" s="1"/>
  <c r="N24" i="114" s="1"/>
  <c r="M21" i="114"/>
  <c r="M22" i="114" s="1"/>
  <c r="M23" i="114" s="1"/>
  <c r="M24" i="114" s="1"/>
  <c r="L21" i="114"/>
  <c r="L22" i="114" s="1"/>
  <c r="L23" i="114" s="1"/>
  <c r="L24" i="114" s="1"/>
  <c r="K21" i="114"/>
  <c r="K22" i="114" s="1"/>
  <c r="K23" i="114" s="1"/>
  <c r="K24" i="114" s="1"/>
  <c r="J21" i="114"/>
  <c r="J22" i="114" s="1"/>
  <c r="J23" i="114" s="1"/>
  <c r="J24" i="114" s="1"/>
  <c r="I21" i="114"/>
  <c r="I22" i="114" s="1"/>
  <c r="I23" i="114" s="1"/>
  <c r="I24" i="114" s="1"/>
  <c r="H21" i="114"/>
  <c r="H22" i="114" s="1"/>
  <c r="H23" i="114" s="1"/>
  <c r="H24" i="114" s="1"/>
  <c r="G21" i="114"/>
  <c r="G22" i="114" s="1"/>
  <c r="G23" i="114" s="1"/>
  <c r="G24" i="114" s="1"/>
  <c r="F21" i="114"/>
  <c r="F22" i="114" s="1"/>
  <c r="F23" i="114" s="1"/>
  <c r="F24" i="114" s="1"/>
  <c r="D21" i="114"/>
  <c r="D22" i="114" s="1"/>
  <c r="D23" i="114" s="1"/>
  <c r="D24" i="114" s="1"/>
  <c r="C21" i="114"/>
  <c r="C22" i="114" s="1"/>
  <c r="C23" i="114" s="1"/>
  <c r="C24" i="114" s="1"/>
  <c r="B21" i="114"/>
  <c r="B22" i="114" s="1"/>
  <c r="B23" i="114" s="1"/>
  <c r="B24" i="114" s="1"/>
  <c r="N18" i="114"/>
  <c r="N19" i="114" s="1"/>
  <c r="M18" i="114"/>
  <c r="M19" i="114" s="1"/>
  <c r="L18" i="114"/>
  <c r="L19" i="114" s="1"/>
  <c r="K18" i="114"/>
  <c r="K19" i="114" s="1"/>
  <c r="J18" i="114"/>
  <c r="J19" i="114" s="1"/>
  <c r="I18" i="114"/>
  <c r="I19" i="114" s="1"/>
  <c r="H18" i="114"/>
  <c r="H19" i="114" s="1"/>
  <c r="G18" i="114"/>
  <c r="G19" i="114" s="1"/>
  <c r="F18" i="114"/>
  <c r="F19" i="114" s="1"/>
  <c r="D18" i="114"/>
  <c r="D19" i="114" s="1"/>
  <c r="C18" i="114"/>
  <c r="C19" i="114" s="1"/>
  <c r="B18" i="114"/>
  <c r="B19" i="114" s="1"/>
  <c r="N15" i="114"/>
  <c r="N16" i="114" s="1"/>
  <c r="M15" i="114"/>
  <c r="M16" i="114" s="1"/>
  <c r="L15" i="114"/>
  <c r="L16" i="114" s="1"/>
  <c r="K15" i="114"/>
  <c r="K16" i="114" s="1"/>
  <c r="J15" i="114"/>
  <c r="J16" i="114" s="1"/>
  <c r="I15" i="114"/>
  <c r="I16" i="114" s="1"/>
  <c r="H15" i="114"/>
  <c r="H16" i="114" s="1"/>
  <c r="G15" i="114"/>
  <c r="G16" i="114" s="1"/>
  <c r="F15" i="114"/>
  <c r="F16" i="114" s="1"/>
  <c r="D15" i="114"/>
  <c r="D16" i="114" s="1"/>
  <c r="C15" i="114"/>
  <c r="C16" i="114" s="1"/>
  <c r="B15" i="114"/>
  <c r="B16" i="114" s="1"/>
  <c r="C8" i="90" l="1"/>
  <c r="C8" i="89"/>
  <c r="C8" i="113"/>
  <c r="C8" i="88"/>
  <c r="C8" i="87"/>
  <c r="C8" i="112"/>
  <c r="C13" i="89"/>
  <c r="C13" i="90"/>
  <c r="C13" i="112"/>
  <c r="C13" i="87"/>
  <c r="C13" i="113"/>
  <c r="C13" i="88"/>
  <c r="C10" i="90"/>
  <c r="C10" i="89"/>
  <c r="C10" i="113"/>
  <c r="C10" i="88"/>
  <c r="C10" i="87"/>
  <c r="C10" i="112"/>
  <c r="C14" i="113" l="1"/>
  <c r="C14" i="88"/>
  <c r="C14" i="87"/>
  <c r="C14" i="89"/>
  <c r="C14" i="90"/>
  <c r="C14" i="112"/>
  <c r="C11" i="90"/>
  <c r="C11" i="89"/>
  <c r="C11" i="112"/>
  <c r="C11" i="113"/>
  <c r="C11" i="88"/>
  <c r="C11" i="87"/>
  <c r="K12" i="121" l="1"/>
  <c r="G9" i="121"/>
  <c r="J12" i="121"/>
  <c r="F12" i="121"/>
  <c r="J9" i="121"/>
  <c r="F9" i="121"/>
  <c r="M7" i="121"/>
  <c r="I7" i="121"/>
  <c r="E7" i="121"/>
  <c r="C12" i="121"/>
  <c r="K9" i="121"/>
  <c r="J7" i="121"/>
  <c r="M12" i="121"/>
  <c r="I12" i="121"/>
  <c r="E12" i="121"/>
  <c r="M9" i="121"/>
  <c r="I9" i="121"/>
  <c r="E9" i="121"/>
  <c r="L7" i="121"/>
  <c r="H7" i="121"/>
  <c r="D7" i="121"/>
  <c r="G12" i="121"/>
  <c r="C9" i="121"/>
  <c r="F7" i="121"/>
  <c r="D13" i="121"/>
  <c r="L12" i="121"/>
  <c r="H12" i="121"/>
  <c r="D12" i="121"/>
  <c r="D10" i="121"/>
  <c r="L9" i="121"/>
  <c r="H9" i="121"/>
  <c r="D9" i="121"/>
  <c r="K7" i="121"/>
  <c r="G7" i="121"/>
  <c r="C7" i="121"/>
  <c r="E4" i="109"/>
  <c r="I4" i="108"/>
  <c r="L4" i="109"/>
  <c r="M4" i="108"/>
  <c r="Q4" i="108"/>
  <c r="E5" i="108"/>
  <c r="I5" i="109"/>
  <c r="J5" i="108"/>
  <c r="V5" i="108"/>
  <c r="C10" i="108"/>
  <c r="N10" i="109"/>
  <c r="I13" i="109"/>
  <c r="L13" i="109"/>
  <c r="N13" i="109"/>
  <c r="P13" i="108"/>
  <c r="Q13" i="108"/>
  <c r="T7" i="109"/>
  <c r="U7" i="109"/>
  <c r="V7" i="109"/>
  <c r="W7" i="109"/>
  <c r="C7" i="109"/>
  <c r="D7" i="109"/>
  <c r="E7" i="109"/>
  <c r="F7" i="109"/>
  <c r="G7" i="109"/>
  <c r="H7" i="109"/>
  <c r="I7" i="109"/>
  <c r="J7" i="109"/>
  <c r="K7" i="109"/>
  <c r="L7" i="109"/>
  <c r="M7" i="109"/>
  <c r="N7" i="109"/>
  <c r="O7" i="109"/>
  <c r="P7" i="109"/>
  <c r="Q7" i="109"/>
  <c r="R7" i="109"/>
  <c r="S7" i="109"/>
  <c r="B7" i="109"/>
  <c r="C7" i="108"/>
  <c r="D7" i="108"/>
  <c r="E7" i="108"/>
  <c r="F7" i="108"/>
  <c r="G7" i="108"/>
  <c r="H7" i="108"/>
  <c r="I7" i="108"/>
  <c r="J7" i="108"/>
  <c r="K7" i="108"/>
  <c r="L7" i="108"/>
  <c r="M7" i="108"/>
  <c r="N7" i="108"/>
  <c r="O7" i="108"/>
  <c r="P7" i="108"/>
  <c r="Q7" i="108"/>
  <c r="R7" i="108"/>
  <c r="S7" i="108"/>
  <c r="T7" i="108"/>
  <c r="U7" i="108"/>
  <c r="V7" i="108"/>
  <c r="W7" i="108"/>
  <c r="B7" i="108"/>
  <c r="P5" i="108"/>
  <c r="B4" i="108"/>
  <c r="S4" i="108"/>
  <c r="M5" i="108"/>
  <c r="O4" i="109"/>
  <c r="U5" i="108"/>
  <c r="I5" i="108"/>
  <c r="T4" i="108"/>
  <c r="L4" i="108"/>
  <c r="D4" i="109"/>
  <c r="T5" i="109"/>
  <c r="T5" i="108"/>
  <c r="P5" i="109"/>
  <c r="L5" i="108"/>
  <c r="H5" i="109"/>
  <c r="H5" i="108"/>
  <c r="D5" i="108"/>
  <c r="O5" i="109"/>
  <c r="H4" i="109"/>
  <c r="K5" i="109"/>
  <c r="P4" i="109"/>
  <c r="W4" i="109"/>
  <c r="W4" i="108"/>
  <c r="G4" i="108"/>
  <c r="K4" i="109"/>
  <c r="U5" i="109"/>
  <c r="Q5" i="109"/>
  <c r="R4" i="109"/>
  <c r="K4" i="108"/>
  <c r="F4" i="108"/>
  <c r="B4" i="101"/>
  <c r="B5" i="101"/>
  <c r="B7" i="101"/>
  <c r="B10" i="101"/>
  <c r="B11" i="101"/>
  <c r="B13" i="101"/>
  <c r="B3" i="107"/>
  <c r="B4" i="107"/>
  <c r="B6" i="107"/>
  <c r="B3" i="106"/>
  <c r="B4" i="106"/>
  <c r="B6" i="106"/>
  <c r="B3" i="105"/>
  <c r="B4" i="105"/>
  <c r="B6" i="105"/>
  <c r="B3" i="104"/>
  <c r="B4" i="104"/>
  <c r="B6" i="104"/>
  <c r="B3" i="103"/>
  <c r="B4" i="103"/>
  <c r="B6" i="103"/>
  <c r="B3" i="78"/>
  <c r="B4" i="78"/>
  <c r="B6" i="78"/>
  <c r="C7" i="95"/>
  <c r="D7" i="95"/>
  <c r="E7" i="95"/>
  <c r="B7" i="95"/>
  <c r="C7" i="94"/>
  <c r="D7" i="94"/>
  <c r="E7" i="94"/>
  <c r="B7" i="94"/>
  <c r="C7" i="111"/>
  <c r="D7" i="111"/>
  <c r="E7" i="111"/>
  <c r="B7" i="111"/>
  <c r="C7" i="110"/>
  <c r="D7" i="110"/>
  <c r="E7" i="110"/>
  <c r="B7" i="110"/>
  <c r="C7" i="93"/>
  <c r="D7" i="93"/>
  <c r="E7" i="93"/>
  <c r="B7" i="93"/>
  <c r="C7" i="91"/>
  <c r="D7" i="91"/>
  <c r="E7" i="91"/>
  <c r="B7" i="91"/>
  <c r="C4" i="91"/>
  <c r="C4" i="93" s="1"/>
  <c r="C4" i="110" s="1"/>
  <c r="C4" i="111" s="1"/>
  <c r="C4" i="94" s="1"/>
  <c r="C4" i="95" s="1"/>
  <c r="D4" i="91"/>
  <c r="D4" i="93" s="1"/>
  <c r="D4" i="110" s="1"/>
  <c r="D4" i="111" s="1"/>
  <c r="D4" i="94" s="1"/>
  <c r="D4" i="95" s="1"/>
  <c r="E4" i="91"/>
  <c r="E4" i="93" s="1"/>
  <c r="E4" i="110" s="1"/>
  <c r="E4" i="111" s="1"/>
  <c r="E4" i="94" s="1"/>
  <c r="E4" i="95" s="1"/>
  <c r="C5" i="91"/>
  <c r="C5" i="93" s="1"/>
  <c r="C5" i="110" s="1"/>
  <c r="C5" i="111" s="1"/>
  <c r="C5" i="94" s="1"/>
  <c r="C5" i="95" s="1"/>
  <c r="D5" i="91"/>
  <c r="D5" i="93" s="1"/>
  <c r="D5" i="110" s="1"/>
  <c r="D5" i="111" s="1"/>
  <c r="D5" i="94" s="1"/>
  <c r="D5" i="95" s="1"/>
  <c r="E5" i="91"/>
  <c r="E5" i="93" s="1"/>
  <c r="E5" i="110" s="1"/>
  <c r="E5" i="111" s="1"/>
  <c r="E5" i="94" s="1"/>
  <c r="E5" i="95" s="1"/>
  <c r="B5" i="91"/>
  <c r="B5" i="93" s="1"/>
  <c r="B5" i="110" s="1"/>
  <c r="B5" i="111" s="1"/>
  <c r="B5" i="94" s="1"/>
  <c r="B5" i="95" s="1"/>
  <c r="B4" i="91"/>
  <c r="B4" i="93" s="1"/>
  <c r="B4" i="110" s="1"/>
  <c r="B4" i="111" s="1"/>
  <c r="B4" i="94" s="1"/>
  <c r="B4" i="95" s="1"/>
  <c r="B10" i="110"/>
  <c r="B13" i="94"/>
  <c r="B13" i="110"/>
  <c r="B13" i="93"/>
  <c r="B13" i="95"/>
  <c r="B13" i="111"/>
  <c r="B13" i="91"/>
  <c r="B10" i="91"/>
  <c r="B10" i="93"/>
  <c r="B8" i="95"/>
  <c r="B8" i="111"/>
  <c r="B8" i="94"/>
  <c r="B8" i="110"/>
  <c r="B8" i="93"/>
  <c r="B8" i="91"/>
  <c r="B10" i="95"/>
  <c r="B10" i="111"/>
  <c r="B10" i="94"/>
  <c r="B11" i="94"/>
  <c r="B11" i="110"/>
  <c r="B11" i="95"/>
  <c r="B11" i="111"/>
  <c r="B11" i="91"/>
  <c r="B11" i="93"/>
  <c r="B14" i="95"/>
  <c r="B14" i="111"/>
  <c r="B14" i="94"/>
  <c r="B14" i="110"/>
  <c r="B14" i="93"/>
  <c r="B14" i="91"/>
  <c r="B7" i="107"/>
  <c r="B7" i="105"/>
  <c r="B7" i="103"/>
  <c r="B7" i="104"/>
  <c r="B7" i="106"/>
  <c r="B7" i="78"/>
  <c r="D8" i="94"/>
  <c r="D8" i="110"/>
  <c r="D8" i="93"/>
  <c r="D8" i="95"/>
  <c r="D8" i="111"/>
  <c r="D8" i="91"/>
  <c r="E8" i="94"/>
  <c r="E8" i="110"/>
  <c r="E8" i="93"/>
  <c r="E8" i="95"/>
  <c r="E8" i="111"/>
  <c r="E8" i="91"/>
  <c r="C8" i="95"/>
  <c r="C8" i="111"/>
  <c r="C8" i="91"/>
  <c r="C8" i="94"/>
  <c r="C8" i="110"/>
  <c r="C8" i="93"/>
  <c r="D13" i="94"/>
  <c r="D13" i="110"/>
  <c r="D13" i="93"/>
  <c r="D13" i="111"/>
  <c r="D13" i="91"/>
  <c r="D13" i="95"/>
  <c r="D10" i="95"/>
  <c r="D10" i="111"/>
  <c r="D10" i="94"/>
  <c r="D10" i="91"/>
  <c r="D10" i="110"/>
  <c r="D10" i="93"/>
  <c r="D14" i="94"/>
  <c r="D14" i="110"/>
  <c r="D14" i="93"/>
  <c r="D14" i="95"/>
  <c r="D14" i="111"/>
  <c r="D14" i="91"/>
  <c r="D11" i="95"/>
  <c r="D11" i="111"/>
  <c r="D11" i="94"/>
  <c r="D11" i="110"/>
  <c r="D11" i="93"/>
  <c r="D11" i="91"/>
  <c r="B12" i="107"/>
  <c r="B12" i="104"/>
  <c r="B12" i="106"/>
  <c r="B12" i="78"/>
  <c r="B12" i="103"/>
  <c r="B12" i="105"/>
  <c r="B9" i="107"/>
  <c r="B9" i="105"/>
  <c r="B9" i="103"/>
  <c r="B9" i="106"/>
  <c r="B9" i="104"/>
  <c r="B9" i="78"/>
  <c r="C13" i="94"/>
  <c r="C13" i="110"/>
  <c r="C13" i="93"/>
  <c r="C13" i="95"/>
  <c r="C13" i="111"/>
  <c r="C13" i="91"/>
  <c r="E13" i="95"/>
  <c r="E13" i="111"/>
  <c r="E13" i="94"/>
  <c r="E13" i="110"/>
  <c r="E13" i="93"/>
  <c r="E13" i="91"/>
  <c r="E10" i="94"/>
  <c r="E10" i="110"/>
  <c r="E10" i="93"/>
  <c r="E10" i="95"/>
  <c r="E10" i="111"/>
  <c r="E10" i="91"/>
  <c r="C10" i="95"/>
  <c r="C10" i="111"/>
  <c r="C10" i="94"/>
  <c r="C10" i="110"/>
  <c r="C10" i="93"/>
  <c r="C10" i="91"/>
  <c r="B10" i="107"/>
  <c r="B10" i="106"/>
  <c r="B10" i="105"/>
  <c r="B10" i="104"/>
  <c r="B10" i="103"/>
  <c r="B10" i="78"/>
  <c r="B13" i="107"/>
  <c r="B13" i="106"/>
  <c r="B13" i="103"/>
  <c r="B13" i="104"/>
  <c r="B13" i="105"/>
  <c r="B13" i="78"/>
  <c r="E11" i="95"/>
  <c r="E11" i="111"/>
  <c r="E11" i="93"/>
  <c r="E11" i="91"/>
  <c r="E11" i="94"/>
  <c r="E11" i="110"/>
  <c r="C11" i="94"/>
  <c r="C11" i="110"/>
  <c r="C11" i="93"/>
  <c r="C11" i="95"/>
  <c r="C11" i="91"/>
  <c r="C11" i="111"/>
  <c r="C14" i="95"/>
  <c r="C14" i="111"/>
  <c r="C14" i="110"/>
  <c r="C14" i="93"/>
  <c r="C14" i="94"/>
  <c r="C14" i="91"/>
  <c r="E14" i="94"/>
  <c r="E14" i="110"/>
  <c r="E14" i="93"/>
  <c r="E14" i="95"/>
  <c r="E14" i="91"/>
  <c r="E14" i="111"/>
  <c r="C4" i="100"/>
  <c r="C20" i="100" s="1"/>
  <c r="C37" i="100" s="1"/>
  <c r="D4" i="100"/>
  <c r="D20" i="100" s="1"/>
  <c r="D37" i="100" s="1"/>
  <c r="E4" i="100"/>
  <c r="E20" i="100" s="1"/>
  <c r="E37" i="100" s="1"/>
  <c r="F4" i="100"/>
  <c r="F20" i="100" s="1"/>
  <c r="F37" i="100" s="1"/>
  <c r="G4" i="100"/>
  <c r="G20" i="100" s="1"/>
  <c r="G37" i="100" s="1"/>
  <c r="H4" i="100"/>
  <c r="H20" i="100" s="1"/>
  <c r="H37" i="100" s="1"/>
  <c r="I4" i="100"/>
  <c r="I20" i="100" s="1"/>
  <c r="I37" i="100" s="1"/>
  <c r="J4" i="100"/>
  <c r="J20" i="100" s="1"/>
  <c r="J37" i="100" s="1"/>
  <c r="K4" i="100"/>
  <c r="K20" i="100" s="1"/>
  <c r="K37" i="100" s="1"/>
  <c r="L4" i="100"/>
  <c r="L20" i="100" s="1"/>
  <c r="L37" i="100" s="1"/>
  <c r="M4" i="100"/>
  <c r="M20" i="100" s="1"/>
  <c r="M37" i="100" s="1"/>
  <c r="N4" i="100"/>
  <c r="N20" i="100" s="1"/>
  <c r="N37" i="100" s="1"/>
  <c r="O4" i="100"/>
  <c r="O20" i="100" s="1"/>
  <c r="O37" i="100" s="1"/>
  <c r="P4" i="100"/>
  <c r="P20" i="100" s="1"/>
  <c r="P37" i="100" s="1"/>
  <c r="Q4" i="100"/>
  <c r="Q20" i="100" s="1"/>
  <c r="Q37" i="100" s="1"/>
  <c r="R4" i="100"/>
  <c r="R20" i="100" s="1"/>
  <c r="R37" i="100" s="1"/>
  <c r="S4" i="100"/>
  <c r="S20" i="100" s="1"/>
  <c r="S37" i="100" s="1"/>
  <c r="T4" i="100"/>
  <c r="T20" i="100" s="1"/>
  <c r="T37" i="100" s="1"/>
  <c r="U4" i="100"/>
  <c r="U20" i="100" s="1"/>
  <c r="U37" i="100" s="1"/>
  <c r="V4" i="100"/>
  <c r="V20" i="100" s="1"/>
  <c r="V37" i="100" s="1"/>
  <c r="C5" i="100"/>
  <c r="C21" i="100" s="1"/>
  <c r="C38" i="100" s="1"/>
  <c r="D5" i="100"/>
  <c r="D21" i="100" s="1"/>
  <c r="D38" i="100" s="1"/>
  <c r="E5" i="100"/>
  <c r="E21" i="100" s="1"/>
  <c r="E38" i="100" s="1"/>
  <c r="F5" i="100"/>
  <c r="F21" i="100" s="1"/>
  <c r="F38" i="100" s="1"/>
  <c r="G5" i="100"/>
  <c r="G21" i="100" s="1"/>
  <c r="G38" i="100" s="1"/>
  <c r="H5" i="100"/>
  <c r="H21" i="100" s="1"/>
  <c r="H38" i="100" s="1"/>
  <c r="I5" i="100"/>
  <c r="I21" i="100" s="1"/>
  <c r="I38" i="100" s="1"/>
  <c r="J5" i="100"/>
  <c r="J21" i="100" s="1"/>
  <c r="J38" i="100" s="1"/>
  <c r="K5" i="100"/>
  <c r="K21" i="100" s="1"/>
  <c r="K38" i="100" s="1"/>
  <c r="L5" i="100"/>
  <c r="L21" i="100" s="1"/>
  <c r="L38" i="100" s="1"/>
  <c r="M5" i="100"/>
  <c r="M21" i="100" s="1"/>
  <c r="M38" i="100" s="1"/>
  <c r="N5" i="100"/>
  <c r="N21" i="100" s="1"/>
  <c r="N38" i="100" s="1"/>
  <c r="O5" i="100"/>
  <c r="O21" i="100" s="1"/>
  <c r="O38" i="100" s="1"/>
  <c r="P5" i="100"/>
  <c r="P21" i="100" s="1"/>
  <c r="P38" i="100" s="1"/>
  <c r="Q5" i="100"/>
  <c r="Q21" i="100" s="1"/>
  <c r="Q38" i="100" s="1"/>
  <c r="R5" i="100"/>
  <c r="R21" i="100" s="1"/>
  <c r="R38" i="100" s="1"/>
  <c r="S5" i="100"/>
  <c r="S21" i="100" s="1"/>
  <c r="S38" i="100" s="1"/>
  <c r="T5" i="100"/>
  <c r="T21" i="100" s="1"/>
  <c r="T38" i="100" s="1"/>
  <c r="U5" i="100"/>
  <c r="U21" i="100" s="1"/>
  <c r="U38" i="100" s="1"/>
  <c r="V5" i="100"/>
  <c r="V21" i="100" s="1"/>
  <c r="V38" i="100" s="1"/>
  <c r="C7" i="100"/>
  <c r="C23" i="100" s="1"/>
  <c r="D7" i="100"/>
  <c r="D23" i="100" s="1"/>
  <c r="E7" i="100"/>
  <c r="E23" i="100" s="1"/>
  <c r="F7" i="100"/>
  <c r="F23" i="100" s="1"/>
  <c r="G7" i="100"/>
  <c r="G23" i="100" s="1"/>
  <c r="H7" i="100"/>
  <c r="H23" i="100" s="1"/>
  <c r="I7" i="100"/>
  <c r="I23" i="100" s="1"/>
  <c r="J7" i="100"/>
  <c r="J23" i="100" s="1"/>
  <c r="K7" i="100"/>
  <c r="K23" i="100" s="1"/>
  <c r="L7" i="100"/>
  <c r="L23" i="100" s="1"/>
  <c r="M7" i="100"/>
  <c r="M23" i="100" s="1"/>
  <c r="N7" i="100"/>
  <c r="N23" i="100" s="1"/>
  <c r="O7" i="100"/>
  <c r="O23" i="100" s="1"/>
  <c r="P7" i="100"/>
  <c r="P23" i="100" s="1"/>
  <c r="Q7" i="100"/>
  <c r="Q23" i="100" s="1"/>
  <c r="R7" i="100"/>
  <c r="R23" i="100" s="1"/>
  <c r="S7" i="100"/>
  <c r="S23" i="100" s="1"/>
  <c r="T7" i="100"/>
  <c r="T23" i="100" s="1"/>
  <c r="U7" i="100"/>
  <c r="U23" i="100" s="1"/>
  <c r="V7" i="100"/>
  <c r="V23" i="100" s="1"/>
  <c r="B3" i="97"/>
  <c r="C3" i="97"/>
  <c r="D3" i="97"/>
  <c r="E3" i="97"/>
  <c r="F3" i="97"/>
  <c r="G3" i="97"/>
  <c r="H3" i="97"/>
  <c r="I3" i="97"/>
  <c r="J3" i="97"/>
  <c r="K3" i="97"/>
  <c r="L3" i="97"/>
  <c r="M3" i="97"/>
  <c r="N3" i="97"/>
  <c r="O3" i="97"/>
  <c r="P3" i="97"/>
  <c r="Q3" i="97"/>
  <c r="R3" i="97"/>
  <c r="S3" i="97"/>
  <c r="T3" i="97"/>
  <c r="U3" i="97"/>
  <c r="V3" i="97"/>
  <c r="W3" i="97"/>
  <c r="X3" i="97"/>
  <c r="Y3" i="97"/>
  <c r="Z3" i="97"/>
  <c r="AA3" i="97"/>
  <c r="AB3" i="97"/>
  <c r="AC3" i="97"/>
  <c r="AD3" i="97"/>
  <c r="AE3" i="97"/>
  <c r="AF3" i="97"/>
  <c r="AG3" i="97"/>
  <c r="AH3" i="97"/>
  <c r="AI3" i="97"/>
  <c r="AJ3" i="97"/>
  <c r="AK3" i="97"/>
  <c r="AL3" i="97"/>
  <c r="AM3" i="97"/>
  <c r="AN3" i="97"/>
  <c r="AO3" i="97"/>
  <c r="AP3" i="97"/>
  <c r="AQ3" i="97"/>
  <c r="AR3" i="97"/>
  <c r="AS3" i="97"/>
  <c r="AT3" i="97"/>
  <c r="AU3" i="97"/>
  <c r="AV3" i="97"/>
  <c r="AW3" i="97"/>
  <c r="AX3" i="97"/>
  <c r="AY3" i="97"/>
  <c r="AZ3" i="97"/>
  <c r="BA3" i="97"/>
  <c r="BB3" i="97"/>
  <c r="BC3" i="97"/>
  <c r="BD3" i="97"/>
  <c r="BE3" i="97"/>
  <c r="BF3" i="97"/>
  <c r="BG3" i="97"/>
  <c r="BH3" i="97"/>
  <c r="BI3" i="97"/>
  <c r="BJ3" i="97"/>
  <c r="BK3" i="97"/>
  <c r="BL3" i="97"/>
  <c r="BM3" i="97"/>
  <c r="BN3" i="97"/>
  <c r="BO3" i="97"/>
  <c r="BP3" i="97"/>
  <c r="BQ3" i="97"/>
  <c r="BR3" i="97"/>
  <c r="BS3" i="97"/>
  <c r="BT3" i="97"/>
  <c r="BU3" i="97"/>
  <c r="BV3" i="97"/>
  <c r="BW3" i="97"/>
  <c r="BX3" i="97"/>
  <c r="B4" i="97"/>
  <c r="C4" i="97"/>
  <c r="D4" i="97"/>
  <c r="E4" i="97"/>
  <c r="F4" i="97"/>
  <c r="G4" i="97"/>
  <c r="H4" i="97"/>
  <c r="I4" i="97"/>
  <c r="J4" i="97"/>
  <c r="K4" i="97"/>
  <c r="L4" i="97"/>
  <c r="M4" i="97"/>
  <c r="N4" i="97"/>
  <c r="O4" i="97"/>
  <c r="P4" i="97"/>
  <c r="Q4" i="97"/>
  <c r="R4" i="97"/>
  <c r="S4" i="97"/>
  <c r="T4" i="97"/>
  <c r="U4" i="97"/>
  <c r="V4" i="97"/>
  <c r="W4" i="97"/>
  <c r="X4" i="97"/>
  <c r="Y4" i="97"/>
  <c r="Z4" i="97"/>
  <c r="AA4" i="97"/>
  <c r="AB4" i="97"/>
  <c r="AC4" i="97"/>
  <c r="AD4" i="97"/>
  <c r="AE4" i="97"/>
  <c r="AF4" i="97"/>
  <c r="AG4" i="97"/>
  <c r="AH4" i="97"/>
  <c r="AI4" i="97"/>
  <c r="AJ4" i="97"/>
  <c r="AK4" i="97"/>
  <c r="AL4" i="97"/>
  <c r="AM4" i="97"/>
  <c r="AN4" i="97"/>
  <c r="AO4" i="97"/>
  <c r="AP4" i="97"/>
  <c r="AQ4" i="97"/>
  <c r="AR4" i="97"/>
  <c r="AS4" i="97"/>
  <c r="AT4" i="97"/>
  <c r="AU4" i="97"/>
  <c r="AV4" i="97"/>
  <c r="AW4" i="97"/>
  <c r="AX4" i="97"/>
  <c r="AY4" i="97"/>
  <c r="AZ4" i="97"/>
  <c r="BA4" i="97"/>
  <c r="BB4" i="97"/>
  <c r="BC4" i="97"/>
  <c r="BD4" i="97"/>
  <c r="BE4" i="97"/>
  <c r="BF4" i="97"/>
  <c r="BG4" i="97"/>
  <c r="BH4" i="97"/>
  <c r="BI4" i="97"/>
  <c r="BJ4" i="97"/>
  <c r="BK4" i="97"/>
  <c r="BL4" i="97"/>
  <c r="BM4" i="97"/>
  <c r="BN4" i="97"/>
  <c r="BO4" i="97"/>
  <c r="BP4" i="97"/>
  <c r="BQ4" i="97"/>
  <c r="BR4" i="97"/>
  <c r="BS4" i="97"/>
  <c r="BT4" i="97"/>
  <c r="BU4" i="97"/>
  <c r="BV4" i="97"/>
  <c r="BW4" i="97"/>
  <c r="BX4" i="97"/>
  <c r="B6" i="97"/>
  <c r="C6" i="97"/>
  <c r="D6" i="97"/>
  <c r="E6" i="97"/>
  <c r="F6" i="97"/>
  <c r="G6" i="97"/>
  <c r="H6" i="97"/>
  <c r="I6" i="97"/>
  <c r="J6" i="97"/>
  <c r="K6" i="97"/>
  <c r="L6" i="97"/>
  <c r="M6" i="97"/>
  <c r="N6" i="97"/>
  <c r="O6" i="97"/>
  <c r="P6" i="97"/>
  <c r="Q6" i="97"/>
  <c r="R6" i="97"/>
  <c r="S6" i="97"/>
  <c r="T6" i="97"/>
  <c r="U6" i="97"/>
  <c r="V6" i="97"/>
  <c r="W6" i="97"/>
  <c r="X6" i="97"/>
  <c r="Y6" i="97"/>
  <c r="Z6" i="97"/>
  <c r="AA6" i="97"/>
  <c r="AB6" i="97"/>
  <c r="AC6" i="97"/>
  <c r="AD6" i="97"/>
  <c r="AE6" i="97"/>
  <c r="AF6" i="97"/>
  <c r="AG6" i="97"/>
  <c r="AH6" i="97"/>
  <c r="AI6" i="97"/>
  <c r="AJ6" i="97"/>
  <c r="AK6" i="97"/>
  <c r="AL6" i="97"/>
  <c r="AM6" i="97"/>
  <c r="AN6" i="97"/>
  <c r="AO6" i="97"/>
  <c r="AP6" i="97"/>
  <c r="AQ6" i="97"/>
  <c r="AR6" i="97"/>
  <c r="AS6" i="97"/>
  <c r="AT6" i="97"/>
  <c r="AU6" i="97"/>
  <c r="AV6" i="97"/>
  <c r="AW6" i="97"/>
  <c r="AX6" i="97"/>
  <c r="AY6" i="97"/>
  <c r="AZ6" i="97"/>
  <c r="BA6" i="97"/>
  <c r="BB6" i="97"/>
  <c r="BC6" i="97"/>
  <c r="BD6" i="97"/>
  <c r="BE6" i="97"/>
  <c r="BF6" i="97"/>
  <c r="BG6" i="97"/>
  <c r="BH6" i="97"/>
  <c r="BI6" i="97"/>
  <c r="BJ6" i="97"/>
  <c r="BK6" i="97"/>
  <c r="BL6" i="97"/>
  <c r="BM6" i="97"/>
  <c r="BN6" i="97"/>
  <c r="BO6" i="97"/>
  <c r="BP6" i="97"/>
  <c r="BQ6" i="97"/>
  <c r="BR6" i="97"/>
  <c r="BS6" i="97"/>
  <c r="BT6" i="97"/>
  <c r="BU6" i="97"/>
  <c r="BV6" i="97"/>
  <c r="BW6" i="97"/>
  <c r="BX6" i="97"/>
  <c r="B32" i="100"/>
  <c r="C32" i="100"/>
  <c r="D32" i="100"/>
  <c r="E32" i="100"/>
  <c r="F32" i="100"/>
  <c r="G32" i="100"/>
  <c r="H32" i="100"/>
  <c r="I32" i="100"/>
  <c r="J32" i="100"/>
  <c r="K32" i="100"/>
  <c r="L32" i="100"/>
  <c r="M32" i="100"/>
  <c r="N32" i="100"/>
  <c r="O32" i="100"/>
  <c r="P32" i="100"/>
  <c r="Q32" i="100"/>
  <c r="R32" i="100"/>
  <c r="S32" i="100"/>
  <c r="T32" i="100"/>
  <c r="U32" i="100"/>
  <c r="V32" i="100"/>
  <c r="V17" i="100"/>
  <c r="U17" i="100"/>
  <c r="T17" i="100"/>
  <c r="S17" i="100"/>
  <c r="R17" i="100"/>
  <c r="Q17" i="100"/>
  <c r="P17" i="100"/>
  <c r="O17" i="100"/>
  <c r="N17" i="100"/>
  <c r="M17" i="100"/>
  <c r="L17" i="100"/>
  <c r="K17" i="100"/>
  <c r="J17" i="100"/>
  <c r="I17" i="100"/>
  <c r="H17" i="100"/>
  <c r="G17" i="100"/>
  <c r="F17" i="100"/>
  <c r="E17" i="100"/>
  <c r="D17" i="100"/>
  <c r="C17" i="100"/>
  <c r="B17" i="100"/>
  <c r="V16" i="100"/>
  <c r="V33" i="100" s="1"/>
  <c r="U16" i="100"/>
  <c r="U33" i="100"/>
  <c r="T16" i="100"/>
  <c r="T33" i="100" s="1"/>
  <c r="S16" i="100"/>
  <c r="S33" i="100"/>
  <c r="R16" i="100"/>
  <c r="R33" i="100" s="1"/>
  <c r="Q16" i="100"/>
  <c r="Q33" i="100"/>
  <c r="P16" i="100"/>
  <c r="P33" i="100" s="1"/>
  <c r="O16" i="100"/>
  <c r="O33" i="100"/>
  <c r="N16" i="100"/>
  <c r="N33" i="100" s="1"/>
  <c r="M16" i="100"/>
  <c r="M33" i="100"/>
  <c r="L16" i="100"/>
  <c r="L33" i="100" s="1"/>
  <c r="K16" i="100"/>
  <c r="K33" i="100"/>
  <c r="J16" i="100"/>
  <c r="J33" i="100" s="1"/>
  <c r="I16" i="100"/>
  <c r="I33" i="100"/>
  <c r="H16" i="100"/>
  <c r="H33" i="100" s="1"/>
  <c r="G16" i="100"/>
  <c r="G33" i="100"/>
  <c r="F16" i="100"/>
  <c r="F33" i="100" s="1"/>
  <c r="E16" i="100"/>
  <c r="E33" i="100"/>
  <c r="D16" i="100"/>
  <c r="D33" i="100" s="1"/>
  <c r="C16" i="100"/>
  <c r="C33" i="100"/>
  <c r="B16" i="100"/>
  <c r="B33" i="100" s="1"/>
  <c r="B7" i="100"/>
  <c r="B23" i="100" s="1"/>
  <c r="B40" i="100" s="1"/>
  <c r="B5" i="100"/>
  <c r="B21" i="100" s="1"/>
  <c r="B38" i="100" s="1"/>
  <c r="B4" i="100"/>
  <c r="B20" i="100" s="1"/>
  <c r="B37" i="100" s="1"/>
  <c r="J19" i="97"/>
  <c r="E19" i="97"/>
  <c r="C19" i="97"/>
  <c r="L21" i="97"/>
  <c r="O19" i="97"/>
  <c r="S19" i="97"/>
  <c r="N21" i="97"/>
  <c r="R21" i="97"/>
  <c r="AW19" i="97"/>
  <c r="BA19" i="97"/>
  <c r="BE19" i="97"/>
  <c r="BI19" i="97"/>
  <c r="BM19" i="97"/>
  <c r="I19" i="97"/>
  <c r="K21" i="97"/>
  <c r="D19" i="97"/>
  <c r="H19" i="97"/>
  <c r="D21" i="97"/>
  <c r="H21" i="97"/>
  <c r="B21" i="97"/>
  <c r="P19" i="97"/>
  <c r="T19" i="97"/>
  <c r="O21" i="97"/>
  <c r="S21" i="97"/>
  <c r="AX19" i="97"/>
  <c r="BB19" i="97"/>
  <c r="BF19" i="97"/>
  <c r="BJ19" i="97"/>
  <c r="BN19" i="97"/>
  <c r="F21" i="97"/>
  <c r="G21" i="97"/>
  <c r="K19" i="97"/>
  <c r="G19" i="97"/>
  <c r="E21" i="97"/>
  <c r="I21" i="97"/>
  <c r="C21" i="97"/>
  <c r="M19" i="97"/>
  <c r="Q19" i="97"/>
  <c r="U19" i="97"/>
  <c r="P21" i="97"/>
  <c r="T21" i="97"/>
  <c r="AY19" i="97"/>
  <c r="BC19" i="97"/>
  <c r="BG19" i="97"/>
  <c r="BK19" i="97"/>
  <c r="F19" i="97"/>
  <c r="J21" i="97"/>
  <c r="B19" i="97"/>
  <c r="L19" i="97"/>
  <c r="N19" i="97"/>
  <c r="R19" i="97"/>
  <c r="M21" i="97"/>
  <c r="Q21" i="97"/>
  <c r="U21" i="97"/>
  <c r="AV19" i="97"/>
  <c r="AZ19" i="97"/>
  <c r="BD19" i="97"/>
  <c r="BH19" i="97"/>
  <c r="BL19" i="97"/>
  <c r="T10" i="100"/>
  <c r="T26" i="100" s="1"/>
  <c r="T43" i="100" s="1"/>
  <c r="S9" i="97"/>
  <c r="T13" i="100"/>
  <c r="T29" i="100" s="1"/>
  <c r="T46" i="100" s="1"/>
  <c r="S12" i="97"/>
  <c r="S15" i="97"/>
  <c r="T8" i="100"/>
  <c r="T24" i="100" s="1"/>
  <c r="S7" i="97"/>
  <c r="S17" i="97"/>
  <c r="T14" i="100"/>
  <c r="T30" i="100" s="1"/>
  <c r="S13" i="97"/>
  <c r="T11" i="100"/>
  <c r="T27" i="100" s="1"/>
  <c r="S10" i="97"/>
  <c r="BO9" i="97"/>
  <c r="BO12" i="97"/>
  <c r="BB7" i="97"/>
  <c r="AZ9" i="97"/>
  <c r="BB12" i="97"/>
  <c r="BF12" i="97"/>
  <c r="AZ15" i="97"/>
  <c r="BD15" i="97"/>
  <c r="AX17" i="97"/>
  <c r="BB17" i="97"/>
  <c r="BF17" i="97"/>
  <c r="AZ21" i="97"/>
  <c r="BD21" i="97"/>
  <c r="BG9" i="97"/>
  <c r="BG21" i="97"/>
  <c r="BK7" i="97"/>
  <c r="BI9" i="97"/>
  <c r="BM9" i="97"/>
  <c r="BK12" i="97"/>
  <c r="BI15" i="97"/>
  <c r="BM15" i="97"/>
  <c r="BK17" i="97"/>
  <c r="BI21" i="97"/>
  <c r="BM21" i="97"/>
  <c r="BN15" i="97"/>
  <c r="BQ7" i="97"/>
  <c r="BU7" i="97"/>
  <c r="BP9" i="97"/>
  <c r="BT9" i="97"/>
  <c r="BX9" i="97"/>
  <c r="BS12" i="97"/>
  <c r="BW12" i="97"/>
  <c r="BR15" i="97"/>
  <c r="BV15" i="97"/>
  <c r="BQ17" i="97"/>
  <c r="BU17" i="97"/>
  <c r="BP19" i="97"/>
  <c r="BT19" i="97"/>
  <c r="BX19" i="97"/>
  <c r="BS21" i="97"/>
  <c r="BW21" i="97"/>
  <c r="BO19" i="97"/>
  <c r="AV15" i="97"/>
  <c r="BF7" i="97"/>
  <c r="AX12" i="97"/>
  <c r="BO15" i="97"/>
  <c r="AV7" i="97"/>
  <c r="AV17" i="97"/>
  <c r="AY7" i="97"/>
  <c r="BC7" i="97"/>
  <c r="AW9" i="97"/>
  <c r="BA9" i="97"/>
  <c r="BE9" i="97"/>
  <c r="AY12" i="97"/>
  <c r="BC12" i="97"/>
  <c r="AW15" i="97"/>
  <c r="BA15" i="97"/>
  <c r="BE15" i="97"/>
  <c r="AY17" i="97"/>
  <c r="BC17" i="97"/>
  <c r="AW21" i="97"/>
  <c r="BA21" i="97"/>
  <c r="BE21" i="97"/>
  <c r="BG12" i="97"/>
  <c r="BH7" i="97"/>
  <c r="BL7" i="97"/>
  <c r="BJ9" i="97"/>
  <c r="BH12" i="97"/>
  <c r="BL12" i="97"/>
  <c r="BJ15" i="97"/>
  <c r="BH17" i="97"/>
  <c r="BL17" i="97"/>
  <c r="BJ21" i="97"/>
  <c r="BN7" i="97"/>
  <c r="BN17" i="97"/>
  <c r="BR7" i="97"/>
  <c r="BV7" i="97"/>
  <c r="BQ9" i="97"/>
  <c r="BU9" i="97"/>
  <c r="BP12" i="97"/>
  <c r="BT12" i="97"/>
  <c r="BX12" i="97"/>
  <c r="BS15" i="97"/>
  <c r="BW15" i="97"/>
  <c r="BR17" i="97"/>
  <c r="BV17" i="97"/>
  <c r="BQ19" i="97"/>
  <c r="BU19" i="97"/>
  <c r="BP21" i="97"/>
  <c r="BT21" i="97"/>
  <c r="BX21" i="97"/>
  <c r="AV12" i="97"/>
  <c r="BO21" i="97"/>
  <c r="AX7" i="97"/>
  <c r="BD9" i="97"/>
  <c r="BO7" i="97"/>
  <c r="BO17" i="97"/>
  <c r="AV9" i="97"/>
  <c r="AV21" i="97"/>
  <c r="AZ7" i="97"/>
  <c r="BD7" i="97"/>
  <c r="AX9" i="97"/>
  <c r="BB9" i="97"/>
  <c r="BF9" i="97"/>
  <c r="AZ12" i="97"/>
  <c r="BD12" i="97"/>
  <c r="AX15" i="97"/>
  <c r="BB15" i="97"/>
  <c r="BF15" i="97"/>
  <c r="AZ17" i="97"/>
  <c r="BD17" i="97"/>
  <c r="AX21" i="97"/>
  <c r="BB21" i="97"/>
  <c r="BF21" i="97"/>
  <c r="BG15" i="97"/>
  <c r="BI7" i="97"/>
  <c r="BM7" i="97"/>
  <c r="BK9" i="97"/>
  <c r="BI12" i="97"/>
  <c r="BM12" i="97"/>
  <c r="BK15" i="97"/>
  <c r="BI17" i="97"/>
  <c r="BM17" i="97"/>
  <c r="BK21" i="97"/>
  <c r="BN9" i="97"/>
  <c r="BN21" i="97"/>
  <c r="BS7" i="97"/>
  <c r="BW7" i="97"/>
  <c r="BR9" i="97"/>
  <c r="BV9" i="97"/>
  <c r="BQ12" i="97"/>
  <c r="BU12" i="97"/>
  <c r="BP15" i="97"/>
  <c r="BT15" i="97"/>
  <c r="BX15" i="97"/>
  <c r="BS17" i="97"/>
  <c r="BW17" i="97"/>
  <c r="BR19" i="97"/>
  <c r="BV19" i="97"/>
  <c r="BQ21" i="97"/>
  <c r="BU21" i="97"/>
  <c r="AW7" i="97"/>
  <c r="BA7" i="97"/>
  <c r="BE7" i="97"/>
  <c r="AY9" i="97"/>
  <c r="BC9" i="97"/>
  <c r="AW12" i="97"/>
  <c r="BA12" i="97"/>
  <c r="BE12" i="97"/>
  <c r="AY15" i="97"/>
  <c r="BC15" i="97"/>
  <c r="AW17" i="97"/>
  <c r="BA17" i="97"/>
  <c r="BE17" i="97"/>
  <c r="AY21" i="97"/>
  <c r="BC21" i="97"/>
  <c r="BG7" i="97"/>
  <c r="BG17" i="97"/>
  <c r="BJ7" i="97"/>
  <c r="BH9" i="97"/>
  <c r="BL9" i="97"/>
  <c r="BJ12" i="97"/>
  <c r="BH15" i="97"/>
  <c r="BL15" i="97"/>
  <c r="BJ17" i="97"/>
  <c r="BH21" i="97"/>
  <c r="BL21" i="97"/>
  <c r="BN12" i="97"/>
  <c r="BP7" i="97"/>
  <c r="BT7" i="97"/>
  <c r="BX7" i="97"/>
  <c r="BS9" i="97"/>
  <c r="BW9" i="97"/>
  <c r="BR12" i="97"/>
  <c r="BV12" i="97"/>
  <c r="BQ15" i="97"/>
  <c r="BU15" i="97"/>
  <c r="BP17" i="97"/>
  <c r="BT17" i="97"/>
  <c r="BX17" i="97"/>
  <c r="BS19" i="97"/>
  <c r="BW19" i="97"/>
  <c r="BR21" i="97"/>
  <c r="BV21" i="97"/>
  <c r="B3" i="77"/>
  <c r="B4" i="77"/>
  <c r="B6" i="77"/>
  <c r="BR13" i="97"/>
  <c r="BM10" i="97"/>
  <c r="BD13" i="97"/>
  <c r="BU13" i="97"/>
  <c r="BA10" i="97"/>
  <c r="AV13" i="97"/>
  <c r="BK10" i="97"/>
  <c r="BI10" i="97"/>
  <c r="BW10" i="97"/>
  <c r="BQ13" i="97"/>
  <c r="BJ13" i="97"/>
  <c r="BF13" i="97"/>
  <c r="AW10" i="97"/>
  <c r="BH13" i="97"/>
  <c r="BG13" i="97"/>
  <c r="BO10" i="97"/>
  <c r="BU10" i="97"/>
  <c r="BE13" i="97"/>
  <c r="BP10" i="97"/>
  <c r="AZ13" i="97"/>
  <c r="BF10" i="97"/>
  <c r="BM13" i="97"/>
  <c r="BN13" i="97"/>
  <c r="BT10" i="97"/>
  <c r="BP13" i="97"/>
  <c r="AZ10" i="97"/>
  <c r="BB10" i="97"/>
  <c r="BW13" i="97"/>
  <c r="BS10" i="97"/>
  <c r="BV10" i="97"/>
  <c r="BL10" i="97"/>
  <c r="AX13" i="97"/>
  <c r="AV10" i="97"/>
  <c r="BC10" i="97"/>
  <c r="BC13" i="97"/>
  <c r="BX13" i="97"/>
  <c r="BQ10" i="97"/>
  <c r="AW13" i="97"/>
  <c r="BL13" i="97"/>
  <c r="BO13" i="97"/>
  <c r="AX10" i="97"/>
  <c r="BI13" i="97"/>
  <c r="BG10" i="97"/>
  <c r="BV13" i="97"/>
  <c r="BS13" i="97"/>
  <c r="BR10" i="97"/>
  <c r="BH10" i="97"/>
  <c r="BE10" i="97"/>
  <c r="BX10" i="97"/>
  <c r="AY10" i="97"/>
  <c r="AY13" i="97"/>
  <c r="BT13" i="97"/>
  <c r="BN10" i="97"/>
  <c r="BD10" i="97"/>
  <c r="BJ10" i="97"/>
  <c r="BK13" i="97"/>
  <c r="BA13" i="97"/>
  <c r="BB13" i="97"/>
  <c r="Z21" i="97"/>
  <c r="AC21" i="97"/>
  <c r="AA17" i="97"/>
  <c r="AA7" i="97"/>
  <c r="AF21" i="97"/>
  <c r="AL19" i="97"/>
  <c r="AN17" i="97"/>
  <c r="AT15" i="97"/>
  <c r="AP15" i="97"/>
  <c r="AL15" i="97"/>
  <c r="AH15" i="97"/>
  <c r="AD15" i="97"/>
  <c r="AN12" i="97"/>
  <c r="AJ12" i="97"/>
  <c r="AF12" i="97"/>
  <c r="AU9" i="97"/>
  <c r="AQ9" i="97"/>
  <c r="AM9" i="97"/>
  <c r="AI9" i="97"/>
  <c r="AE9" i="97"/>
  <c r="AS7" i="97"/>
  <c r="AO7" i="97"/>
  <c r="AK7" i="97"/>
  <c r="AG7" i="97"/>
  <c r="V21" i="97"/>
  <c r="AB17" i="97"/>
  <c r="Y21" i="97"/>
  <c r="X19" i="97"/>
  <c r="W17" i="97"/>
  <c r="AC12" i="97"/>
  <c r="X9" i="97"/>
  <c r="AR21" i="97"/>
  <c r="AJ21" i="97"/>
  <c r="AT19" i="97"/>
  <c r="AH19" i="97"/>
  <c r="AD19" i="97"/>
  <c r="AR17" i="97"/>
  <c r="AF17" i="97"/>
  <c r="AR12" i="97"/>
  <c r="V7" i="97"/>
  <c r="V17" i="97"/>
  <c r="AB21" i="97"/>
  <c r="X21" i="97"/>
  <c r="AA19" i="97"/>
  <c r="W19" i="97"/>
  <c r="Z17" i="97"/>
  <c r="AC15" i="97"/>
  <c r="Y15" i="97"/>
  <c r="AB12" i="97"/>
  <c r="X12" i="97"/>
  <c r="AA9" i="97"/>
  <c r="W9" i="97"/>
  <c r="Z7" i="97"/>
  <c r="AU21" i="97"/>
  <c r="AQ21" i="97"/>
  <c r="AM21" i="97"/>
  <c r="AI21" i="97"/>
  <c r="AE21" i="97"/>
  <c r="AS19" i="97"/>
  <c r="AO19" i="97"/>
  <c r="AK19" i="97"/>
  <c r="AG19" i="97"/>
  <c r="AU17" i="97"/>
  <c r="AQ17" i="97"/>
  <c r="AM17" i="97"/>
  <c r="AI17" i="97"/>
  <c r="AE17" i="97"/>
  <c r="AS15" i="97"/>
  <c r="AO15" i="97"/>
  <c r="AK15" i="97"/>
  <c r="AG15" i="97"/>
  <c r="AU12" i="97"/>
  <c r="AQ12" i="97"/>
  <c r="AM12" i="97"/>
  <c r="AI12" i="97"/>
  <c r="AE12" i="97"/>
  <c r="AT9" i="97"/>
  <c r="AP9" i="97"/>
  <c r="AL9" i="97"/>
  <c r="AH9" i="97"/>
  <c r="AD9" i="97"/>
  <c r="AR7" i="97"/>
  <c r="AN7" i="97"/>
  <c r="AJ7" i="97"/>
  <c r="AF7" i="97"/>
  <c r="V12" i="97"/>
  <c r="AC19" i="97"/>
  <c r="V15" i="97"/>
  <c r="AB19" i="97"/>
  <c r="Z15" i="97"/>
  <c r="Y12" i="97"/>
  <c r="AB9" i="97"/>
  <c r="W7" i="97"/>
  <c r="AN21" i="97"/>
  <c r="AP19" i="97"/>
  <c r="AJ17" i="97"/>
  <c r="V9" i="97"/>
  <c r="V19" i="97"/>
  <c r="AA21" i="97"/>
  <c r="W21" i="97"/>
  <c r="Z19" i="97"/>
  <c r="AC17" i="97"/>
  <c r="Y17" i="97"/>
  <c r="AB15" i="97"/>
  <c r="X15" i="97"/>
  <c r="AA12" i="97"/>
  <c r="W12" i="97"/>
  <c r="Z9" i="97"/>
  <c r="AC7" i="97"/>
  <c r="Y7" i="97"/>
  <c r="AT21" i="97"/>
  <c r="AP21" i="97"/>
  <c r="AL21" i="97"/>
  <c r="AH21" i="97"/>
  <c r="AD21" i="97"/>
  <c r="AR19" i="97"/>
  <c r="AN19" i="97"/>
  <c r="AJ19" i="97"/>
  <c r="AF19" i="97"/>
  <c r="AT17" i="97"/>
  <c r="AP17" i="97"/>
  <c r="AL17" i="97"/>
  <c r="AH17" i="97"/>
  <c r="AD17" i="97"/>
  <c r="AR15" i="97"/>
  <c r="AN15" i="97"/>
  <c r="AJ15" i="97"/>
  <c r="AF15" i="97"/>
  <c r="AT12" i="97"/>
  <c r="AP12" i="97"/>
  <c r="AL12" i="97"/>
  <c r="AH12" i="97"/>
  <c r="AD12" i="97"/>
  <c r="AS9" i="97"/>
  <c r="AO9" i="97"/>
  <c r="AK9" i="97"/>
  <c r="AG9" i="97"/>
  <c r="AU7" i="97"/>
  <c r="AQ7" i="97"/>
  <c r="AM7" i="97"/>
  <c r="AI7" i="97"/>
  <c r="AE7" i="97"/>
  <c r="Y19" i="97"/>
  <c r="X17" i="97"/>
  <c r="AA15" i="97"/>
  <c r="W15" i="97"/>
  <c r="Z12" i="97"/>
  <c r="AC9" i="97"/>
  <c r="Y9" i="97"/>
  <c r="AB7" i="97"/>
  <c r="X7" i="97"/>
  <c r="AS21" i="97"/>
  <c r="AO21" i="97"/>
  <c r="AK21" i="97"/>
  <c r="AG21" i="97"/>
  <c r="AU19" i="97"/>
  <c r="AQ19" i="97"/>
  <c r="AM19" i="97"/>
  <c r="AI19" i="97"/>
  <c r="AE19" i="97"/>
  <c r="AS17" i="97"/>
  <c r="AO17" i="97"/>
  <c r="AK17" i="97"/>
  <c r="AG17" i="97"/>
  <c r="AU15" i="97"/>
  <c r="AQ15" i="97"/>
  <c r="AM15" i="97"/>
  <c r="AI15" i="97"/>
  <c r="AE15" i="97"/>
  <c r="AS12" i="97"/>
  <c r="AO12" i="97"/>
  <c r="AK12" i="97"/>
  <c r="AG12" i="97"/>
  <c r="AN10" i="97"/>
  <c r="AR9" i="97"/>
  <c r="AN9" i="97"/>
  <c r="AJ9" i="97"/>
  <c r="AF9" i="97"/>
  <c r="AT7" i="97"/>
  <c r="AP7" i="97"/>
  <c r="AL7" i="97"/>
  <c r="AH7" i="97"/>
  <c r="AD7" i="97"/>
  <c r="B3" i="79"/>
  <c r="B4" i="79"/>
  <c r="B6" i="79"/>
  <c r="B3" i="86"/>
  <c r="B4" i="86"/>
  <c r="B6" i="86"/>
  <c r="J13" i="100"/>
  <c r="J29" i="100" s="1"/>
  <c r="J46" i="100" s="1"/>
  <c r="I12" i="97"/>
  <c r="O15" i="97"/>
  <c r="I15" i="97"/>
  <c r="T17" i="97"/>
  <c r="O17" i="97"/>
  <c r="R15" i="97"/>
  <c r="N15" i="97"/>
  <c r="R13" i="100"/>
  <c r="R29" i="100" s="1"/>
  <c r="R46" i="100" s="1"/>
  <c r="Q12" i="97"/>
  <c r="V10" i="100"/>
  <c r="V26" i="100" s="1"/>
  <c r="V43" i="100" s="1"/>
  <c r="U9" i="97"/>
  <c r="Q10" i="100"/>
  <c r="Q26" i="100" s="1"/>
  <c r="Q43" i="100" s="1"/>
  <c r="P9" i="97"/>
  <c r="U8" i="100"/>
  <c r="U24" i="100" s="1"/>
  <c r="U41" i="100" s="1"/>
  <c r="T7" i="97"/>
  <c r="P8" i="100"/>
  <c r="P24" i="100" s="1"/>
  <c r="O7" i="97"/>
  <c r="AH10" i="97"/>
  <c r="AO13" i="97"/>
  <c r="X13" i="97"/>
  <c r="AM13" i="97"/>
  <c r="AO10" i="97"/>
  <c r="AA13" i="97"/>
  <c r="AM10" i="97"/>
  <c r="AP13" i="97"/>
  <c r="AC13" i="97"/>
  <c r="AI13" i="97"/>
  <c r="AF13" i="97"/>
  <c r="AH13" i="97"/>
  <c r="AT10" i="97"/>
  <c r="J8" i="100"/>
  <c r="J24" i="100" s="1"/>
  <c r="I7" i="97"/>
  <c r="I17" i="97"/>
  <c r="R17" i="97"/>
  <c r="N17" i="97"/>
  <c r="Q15" i="97"/>
  <c r="V13" i="100"/>
  <c r="V29" i="100" s="1"/>
  <c r="V46" i="100" s="1"/>
  <c r="U12" i="97"/>
  <c r="Q13" i="100"/>
  <c r="Q29" i="100" s="1"/>
  <c r="Q46" i="100" s="1"/>
  <c r="P12" i="97"/>
  <c r="U10" i="100"/>
  <c r="U26" i="100" s="1"/>
  <c r="U43" i="100" s="1"/>
  <c r="T9" i="97"/>
  <c r="P10" i="100"/>
  <c r="P26" i="100" s="1"/>
  <c r="P43" i="100" s="1"/>
  <c r="O9" i="97"/>
  <c r="S8" i="100"/>
  <c r="S24" i="100" s="1"/>
  <c r="S41" i="100" s="1"/>
  <c r="R7" i="97"/>
  <c r="O8" i="100"/>
  <c r="O24" i="100" s="1"/>
  <c r="O41" i="100" s="1"/>
  <c r="N7" i="97"/>
  <c r="AL10" i="97"/>
  <c r="AS13" i="97"/>
  <c r="AB13" i="97"/>
  <c r="AU13" i="97"/>
  <c r="AJ13" i="97"/>
  <c r="V10" i="97"/>
  <c r="AQ10" i="97"/>
  <c r="Y10" i="97"/>
  <c r="AF10" i="97"/>
  <c r="AQ13" i="97"/>
  <c r="AN13" i="97"/>
  <c r="AL13" i="97"/>
  <c r="Z10" i="97"/>
  <c r="J10" i="100"/>
  <c r="J26" i="100" s="1"/>
  <c r="J43" i="100" s="1"/>
  <c r="I9" i="97"/>
  <c r="Q17" i="97"/>
  <c r="U15" i="97"/>
  <c r="P15" i="97"/>
  <c r="U13" i="100"/>
  <c r="U29" i="100" s="1"/>
  <c r="U46" i="100" s="1"/>
  <c r="T12" i="97"/>
  <c r="P13" i="100"/>
  <c r="P29" i="100" s="1"/>
  <c r="P46" i="100" s="1"/>
  <c r="O12" i="97"/>
  <c r="S10" i="100"/>
  <c r="S26" i="100" s="1"/>
  <c r="S43" i="100" s="1"/>
  <c r="R9" i="97"/>
  <c r="O10" i="100"/>
  <c r="O26" i="100" s="1"/>
  <c r="O43" i="100" s="1"/>
  <c r="N9" i="97"/>
  <c r="R8" i="100"/>
  <c r="R24" i="100" s="1"/>
  <c r="Q7" i="97"/>
  <c r="AG13" i="97"/>
  <c r="X10" i="97"/>
  <c r="V13" i="97"/>
  <c r="Z13" i="97"/>
  <c r="AR13" i="97"/>
  <c r="AE10" i="97"/>
  <c r="AU10" i="97"/>
  <c r="AC10" i="97"/>
  <c r="AJ10" i="97"/>
  <c r="AK10" i="97"/>
  <c r="W10" i="97"/>
  <c r="AT13" i="97"/>
  <c r="U17" i="97"/>
  <c r="P17" i="97"/>
  <c r="T15" i="97"/>
  <c r="S13" i="100"/>
  <c r="S29" i="100" s="1"/>
  <c r="S46" i="100" s="1"/>
  <c r="R12" i="97"/>
  <c r="O13" i="100"/>
  <c r="O29" i="100" s="1"/>
  <c r="O46" i="100" s="1"/>
  <c r="N12" i="97"/>
  <c r="R10" i="100"/>
  <c r="R26" i="100" s="1"/>
  <c r="R43" i="100" s="1"/>
  <c r="Q9" i="97"/>
  <c r="V8" i="100"/>
  <c r="V24" i="100" s="1"/>
  <c r="U7" i="97"/>
  <c r="Q8" i="100"/>
  <c r="Q24" i="100" s="1"/>
  <c r="Q41" i="100" s="1"/>
  <c r="P7" i="97"/>
  <c r="AD10" i="97"/>
  <c r="AK13" i="97"/>
  <c r="AB10" i="97"/>
  <c r="AE13" i="97"/>
  <c r="AG10" i="97"/>
  <c r="AA10" i="97"/>
  <c r="AI10" i="97"/>
  <c r="AD13" i="97"/>
  <c r="Y13" i="97"/>
  <c r="AR10" i="97"/>
  <c r="AS10" i="97"/>
  <c r="W13" i="97"/>
  <c r="AP10" i="97"/>
  <c r="B8" i="100"/>
  <c r="B24" i="100" s="1"/>
  <c r="B10" i="100"/>
  <c r="B26" i="100" s="1"/>
  <c r="B43" i="100" s="1"/>
  <c r="B13" i="100"/>
  <c r="B29" i="100" s="1"/>
  <c r="B46" i="100" s="1"/>
  <c r="O11" i="100"/>
  <c r="O27" i="100" s="1"/>
  <c r="O44" i="100" s="1"/>
  <c r="N10" i="97"/>
  <c r="S14" i="100"/>
  <c r="S30" i="100" s="1"/>
  <c r="S47" i="100" s="1"/>
  <c r="R13" i="97"/>
  <c r="Q14" i="100"/>
  <c r="Q30" i="100" s="1"/>
  <c r="Q47" i="100" s="1"/>
  <c r="P13" i="97"/>
  <c r="Q11" i="100"/>
  <c r="Q27" i="100" s="1"/>
  <c r="Q44" i="100" s="1"/>
  <c r="P10" i="97"/>
  <c r="O14" i="100"/>
  <c r="O30" i="100" s="1"/>
  <c r="O47" i="100" s="1"/>
  <c r="N13" i="97"/>
  <c r="J14" i="100"/>
  <c r="J30" i="100" s="1"/>
  <c r="I13" i="97"/>
  <c r="U14" i="100"/>
  <c r="U30" i="100" s="1"/>
  <c r="U47" i="100" s="1"/>
  <c r="T13" i="97"/>
  <c r="R11" i="100"/>
  <c r="R27" i="100" s="1"/>
  <c r="Q10" i="97"/>
  <c r="P11" i="100"/>
  <c r="P27" i="100" s="1"/>
  <c r="O10" i="97"/>
  <c r="S11" i="100"/>
  <c r="S27" i="100" s="1"/>
  <c r="S44" i="100" s="1"/>
  <c r="R10" i="97"/>
  <c r="R14" i="100"/>
  <c r="R30" i="100" s="1"/>
  <c r="Q13" i="97"/>
  <c r="V14" i="100"/>
  <c r="V30" i="100" s="1"/>
  <c r="U13" i="97"/>
  <c r="V11" i="100"/>
  <c r="V27" i="100" s="1"/>
  <c r="U10" i="97"/>
  <c r="J11" i="100"/>
  <c r="J27" i="100" s="1"/>
  <c r="I10" i="97"/>
  <c r="P14" i="100"/>
  <c r="P30" i="100" s="1"/>
  <c r="O13" i="97"/>
  <c r="U11" i="100"/>
  <c r="U27" i="100" s="1"/>
  <c r="U44" i="100" s="1"/>
  <c r="T10" i="97"/>
  <c r="B14" i="100"/>
  <c r="B30" i="100" s="1"/>
  <c r="B11" i="100"/>
  <c r="B27" i="100" s="1"/>
  <c r="H10" i="100"/>
  <c r="H26" i="100" s="1"/>
  <c r="H43" i="100" s="1"/>
  <c r="G9" i="97"/>
  <c r="H13" i="100"/>
  <c r="H29" i="100" s="1"/>
  <c r="H46" i="100" s="1"/>
  <c r="G12" i="97"/>
  <c r="G15" i="97"/>
  <c r="H8" i="100"/>
  <c r="H24" i="100" s="1"/>
  <c r="G7" i="97"/>
  <c r="G17" i="97"/>
  <c r="H14" i="100"/>
  <c r="H30" i="100" s="1"/>
  <c r="G13" i="97"/>
  <c r="H11" i="100"/>
  <c r="H27" i="100" s="1"/>
  <c r="G10" i="97"/>
  <c r="E15" i="97"/>
  <c r="K15" i="97"/>
  <c r="H17" i="97"/>
  <c r="F15" i="97"/>
  <c r="D17" i="97"/>
  <c r="J17" i="97"/>
  <c r="H15" i="97"/>
  <c r="E17" i="97"/>
  <c r="K17" i="97"/>
  <c r="D15" i="97"/>
  <c r="J15" i="97"/>
  <c r="F17" i="97"/>
  <c r="C17" i="97"/>
  <c r="D13" i="100"/>
  <c r="D29" i="100" s="1"/>
  <c r="D46" i="100" s="1"/>
  <c r="C12" i="97"/>
  <c r="C13" i="100"/>
  <c r="C29" i="100" s="1"/>
  <c r="C46" i="100" s="1"/>
  <c r="B12" i="97"/>
  <c r="B17" i="97"/>
  <c r="C8" i="100"/>
  <c r="C24" i="100" s="1"/>
  <c r="C41" i="100" s="1"/>
  <c r="B7" i="97"/>
  <c r="F10" i="100"/>
  <c r="F26" i="100" s="1"/>
  <c r="F43" i="100" s="1"/>
  <c r="E9" i="97"/>
  <c r="D10" i="100"/>
  <c r="D26" i="100" s="1"/>
  <c r="D43" i="100" s="1"/>
  <c r="C9" i="97"/>
  <c r="C15" i="97"/>
  <c r="D8" i="100"/>
  <c r="D24" i="100" s="1"/>
  <c r="C7" i="97"/>
  <c r="F8" i="100"/>
  <c r="F24" i="100" s="1"/>
  <c r="E7" i="97"/>
  <c r="F13" i="100"/>
  <c r="F29" i="100" s="1"/>
  <c r="F46" i="100" s="1"/>
  <c r="E12" i="97"/>
  <c r="C10" i="100"/>
  <c r="C26" i="100" s="1"/>
  <c r="C43" i="100" s="1"/>
  <c r="B9" i="97"/>
  <c r="B15" i="97"/>
  <c r="C14" i="100"/>
  <c r="C30" i="100" s="1"/>
  <c r="C47" i="100" s="1"/>
  <c r="B13" i="97"/>
  <c r="D14" i="100"/>
  <c r="D30" i="100" s="1"/>
  <c r="C13" i="97"/>
  <c r="F14" i="100"/>
  <c r="F30" i="100" s="1"/>
  <c r="E13" i="97"/>
  <c r="F11" i="100"/>
  <c r="F27" i="100" s="1"/>
  <c r="E10" i="97"/>
  <c r="C11" i="100"/>
  <c r="C27" i="100" s="1"/>
  <c r="C44" i="100" s="1"/>
  <c r="B10" i="97"/>
  <c r="D11" i="100"/>
  <c r="D27" i="100" s="1"/>
  <c r="C10" i="97"/>
  <c r="B2" i="84"/>
  <c r="B3" i="84"/>
  <c r="B5" i="84"/>
  <c r="G13" i="100"/>
  <c r="G29" i="100" s="1"/>
  <c r="G46" i="100" s="1"/>
  <c r="F12" i="97"/>
  <c r="N10" i="100"/>
  <c r="N26" i="100" s="1"/>
  <c r="N43" i="100" s="1"/>
  <c r="M9" i="97"/>
  <c r="E10" i="100"/>
  <c r="E26" i="100" s="1"/>
  <c r="E43" i="100" s="1"/>
  <c r="D9" i="97"/>
  <c r="N13" i="100"/>
  <c r="N29" i="100" s="1"/>
  <c r="N46" i="100" s="1"/>
  <c r="M12" i="97"/>
  <c r="K8" i="100"/>
  <c r="K24" i="100" s="1"/>
  <c r="K41" i="100" s="1"/>
  <c r="J7" i="97"/>
  <c r="M13" i="100"/>
  <c r="M29" i="100" s="1"/>
  <c r="M46" i="100" s="1"/>
  <c r="L12" i="97"/>
  <c r="G10" i="100"/>
  <c r="G26" i="100" s="1"/>
  <c r="G43" i="100" s="1"/>
  <c r="F9" i="97"/>
  <c r="L13" i="100"/>
  <c r="L29" i="100" s="1"/>
  <c r="L46" i="100" s="1"/>
  <c r="K12" i="97"/>
  <c r="I10" i="100"/>
  <c r="I26" i="100" s="1"/>
  <c r="I43" i="100" s="1"/>
  <c r="H9" i="97"/>
  <c r="M8" i="100"/>
  <c r="M24" i="100" s="1"/>
  <c r="M41" i="100" s="1"/>
  <c r="L7" i="97"/>
  <c r="M15" i="97"/>
  <c r="L10" i="100"/>
  <c r="L26" i="100" s="1"/>
  <c r="L43" i="100" s="1"/>
  <c r="K9" i="97"/>
  <c r="E13" i="100"/>
  <c r="E29" i="100" s="1"/>
  <c r="E46" i="100" s="1"/>
  <c r="D12" i="97"/>
  <c r="I13" i="100"/>
  <c r="I29" i="100" s="1"/>
  <c r="I46" i="100" s="1"/>
  <c r="H12" i="97"/>
  <c r="L15" i="97"/>
  <c r="G8" i="100"/>
  <c r="G24" i="100" s="1"/>
  <c r="G41" i="100" s="1"/>
  <c r="F7" i="97"/>
  <c r="K13" i="100"/>
  <c r="K29" i="100" s="1"/>
  <c r="K46" i="100" s="1"/>
  <c r="J12" i="97"/>
  <c r="L17" i="97"/>
  <c r="E8" i="100"/>
  <c r="E24" i="100" s="1"/>
  <c r="E41" i="100" s="1"/>
  <c r="D7" i="97"/>
  <c r="I8" i="100"/>
  <c r="I24" i="100" s="1"/>
  <c r="I41" i="100" s="1"/>
  <c r="H7" i="97"/>
  <c r="K10" i="100"/>
  <c r="K26" i="100" s="1"/>
  <c r="K43" i="100" s="1"/>
  <c r="J9" i="97"/>
  <c r="L8" i="100"/>
  <c r="L24" i="100" s="1"/>
  <c r="K7" i="97"/>
  <c r="M10" i="100"/>
  <c r="M26" i="100" s="1"/>
  <c r="M43" i="100" s="1"/>
  <c r="L9" i="97"/>
  <c r="N8" i="100"/>
  <c r="N24" i="100" s="1"/>
  <c r="M7" i="97"/>
  <c r="M17" i="97"/>
  <c r="G11" i="100"/>
  <c r="G27" i="100" s="1"/>
  <c r="G44" i="100" s="1"/>
  <c r="F10" i="97"/>
  <c r="N14" i="100"/>
  <c r="N30" i="100" s="1"/>
  <c r="M13" i="97"/>
  <c r="M11" i="100"/>
  <c r="M27" i="100" s="1"/>
  <c r="M44" i="100" s="1"/>
  <c r="L10" i="97"/>
  <c r="E14" i="100"/>
  <c r="E30" i="100" s="1"/>
  <c r="E47" i="100" s="1"/>
  <c r="D13" i="97"/>
  <c r="L11" i="100"/>
  <c r="L27" i="100" s="1"/>
  <c r="K10" i="97"/>
  <c r="I14" i="100"/>
  <c r="I30" i="100" s="1"/>
  <c r="I47" i="100" s="1"/>
  <c r="H13" i="97"/>
  <c r="M14" i="100"/>
  <c r="M30" i="100" s="1"/>
  <c r="M47" i="100" s="1"/>
  <c r="L13" i="97"/>
  <c r="N11" i="100"/>
  <c r="N27" i="100" s="1"/>
  <c r="M10" i="97"/>
  <c r="G14" i="100"/>
  <c r="G30" i="100" s="1"/>
  <c r="G47" i="100" s="1"/>
  <c r="F13" i="97"/>
  <c r="I11" i="100"/>
  <c r="I27" i="100" s="1"/>
  <c r="I44" i="100" s="1"/>
  <c r="H10" i="97"/>
  <c r="K11" i="100"/>
  <c r="K27" i="100" s="1"/>
  <c r="K44" i="100" s="1"/>
  <c r="J10" i="97"/>
  <c r="K14" i="100"/>
  <c r="K30" i="100" s="1"/>
  <c r="K47" i="100" s="1"/>
  <c r="J13" i="97"/>
  <c r="L14" i="100"/>
  <c r="L30" i="100" s="1"/>
  <c r="K13" i="97"/>
  <c r="E11" i="100"/>
  <c r="E27" i="100" s="1"/>
  <c r="E44" i="100" s="1"/>
  <c r="D10" i="97"/>
  <c r="B12" i="77"/>
  <c r="B9" i="77"/>
  <c r="B7" i="77"/>
  <c r="B7" i="79"/>
  <c r="B7" i="86"/>
  <c r="B12" i="79"/>
  <c r="B12" i="86"/>
  <c r="B9" i="79"/>
  <c r="B9" i="86"/>
  <c r="B10" i="77"/>
  <c r="B13" i="77"/>
  <c r="B13" i="79"/>
  <c r="B13" i="86"/>
  <c r="B10" i="79"/>
  <c r="B10" i="86"/>
  <c r="B6" i="84"/>
  <c r="B18" i="84"/>
  <c r="B8" i="84"/>
  <c r="B16" i="84"/>
  <c r="B14" i="84"/>
  <c r="B20" i="84"/>
  <c r="B11" i="84"/>
  <c r="B9" i="84"/>
  <c r="B12" i="84"/>
  <c r="BG3" i="30"/>
  <c r="BG3" i="33" s="1"/>
  <c r="BH3" i="30"/>
  <c r="BH13" i="30" s="1"/>
  <c r="BG4" i="30"/>
  <c r="BG24" i="30" s="1"/>
  <c r="BH4" i="30"/>
  <c r="BH4" i="31" s="1"/>
  <c r="BG6" i="30"/>
  <c r="BG16" i="30" s="1"/>
  <c r="BG6" i="31" s="1"/>
  <c r="BH6" i="30"/>
  <c r="BH16" i="30" s="1"/>
  <c r="AY3" i="30"/>
  <c r="AY3" i="33" s="1"/>
  <c r="AZ3" i="30"/>
  <c r="AZ13" i="30" s="1"/>
  <c r="BA3" i="30"/>
  <c r="BA3" i="31" s="1"/>
  <c r="BB3" i="30"/>
  <c r="BB23" i="30" s="1"/>
  <c r="BC3" i="30"/>
  <c r="BC23" i="30" s="1"/>
  <c r="BD3" i="30"/>
  <c r="BD3" i="33" s="1"/>
  <c r="BE3" i="30"/>
  <c r="BE13" i="30" s="1"/>
  <c r="BF3" i="30"/>
  <c r="BF13" i="30" s="1"/>
  <c r="AY4" i="30"/>
  <c r="AY24" i="30" s="1"/>
  <c r="AZ4" i="30"/>
  <c r="AZ14" i="30" s="1"/>
  <c r="BA4" i="30"/>
  <c r="BA24" i="30" s="1"/>
  <c r="BB4" i="30"/>
  <c r="BB4" i="31" s="1"/>
  <c r="BC4" i="30"/>
  <c r="BC4" i="31" s="1"/>
  <c r="BD4" i="30"/>
  <c r="BD24" i="30" s="1"/>
  <c r="BE4" i="30"/>
  <c r="BE14" i="30" s="1"/>
  <c r="BF4" i="30"/>
  <c r="BF4" i="33" s="1"/>
  <c r="AY6" i="30"/>
  <c r="AY16" i="30" s="1"/>
  <c r="AY6" i="31" s="1"/>
  <c r="AZ6" i="30"/>
  <c r="AZ16" i="30" s="1"/>
  <c r="AZ6" i="31" s="1"/>
  <c r="BA6" i="30"/>
  <c r="BA16" i="30" s="1"/>
  <c r="BA26" i="30" s="1"/>
  <c r="BB6" i="30"/>
  <c r="BB16" i="30" s="1"/>
  <c r="BB26" i="30" s="1"/>
  <c r="BC6" i="30"/>
  <c r="BC16" i="30" s="1"/>
  <c r="BC26" i="30" s="1"/>
  <c r="BD6" i="30"/>
  <c r="BD16" i="30" s="1"/>
  <c r="BD6" i="33" s="1"/>
  <c r="BE6" i="30"/>
  <c r="BE16" i="30" s="1"/>
  <c r="BE6" i="31" s="1"/>
  <c r="BF6" i="30"/>
  <c r="BF16" i="30" s="1"/>
  <c r="BF6" i="33" s="1"/>
  <c r="BG9" i="30"/>
  <c r="BG19" i="30" s="1"/>
  <c r="BG9" i="33" s="1"/>
  <c r="BH9" i="30"/>
  <c r="BH19" i="30" s="1"/>
  <c r="BH29" i="30" s="1"/>
  <c r="BC9" i="30"/>
  <c r="BC19" i="30" s="1"/>
  <c r="BE9" i="30"/>
  <c r="BE19" i="30" s="1"/>
  <c r="BE29" i="30" s="1"/>
  <c r="BD9" i="30"/>
  <c r="BD19" i="30" s="1"/>
  <c r="BD9" i="31" s="1"/>
  <c r="BF9" i="30"/>
  <c r="BF19" i="30" s="1"/>
  <c r="BF9" i="33" s="1"/>
  <c r="BE7" i="30"/>
  <c r="BE17" i="30" s="1"/>
  <c r="BE7" i="31" s="1"/>
  <c r="BA7" i="30"/>
  <c r="BA17" i="30" s="1"/>
  <c r="BA7" i="33" s="1"/>
  <c r="BE10" i="30"/>
  <c r="BE20" i="30" s="1"/>
  <c r="BA9" i="30"/>
  <c r="BA19" i="30" s="1"/>
  <c r="BA29" i="30" s="1"/>
  <c r="BA10" i="30"/>
  <c r="BA20" i="30" s="1"/>
  <c r="BA10" i="33" s="1"/>
  <c r="AX3" i="30"/>
  <c r="AX3" i="33" s="1"/>
  <c r="AX4" i="30"/>
  <c r="AX14" i="30" s="1"/>
  <c r="AY9" i="30"/>
  <c r="AY19" i="30" s="1"/>
  <c r="AY9" i="33" s="1"/>
  <c r="BD7" i="30"/>
  <c r="BD17" i="30" s="1"/>
  <c r="BD27" i="30" s="1"/>
  <c r="AY7" i="30"/>
  <c r="AY17" i="30" s="1"/>
  <c r="AY27" i="30" s="1"/>
  <c r="BD10" i="30"/>
  <c r="BD20" i="30" s="1"/>
  <c r="BD10" i="31" s="1"/>
  <c r="AY10" i="30"/>
  <c r="AY20" i="30" s="1"/>
  <c r="AY30" i="30" s="1"/>
  <c r="BF7" i="30"/>
  <c r="BF17" i="30" s="1"/>
  <c r="BF27" i="30" s="1"/>
  <c r="BF10" i="30"/>
  <c r="BF20" i="30" s="1"/>
  <c r="BF10" i="33" s="1"/>
  <c r="AN3" i="30"/>
  <c r="AN3" i="33" s="1"/>
  <c r="AO3" i="30"/>
  <c r="AO3" i="33" s="1"/>
  <c r="AP3" i="30"/>
  <c r="AP3" i="31" s="1"/>
  <c r="AQ3" i="30"/>
  <c r="AQ3" i="31" s="1"/>
  <c r="AR3" i="30"/>
  <c r="AR3" i="31" s="1"/>
  <c r="AS3" i="30"/>
  <c r="AS3" i="31" s="1"/>
  <c r="AT3" i="30"/>
  <c r="AT13" i="30" s="1"/>
  <c r="AU3" i="30"/>
  <c r="AU3" i="31" s="1"/>
  <c r="AV3" i="30"/>
  <c r="AV3" i="31" s="1"/>
  <c r="AW3" i="30"/>
  <c r="AW3" i="31" s="1"/>
  <c r="AN4" i="30"/>
  <c r="AN4" i="31" s="1"/>
  <c r="AO4" i="30"/>
  <c r="AO4" i="33" s="1"/>
  <c r="AP4" i="30"/>
  <c r="AP24" i="30" s="1"/>
  <c r="AQ4" i="30"/>
  <c r="AQ14" i="30" s="1"/>
  <c r="AR4" i="30"/>
  <c r="AR24" i="30" s="1"/>
  <c r="AS4" i="30"/>
  <c r="AS4" i="31" s="1"/>
  <c r="AT4" i="30"/>
  <c r="AT24" i="30" s="1"/>
  <c r="AU4" i="30"/>
  <c r="AU4" i="31" s="1"/>
  <c r="AV4" i="30"/>
  <c r="AV14" i="30" s="1"/>
  <c r="AW4" i="30"/>
  <c r="AW4" i="31" s="1"/>
  <c r="AX6" i="30"/>
  <c r="AX16" i="30" s="1"/>
  <c r="AX6" i="31" s="1"/>
  <c r="AQ6" i="30"/>
  <c r="AQ16" i="30" s="1"/>
  <c r="AQ6" i="33" s="1"/>
  <c r="AN6" i="30"/>
  <c r="AN16" i="30" s="1"/>
  <c r="AN6" i="33" s="1"/>
  <c r="AR6" i="30"/>
  <c r="AR16" i="30" s="1"/>
  <c r="AV6" i="30"/>
  <c r="AV16" i="30" s="1"/>
  <c r="AV6" i="31" s="1"/>
  <c r="AO6" i="30"/>
  <c r="AO16" i="30" s="1"/>
  <c r="AO6" i="31" s="1"/>
  <c r="AS6" i="30"/>
  <c r="AS16" i="30" s="1"/>
  <c r="AS6" i="33" s="1"/>
  <c r="AW6" i="30"/>
  <c r="AW16" i="30" s="1"/>
  <c r="AW26" i="30" s="1"/>
  <c r="AU6" i="30"/>
  <c r="AU16" i="30" s="1"/>
  <c r="AU6" i="33" s="1"/>
  <c r="AP6" i="30"/>
  <c r="AP16" i="30" s="1"/>
  <c r="AT6" i="30"/>
  <c r="AT16" i="30" s="1"/>
  <c r="AT26" i="30" s="1"/>
  <c r="BG7" i="30"/>
  <c r="BG17" i="30" s="1"/>
  <c r="BG7" i="33" s="1"/>
  <c r="AI3" i="30"/>
  <c r="AI3" i="33" s="1"/>
  <c r="AJ3" i="30"/>
  <c r="AJ13" i="30" s="1"/>
  <c r="AK3" i="30"/>
  <c r="AK3" i="33" s="1"/>
  <c r="AL3" i="30"/>
  <c r="AL13" i="30" s="1"/>
  <c r="AM3" i="30"/>
  <c r="AM13" i="30" s="1"/>
  <c r="AI4" i="30"/>
  <c r="AI4" i="33" s="1"/>
  <c r="AJ4" i="30"/>
  <c r="AJ14" i="30" s="1"/>
  <c r="AK4" i="30"/>
  <c r="AK24" i="30" s="1"/>
  <c r="AL4" i="30"/>
  <c r="AL4" i="31" s="1"/>
  <c r="AM4" i="30"/>
  <c r="AM14" i="30" s="1"/>
  <c r="BG10" i="30"/>
  <c r="BG20" i="30" s="1"/>
  <c r="BG10" i="33" s="1"/>
  <c r="AH3" i="30"/>
  <c r="AH3" i="31" s="1"/>
  <c r="AH4" i="30"/>
  <c r="AH14" i="30" s="1"/>
  <c r="AN7" i="30"/>
  <c r="AN17" i="30" s="1"/>
  <c r="AN27" i="30" s="1"/>
  <c r="AN9" i="30"/>
  <c r="AN19" i="30" s="1"/>
  <c r="AN29" i="30" s="1"/>
  <c r="AJ6" i="30"/>
  <c r="AJ16" i="30" s="1"/>
  <c r="AJ6" i="33" s="1"/>
  <c r="AL6" i="30"/>
  <c r="AL16" i="30" s="1"/>
  <c r="AL26" i="30" s="1"/>
  <c r="AK6" i="30"/>
  <c r="AK16" i="30" s="1"/>
  <c r="AI6" i="30"/>
  <c r="AI16" i="30" s="1"/>
  <c r="AI26" i="30" s="1"/>
  <c r="AM6" i="30"/>
  <c r="AM16" i="30" s="1"/>
  <c r="AM26" i="30" s="1"/>
  <c r="AH6" i="30"/>
  <c r="AH16" i="30" s="1"/>
  <c r="AN10" i="30"/>
  <c r="AN20" i="30" s="1"/>
  <c r="AN30" i="30" s="1"/>
  <c r="AB3" i="30"/>
  <c r="AB3" i="31" s="1"/>
  <c r="AC3" i="30"/>
  <c r="AC3" i="31" s="1"/>
  <c r="AD3" i="30"/>
  <c r="AD3" i="33" s="1"/>
  <c r="AE3" i="30"/>
  <c r="AE3" i="31" s="1"/>
  <c r="AF3" i="30"/>
  <c r="AF3" i="31" s="1"/>
  <c r="AG3" i="30"/>
  <c r="AG13" i="30" s="1"/>
  <c r="AB4" i="30"/>
  <c r="AB24" i="30" s="1"/>
  <c r="AC4" i="30"/>
  <c r="AC14" i="30" s="1"/>
  <c r="AD4" i="30"/>
  <c r="AD4" i="31" s="1"/>
  <c r="AE4" i="30"/>
  <c r="AE4" i="33" s="1"/>
  <c r="AF4" i="30"/>
  <c r="AF24" i="30" s="1"/>
  <c r="AG4" i="30"/>
  <c r="AG4" i="31" s="1"/>
  <c r="B3" i="33"/>
  <c r="Z10" i="33"/>
  <c r="V10" i="33"/>
  <c r="R10" i="33"/>
  <c r="N10" i="33"/>
  <c r="J10" i="33"/>
  <c r="F10" i="33"/>
  <c r="B10" i="33"/>
  <c r="Y9" i="33"/>
  <c r="W9" i="33"/>
  <c r="U9" i="33"/>
  <c r="S9" i="33"/>
  <c r="Q9" i="33"/>
  <c r="M9" i="33"/>
  <c r="K9" i="33"/>
  <c r="I9" i="33"/>
  <c r="G9" i="33"/>
  <c r="E9" i="33"/>
  <c r="C9" i="33"/>
  <c r="X7" i="33"/>
  <c r="V7" i="33"/>
  <c r="T7" i="33"/>
  <c r="R7" i="33"/>
  <c r="P7" i="33"/>
  <c r="N7" i="33"/>
  <c r="L7" i="33"/>
  <c r="H7" i="33"/>
  <c r="F7" i="33"/>
  <c r="D7" i="33"/>
  <c r="B7" i="33"/>
  <c r="Y6" i="33"/>
  <c r="W6" i="33"/>
  <c r="S6" i="33"/>
  <c r="Q6" i="33"/>
  <c r="O6" i="33"/>
  <c r="M6" i="33"/>
  <c r="K6" i="33"/>
  <c r="I6" i="33"/>
  <c r="G6" i="33"/>
  <c r="C6" i="33"/>
  <c r="R3" i="33"/>
  <c r="N3" i="33"/>
  <c r="J3" i="33"/>
  <c r="Y10" i="33"/>
  <c r="X10" i="33"/>
  <c r="W10" i="33"/>
  <c r="U10" i="33"/>
  <c r="T10" i="33"/>
  <c r="S10" i="33"/>
  <c r="Q10" i="33"/>
  <c r="P10" i="33"/>
  <c r="O10" i="33"/>
  <c r="M10" i="33"/>
  <c r="L10" i="33"/>
  <c r="K10" i="33"/>
  <c r="I10" i="33"/>
  <c r="H10" i="33"/>
  <c r="G10" i="33"/>
  <c r="E10" i="33"/>
  <c r="D10" i="33"/>
  <c r="C10" i="33"/>
  <c r="Z9" i="33"/>
  <c r="X9" i="33"/>
  <c r="V9" i="33"/>
  <c r="T9" i="33"/>
  <c r="R9" i="33"/>
  <c r="P9" i="33"/>
  <c r="O9" i="33"/>
  <c r="N9" i="33"/>
  <c r="L9" i="33"/>
  <c r="J9" i="33"/>
  <c r="H9" i="33"/>
  <c r="F9" i="33"/>
  <c r="D9" i="33"/>
  <c r="B9" i="33"/>
  <c r="Z7" i="33"/>
  <c r="Y7" i="33"/>
  <c r="W7" i="33"/>
  <c r="U7" i="33"/>
  <c r="S7" i="33"/>
  <c r="Q7" i="33"/>
  <c r="O7" i="33"/>
  <c r="M7" i="33"/>
  <c r="K7" i="33"/>
  <c r="J7" i="33"/>
  <c r="I7" i="33"/>
  <c r="G7" i="33"/>
  <c r="E7" i="33"/>
  <c r="C7" i="33"/>
  <c r="Z6" i="33"/>
  <c r="X6" i="33"/>
  <c r="V6" i="33"/>
  <c r="U6" i="33"/>
  <c r="T6" i="33"/>
  <c r="R6" i="33"/>
  <c r="P6" i="33"/>
  <c r="N6" i="33"/>
  <c r="L6" i="33"/>
  <c r="J6" i="33"/>
  <c r="H6" i="33"/>
  <c r="F6" i="33"/>
  <c r="E6" i="33"/>
  <c r="D6" i="33"/>
  <c r="B6" i="33"/>
  <c r="Z4" i="33"/>
  <c r="X4" i="33"/>
  <c r="W4" i="33"/>
  <c r="Z3" i="33"/>
  <c r="Y3" i="33"/>
  <c r="X3" i="33"/>
  <c r="V3" i="33"/>
  <c r="U3" i="33"/>
  <c r="T3" i="33"/>
  <c r="S3" i="33"/>
  <c r="Q3" i="33"/>
  <c r="P3" i="33"/>
  <c r="O3" i="33"/>
  <c r="M3" i="33"/>
  <c r="L3" i="33"/>
  <c r="K3" i="33"/>
  <c r="I3" i="33"/>
  <c r="H3" i="33"/>
  <c r="G3" i="33"/>
  <c r="F3" i="33"/>
  <c r="E3" i="33"/>
  <c r="D3" i="33"/>
  <c r="C3" i="33"/>
  <c r="AI7" i="30"/>
  <c r="AI17" i="30" s="1"/>
  <c r="AI9" i="30"/>
  <c r="AI19" i="30" s="1"/>
  <c r="AI29" i="30" s="1"/>
  <c r="W3" i="33"/>
  <c r="Y4" i="33"/>
  <c r="AI10" i="30"/>
  <c r="AI20" i="30" s="1"/>
  <c r="AI10" i="31" s="1"/>
  <c r="AM3" i="23"/>
  <c r="AN3" i="23"/>
  <c r="AO3" i="23"/>
  <c r="AM4" i="23"/>
  <c r="AN4" i="23"/>
  <c r="AO4" i="23"/>
  <c r="AG3" i="22"/>
  <c r="AG16" i="22" s="1"/>
  <c r="AH3" i="22"/>
  <c r="AH16" i="22" s="1"/>
  <c r="AI3" i="22"/>
  <c r="AI16" i="22" s="1"/>
  <c r="AG4" i="22"/>
  <c r="AG17" i="22" s="1"/>
  <c r="AH4" i="22"/>
  <c r="AH17" i="22" s="1"/>
  <c r="AI4" i="22"/>
  <c r="AI32" i="22" s="1"/>
  <c r="AK3" i="23"/>
  <c r="AL3" i="23"/>
  <c r="AK4" i="23"/>
  <c r="AL4" i="23"/>
  <c r="AE3" i="22"/>
  <c r="AE16" i="22" s="1"/>
  <c r="AF3" i="22"/>
  <c r="AF31" i="22" s="1"/>
  <c r="AE4" i="22"/>
  <c r="AE17" i="22" s="1"/>
  <c r="AF4" i="22"/>
  <c r="AF17" i="22" s="1"/>
  <c r="AE6" i="30"/>
  <c r="AE16" i="30" s="1"/>
  <c r="AE26" i="30" s="1"/>
  <c r="AE6" i="31" s="1"/>
  <c r="AC6" i="30"/>
  <c r="AC16" i="30" s="1"/>
  <c r="AC6" i="33" s="1"/>
  <c r="AG6" i="30"/>
  <c r="AG16" i="30" s="1"/>
  <c r="AG26" i="30" s="1"/>
  <c r="AG6" i="31" s="1"/>
  <c r="AD6" i="30"/>
  <c r="AD16" i="30" s="1"/>
  <c r="AD6" i="33" s="1"/>
  <c r="AB6" i="30"/>
  <c r="AB16" i="30" s="1"/>
  <c r="AF6" i="30"/>
  <c r="AF16" i="30" s="1"/>
  <c r="AF6" i="33" s="1"/>
  <c r="AI6" i="22"/>
  <c r="AI19" i="22" s="1"/>
  <c r="AI34" i="22" s="1"/>
  <c r="AO6" i="23" s="1"/>
  <c r="AH6" i="22"/>
  <c r="AH19" i="22" s="1"/>
  <c r="AH34" i="22" s="1"/>
  <c r="AN6" i="23" s="1"/>
  <c r="AG6" i="22"/>
  <c r="AG19" i="22" s="1"/>
  <c r="AG34" i="22" s="1"/>
  <c r="AM6" i="23" s="1"/>
  <c r="AF6" i="22"/>
  <c r="AF19" i="22" s="1"/>
  <c r="AF34" i="22" s="1"/>
  <c r="AL6" i="23" s="1"/>
  <c r="AE6" i="22"/>
  <c r="AE19" i="22" s="1"/>
  <c r="AE34" i="22" s="1"/>
  <c r="AK6" i="23" s="1"/>
  <c r="E4" i="29"/>
  <c r="F4" i="29"/>
  <c r="E5" i="29"/>
  <c r="F5" i="29"/>
  <c r="AB3" i="22"/>
  <c r="AB16" i="22" s="1"/>
  <c r="AC3" i="22"/>
  <c r="AC16" i="22" s="1"/>
  <c r="AD3" i="22"/>
  <c r="AD16" i="22" s="1"/>
  <c r="AB4" i="22"/>
  <c r="AB32" i="22" s="1"/>
  <c r="AC4" i="22"/>
  <c r="AC17" i="22" s="1"/>
  <c r="AD4" i="22"/>
  <c r="AD32" i="22" s="1"/>
  <c r="B3" i="31"/>
  <c r="V10" i="31"/>
  <c r="T9" i="31"/>
  <c r="R7" i="31"/>
  <c r="P6" i="31"/>
  <c r="Z10" i="31"/>
  <c r="Y10" i="31"/>
  <c r="X10" i="31"/>
  <c r="W10" i="31"/>
  <c r="U10" i="31"/>
  <c r="T10" i="31"/>
  <c r="S10" i="31"/>
  <c r="R10" i="31"/>
  <c r="Q10" i="31"/>
  <c r="P10" i="31"/>
  <c r="O10" i="31"/>
  <c r="N10" i="31"/>
  <c r="M10" i="31"/>
  <c r="L10" i="31"/>
  <c r="K10" i="31"/>
  <c r="J10" i="31"/>
  <c r="I10" i="31"/>
  <c r="H10" i="31"/>
  <c r="G10" i="31"/>
  <c r="F10" i="31"/>
  <c r="E10" i="31"/>
  <c r="D10" i="31"/>
  <c r="C10" i="31"/>
  <c r="B10" i="31"/>
  <c r="Z9" i="31"/>
  <c r="Y9" i="31"/>
  <c r="X9" i="31"/>
  <c r="W9" i="31"/>
  <c r="V9" i="31"/>
  <c r="U9" i="31"/>
  <c r="S9" i="31"/>
  <c r="R9" i="31"/>
  <c r="Q9" i="31"/>
  <c r="P9" i="31"/>
  <c r="O9" i="31"/>
  <c r="N9" i="31"/>
  <c r="M9" i="31"/>
  <c r="L9" i="31"/>
  <c r="K9" i="31"/>
  <c r="J9" i="31"/>
  <c r="I9" i="31"/>
  <c r="H9" i="31"/>
  <c r="G9" i="31"/>
  <c r="F9" i="31"/>
  <c r="E9" i="31"/>
  <c r="D9" i="31"/>
  <c r="C9" i="31"/>
  <c r="B9" i="31"/>
  <c r="Z7" i="31"/>
  <c r="Y7" i="31"/>
  <c r="X7" i="31"/>
  <c r="W7" i="31"/>
  <c r="V7" i="31"/>
  <c r="U7" i="31"/>
  <c r="T7" i="31"/>
  <c r="S7" i="31"/>
  <c r="Q7" i="31"/>
  <c r="P7" i="31"/>
  <c r="O7" i="31"/>
  <c r="N7" i="31"/>
  <c r="M7" i="31"/>
  <c r="L7" i="31"/>
  <c r="K7" i="31"/>
  <c r="J7" i="31"/>
  <c r="I7" i="31"/>
  <c r="H7" i="31"/>
  <c r="G7" i="31"/>
  <c r="F7" i="31"/>
  <c r="E7" i="31"/>
  <c r="D7" i="31"/>
  <c r="C7" i="31"/>
  <c r="B7" i="31"/>
  <c r="Z6" i="31"/>
  <c r="Y6" i="31"/>
  <c r="X6" i="31"/>
  <c r="W6" i="31"/>
  <c r="V6" i="31"/>
  <c r="U6" i="31"/>
  <c r="T6" i="31"/>
  <c r="S6" i="31"/>
  <c r="R6" i="31"/>
  <c r="Q6" i="31"/>
  <c r="O6" i="31"/>
  <c r="N6" i="31"/>
  <c r="M6" i="31"/>
  <c r="L6" i="31"/>
  <c r="K6" i="31"/>
  <c r="J6" i="31"/>
  <c r="I6" i="31"/>
  <c r="H6" i="31"/>
  <c r="G6" i="31"/>
  <c r="F6" i="31"/>
  <c r="E6" i="31"/>
  <c r="D6" i="31"/>
  <c r="C6" i="31"/>
  <c r="B6" i="31"/>
  <c r="Z4" i="31"/>
  <c r="Y4" i="31"/>
  <c r="W4" i="31"/>
  <c r="Z3" i="31"/>
  <c r="Y3" i="31"/>
  <c r="X3" i="31"/>
  <c r="W3" i="31"/>
  <c r="V3" i="31"/>
  <c r="U3" i="31"/>
  <c r="T3" i="31"/>
  <c r="S3" i="31"/>
  <c r="R3" i="31"/>
  <c r="Q3" i="31"/>
  <c r="P3" i="31"/>
  <c r="O3" i="31"/>
  <c r="N3" i="31"/>
  <c r="M3" i="31"/>
  <c r="L3" i="31"/>
  <c r="K3" i="31"/>
  <c r="J3" i="31"/>
  <c r="I3" i="31"/>
  <c r="H3" i="31"/>
  <c r="G3" i="31"/>
  <c r="F3" i="31"/>
  <c r="E3" i="31"/>
  <c r="D3" i="31"/>
  <c r="C3" i="31"/>
  <c r="X4" i="31"/>
  <c r="AA4" i="30"/>
  <c r="AA4" i="31" s="1"/>
  <c r="AA3" i="30"/>
  <c r="AA3" i="33" s="1"/>
  <c r="B23" i="30"/>
  <c r="B13" i="30"/>
  <c r="V6" i="30"/>
  <c r="V16" i="30" s="1"/>
  <c r="V26" i="30" s="1"/>
  <c r="U6" i="30"/>
  <c r="U16" i="30" s="1"/>
  <c r="U26" i="30" s="1"/>
  <c r="T6" i="30"/>
  <c r="T16" i="30" s="1"/>
  <c r="T26" i="30" s="1"/>
  <c r="S6" i="30"/>
  <c r="S16" i="30" s="1"/>
  <c r="S26" i="30" s="1"/>
  <c r="R6" i="30"/>
  <c r="R16" i="30" s="1"/>
  <c r="R26" i="30" s="1"/>
  <c r="Q6" i="30"/>
  <c r="Q16" i="30" s="1"/>
  <c r="Q26" i="30" s="1"/>
  <c r="P6" i="30"/>
  <c r="P16" i="30" s="1"/>
  <c r="P26" i="30" s="1"/>
  <c r="O6" i="30"/>
  <c r="O16" i="30" s="1"/>
  <c r="O26" i="30" s="1"/>
  <c r="N6" i="30"/>
  <c r="N16" i="30" s="1"/>
  <c r="N26" i="30" s="1"/>
  <c r="M6" i="30"/>
  <c r="M16" i="30" s="1"/>
  <c r="M26" i="30" s="1"/>
  <c r="L6" i="30"/>
  <c r="L16" i="30" s="1"/>
  <c r="L26" i="30" s="1"/>
  <c r="K6" i="30"/>
  <c r="K16" i="30" s="1"/>
  <c r="K26" i="30" s="1"/>
  <c r="J6" i="30"/>
  <c r="J16" i="30" s="1"/>
  <c r="J26" i="30" s="1"/>
  <c r="I6" i="30"/>
  <c r="I16" i="30" s="1"/>
  <c r="I26" i="30" s="1"/>
  <c r="H6" i="30"/>
  <c r="H16" i="30" s="1"/>
  <c r="H26" i="30" s="1"/>
  <c r="G6" i="30"/>
  <c r="G16" i="30" s="1"/>
  <c r="G26" i="30" s="1"/>
  <c r="F6" i="30"/>
  <c r="F16" i="30" s="1"/>
  <c r="F26" i="30" s="1"/>
  <c r="E6" i="30"/>
  <c r="E16" i="30" s="1"/>
  <c r="E26" i="30" s="1"/>
  <c r="D6" i="30"/>
  <c r="D16" i="30" s="1"/>
  <c r="D26" i="30" s="1"/>
  <c r="C6" i="30"/>
  <c r="C16" i="30" s="1"/>
  <c r="C26" i="30" s="1"/>
  <c r="B6" i="30"/>
  <c r="B16" i="30" s="1"/>
  <c r="B26" i="30" s="1"/>
  <c r="Z4" i="30"/>
  <c r="Z24" i="30" s="1"/>
  <c r="Y4" i="30"/>
  <c r="Y24" i="30" s="1"/>
  <c r="X4" i="30"/>
  <c r="X14" i="30" s="1"/>
  <c r="W4" i="30"/>
  <c r="W24" i="30" s="1"/>
  <c r="Z3" i="30"/>
  <c r="Z13" i="30" s="1"/>
  <c r="Y3" i="30"/>
  <c r="Y23" i="30" s="1"/>
  <c r="X3" i="30"/>
  <c r="X23" i="30" s="1"/>
  <c r="W3" i="30"/>
  <c r="W23" i="30" s="1"/>
  <c r="V3" i="30"/>
  <c r="V13" i="30" s="1"/>
  <c r="V23" i="30" s="1"/>
  <c r="U3" i="30"/>
  <c r="U13" i="30" s="1"/>
  <c r="U23" i="30" s="1"/>
  <c r="T3" i="30"/>
  <c r="T13" i="30" s="1"/>
  <c r="T23" i="30" s="1"/>
  <c r="S3" i="30"/>
  <c r="S13" i="30" s="1"/>
  <c r="S23" i="30" s="1"/>
  <c r="R3" i="30"/>
  <c r="R13" i="30" s="1"/>
  <c r="R23" i="30" s="1"/>
  <c r="Q3" i="30"/>
  <c r="Q13" i="30" s="1"/>
  <c r="Q23" i="30" s="1"/>
  <c r="P3" i="30"/>
  <c r="P13" i="30" s="1"/>
  <c r="P23" i="30" s="1"/>
  <c r="O3" i="30"/>
  <c r="O13" i="30" s="1"/>
  <c r="O23" i="30" s="1"/>
  <c r="N3" i="30"/>
  <c r="N13" i="30" s="1"/>
  <c r="N23" i="30" s="1"/>
  <c r="M3" i="30"/>
  <c r="M13" i="30" s="1"/>
  <c r="M23" i="30" s="1"/>
  <c r="L3" i="30"/>
  <c r="L13" i="30" s="1"/>
  <c r="L23" i="30" s="1"/>
  <c r="K3" i="30"/>
  <c r="K13" i="30" s="1"/>
  <c r="K23" i="30" s="1"/>
  <c r="J3" i="30"/>
  <c r="J13" i="30" s="1"/>
  <c r="J23" i="30" s="1"/>
  <c r="I3" i="30"/>
  <c r="I13" i="30" s="1"/>
  <c r="I23" i="30" s="1"/>
  <c r="H3" i="30"/>
  <c r="H13" i="30" s="1"/>
  <c r="H23" i="30" s="1"/>
  <c r="G3" i="30"/>
  <c r="G13" i="30" s="1"/>
  <c r="G23" i="30" s="1"/>
  <c r="F3" i="30"/>
  <c r="F13" i="30" s="1"/>
  <c r="F23" i="30" s="1"/>
  <c r="E3" i="30"/>
  <c r="E13" i="30" s="1"/>
  <c r="E23" i="30" s="1"/>
  <c r="D3" i="30"/>
  <c r="D13" i="30" s="1"/>
  <c r="D23" i="30" s="1"/>
  <c r="C3" i="30"/>
  <c r="C13" i="30" s="1"/>
  <c r="C23" i="30" s="1"/>
  <c r="AH3" i="23"/>
  <c r="AI3" i="23"/>
  <c r="AJ3" i="23"/>
  <c r="AH4" i="23"/>
  <c r="AI4" i="23"/>
  <c r="AJ4" i="23"/>
  <c r="AE27" i="22"/>
  <c r="AF27" i="22"/>
  <c r="AG27" i="22"/>
  <c r="AH27" i="22"/>
  <c r="AI27" i="22"/>
  <c r="AC27" i="22"/>
  <c r="E7" i="29"/>
  <c r="AB6" i="22"/>
  <c r="AB19" i="22" s="1"/>
  <c r="AB34" i="22" s="1"/>
  <c r="AH6" i="23" s="1"/>
  <c r="AP9" i="30"/>
  <c r="AP19" i="30" s="1"/>
  <c r="AP9" i="31" s="1"/>
  <c r="AC9" i="30"/>
  <c r="AC19" i="30" s="1"/>
  <c r="AC7" i="30"/>
  <c r="AC17" i="30" s="1"/>
  <c r="AC27" i="30" s="1"/>
  <c r="AC7" i="31" s="1"/>
  <c r="AG7" i="22"/>
  <c r="AG20" i="22" s="1"/>
  <c r="AG35" i="22" s="1"/>
  <c r="AM7" i="23" s="1"/>
  <c r="AG9" i="22"/>
  <c r="AG22" i="22" s="1"/>
  <c r="AG37" i="22" s="1"/>
  <c r="AM9" i="23" s="1"/>
  <c r="AE7" i="22"/>
  <c r="AE20" i="22" s="1"/>
  <c r="AE35" i="22" s="1"/>
  <c r="AK7" i="23" s="1"/>
  <c r="AE9" i="22"/>
  <c r="AE22" i="22" s="1"/>
  <c r="AE37" i="22" s="1"/>
  <c r="AK9" i="23" s="1"/>
  <c r="F7" i="29"/>
  <c r="AB7" i="22"/>
  <c r="AB20" i="22" s="1"/>
  <c r="AB35" i="22" s="1"/>
  <c r="AH7" i="23" s="1"/>
  <c r="AC6" i="22"/>
  <c r="AC19" i="22" s="1"/>
  <c r="AC34" i="22" s="1"/>
  <c r="AI6" i="23" s="1"/>
  <c r="AD6" i="22"/>
  <c r="AD19" i="22" s="1"/>
  <c r="AD34" i="22" s="1"/>
  <c r="AJ6" i="23" s="1"/>
  <c r="AB9" i="22"/>
  <c r="AB22" i="22" s="1"/>
  <c r="AB37" i="22" s="1"/>
  <c r="AH9" i="23" s="1"/>
  <c r="AA6" i="30"/>
  <c r="AA16" i="30" s="1"/>
  <c r="AA6" i="33" s="1"/>
  <c r="BH7" i="30"/>
  <c r="BH17" i="30" s="1"/>
  <c r="X6" i="30"/>
  <c r="X16" i="30" s="1"/>
  <c r="X26" i="30" s="1"/>
  <c r="Y6" i="30"/>
  <c r="Y16" i="30" s="1"/>
  <c r="Y26" i="30" s="1"/>
  <c r="Z6" i="30"/>
  <c r="Z16" i="30" s="1"/>
  <c r="Z26" i="30" s="1"/>
  <c r="W6" i="30"/>
  <c r="W16" i="30" s="1"/>
  <c r="W26" i="30" s="1"/>
  <c r="BC7" i="30"/>
  <c r="BC17" i="30" s="1"/>
  <c r="BC7" i="33" s="1"/>
  <c r="BB9" i="30"/>
  <c r="BB19" i="30" s="1"/>
  <c r="BB9" i="31" s="1"/>
  <c r="AZ7" i="30"/>
  <c r="AZ17" i="30" s="1"/>
  <c r="AZ7" i="33" s="1"/>
  <c r="BB7" i="30"/>
  <c r="BB17" i="30" s="1"/>
  <c r="BB7" i="33" s="1"/>
  <c r="AZ9" i="30"/>
  <c r="AZ19" i="30" s="1"/>
  <c r="AZ9" i="33" s="1"/>
  <c r="AX9" i="30"/>
  <c r="AX19" i="30" s="1"/>
  <c r="AX9" i="33" s="1"/>
  <c r="AX7" i="30"/>
  <c r="AX17" i="30" s="1"/>
  <c r="AX7" i="31" s="1"/>
  <c r="E10" i="29"/>
  <c r="AV9" i="30"/>
  <c r="AV19" i="30" s="1"/>
  <c r="AV29" i="30" s="1"/>
  <c r="AV7" i="30"/>
  <c r="AV17" i="30" s="1"/>
  <c r="AV7" i="33" s="1"/>
  <c r="AP7" i="30"/>
  <c r="AP17" i="30" s="1"/>
  <c r="AP27" i="30" s="1"/>
  <c r="AT9" i="30"/>
  <c r="AT19" i="30" s="1"/>
  <c r="AT9" i="31" s="1"/>
  <c r="AU9" i="30"/>
  <c r="AU19" i="30" s="1"/>
  <c r="AU9" i="31" s="1"/>
  <c r="AR7" i="30"/>
  <c r="AR17" i="30" s="1"/>
  <c r="AR7" i="31" s="1"/>
  <c r="AQ9" i="30"/>
  <c r="AQ19" i="30" s="1"/>
  <c r="AQ9" i="31" s="1"/>
  <c r="AS7" i="30"/>
  <c r="AS17" i="30" s="1"/>
  <c r="AW9" i="30"/>
  <c r="AW19" i="30" s="1"/>
  <c r="AW9" i="33" s="1"/>
  <c r="AS9" i="30"/>
  <c r="AS19" i="30" s="1"/>
  <c r="AR9" i="30"/>
  <c r="AR19" i="30" s="1"/>
  <c r="AR29" i="30" s="1"/>
  <c r="AQ7" i="30"/>
  <c r="AQ17" i="30" s="1"/>
  <c r="AQ7" i="33" s="1"/>
  <c r="AU7" i="30"/>
  <c r="AU17" i="30" s="1"/>
  <c r="AU7" i="31" s="1"/>
  <c r="AO9" i="30"/>
  <c r="AO19" i="30" s="1"/>
  <c r="AO29" i="30" s="1"/>
  <c r="AO7" i="30"/>
  <c r="AO17" i="30" s="1"/>
  <c r="AO7" i="33" s="1"/>
  <c r="AW7" i="30"/>
  <c r="AW17" i="30" s="1"/>
  <c r="AW7" i="31" s="1"/>
  <c r="AT7" i="30"/>
  <c r="AT17" i="30" s="1"/>
  <c r="AT7" i="33" s="1"/>
  <c r="AK9" i="30"/>
  <c r="AK19" i="30" s="1"/>
  <c r="AK29" i="30" s="1"/>
  <c r="AK7" i="30"/>
  <c r="AK17" i="30" s="1"/>
  <c r="AK7" i="33" s="1"/>
  <c r="AJ9" i="30"/>
  <c r="AJ19" i="30" s="1"/>
  <c r="AJ9" i="31" s="1"/>
  <c r="AL9" i="30"/>
  <c r="AL19" i="30" s="1"/>
  <c r="AL29" i="30" s="1"/>
  <c r="AM9" i="30"/>
  <c r="AM19" i="30" s="1"/>
  <c r="AM29" i="30" s="1"/>
  <c r="AM7" i="30"/>
  <c r="AM17" i="30" s="1"/>
  <c r="AM27" i="30" s="1"/>
  <c r="AL7" i="30"/>
  <c r="AL17" i="30" s="1"/>
  <c r="AL7" i="31" s="1"/>
  <c r="AJ7" i="30"/>
  <c r="AJ17" i="30" s="1"/>
  <c r="AJ7" i="31" s="1"/>
  <c r="AH9" i="30"/>
  <c r="AH19" i="30" s="1"/>
  <c r="AH9" i="33" s="1"/>
  <c r="AH7" i="30"/>
  <c r="AH17" i="30" s="1"/>
  <c r="AH7" i="33" s="1"/>
  <c r="AC10" i="30"/>
  <c r="AC20" i="30" s="1"/>
  <c r="AC30" i="30" s="1"/>
  <c r="AC10" i="31" s="1"/>
  <c r="AB7" i="30"/>
  <c r="AB17" i="30" s="1"/>
  <c r="AB27" i="30" s="1"/>
  <c r="AB7" i="31" s="1"/>
  <c r="AD9" i="30"/>
  <c r="AD19" i="30" s="1"/>
  <c r="AD29" i="30" s="1"/>
  <c r="AD9" i="31" s="1"/>
  <c r="AG7" i="30"/>
  <c r="AG17" i="30" s="1"/>
  <c r="AG27" i="30" s="1"/>
  <c r="AG7" i="31" s="1"/>
  <c r="AB9" i="30"/>
  <c r="AB19" i="30" s="1"/>
  <c r="AB29" i="30" s="1"/>
  <c r="AB9" i="31" s="1"/>
  <c r="AE7" i="30"/>
  <c r="AE17" i="30" s="1"/>
  <c r="AE27" i="30" s="1"/>
  <c r="AE7" i="31" s="1"/>
  <c r="AE9" i="30"/>
  <c r="AE19" i="30" s="1"/>
  <c r="AE29" i="30" s="1"/>
  <c r="AE9" i="31" s="1"/>
  <c r="AG9" i="30"/>
  <c r="AG19" i="30" s="1"/>
  <c r="AG9" i="33" s="1"/>
  <c r="AF7" i="30"/>
  <c r="AF17" i="30" s="1"/>
  <c r="AF7" i="33" s="1"/>
  <c r="AF9" i="30"/>
  <c r="AF19" i="30" s="1"/>
  <c r="AF29" i="30" s="1"/>
  <c r="AF9" i="31" s="1"/>
  <c r="AD7" i="30"/>
  <c r="AD17" i="30" s="1"/>
  <c r="AD7" i="33" s="1"/>
  <c r="AH9" i="22"/>
  <c r="AH22" i="22" s="1"/>
  <c r="AH37" i="22" s="1"/>
  <c r="AN9" i="23" s="1"/>
  <c r="AI9" i="22"/>
  <c r="AI22" i="22" s="1"/>
  <c r="AI37" i="22" s="1"/>
  <c r="AO9" i="23" s="1"/>
  <c r="AI7" i="22"/>
  <c r="AI20" i="22" s="1"/>
  <c r="AI35" i="22" s="1"/>
  <c r="AO7" i="23" s="1"/>
  <c r="AG10" i="22"/>
  <c r="AG23" i="22" s="1"/>
  <c r="AG38" i="22" s="1"/>
  <c r="AM10" i="23" s="1"/>
  <c r="AH7" i="22"/>
  <c r="AH20" i="22" s="1"/>
  <c r="AH35" i="22" s="1"/>
  <c r="AN7" i="23" s="1"/>
  <c r="AF7" i="22"/>
  <c r="AF20" i="22" s="1"/>
  <c r="AF35" i="22" s="1"/>
  <c r="AL7" i="23" s="1"/>
  <c r="AF9" i="22"/>
  <c r="AF22" i="22" s="1"/>
  <c r="AF37" i="22" s="1"/>
  <c r="AL9" i="23" s="1"/>
  <c r="AE10" i="22"/>
  <c r="AE23" i="22" s="1"/>
  <c r="AE38" i="22" s="1"/>
  <c r="AK10" i="23" s="1"/>
  <c r="AC9" i="22"/>
  <c r="AC22" i="22" s="1"/>
  <c r="AC37" i="22" s="1"/>
  <c r="AI9" i="23" s="1"/>
  <c r="AD9" i="22"/>
  <c r="AD22" i="22" s="1"/>
  <c r="AD37" i="22" s="1"/>
  <c r="AJ9" i="23" s="1"/>
  <c r="AC7" i="22"/>
  <c r="AC20" i="22" s="1"/>
  <c r="AC35" i="22" s="1"/>
  <c r="AI7" i="23" s="1"/>
  <c r="AD7" i="22"/>
  <c r="AD20" i="22" s="1"/>
  <c r="AD35" i="22" s="1"/>
  <c r="AJ7" i="23" s="1"/>
  <c r="AB10" i="22"/>
  <c r="AB23" i="22" s="1"/>
  <c r="AB38" i="22" s="1"/>
  <c r="AH10" i="23" s="1"/>
  <c r="AA7" i="30"/>
  <c r="AA17" i="30" s="1"/>
  <c r="AA7" i="33" s="1"/>
  <c r="AA9" i="30"/>
  <c r="AA19" i="30" s="1"/>
  <c r="AA29" i="30" s="1"/>
  <c r="AA9" i="31" s="1"/>
  <c r="BH10" i="30"/>
  <c r="BH20" i="30" s="1"/>
  <c r="BH10" i="33" s="1"/>
  <c r="C7" i="29"/>
  <c r="Z6" i="22"/>
  <c r="Z19" i="22" s="1"/>
  <c r="Z34" i="22" s="1"/>
  <c r="AF6" i="23" s="1"/>
  <c r="Y6" i="22"/>
  <c r="Y19" i="22" s="1"/>
  <c r="Y34" i="22" s="1"/>
  <c r="AE6" i="23" s="1"/>
  <c r="X6" i="22"/>
  <c r="X19" i="22" s="1"/>
  <c r="X34" i="22" s="1"/>
  <c r="AD6" i="23" s="1"/>
  <c r="AA6" i="22"/>
  <c r="AA19" i="22" s="1"/>
  <c r="AA34" i="22" s="1"/>
  <c r="AG6" i="23" s="1"/>
  <c r="AD3" i="23"/>
  <c r="AE3" i="23"/>
  <c r="AF3" i="23"/>
  <c r="AG3" i="23"/>
  <c r="AD4" i="23"/>
  <c r="AE4" i="23"/>
  <c r="AF4" i="23"/>
  <c r="AG4" i="23"/>
  <c r="AC4" i="23"/>
  <c r="AC3" i="23"/>
  <c r="C4" i="29"/>
  <c r="D4" i="29"/>
  <c r="C5" i="29"/>
  <c r="D5" i="29"/>
  <c r="B5" i="29"/>
  <c r="B4" i="29"/>
  <c r="AD27" i="22"/>
  <c r="X27" i="22"/>
  <c r="Y27" i="22"/>
  <c r="Z27" i="22"/>
  <c r="AA27" i="22"/>
  <c r="AB27" i="22"/>
  <c r="X3" i="22"/>
  <c r="X16" i="22" s="1"/>
  <c r="Y3" i="22"/>
  <c r="Y31" i="22" s="1"/>
  <c r="Z3" i="22"/>
  <c r="Z16" i="22" s="1"/>
  <c r="AA3" i="22"/>
  <c r="AA16" i="22" s="1"/>
  <c r="X4" i="22"/>
  <c r="X17" i="22" s="1"/>
  <c r="Y4" i="22"/>
  <c r="Y32" i="22" s="1"/>
  <c r="Z4" i="22"/>
  <c r="Z17" i="22" s="1"/>
  <c r="AA4" i="22"/>
  <c r="AA32" i="22" s="1"/>
  <c r="W4" i="22"/>
  <c r="W32" i="22" s="1"/>
  <c r="W3" i="22"/>
  <c r="W16" i="22" s="1"/>
  <c r="W6" i="22"/>
  <c r="W19" i="22" s="1"/>
  <c r="W34" i="22" s="1"/>
  <c r="AC6" i="23" s="1"/>
  <c r="B7" i="29"/>
  <c r="U3" i="22"/>
  <c r="U16" i="22" s="1"/>
  <c r="U31" i="22" s="1"/>
  <c r="AA3" i="23" s="1"/>
  <c r="V3" i="22"/>
  <c r="V16" i="22" s="1"/>
  <c r="V31" i="22" s="1"/>
  <c r="AB3" i="23" s="1"/>
  <c r="U6" i="22"/>
  <c r="U19" i="22" s="1"/>
  <c r="U34" i="22" s="1"/>
  <c r="AA6" i="23" s="1"/>
  <c r="V6" i="22"/>
  <c r="V19" i="22" s="1"/>
  <c r="V34" i="22" s="1"/>
  <c r="AB6" i="23" s="1"/>
  <c r="S3" i="22"/>
  <c r="S16" i="22" s="1"/>
  <c r="S31" i="22" s="1"/>
  <c r="Y3" i="23" s="1"/>
  <c r="T3" i="22"/>
  <c r="T16" i="22" s="1"/>
  <c r="T31" i="22" s="1"/>
  <c r="Z3" i="23" s="1"/>
  <c r="S6" i="22"/>
  <c r="S19" i="22" s="1"/>
  <c r="S34" i="22" s="1"/>
  <c r="Y6" i="23" s="1"/>
  <c r="T6" i="22"/>
  <c r="T19" i="22" s="1"/>
  <c r="T34" i="22" s="1"/>
  <c r="Z6" i="23" s="1"/>
  <c r="Q3" i="22"/>
  <c r="Q16" i="22" s="1"/>
  <c r="Q31" i="22" s="1"/>
  <c r="W3" i="23" s="1"/>
  <c r="R3" i="22"/>
  <c r="R16" i="22" s="1"/>
  <c r="R31" i="22" s="1"/>
  <c r="X3" i="23" s="1"/>
  <c r="Q6" i="22"/>
  <c r="Q19" i="22" s="1"/>
  <c r="Q34" i="22" s="1"/>
  <c r="W6" i="23" s="1"/>
  <c r="R6" i="22"/>
  <c r="R19" i="22" s="1"/>
  <c r="R34" i="22" s="1"/>
  <c r="X6" i="23" s="1"/>
  <c r="Q27" i="22"/>
  <c r="R27" i="22"/>
  <c r="S27" i="22"/>
  <c r="T27" i="22"/>
  <c r="U27" i="22"/>
  <c r="V27" i="22"/>
  <c r="W27" i="22"/>
  <c r="O6" i="22"/>
  <c r="O19" i="22" s="1"/>
  <c r="O34" i="22" s="1"/>
  <c r="U6" i="23" s="1"/>
  <c r="P6" i="22"/>
  <c r="P19" i="22" s="1"/>
  <c r="P34" i="22" s="1"/>
  <c r="V6" i="23" s="1"/>
  <c r="O3" i="22"/>
  <c r="O16" i="22" s="1"/>
  <c r="O31" i="22" s="1"/>
  <c r="U3" i="23" s="1"/>
  <c r="P3" i="22"/>
  <c r="P16" i="22" s="1"/>
  <c r="P31" i="22" s="1"/>
  <c r="V3" i="23" s="1"/>
  <c r="M6" i="22"/>
  <c r="M19" i="22" s="1"/>
  <c r="M34" i="22" s="1"/>
  <c r="S6" i="23" s="1"/>
  <c r="N6" i="22"/>
  <c r="N19" i="22" s="1"/>
  <c r="N34" i="22" s="1"/>
  <c r="T6" i="23" s="1"/>
  <c r="M3" i="22"/>
  <c r="M16" i="22" s="1"/>
  <c r="M31" i="22" s="1"/>
  <c r="S3" i="23" s="1"/>
  <c r="N3" i="22"/>
  <c r="N16" i="22" s="1"/>
  <c r="N31" i="22" s="1"/>
  <c r="T3" i="23" s="1"/>
  <c r="L6" i="22"/>
  <c r="L19" i="22" s="1"/>
  <c r="L34" i="22" s="1"/>
  <c r="R6" i="23" s="1"/>
  <c r="L3" i="22"/>
  <c r="L16" i="22" s="1"/>
  <c r="L31" i="22" s="1"/>
  <c r="R3" i="23" s="1"/>
  <c r="D5" i="25"/>
  <c r="D6" i="25" s="1"/>
  <c r="B5" i="24"/>
  <c r="B6" i="24" s="1"/>
  <c r="B9" i="24" s="1"/>
  <c r="B9" i="25" s="1"/>
  <c r="D6" i="24"/>
  <c r="D9" i="24" s="1"/>
  <c r="D9" i="25" s="1"/>
  <c r="C5" i="24"/>
  <c r="D8" i="24"/>
  <c r="D8" i="25" s="1"/>
  <c r="C5" i="20"/>
  <c r="C13" i="20" s="1"/>
  <c r="D5" i="20"/>
  <c r="D13" i="20" s="1"/>
  <c r="E5" i="20"/>
  <c r="E13" i="20" s="1"/>
  <c r="F5" i="20"/>
  <c r="F13" i="20" s="1"/>
  <c r="F3" i="20"/>
  <c r="C3" i="20"/>
  <c r="D3" i="20"/>
  <c r="E3" i="20"/>
  <c r="C6" i="22"/>
  <c r="C19" i="22" s="1"/>
  <c r="C34" i="22" s="1"/>
  <c r="I6" i="23" s="1"/>
  <c r="D6" i="22"/>
  <c r="D19" i="22" s="1"/>
  <c r="D34" i="22" s="1"/>
  <c r="J6" i="23" s="1"/>
  <c r="E6" i="22"/>
  <c r="E19" i="22" s="1"/>
  <c r="E34" i="22" s="1"/>
  <c r="K6" i="23" s="1"/>
  <c r="F6" i="22"/>
  <c r="F19" i="22" s="1"/>
  <c r="F34" i="22" s="1"/>
  <c r="L6" i="23" s="1"/>
  <c r="G6" i="22"/>
  <c r="G19" i="22" s="1"/>
  <c r="G34" i="22" s="1"/>
  <c r="M6" i="23" s="1"/>
  <c r="H6" i="22"/>
  <c r="H19" i="22" s="1"/>
  <c r="H34" i="22" s="1"/>
  <c r="N6" i="23" s="1"/>
  <c r="I6" i="22"/>
  <c r="I19" i="22" s="1"/>
  <c r="I34" i="22" s="1"/>
  <c r="O6" i="23" s="1"/>
  <c r="J6" i="22"/>
  <c r="J19" i="22" s="1"/>
  <c r="J34" i="22" s="1"/>
  <c r="P6" i="23" s="1"/>
  <c r="K6" i="22"/>
  <c r="K19" i="22" s="1"/>
  <c r="K34" i="22" s="1"/>
  <c r="Q6" i="23" s="1"/>
  <c r="D3" i="22"/>
  <c r="D16" i="22" s="1"/>
  <c r="D31" i="22" s="1"/>
  <c r="J3" i="23" s="1"/>
  <c r="E3" i="22"/>
  <c r="E16" i="22" s="1"/>
  <c r="E31" i="22" s="1"/>
  <c r="K3" i="23" s="1"/>
  <c r="F3" i="22"/>
  <c r="F16" i="22" s="1"/>
  <c r="F31" i="22" s="1"/>
  <c r="L3" i="23" s="1"/>
  <c r="G3" i="22"/>
  <c r="G16" i="22" s="1"/>
  <c r="G31" i="22" s="1"/>
  <c r="M3" i="23" s="1"/>
  <c r="H3" i="22"/>
  <c r="H16" i="22" s="1"/>
  <c r="H31" i="22" s="1"/>
  <c r="N3" i="23" s="1"/>
  <c r="I3" i="22"/>
  <c r="I16" i="22" s="1"/>
  <c r="I31" i="22" s="1"/>
  <c r="O3" i="23" s="1"/>
  <c r="J3" i="22"/>
  <c r="J16" i="22" s="1"/>
  <c r="J31" i="22" s="1"/>
  <c r="P3" i="23" s="1"/>
  <c r="K3" i="22"/>
  <c r="K16" i="22" s="1"/>
  <c r="K31" i="22" s="1"/>
  <c r="Q3" i="23" s="1"/>
  <c r="B31" i="22"/>
  <c r="H3" i="23" s="1"/>
  <c r="C5" i="15"/>
  <c r="C13" i="15" s="1"/>
  <c r="D5" i="15"/>
  <c r="D13" i="15" s="1"/>
  <c r="E5" i="15"/>
  <c r="E13" i="15" s="1"/>
  <c r="F5" i="15"/>
  <c r="F13" i="15" s="1"/>
  <c r="C3" i="15"/>
  <c r="C11" i="15" s="1"/>
  <c r="D3" i="15"/>
  <c r="D11" i="15" s="1"/>
  <c r="E3" i="15"/>
  <c r="E11" i="15" s="1"/>
  <c r="F3" i="15"/>
  <c r="F11" i="15" s="1"/>
  <c r="F11" i="21"/>
  <c r="E5" i="21"/>
  <c r="E13" i="21" s="1"/>
  <c r="F5" i="21"/>
  <c r="F13" i="21" s="1"/>
  <c r="E3" i="21"/>
  <c r="E11" i="21" s="1"/>
  <c r="B5" i="20"/>
  <c r="B13" i="20" s="1"/>
  <c r="B3" i="20"/>
  <c r="D11" i="16"/>
  <c r="C5" i="16"/>
  <c r="C13" i="16" s="1"/>
  <c r="D5" i="16"/>
  <c r="D13" i="16" s="1"/>
  <c r="C3" i="16"/>
  <c r="C11" i="16" s="1"/>
  <c r="B5" i="15"/>
  <c r="B13" i="15" s="1"/>
  <c r="B3" i="15"/>
  <c r="B11" i="15" s="1"/>
  <c r="B5" i="16"/>
  <c r="B13" i="16" s="1"/>
  <c r="G10" i="23"/>
  <c r="F10" i="23"/>
  <c r="E10" i="23"/>
  <c r="D10" i="23"/>
  <c r="C10" i="23"/>
  <c r="B10" i="23"/>
  <c r="G9" i="23"/>
  <c r="F9" i="23"/>
  <c r="E9" i="23"/>
  <c r="D9" i="23"/>
  <c r="C9" i="23"/>
  <c r="B9" i="23"/>
  <c r="G7" i="23"/>
  <c r="F7" i="23"/>
  <c r="E7" i="23"/>
  <c r="D7" i="23"/>
  <c r="C7" i="23"/>
  <c r="B7" i="23"/>
  <c r="G6" i="23"/>
  <c r="F6" i="23"/>
  <c r="E6" i="23"/>
  <c r="D6" i="23"/>
  <c r="C6" i="23"/>
  <c r="B6" i="23"/>
  <c r="G3" i="23"/>
  <c r="F3" i="23"/>
  <c r="E3" i="23"/>
  <c r="D3" i="23"/>
  <c r="C3" i="23"/>
  <c r="B3" i="23"/>
  <c r="J27" i="22"/>
  <c r="K27" i="22"/>
  <c r="L27" i="22"/>
  <c r="M27" i="22"/>
  <c r="N27" i="22"/>
  <c r="O27" i="22"/>
  <c r="P27" i="22"/>
  <c r="I27" i="22"/>
  <c r="C3" i="22"/>
  <c r="C16" i="22" s="1"/>
  <c r="C31" i="22" s="1"/>
  <c r="I3" i="23" s="1"/>
  <c r="B6" i="22"/>
  <c r="B19" i="22" s="1"/>
  <c r="B34" i="22" s="1"/>
  <c r="H6" i="23" s="1"/>
  <c r="B16" i="22"/>
  <c r="H27" i="22"/>
  <c r="G27" i="22"/>
  <c r="F27" i="22"/>
  <c r="E27" i="22"/>
  <c r="D27" i="22"/>
  <c r="C27" i="22"/>
  <c r="B27" i="22"/>
  <c r="C3" i="21"/>
  <c r="C11" i="21" s="1"/>
  <c r="D3" i="21"/>
  <c r="D11" i="21" s="1"/>
  <c r="C5" i="21"/>
  <c r="C13" i="21" s="1"/>
  <c r="D5" i="21"/>
  <c r="D13" i="21" s="1"/>
  <c r="C6" i="21"/>
  <c r="C14" i="21" s="1"/>
  <c r="C8" i="21"/>
  <c r="C16" i="21" s="1"/>
  <c r="C9" i="21"/>
  <c r="C17" i="21" s="1"/>
  <c r="B3" i="16"/>
  <c r="B11" i="16" s="1"/>
  <c r="B5" i="21"/>
  <c r="B13" i="21" s="1"/>
  <c r="B3" i="21"/>
  <c r="B11" i="21" s="1"/>
  <c r="B8" i="16"/>
  <c r="B16" i="16" s="1"/>
  <c r="B6" i="16"/>
  <c r="B14" i="16" s="1"/>
  <c r="B8" i="21"/>
  <c r="B16" i="21" s="1"/>
  <c r="B9" i="21"/>
  <c r="B17" i="21" s="1"/>
  <c r="B6" i="21"/>
  <c r="B14" i="21" s="1"/>
  <c r="F8" i="21"/>
  <c r="F16" i="21" s="1"/>
  <c r="D8" i="16"/>
  <c r="D16" i="16" s="1"/>
  <c r="F6" i="21"/>
  <c r="F14" i="21" s="1"/>
  <c r="D6" i="16"/>
  <c r="D14" i="16" s="1"/>
  <c r="E8" i="21"/>
  <c r="E16" i="21" s="1"/>
  <c r="C8" i="16"/>
  <c r="C16" i="16" s="1"/>
  <c r="E6" i="21"/>
  <c r="E14" i="21" s="1"/>
  <c r="C6" i="16"/>
  <c r="C14" i="16" s="1"/>
  <c r="D6" i="21"/>
  <c r="D14" i="21" s="1"/>
  <c r="D8" i="21"/>
  <c r="D16" i="21" s="1"/>
  <c r="E9" i="21"/>
  <c r="E17" i="21" s="1"/>
  <c r="C9" i="16"/>
  <c r="C17" i="16" s="1"/>
  <c r="F9" i="21"/>
  <c r="F17" i="21" s="1"/>
  <c r="D9" i="16"/>
  <c r="D17" i="16" s="1"/>
  <c r="B9" i="16"/>
  <c r="B17" i="16" s="1"/>
  <c r="D9" i="21"/>
  <c r="D17" i="21" s="1"/>
  <c r="BC10" i="30"/>
  <c r="BC20" i="30" s="1"/>
  <c r="BC30" i="30" s="1"/>
  <c r="BB10" i="30"/>
  <c r="BB20" i="30" s="1"/>
  <c r="AZ10" i="30"/>
  <c r="AZ20" i="30" s="1"/>
  <c r="AX10" i="30"/>
  <c r="AX20" i="30" s="1"/>
  <c r="H7" i="22"/>
  <c r="H20" i="22" s="1"/>
  <c r="H35" i="22" s="1"/>
  <c r="N7" i="23" s="1"/>
  <c r="F10" i="29"/>
  <c r="E11" i="29"/>
  <c r="F8" i="29"/>
  <c r="E8" i="29"/>
  <c r="AT10" i="30"/>
  <c r="AT20" i="30" s="1"/>
  <c r="AR10" i="30"/>
  <c r="AR20" i="30" s="1"/>
  <c r="AU10" i="30"/>
  <c r="AU20" i="30" s="1"/>
  <c r="AQ10" i="30"/>
  <c r="AQ20" i="30" s="1"/>
  <c r="AQ10" i="31" s="1"/>
  <c r="AP10" i="30"/>
  <c r="AP20" i="30" s="1"/>
  <c r="AW10" i="30"/>
  <c r="AW20" i="30" s="1"/>
  <c r="AO10" i="30"/>
  <c r="AO20" i="30" s="1"/>
  <c r="AV10" i="30"/>
  <c r="AV20" i="30" s="1"/>
  <c r="AS10" i="30"/>
  <c r="AS20" i="30" s="1"/>
  <c r="AS10" i="31" s="1"/>
  <c r="AM10" i="30"/>
  <c r="AM20" i="30" s="1"/>
  <c r="AK10" i="30"/>
  <c r="AK20" i="30" s="1"/>
  <c r="AK30" i="30" s="1"/>
  <c r="AL10" i="30"/>
  <c r="AL20" i="30" s="1"/>
  <c r="AJ10" i="30"/>
  <c r="AJ20" i="30" s="1"/>
  <c r="AH10" i="30"/>
  <c r="AH20" i="30" s="1"/>
  <c r="AD10" i="30"/>
  <c r="AD20" i="30" s="1"/>
  <c r="AF10" i="30"/>
  <c r="AF20" i="30" s="1"/>
  <c r="AF30" i="30" s="1"/>
  <c r="AF10" i="31" s="1"/>
  <c r="AE10" i="30"/>
  <c r="AE20" i="30" s="1"/>
  <c r="AB10" i="30"/>
  <c r="AB20" i="30" s="1"/>
  <c r="AB10" i="33" s="1"/>
  <c r="AG10" i="30"/>
  <c r="AG20" i="30" s="1"/>
  <c r="K9" i="30"/>
  <c r="K19" i="30" s="1"/>
  <c r="K29" i="30" s="1"/>
  <c r="B7" i="30"/>
  <c r="B17" i="30" s="1"/>
  <c r="B27" i="30" s="1"/>
  <c r="E6" i="15"/>
  <c r="E14" i="15" s="1"/>
  <c r="I7" i="30"/>
  <c r="I17" i="30" s="1"/>
  <c r="I27" i="30" s="1"/>
  <c r="E9" i="30"/>
  <c r="E19" i="30" s="1"/>
  <c r="E29" i="30" s="1"/>
  <c r="N9" i="22"/>
  <c r="N22" i="22" s="1"/>
  <c r="N37" i="22" s="1"/>
  <c r="T9" i="23" s="1"/>
  <c r="V7" i="30"/>
  <c r="V17" i="30" s="1"/>
  <c r="V27" i="30" s="1"/>
  <c r="M7" i="30"/>
  <c r="M17" i="30" s="1"/>
  <c r="M27" i="30" s="1"/>
  <c r="L9" i="30"/>
  <c r="L19" i="30" s="1"/>
  <c r="L29" i="30" s="1"/>
  <c r="L9" i="22"/>
  <c r="L22" i="22" s="1"/>
  <c r="L37" i="22" s="1"/>
  <c r="R9" i="23" s="1"/>
  <c r="E7" i="30"/>
  <c r="E17" i="30" s="1"/>
  <c r="E27" i="30" s="1"/>
  <c r="E9" i="22"/>
  <c r="E22" i="22" s="1"/>
  <c r="E37" i="22" s="1"/>
  <c r="K9" i="23" s="1"/>
  <c r="R7" i="30"/>
  <c r="R17" i="30" s="1"/>
  <c r="R27" i="30" s="1"/>
  <c r="L7" i="30"/>
  <c r="L17" i="30" s="1"/>
  <c r="L27" i="30" s="1"/>
  <c r="J9" i="30"/>
  <c r="J19" i="30" s="1"/>
  <c r="J29" i="30" s="1"/>
  <c r="Z9" i="30"/>
  <c r="Z19" i="30" s="1"/>
  <c r="Z29" i="30" s="1"/>
  <c r="Y7" i="30"/>
  <c r="Y17" i="30" s="1"/>
  <c r="Y27" i="30" s="1"/>
  <c r="Z7" i="30"/>
  <c r="Z17" i="30" s="1"/>
  <c r="Z27" i="30" s="1"/>
  <c r="AD10" i="22"/>
  <c r="AD23" i="22" s="1"/>
  <c r="AD38" i="22" s="1"/>
  <c r="AJ10" i="23" s="1"/>
  <c r="D6" i="20"/>
  <c r="D14" i="20" s="1"/>
  <c r="C7" i="30"/>
  <c r="C17" i="30" s="1"/>
  <c r="C27" i="30" s="1"/>
  <c r="F8" i="15"/>
  <c r="F16" i="15" s="1"/>
  <c r="F8" i="20"/>
  <c r="F16" i="20" s="1"/>
  <c r="K9" i="22"/>
  <c r="K22" i="22" s="1"/>
  <c r="K37" i="22" s="1"/>
  <c r="Q9" i="23" s="1"/>
  <c r="E7" i="22"/>
  <c r="E20" i="22" s="1"/>
  <c r="E35" i="22" s="1"/>
  <c r="K7" i="23" s="1"/>
  <c r="D6" i="15"/>
  <c r="D14" i="15" s="1"/>
  <c r="C8" i="20"/>
  <c r="C16" i="20" s="1"/>
  <c r="R7" i="22"/>
  <c r="R20" i="22" s="1"/>
  <c r="R35" i="22" s="1"/>
  <c r="X7" i="23" s="1"/>
  <c r="C7" i="22"/>
  <c r="C20" i="22" s="1"/>
  <c r="C35" i="22" s="1"/>
  <c r="I7" i="23" s="1"/>
  <c r="C8" i="15"/>
  <c r="C16" i="15" s="1"/>
  <c r="D8" i="15"/>
  <c r="D16" i="15" s="1"/>
  <c r="K7" i="22"/>
  <c r="K20" i="22" s="1"/>
  <c r="K35" i="22" s="1"/>
  <c r="Q7" i="23" s="1"/>
  <c r="I9" i="22"/>
  <c r="I22" i="22" s="1"/>
  <c r="I37" i="22" s="1"/>
  <c r="O9" i="23" s="1"/>
  <c r="G7" i="30"/>
  <c r="G17" i="30" s="1"/>
  <c r="G27" i="30" s="1"/>
  <c r="G7" i="22"/>
  <c r="G20" i="22" s="1"/>
  <c r="G35" i="22" s="1"/>
  <c r="M7" i="23" s="1"/>
  <c r="C9" i="30"/>
  <c r="C19" i="30" s="1"/>
  <c r="C29" i="30" s="1"/>
  <c r="S7" i="30"/>
  <c r="S17" i="30" s="1"/>
  <c r="S27" i="30" s="1"/>
  <c r="S7" i="22"/>
  <c r="S20" i="22" s="1"/>
  <c r="S35" i="22" s="1"/>
  <c r="Y7" i="23" s="1"/>
  <c r="U7" i="30"/>
  <c r="U17" i="30" s="1"/>
  <c r="U27" i="30" s="1"/>
  <c r="U7" i="22"/>
  <c r="U20" i="22" s="1"/>
  <c r="U35" i="22" s="1"/>
  <c r="AA7" i="23" s="1"/>
  <c r="H7" i="30"/>
  <c r="H17" i="30" s="1"/>
  <c r="H27" i="30" s="1"/>
  <c r="C6" i="15"/>
  <c r="C14" i="15" s="1"/>
  <c r="P9" i="30"/>
  <c r="P19" i="30" s="1"/>
  <c r="P29" i="30" s="1"/>
  <c r="P9" i="22"/>
  <c r="P22" i="22" s="1"/>
  <c r="P37" i="22" s="1"/>
  <c r="V9" i="23" s="1"/>
  <c r="E8" i="20"/>
  <c r="E16" i="20" s="1"/>
  <c r="E8" i="15"/>
  <c r="E16" i="15" s="1"/>
  <c r="F9" i="30"/>
  <c r="F19" i="30" s="1"/>
  <c r="F29" i="30" s="1"/>
  <c r="D9" i="30"/>
  <c r="D19" i="30" s="1"/>
  <c r="D29" i="30" s="1"/>
  <c r="D9" i="22"/>
  <c r="D22" i="22" s="1"/>
  <c r="D37" i="22" s="1"/>
  <c r="J9" i="23" s="1"/>
  <c r="B8" i="15"/>
  <c r="B16" i="15" s="1"/>
  <c r="B8" i="20"/>
  <c r="B16" i="20" s="1"/>
  <c r="G9" i="22"/>
  <c r="G22" i="22" s="1"/>
  <c r="G37" i="22" s="1"/>
  <c r="M9" i="23" s="1"/>
  <c r="AI10" i="22"/>
  <c r="AI23" i="22" s="1"/>
  <c r="AI38" i="22" s="1"/>
  <c r="AO10" i="23" s="1"/>
  <c r="AH10" i="22"/>
  <c r="AH23" i="22" s="1"/>
  <c r="AH38" i="22" s="1"/>
  <c r="AN10" i="23" s="1"/>
  <c r="B7" i="22"/>
  <c r="B20" i="22" s="1"/>
  <c r="B35" i="22" s="1"/>
  <c r="H7" i="23" s="1"/>
  <c r="F7" i="22"/>
  <c r="F20" i="22" s="1"/>
  <c r="F35" i="22" s="1"/>
  <c r="L7" i="23" s="1"/>
  <c r="M9" i="22"/>
  <c r="M22" i="22" s="1"/>
  <c r="M37" i="22" s="1"/>
  <c r="S9" i="23" s="1"/>
  <c r="P7" i="30"/>
  <c r="P17" i="30" s="1"/>
  <c r="P27" i="30" s="1"/>
  <c r="P7" i="22"/>
  <c r="P20" i="22" s="1"/>
  <c r="P35" i="22" s="1"/>
  <c r="V7" i="23" s="1"/>
  <c r="C6" i="20"/>
  <c r="C14" i="20" s="1"/>
  <c r="B6" i="15"/>
  <c r="B14" i="15" s="1"/>
  <c r="B6" i="20"/>
  <c r="B14" i="20" s="1"/>
  <c r="T7" i="30"/>
  <c r="T17" i="30" s="1"/>
  <c r="T27" i="30" s="1"/>
  <c r="AF10" i="22"/>
  <c r="AF23" i="22" s="1"/>
  <c r="AF38" i="22" s="1"/>
  <c r="AL10" i="23" s="1"/>
  <c r="Q7" i="30"/>
  <c r="Q17" i="30" s="1"/>
  <c r="Q27" i="30" s="1"/>
  <c r="Q7" i="22"/>
  <c r="Q20" i="22" s="1"/>
  <c r="Q35" i="22" s="1"/>
  <c r="W7" i="23" s="1"/>
  <c r="D7" i="30"/>
  <c r="D17" i="30" s="1"/>
  <c r="D27" i="30" s="1"/>
  <c r="Q9" i="30"/>
  <c r="Q19" i="30" s="1"/>
  <c r="Q29" i="30" s="1"/>
  <c r="D7" i="22"/>
  <c r="D20" i="22" s="1"/>
  <c r="D35" i="22" s="1"/>
  <c r="J7" i="23" s="1"/>
  <c r="C9" i="22"/>
  <c r="C22" i="22" s="1"/>
  <c r="C37" i="22" s="1"/>
  <c r="I9" i="23" s="1"/>
  <c r="H9" i="30"/>
  <c r="H19" i="30" s="1"/>
  <c r="H29" i="30" s="1"/>
  <c r="H9" i="22"/>
  <c r="H22" i="22" s="1"/>
  <c r="H37" i="22" s="1"/>
  <c r="N9" i="23" s="1"/>
  <c r="O9" i="30"/>
  <c r="O19" i="30" s="1"/>
  <c r="O29" i="30" s="1"/>
  <c r="M9" i="30"/>
  <c r="M19" i="30" s="1"/>
  <c r="M29" i="30" s="1"/>
  <c r="B9" i="30"/>
  <c r="B19" i="30" s="1"/>
  <c r="B29" i="30" s="1"/>
  <c r="B9" i="22"/>
  <c r="B22" i="22" s="1"/>
  <c r="B37" i="22" s="1"/>
  <c r="H9" i="23" s="1"/>
  <c r="O7" i="30"/>
  <c r="O17" i="30" s="1"/>
  <c r="O27" i="30" s="1"/>
  <c r="O7" i="22"/>
  <c r="O20" i="22" s="1"/>
  <c r="O35" i="22" s="1"/>
  <c r="U7" i="23" s="1"/>
  <c r="J7" i="30"/>
  <c r="J17" i="30" s="1"/>
  <c r="J27" i="30" s="1"/>
  <c r="J7" i="22"/>
  <c r="J20" i="22" s="1"/>
  <c r="J35" i="22" s="1"/>
  <c r="P7" i="23" s="1"/>
  <c r="V7" i="22"/>
  <c r="V20" i="22" s="1"/>
  <c r="V35" i="22" s="1"/>
  <c r="AB7" i="23" s="1"/>
  <c r="F9" i="22"/>
  <c r="F22" i="22" s="1"/>
  <c r="F37" i="22" s="1"/>
  <c r="L9" i="23" s="1"/>
  <c r="Q9" i="22"/>
  <c r="Q22" i="22" s="1"/>
  <c r="Q37" i="22" s="1"/>
  <c r="W9" i="23" s="1"/>
  <c r="O9" i="22"/>
  <c r="O22" i="22" s="1"/>
  <c r="O37" i="22" s="1"/>
  <c r="U9" i="23" s="1"/>
  <c r="I9" i="30"/>
  <c r="I19" i="30" s="1"/>
  <c r="I29" i="30" s="1"/>
  <c r="K7" i="30"/>
  <c r="K17" i="30" s="1"/>
  <c r="K27" i="30" s="1"/>
  <c r="F7" i="30"/>
  <c r="F17" i="30" s="1"/>
  <c r="F27" i="30" s="1"/>
  <c r="N9" i="30"/>
  <c r="N19" i="30" s="1"/>
  <c r="N29" i="30" s="1"/>
  <c r="G9" i="30"/>
  <c r="G19" i="30" s="1"/>
  <c r="G29" i="30" s="1"/>
  <c r="V9" i="30"/>
  <c r="V19" i="30" s="1"/>
  <c r="V29" i="30" s="1"/>
  <c r="N7" i="30"/>
  <c r="N17" i="30" s="1"/>
  <c r="N27" i="30" s="1"/>
  <c r="AC10" i="22"/>
  <c r="AC23" i="22" s="1"/>
  <c r="AC38" i="22" s="1"/>
  <c r="AI10" i="23" s="1"/>
  <c r="AA10" i="30"/>
  <c r="AA20" i="30" s="1"/>
  <c r="U9" i="30"/>
  <c r="U19" i="30" s="1"/>
  <c r="U29" i="30" s="1"/>
  <c r="W9" i="30"/>
  <c r="W19" i="30" s="1"/>
  <c r="W29" i="30" s="1"/>
  <c r="R9" i="30"/>
  <c r="R19" i="30" s="1"/>
  <c r="R29" i="30" s="1"/>
  <c r="S9" i="30"/>
  <c r="S19" i="30" s="1"/>
  <c r="S29" i="30" s="1"/>
  <c r="W7" i="22"/>
  <c r="W20" i="22" s="1"/>
  <c r="W35" i="22" s="1"/>
  <c r="AC7" i="23" s="1"/>
  <c r="W7" i="30"/>
  <c r="W17" i="30" s="1"/>
  <c r="W27" i="30" s="1"/>
  <c r="X7" i="30"/>
  <c r="X17" i="30" s="1"/>
  <c r="X27" i="30" s="1"/>
  <c r="Y9" i="22"/>
  <c r="Y22" i="22" s="1"/>
  <c r="Y37" i="22" s="1"/>
  <c r="AE9" i="23" s="1"/>
  <c r="Y9" i="30"/>
  <c r="Y19" i="30" s="1"/>
  <c r="Y29" i="30" s="1"/>
  <c r="T9" i="30"/>
  <c r="T19" i="30" s="1"/>
  <c r="T29" i="30" s="1"/>
  <c r="X9" i="22"/>
  <c r="X22" i="22" s="1"/>
  <c r="X37" i="22" s="1"/>
  <c r="AD9" i="23" s="1"/>
  <c r="X9" i="30"/>
  <c r="X19" i="30" s="1"/>
  <c r="X29" i="30" s="1"/>
  <c r="D8" i="20"/>
  <c r="D16" i="20" s="1"/>
  <c r="M7" i="22"/>
  <c r="M20" i="22" s="1"/>
  <c r="M35" i="22" s="1"/>
  <c r="S7" i="23" s="1"/>
  <c r="N7" i="22"/>
  <c r="N20" i="22" s="1"/>
  <c r="N35" i="22" s="1"/>
  <c r="T7" i="23" s="1"/>
  <c r="F6" i="15"/>
  <c r="F14" i="15" s="1"/>
  <c r="F6" i="20"/>
  <c r="F14" i="20" s="1"/>
  <c r="V9" i="22"/>
  <c r="V22" i="22" s="1"/>
  <c r="V37" i="22" s="1"/>
  <c r="AB9" i="23" s="1"/>
  <c r="E6" i="20"/>
  <c r="E14" i="20" s="1"/>
  <c r="I7" i="22"/>
  <c r="I20" i="22" s="1"/>
  <c r="I35" i="22" s="1"/>
  <c r="O7" i="23" s="1"/>
  <c r="L7" i="22"/>
  <c r="L20" i="22" s="1"/>
  <c r="L35" i="22" s="1"/>
  <c r="R7" i="23" s="1"/>
  <c r="J9" i="22"/>
  <c r="J22" i="22" s="1"/>
  <c r="J37" i="22" s="1"/>
  <c r="P9" i="23" s="1"/>
  <c r="T7" i="22"/>
  <c r="T20" i="22" s="1"/>
  <c r="T35" i="22" s="1"/>
  <c r="Z7" i="23" s="1"/>
  <c r="W9" i="22"/>
  <c r="W22" i="22" s="1"/>
  <c r="W37" i="22" s="1"/>
  <c r="AC9" i="23" s="1"/>
  <c r="U9" i="22"/>
  <c r="U22" i="22" s="1"/>
  <c r="U37" i="22" s="1"/>
  <c r="AA9" i="23" s="1"/>
  <c r="Z9" i="22"/>
  <c r="Z22" i="22" s="1"/>
  <c r="Z37" i="22" s="1"/>
  <c r="AF9" i="23" s="1"/>
  <c r="C10" i="29"/>
  <c r="X7" i="22"/>
  <c r="X20" i="22" s="1"/>
  <c r="X35" i="22" s="1"/>
  <c r="AD7" i="23" s="1"/>
  <c r="AA9" i="22"/>
  <c r="AA22" i="22" s="1"/>
  <c r="AA37" i="22" s="1"/>
  <c r="AG9" i="23" s="1"/>
  <c r="C8" i="29"/>
  <c r="Z7" i="22"/>
  <c r="Z20" i="22" s="1"/>
  <c r="Z35" i="22" s="1"/>
  <c r="AF7" i="23" s="1"/>
  <c r="Y7" i="22"/>
  <c r="Y20" i="22" s="1"/>
  <c r="Y35" i="22" s="1"/>
  <c r="AE7" i="23" s="1"/>
  <c r="AA7" i="22"/>
  <c r="AA20" i="22" s="1"/>
  <c r="AA35" i="22" s="1"/>
  <c r="AG7" i="23" s="1"/>
  <c r="T9" i="22"/>
  <c r="T22" i="22" s="1"/>
  <c r="T37" i="22" s="1"/>
  <c r="Z9" i="23" s="1"/>
  <c r="R9" i="22"/>
  <c r="R22" i="22" s="1"/>
  <c r="R37" i="22" s="1"/>
  <c r="X9" i="23" s="1"/>
  <c r="B8" i="29"/>
  <c r="S9" i="22"/>
  <c r="S22" i="22" s="1"/>
  <c r="S37" i="22" s="1"/>
  <c r="Y9" i="23" s="1"/>
  <c r="B10" i="29"/>
  <c r="C10" i="22"/>
  <c r="C23" i="22" s="1"/>
  <c r="C38" i="22" s="1"/>
  <c r="I10" i="23" s="1"/>
  <c r="C10" i="30"/>
  <c r="C20" i="30" s="1"/>
  <c r="C30" i="30" s="1"/>
  <c r="F11" i="29"/>
  <c r="D7" i="29"/>
  <c r="D8" i="29"/>
  <c r="D10" i="29"/>
  <c r="E10" i="22"/>
  <c r="E23" i="22" s="1"/>
  <c r="E38" i="22" s="1"/>
  <c r="K10" i="23" s="1"/>
  <c r="L10" i="22"/>
  <c r="L23" i="22" s="1"/>
  <c r="L38" i="22" s="1"/>
  <c r="R10" i="23" s="1"/>
  <c r="R10" i="22"/>
  <c r="R23" i="22" s="1"/>
  <c r="R38" i="22" s="1"/>
  <c r="X10" i="23" s="1"/>
  <c r="B10" i="22"/>
  <c r="B23" i="22" s="1"/>
  <c r="B38" i="22" s="1"/>
  <c r="H10" i="23" s="1"/>
  <c r="U10" i="30"/>
  <c r="U20" i="30" s="1"/>
  <c r="U30" i="30" s="1"/>
  <c r="G10" i="30"/>
  <c r="G20" i="30" s="1"/>
  <c r="G30" i="30" s="1"/>
  <c r="M10" i="30"/>
  <c r="M20" i="30" s="1"/>
  <c r="M30" i="30" s="1"/>
  <c r="F10" i="30"/>
  <c r="F20" i="30" s="1"/>
  <c r="F30" i="30" s="1"/>
  <c r="S10" i="30"/>
  <c r="S20" i="30" s="1"/>
  <c r="S30" i="30" s="1"/>
  <c r="T10" i="30"/>
  <c r="T20" i="30" s="1"/>
  <c r="T30" i="30" s="1"/>
  <c r="I10" i="30"/>
  <c r="I20" i="30" s="1"/>
  <c r="I30" i="30" s="1"/>
  <c r="L10" i="30"/>
  <c r="L20" i="30" s="1"/>
  <c r="L30" i="30" s="1"/>
  <c r="D9" i="15"/>
  <c r="D17" i="15" s="1"/>
  <c r="N10" i="30"/>
  <c r="N20" i="30" s="1"/>
  <c r="N30" i="30" s="1"/>
  <c r="B9" i="20"/>
  <c r="B17" i="20" s="1"/>
  <c r="G10" i="22"/>
  <c r="G23" i="22" s="1"/>
  <c r="G38" i="22" s="1"/>
  <c r="M10" i="23" s="1"/>
  <c r="Z10" i="30"/>
  <c r="Z20" i="30" s="1"/>
  <c r="Z30" i="30" s="1"/>
  <c r="D9" i="20"/>
  <c r="D17" i="20" s="1"/>
  <c r="B10" i="30"/>
  <c r="B20" i="30" s="1"/>
  <c r="B30" i="30" s="1"/>
  <c r="S10" i="22"/>
  <c r="S23" i="22" s="1"/>
  <c r="S38" i="22" s="1"/>
  <c r="Y10" i="23" s="1"/>
  <c r="K10" i="22"/>
  <c r="K23" i="22" s="1"/>
  <c r="K38" i="22" s="1"/>
  <c r="Q10" i="23" s="1"/>
  <c r="E10" i="30"/>
  <c r="E20" i="30" s="1"/>
  <c r="E30" i="30" s="1"/>
  <c r="R10" i="30"/>
  <c r="R20" i="30" s="1"/>
  <c r="R30" i="30" s="1"/>
  <c r="F10" i="22"/>
  <c r="F23" i="22" s="1"/>
  <c r="F38" i="22" s="1"/>
  <c r="L10" i="23" s="1"/>
  <c r="K10" i="30"/>
  <c r="K20" i="30" s="1"/>
  <c r="K30" i="30" s="1"/>
  <c r="O10" i="22"/>
  <c r="O23" i="22" s="1"/>
  <c r="O38" i="22" s="1"/>
  <c r="U10" i="23" s="1"/>
  <c r="O10" i="30"/>
  <c r="O20" i="30" s="1"/>
  <c r="O30" i="30" s="1"/>
  <c r="C9" i="15"/>
  <c r="C17" i="15" s="1"/>
  <c r="C9" i="20"/>
  <c r="C17" i="20" s="1"/>
  <c r="H10" i="30"/>
  <c r="H20" i="30" s="1"/>
  <c r="H30" i="30" s="1"/>
  <c r="H10" i="22"/>
  <c r="H23" i="22" s="1"/>
  <c r="H38" i="22" s="1"/>
  <c r="N10" i="23" s="1"/>
  <c r="P10" i="30"/>
  <c r="P20" i="30" s="1"/>
  <c r="P30" i="30" s="1"/>
  <c r="P10" i="22"/>
  <c r="P23" i="22" s="1"/>
  <c r="P38" i="22" s="1"/>
  <c r="V10" i="23" s="1"/>
  <c r="B9" i="15"/>
  <c r="B17" i="15" s="1"/>
  <c r="Q10" i="30"/>
  <c r="Q20" i="30" s="1"/>
  <c r="Q30" i="30" s="1"/>
  <c r="Q10" i="22"/>
  <c r="Q23" i="22" s="1"/>
  <c r="Q38" i="22" s="1"/>
  <c r="W10" i="23" s="1"/>
  <c r="V10" i="30"/>
  <c r="V20" i="30" s="1"/>
  <c r="V30" i="30" s="1"/>
  <c r="V10" i="22"/>
  <c r="V23" i="22" s="1"/>
  <c r="V38" i="22" s="1"/>
  <c r="AB10" i="23" s="1"/>
  <c r="J10" i="30"/>
  <c r="J20" i="30" s="1"/>
  <c r="J30" i="30" s="1"/>
  <c r="J10" i="22"/>
  <c r="J23" i="22" s="1"/>
  <c r="J38" i="22" s="1"/>
  <c r="P10" i="23" s="1"/>
  <c r="D10" i="30"/>
  <c r="D20" i="30" s="1"/>
  <c r="D30" i="30" s="1"/>
  <c r="D10" i="22"/>
  <c r="D23" i="22" s="1"/>
  <c r="D38" i="22" s="1"/>
  <c r="J10" i="23" s="1"/>
  <c r="Y10" i="30"/>
  <c r="Y20" i="30" s="1"/>
  <c r="Y30" i="30" s="1"/>
  <c r="X10" i="22"/>
  <c r="X23" i="22" s="1"/>
  <c r="X38" i="22" s="1"/>
  <c r="AD10" i="23" s="1"/>
  <c r="X10" i="30"/>
  <c r="X20" i="30" s="1"/>
  <c r="X30" i="30" s="1"/>
  <c r="W10" i="22"/>
  <c r="W23" i="22" s="1"/>
  <c r="W38" i="22" s="1"/>
  <c r="AC10" i="23" s="1"/>
  <c r="W10" i="30"/>
  <c r="W20" i="30" s="1"/>
  <c r="W30" i="30" s="1"/>
  <c r="F9" i="20"/>
  <c r="F17" i="20" s="1"/>
  <c r="F9" i="15"/>
  <c r="F17" i="15" s="1"/>
  <c r="T10" i="22"/>
  <c r="T23" i="22" s="1"/>
  <c r="T38" i="22" s="1"/>
  <c r="Z10" i="23" s="1"/>
  <c r="I10" i="22"/>
  <c r="I23" i="22" s="1"/>
  <c r="I38" i="22" s="1"/>
  <c r="O10" i="23" s="1"/>
  <c r="E9" i="15"/>
  <c r="E17" i="15" s="1"/>
  <c r="E9" i="20"/>
  <c r="E17" i="20" s="1"/>
  <c r="U10" i="22"/>
  <c r="U23" i="22" s="1"/>
  <c r="U38" i="22" s="1"/>
  <c r="AA10" i="23" s="1"/>
  <c r="N10" i="22"/>
  <c r="N23" i="22" s="1"/>
  <c r="N38" i="22" s="1"/>
  <c r="T10" i="23" s="1"/>
  <c r="M10" i="22"/>
  <c r="M23" i="22" s="1"/>
  <c r="M38" i="22" s="1"/>
  <c r="S10" i="23" s="1"/>
  <c r="C11" i="29"/>
  <c r="Z10" i="22"/>
  <c r="Z23" i="22" s="1"/>
  <c r="Z38" i="22" s="1"/>
  <c r="AF10" i="23" s="1"/>
  <c r="AA10" i="22"/>
  <c r="AA23" i="22" s="1"/>
  <c r="AA38" i="22" s="1"/>
  <c r="AG10" i="23" s="1"/>
  <c r="B11" i="29"/>
  <c r="Y10" i="22"/>
  <c r="Y23" i="22" s="1"/>
  <c r="Y38" i="22" s="1"/>
  <c r="AE10" i="23" s="1"/>
  <c r="D11" i="29"/>
  <c r="B4" i="109"/>
  <c r="AT6" i="31"/>
  <c r="C5" i="25"/>
  <c r="C6" i="25" s="1"/>
  <c r="C8" i="24"/>
  <c r="C8" i="25" s="1"/>
  <c r="C6" i="24"/>
  <c r="C9" i="24" s="1"/>
  <c r="C9" i="25" s="1"/>
  <c r="B8" i="101"/>
  <c r="D10" i="108"/>
  <c r="D10" i="109"/>
  <c r="I13" i="108"/>
  <c r="N10" i="108"/>
  <c r="C13" i="109"/>
  <c r="C13" i="108"/>
  <c r="H10" i="108"/>
  <c r="H10" i="109"/>
  <c r="M13" i="108"/>
  <c r="E13" i="108"/>
  <c r="E13" i="109"/>
  <c r="R10" i="109"/>
  <c r="R10" i="108"/>
  <c r="J10" i="109"/>
  <c r="J10" i="108"/>
  <c r="B10" i="108"/>
  <c r="B10" i="109"/>
  <c r="Q8" i="108"/>
  <c r="M8" i="109"/>
  <c r="K8" i="109"/>
  <c r="I8" i="108"/>
  <c r="I8" i="109"/>
  <c r="E8" i="108"/>
  <c r="E8" i="109"/>
  <c r="C8" i="109"/>
  <c r="T13" i="109"/>
  <c r="R13" i="109"/>
  <c r="J13" i="109"/>
  <c r="F13" i="108"/>
  <c r="F13" i="109"/>
  <c r="D13" i="109"/>
  <c r="B13" i="109"/>
  <c r="B13" i="108"/>
  <c r="G10" i="109"/>
  <c r="G10" i="108"/>
  <c r="E10" i="109"/>
  <c r="E10" i="108"/>
  <c r="V8" i="109"/>
  <c r="P8" i="108"/>
  <c r="F8" i="109"/>
  <c r="F8" i="108"/>
  <c r="B8" i="109"/>
  <c r="B8" i="108"/>
  <c r="D11" i="108"/>
  <c r="B14" i="101"/>
  <c r="L47" i="100" l="1"/>
  <c r="L44" i="100"/>
  <c r="F41" i="100"/>
  <c r="B44" i="100"/>
  <c r="B41" i="100"/>
  <c r="R41" i="100"/>
  <c r="J41" i="100"/>
  <c r="T41" i="100"/>
  <c r="S40" i="100"/>
  <c r="O40" i="100"/>
  <c r="K40" i="100"/>
  <c r="G40" i="100"/>
  <c r="C40" i="100"/>
  <c r="B8" i="24"/>
  <c r="B8" i="25" s="1"/>
  <c r="B5" i="25"/>
  <c r="B6" i="25" s="1"/>
  <c r="F47" i="100"/>
  <c r="H44" i="100"/>
  <c r="B47" i="100"/>
  <c r="P47" i="100"/>
  <c r="V44" i="100"/>
  <c r="R47" i="100"/>
  <c r="P44" i="100"/>
  <c r="V41" i="100"/>
  <c r="T47" i="100"/>
  <c r="V40" i="100"/>
  <c r="R40" i="100"/>
  <c r="N40" i="100"/>
  <c r="J40" i="100"/>
  <c r="F40" i="100"/>
  <c r="N44" i="100"/>
  <c r="N47" i="100"/>
  <c r="D41" i="100"/>
  <c r="H41" i="100"/>
  <c r="U40" i="100"/>
  <c r="Q40" i="100"/>
  <c r="M40" i="100"/>
  <c r="I40" i="100"/>
  <c r="E40" i="100"/>
  <c r="N41" i="100"/>
  <c r="L41" i="100"/>
  <c r="D44" i="100"/>
  <c r="F44" i="100"/>
  <c r="D47" i="100"/>
  <c r="H47" i="100"/>
  <c r="J44" i="100"/>
  <c r="V47" i="100"/>
  <c r="R44" i="100"/>
  <c r="J47" i="100"/>
  <c r="P41" i="100"/>
  <c r="T44" i="100"/>
  <c r="T40" i="100"/>
  <c r="P40" i="100"/>
  <c r="L40" i="100"/>
  <c r="H40" i="100"/>
  <c r="D40" i="100"/>
  <c r="C13" i="121"/>
  <c r="J10" i="121"/>
  <c r="H13" i="121"/>
  <c r="H10" i="121"/>
  <c r="I10" i="121"/>
  <c r="G13" i="121"/>
  <c r="G10" i="121"/>
  <c r="L13" i="121"/>
  <c r="L10" i="121"/>
  <c r="F13" i="121"/>
  <c r="E13" i="121"/>
  <c r="M10" i="121"/>
  <c r="K13" i="121"/>
  <c r="K10" i="121"/>
  <c r="C10" i="121"/>
  <c r="E10" i="121"/>
  <c r="M13" i="121"/>
  <c r="I13" i="121"/>
  <c r="F10" i="121"/>
  <c r="J13" i="121"/>
  <c r="D10" i="90"/>
  <c r="D10" i="89"/>
  <c r="D10" i="112"/>
  <c r="D10" i="113"/>
  <c r="D10" i="88"/>
  <c r="D10" i="87"/>
  <c r="D13" i="113"/>
  <c r="D13" i="88"/>
  <c r="D13" i="87"/>
  <c r="D13" i="89"/>
  <c r="D13" i="90"/>
  <c r="D13" i="112"/>
  <c r="D8" i="90"/>
  <c r="D8" i="89"/>
  <c r="D8" i="113"/>
  <c r="D8" i="88"/>
  <c r="D8" i="87"/>
  <c r="D8" i="112"/>
  <c r="W8" i="108"/>
  <c r="V13" i="108"/>
  <c r="V10" i="108"/>
  <c r="T13" i="108"/>
  <c r="U8" i="109"/>
  <c r="U10" i="108"/>
  <c r="BA7" i="31"/>
  <c r="V10" i="109"/>
  <c r="P13" i="109"/>
  <c r="O10" i="108"/>
  <c r="BE6" i="33"/>
  <c r="BG13" i="30"/>
  <c r="AT3" i="33"/>
  <c r="L13" i="108"/>
  <c r="K10" i="108"/>
  <c r="S10" i="108"/>
  <c r="M13" i="109"/>
  <c r="AH23" i="30"/>
  <c r="AU13" i="30"/>
  <c r="AK4" i="33"/>
  <c r="K10" i="109"/>
  <c r="U13" i="108"/>
  <c r="U10" i="109"/>
  <c r="T8" i="109"/>
  <c r="P8" i="109"/>
  <c r="L8" i="109"/>
  <c r="V8" i="108"/>
  <c r="O10" i="109"/>
  <c r="U13" i="109"/>
  <c r="Q13" i="109"/>
  <c r="V13" i="109"/>
  <c r="R13" i="108"/>
  <c r="N13" i="108"/>
  <c r="J13" i="108"/>
  <c r="P10" i="109"/>
  <c r="L10" i="108"/>
  <c r="W8" i="109"/>
  <c r="L8" i="108"/>
  <c r="T8" i="108"/>
  <c r="G13" i="108"/>
  <c r="G13" i="109"/>
  <c r="AR14" i="30"/>
  <c r="BA30" i="30"/>
  <c r="AR4" i="31"/>
  <c r="AJ24" i="30"/>
  <c r="AR7" i="33"/>
  <c r="AD17" i="22"/>
  <c r="Q10" i="108"/>
  <c r="S8" i="108"/>
  <c r="AJ29" i="30"/>
  <c r="AX6" i="33"/>
  <c r="I10" i="109"/>
  <c r="Q10" i="109"/>
  <c r="O8" i="108"/>
  <c r="S8" i="109"/>
  <c r="O13" i="108"/>
  <c r="AI23" i="30"/>
  <c r="AY4" i="33"/>
  <c r="W13" i="108"/>
  <c r="K13" i="109"/>
  <c r="M10" i="109"/>
  <c r="N11" i="109"/>
  <c r="I10" i="108"/>
  <c r="H13" i="109"/>
  <c r="K8" i="108"/>
  <c r="O8" i="109"/>
  <c r="S13" i="109"/>
  <c r="W14" i="30"/>
  <c r="C4" i="109"/>
  <c r="C4" i="108"/>
  <c r="F4" i="109"/>
  <c r="E5" i="109"/>
  <c r="S4" i="109"/>
  <c r="G4" i="109"/>
  <c r="H4" i="108"/>
  <c r="D5" i="109"/>
  <c r="L5" i="109"/>
  <c r="D4" i="108"/>
  <c r="G5" i="108"/>
  <c r="O4" i="108"/>
  <c r="J4" i="108"/>
  <c r="F10" i="109"/>
  <c r="AX27" i="30"/>
  <c r="AA26" i="30"/>
  <c r="AA6" i="31" s="1"/>
  <c r="BB6" i="31"/>
  <c r="AS24" i="30"/>
  <c r="J8" i="109"/>
  <c r="N8" i="109"/>
  <c r="S10" i="109"/>
  <c r="P10" i="108"/>
  <c r="AW14" i="30"/>
  <c r="BA13" i="30"/>
  <c r="AN26" i="30"/>
  <c r="BF7" i="33"/>
  <c r="AT23" i="30"/>
  <c r="BD7" i="33"/>
  <c r="AX9" i="31"/>
  <c r="AC31" i="22"/>
  <c r="AM9" i="31"/>
  <c r="AV4" i="31"/>
  <c r="AO24" i="30"/>
  <c r="AS26" i="30"/>
  <c r="AP3" i="33"/>
  <c r="AH3" i="33"/>
  <c r="BA14" i="30"/>
  <c r="P4" i="108"/>
  <c r="T4" i="109"/>
  <c r="N8" i="108"/>
  <c r="R8" i="109"/>
  <c r="K13" i="108"/>
  <c r="O13" i="109"/>
  <c r="AH13" i="30"/>
  <c r="AF26" i="30"/>
  <c r="AF6" i="31" s="1"/>
  <c r="AR9" i="33"/>
  <c r="D13" i="108"/>
  <c r="H13" i="108"/>
  <c r="C8" i="108"/>
  <c r="M8" i="108"/>
  <c r="Q8" i="109"/>
  <c r="U8" i="108"/>
  <c r="S13" i="108"/>
  <c r="W13" i="109"/>
  <c r="AB13" i="30"/>
  <c r="AD14" i="30"/>
  <c r="L10" i="109"/>
  <c r="AI6" i="33"/>
  <c r="AW6" i="31"/>
  <c r="AH27" i="30"/>
  <c r="AQ23" i="30"/>
  <c r="BE3" i="31"/>
  <c r="AW4" i="33"/>
  <c r="AB3" i="33"/>
  <c r="AK3" i="31"/>
  <c r="AT6" i="33"/>
  <c r="BF3" i="31"/>
  <c r="Q5" i="108"/>
  <c r="M5" i="109"/>
  <c r="M4" i="109"/>
  <c r="AL23" i="30"/>
  <c r="BB3" i="33"/>
  <c r="BA27" i="30"/>
  <c r="BF30" i="30"/>
  <c r="AO27" i="30"/>
  <c r="AE14" i="30"/>
  <c r="BH23" i="30"/>
  <c r="U4" i="109"/>
  <c r="BF14" i="30"/>
  <c r="BG7" i="31"/>
  <c r="AW24" i="30"/>
  <c r="X24" i="30"/>
  <c r="AQ29" i="30"/>
  <c r="AW6" i="33"/>
  <c r="AY7" i="33"/>
  <c r="BE9" i="33"/>
  <c r="BF24" i="30"/>
  <c r="AC23" i="30"/>
  <c r="AG32" i="22"/>
  <c r="AM6" i="33"/>
  <c r="AX3" i="31"/>
  <c r="BB13" i="30"/>
  <c r="AJ26" i="30"/>
  <c r="AX23" i="30"/>
  <c r="AL3" i="33"/>
  <c r="BB6" i="33"/>
  <c r="AG7" i="33"/>
  <c r="BB29" i="30"/>
  <c r="AC26" i="30"/>
  <c r="AC6" i="31" s="1"/>
  <c r="AM7" i="33"/>
  <c r="BE9" i="31"/>
  <c r="AX13" i="30"/>
  <c r="AY7" i="31"/>
  <c r="AK14" i="30"/>
  <c r="AS4" i="33"/>
  <c r="AF16" i="22"/>
  <c r="BF6" i="31"/>
  <c r="BF26" i="30"/>
  <c r="AK7" i="31"/>
  <c r="BB4" i="33"/>
  <c r="X13" i="30"/>
  <c r="AD9" i="33"/>
  <c r="AD31" i="22"/>
  <c r="AC13" i="30"/>
  <c r="BF10" i="31"/>
  <c r="AK4" i="31"/>
  <c r="AS14" i="30"/>
  <c r="BH3" i="33"/>
  <c r="AE24" i="30"/>
  <c r="AX7" i="33"/>
  <c r="BF4" i="31"/>
  <c r="BB3" i="31"/>
  <c r="BG27" i="30"/>
  <c r="AM6" i="31"/>
  <c r="AC3" i="33"/>
  <c r="AE4" i="31"/>
  <c r="AL3" i="31"/>
  <c r="AQ10" i="33"/>
  <c r="AK27" i="30"/>
  <c r="AO14" i="30"/>
  <c r="Y13" i="30"/>
  <c r="AQ13" i="30"/>
  <c r="BH3" i="31"/>
  <c r="D11" i="109"/>
  <c r="W10" i="108"/>
  <c r="T10" i="109"/>
  <c r="AJ3" i="33"/>
  <c r="AA31" i="22"/>
  <c r="AY10" i="33"/>
  <c r="F5" i="108"/>
  <c r="J5" i="109"/>
  <c r="R5" i="108"/>
  <c r="N5" i="109"/>
  <c r="W10" i="109"/>
  <c r="AI14" i="30"/>
  <c r="AO26" i="30"/>
  <c r="V5" i="109"/>
  <c r="R5" i="109"/>
  <c r="I4" i="109"/>
  <c r="Q4" i="109"/>
  <c r="N5" i="108"/>
  <c r="J8" i="108"/>
  <c r="R8" i="108"/>
  <c r="M10" i="108"/>
  <c r="F10" i="108"/>
  <c r="E4" i="108"/>
  <c r="U4" i="108"/>
  <c r="F5" i="109"/>
  <c r="AM24" i="30"/>
  <c r="C10" i="109"/>
  <c r="BD6" i="31"/>
  <c r="AU14" i="30"/>
  <c r="AT7" i="31"/>
  <c r="D8" i="108"/>
  <c r="H8" i="108"/>
  <c r="BH9" i="31"/>
  <c r="AB14" i="30"/>
  <c r="BF29" i="30"/>
  <c r="BH4" i="33"/>
  <c r="BH10" i="31"/>
  <c r="AT4" i="31"/>
  <c r="AH9" i="31"/>
  <c r="AN13" i="30"/>
  <c r="AH4" i="31"/>
  <c r="BD14" i="30"/>
  <c r="D8" i="109"/>
  <c r="H8" i="109"/>
  <c r="AZ3" i="33"/>
  <c r="T10" i="108"/>
  <c r="AU4" i="33"/>
  <c r="AA3" i="31"/>
  <c r="AY29" i="30"/>
  <c r="Z32" i="22"/>
  <c r="G11" i="109"/>
  <c r="AN10" i="33"/>
  <c r="AZ29" i="30"/>
  <c r="Z23" i="30"/>
  <c r="AQ6" i="31"/>
  <c r="AM4" i="33"/>
  <c r="BA9" i="31"/>
  <c r="AG14" i="30"/>
  <c r="AG4" i="33"/>
  <c r="AU9" i="33"/>
  <c r="AU24" i="30"/>
  <c r="AN7" i="31"/>
  <c r="AE23" i="30"/>
  <c r="AW13" i="30"/>
  <c r="AV9" i="33"/>
  <c r="AA23" i="30"/>
  <c r="AB31" i="22"/>
  <c r="AZ9" i="31"/>
  <c r="AW29" i="30"/>
  <c r="AJ27" i="30"/>
  <c r="AL9" i="33"/>
  <c r="Z14" i="30"/>
  <c r="AF23" i="30"/>
  <c r="BF7" i="31"/>
  <c r="AK13" i="30"/>
  <c r="AD24" i="30"/>
  <c r="AM9" i="33"/>
  <c r="AK9" i="33"/>
  <c r="BA3" i="33"/>
  <c r="BD7" i="31"/>
  <c r="AI6" i="31"/>
  <c r="AF10" i="33"/>
  <c r="AX29" i="30"/>
  <c r="BB9" i="33"/>
  <c r="AN9" i="31"/>
  <c r="AE9" i="33"/>
  <c r="AV27" i="30"/>
  <c r="BE4" i="31"/>
  <c r="BE3" i="33"/>
  <c r="AV4" i="33"/>
  <c r="BC10" i="31"/>
  <c r="BE24" i="30"/>
  <c r="AJ4" i="33"/>
  <c r="BG30" i="30"/>
  <c r="AS6" i="31"/>
  <c r="AO9" i="31"/>
  <c r="AE6" i="33"/>
  <c r="BC10" i="33"/>
  <c r="AI9" i="33"/>
  <c r="AP13" i="30"/>
  <c r="AN14" i="30"/>
  <c r="AK23" i="30"/>
  <c r="AT3" i="31"/>
  <c r="BA10" i="31"/>
  <c r="AE31" i="22"/>
  <c r="BA4" i="33"/>
  <c r="BG6" i="33"/>
  <c r="BG26" i="30"/>
  <c r="V4" i="109"/>
  <c r="K5" i="108"/>
  <c r="O5" i="108"/>
  <c r="S5" i="109"/>
  <c r="R4" i="108"/>
  <c r="BG3" i="31"/>
  <c r="AF13" i="30"/>
  <c r="BA6" i="33"/>
  <c r="AV7" i="31"/>
  <c r="BA23" i="30"/>
  <c r="AV24" i="30"/>
  <c r="BA6" i="31"/>
  <c r="AN6" i="31"/>
  <c r="AQ30" i="30"/>
  <c r="AN9" i="33"/>
  <c r="AR27" i="30"/>
  <c r="AI31" i="22"/>
  <c r="BH30" i="30"/>
  <c r="BE7" i="33"/>
  <c r="BE23" i="30"/>
  <c r="BE4" i="33"/>
  <c r="BA4" i="31"/>
  <c r="AJ4" i="31"/>
  <c r="BG10" i="31"/>
  <c r="AB23" i="30"/>
  <c r="AH29" i="30"/>
  <c r="AO9" i="33"/>
  <c r="AI9" i="31"/>
  <c r="AP23" i="30"/>
  <c r="AN24" i="30"/>
  <c r="AR4" i="33"/>
  <c r="X32" i="22"/>
  <c r="V4" i="108"/>
  <c r="J4" i="109"/>
  <c r="W5" i="109"/>
  <c r="C5" i="109"/>
  <c r="S5" i="108"/>
  <c r="BG23" i="30"/>
  <c r="AD4" i="33"/>
  <c r="BE26" i="30"/>
  <c r="AD27" i="30"/>
  <c r="AD7" i="31" s="1"/>
  <c r="X31" i="22"/>
  <c r="BE27" i="30"/>
  <c r="W17" i="22"/>
  <c r="AK9" i="31"/>
  <c r="Y14" i="30"/>
  <c r="AF3" i="33"/>
  <c r="N4" i="109"/>
  <c r="W5" i="108"/>
  <c r="C5" i="108"/>
  <c r="G5" i="109"/>
  <c r="N4" i="108"/>
  <c r="BG4" i="33"/>
  <c r="AJ9" i="33"/>
  <c r="AA4" i="33"/>
  <c r="AD13" i="30"/>
  <c r="AY6" i="33"/>
  <c r="BC13" i="30"/>
  <c r="AT29" i="30"/>
  <c r="AT9" i="33"/>
  <c r="BD9" i="33"/>
  <c r="AR23" i="30"/>
  <c r="AI13" i="30"/>
  <c r="AB17" i="22"/>
  <c r="AH24" i="30"/>
  <c r="AH32" i="22"/>
  <c r="BC6" i="33"/>
  <c r="AM3" i="31"/>
  <c r="AF4" i="33"/>
  <c r="AL27" i="30"/>
  <c r="BD30" i="30"/>
  <c r="AR13" i="30"/>
  <c r="AX24" i="30"/>
  <c r="AX26" i="30"/>
  <c r="AL7" i="33"/>
  <c r="AB4" i="31"/>
  <c r="AV6" i="33"/>
  <c r="BD29" i="30"/>
  <c r="AL24" i="30"/>
  <c r="AI3" i="31"/>
  <c r="AA24" i="30"/>
  <c r="AR3" i="33"/>
  <c r="BC4" i="33"/>
  <c r="AG31" i="22"/>
  <c r="AW27" i="30"/>
  <c r="AL6" i="31"/>
  <c r="BC6" i="31"/>
  <c r="AY14" i="30"/>
  <c r="BG9" i="31"/>
  <c r="AF14" i="30"/>
  <c r="AF4" i="31"/>
  <c r="AG6" i="33"/>
  <c r="AY4" i="31"/>
  <c r="AN3" i="31"/>
  <c r="AV3" i="33"/>
  <c r="AP4" i="31"/>
  <c r="W13" i="30"/>
  <c r="BC3" i="31"/>
  <c r="AY23" i="30"/>
  <c r="BC3" i="33"/>
  <c r="AX4" i="31"/>
  <c r="AL4" i="33"/>
  <c r="BG4" i="31"/>
  <c r="AV26" i="30"/>
  <c r="BC14" i="30"/>
  <c r="AB4" i="33"/>
  <c r="AL6" i="33"/>
  <c r="AU6" i="31"/>
  <c r="AA27" i="30"/>
  <c r="AA7" i="31" s="1"/>
  <c r="AM23" i="30"/>
  <c r="BG29" i="30"/>
  <c r="AT4" i="33"/>
  <c r="AQ27" i="30"/>
  <c r="AL14" i="30"/>
  <c r="AN23" i="30"/>
  <c r="AP4" i="33"/>
  <c r="AX4" i="33"/>
  <c r="AY13" i="30"/>
  <c r="AY26" i="30"/>
  <c r="BD10" i="33"/>
  <c r="AA14" i="30"/>
  <c r="AV13" i="30"/>
  <c r="BC24" i="30"/>
  <c r="BB27" i="30"/>
  <c r="AD3" i="31"/>
  <c r="AM3" i="33"/>
  <c r="AT14" i="30"/>
  <c r="AU26" i="30"/>
  <c r="AD23" i="30"/>
  <c r="AY3" i="31"/>
  <c r="BB7" i="31"/>
  <c r="AW7" i="33"/>
  <c r="AB9" i="33"/>
  <c r="AQ7" i="31"/>
  <c r="AE32" i="22"/>
  <c r="AC10" i="33"/>
  <c r="AV23" i="30"/>
  <c r="AP14" i="30"/>
  <c r="Z31" i="22"/>
  <c r="AF27" i="30"/>
  <c r="AF7" i="31" s="1"/>
  <c r="AH4" i="33"/>
  <c r="BD3" i="31"/>
  <c r="AM4" i="31"/>
  <c r="AG24" i="30"/>
  <c r="AD26" i="30"/>
  <c r="AD6" i="31" s="1"/>
  <c r="AV9" i="31"/>
  <c r="AE13" i="30"/>
  <c r="AB7" i="33"/>
  <c r="AO6" i="33"/>
  <c r="AJ7" i="33"/>
  <c r="AZ6" i="33"/>
  <c r="AE7" i="33"/>
  <c r="BD26" i="30"/>
  <c r="AZ3" i="31"/>
  <c r="AA13" i="30"/>
  <c r="BH24" i="30"/>
  <c r="AA17" i="22"/>
  <c r="BC27" i="30"/>
  <c r="AL9" i="31"/>
  <c r="AT27" i="30"/>
  <c r="AS3" i="33"/>
  <c r="AY10" i="31"/>
  <c r="AQ26" i="30"/>
  <c r="AI17" i="22"/>
  <c r="BD4" i="33"/>
  <c r="AO23" i="30"/>
  <c r="AK10" i="33"/>
  <c r="AC7" i="33"/>
  <c r="AS13" i="30"/>
  <c r="AI10" i="33"/>
  <c r="BA9" i="33"/>
  <c r="AW9" i="31"/>
  <c r="AY9" i="31"/>
  <c r="AJ3" i="31"/>
  <c r="BD23" i="30"/>
  <c r="AI4" i="31"/>
  <c r="AA9" i="33"/>
  <c r="AC32" i="22"/>
  <c r="AC4" i="33"/>
  <c r="BH9" i="33"/>
  <c r="BC7" i="31"/>
  <c r="BF9" i="31"/>
  <c r="AN10" i="31"/>
  <c r="AZ26" i="30"/>
  <c r="AU29" i="30"/>
  <c r="AF32" i="22"/>
  <c r="AK10" i="31"/>
  <c r="BD4" i="31"/>
  <c r="AO3" i="31"/>
  <c r="AH31" i="22"/>
  <c r="AN7" i="33"/>
  <c r="AW3" i="33"/>
  <c r="AQ4" i="33"/>
  <c r="AS23" i="30"/>
  <c r="AI30" i="30"/>
  <c r="AC4" i="31"/>
  <c r="AF9" i="33"/>
  <c r="AZ4" i="33"/>
  <c r="BH14" i="30"/>
  <c r="AZ23" i="30"/>
  <c r="BD13" i="30"/>
  <c r="AU27" i="30"/>
  <c r="AE3" i="33"/>
  <c r="AW23" i="30"/>
  <c r="AI24" i="30"/>
  <c r="AB30" i="30"/>
  <c r="AB10" i="31" s="1"/>
  <c r="AU7" i="33"/>
  <c r="AC24" i="30"/>
  <c r="AO13" i="30"/>
  <c r="AZ24" i="30"/>
  <c r="AZ4" i="31"/>
  <c r="AQ4" i="31"/>
  <c r="AQ24" i="30"/>
  <c r="AJ23" i="30"/>
  <c r="Y16" i="22"/>
  <c r="AO7" i="31"/>
  <c r="AS30" i="30"/>
  <c r="AQ9" i="33"/>
  <c r="AM7" i="31"/>
  <c r="AP29" i="30"/>
  <c r="AG3" i="33"/>
  <c r="AG3" i="31"/>
  <c r="Y17" i="22"/>
  <c r="BB24" i="30"/>
  <c r="AP7" i="33"/>
  <c r="AS10" i="33"/>
  <c r="AH7" i="31"/>
  <c r="AP9" i="33"/>
  <c r="AO4" i="31"/>
  <c r="AU3" i="33"/>
  <c r="AG29" i="30"/>
  <c r="AG9" i="31" s="1"/>
  <c r="AZ27" i="30"/>
  <c r="AZ7" i="31"/>
  <c r="AG23" i="30"/>
  <c r="AP7" i="31"/>
  <c r="BF3" i="33"/>
  <c r="AR9" i="31"/>
  <c r="W31" i="22"/>
  <c r="AJ6" i="31"/>
  <c r="AQ3" i="33"/>
  <c r="BB14" i="30"/>
  <c r="BF23" i="30"/>
  <c r="AU23" i="30"/>
  <c r="AB26" i="30"/>
  <c r="AB6" i="31" s="1"/>
  <c r="AB6" i="33"/>
  <c r="BH27" i="30"/>
  <c r="BH7" i="33"/>
  <c r="BH7" i="31"/>
  <c r="BH6" i="31"/>
  <c r="BH26" i="30"/>
  <c r="BH6" i="33"/>
  <c r="BC29" i="30"/>
  <c r="BC9" i="31"/>
  <c r="BC9" i="33"/>
  <c r="AI27" i="30"/>
  <c r="AI7" i="33"/>
  <c r="AI7" i="31"/>
  <c r="AK6" i="33"/>
  <c r="AK6" i="31"/>
  <c r="AK26" i="30"/>
  <c r="AH26" i="30"/>
  <c r="AH6" i="33"/>
  <c r="AH6" i="31"/>
  <c r="AR6" i="31"/>
  <c r="AR6" i="33"/>
  <c r="AR26" i="30"/>
  <c r="BE30" i="30"/>
  <c r="BE10" i="31"/>
  <c r="BE10" i="33"/>
  <c r="AS9" i="33"/>
  <c r="AS29" i="30"/>
  <c r="AS9" i="31"/>
  <c r="AC9" i="33"/>
  <c r="AC29" i="30"/>
  <c r="AC9" i="31" s="1"/>
  <c r="AS7" i="33"/>
  <c r="AS27" i="30"/>
  <c r="AS7" i="31"/>
  <c r="AP6" i="33"/>
  <c r="AP6" i="31"/>
  <c r="AP26" i="30"/>
  <c r="AA10" i="33"/>
  <c r="AA30" i="30"/>
  <c r="AA10" i="31" s="1"/>
  <c r="AH10" i="33"/>
  <c r="AH10" i="31"/>
  <c r="AH30" i="30"/>
  <c r="AW30" i="30"/>
  <c r="AW10" i="33"/>
  <c r="AW10" i="31"/>
  <c r="AT30" i="30"/>
  <c r="AT10" i="31"/>
  <c r="AT10" i="33"/>
  <c r="AU10" i="33"/>
  <c r="AU30" i="30"/>
  <c r="AU10" i="31"/>
  <c r="AN4" i="33"/>
  <c r="AJ10" i="31"/>
  <c r="AJ30" i="30"/>
  <c r="AJ10" i="33"/>
  <c r="BB10" i="31"/>
  <c r="BB30" i="30"/>
  <c r="BB10" i="33"/>
  <c r="AG30" i="30"/>
  <c r="AG10" i="31" s="1"/>
  <c r="AG10" i="33"/>
  <c r="AR30" i="30"/>
  <c r="AR10" i="31"/>
  <c r="AR10" i="33"/>
  <c r="AZ30" i="30"/>
  <c r="AZ10" i="33"/>
  <c r="AZ10" i="31"/>
  <c r="AD10" i="33"/>
  <c r="AD30" i="30"/>
  <c r="AD10" i="31" s="1"/>
  <c r="AM30" i="30"/>
  <c r="AM10" i="33"/>
  <c r="AM10" i="31"/>
  <c r="AV10" i="31"/>
  <c r="AV10" i="33"/>
  <c r="AV30" i="30"/>
  <c r="AE30" i="30"/>
  <c r="AE10" i="31" s="1"/>
  <c r="AE10" i="33"/>
  <c r="AL30" i="30"/>
  <c r="AL10" i="33"/>
  <c r="AL10" i="31"/>
  <c r="AO30" i="30"/>
  <c r="AO10" i="31"/>
  <c r="AO10" i="33"/>
  <c r="AP10" i="33"/>
  <c r="AP10" i="31"/>
  <c r="AP30" i="30"/>
  <c r="AX10" i="31"/>
  <c r="AX30" i="30"/>
  <c r="AX10" i="33"/>
  <c r="BG14" i="30"/>
  <c r="B5" i="108"/>
  <c r="B5" i="109"/>
  <c r="G8" i="108"/>
  <c r="G8" i="109"/>
  <c r="D14" i="90" l="1"/>
  <c r="D14" i="112"/>
  <c r="D14" i="113"/>
  <c r="D14" i="88"/>
  <c r="D14" i="87"/>
  <c r="D14" i="89"/>
  <c r="D11" i="89"/>
  <c r="D11" i="88"/>
  <c r="D11" i="90"/>
  <c r="D11" i="112"/>
  <c r="D11" i="87"/>
  <c r="D11" i="113"/>
  <c r="O11" i="108"/>
  <c r="N11" i="108"/>
  <c r="G11" i="108"/>
  <c r="O11" i="109"/>
  <c r="U11" i="109"/>
  <c r="U11" i="108"/>
  <c r="I11" i="109"/>
  <c r="I11" i="108"/>
  <c r="D14" i="108"/>
  <c r="D14" i="109"/>
  <c r="J11" i="109"/>
  <c r="J11" i="108"/>
  <c r="P11" i="108"/>
  <c r="P11" i="109"/>
  <c r="F14" i="108"/>
  <c r="F14" i="109"/>
  <c r="M11" i="108"/>
  <c r="M11" i="109"/>
  <c r="F11" i="109"/>
  <c r="F11" i="108"/>
  <c r="G14" i="109"/>
  <c r="S11" i="108"/>
  <c r="S11" i="109"/>
  <c r="K11" i="108"/>
  <c r="K11" i="109"/>
  <c r="H11" i="109"/>
  <c r="H11" i="108"/>
  <c r="V11" i="109"/>
  <c r="V11" i="108"/>
  <c r="T11" i="109"/>
  <c r="T11" i="108"/>
  <c r="C11" i="109"/>
  <c r="C11" i="108"/>
  <c r="L11" i="109"/>
  <c r="L11" i="108"/>
  <c r="W11" i="109"/>
  <c r="W11" i="108"/>
  <c r="R11" i="109"/>
  <c r="R11" i="108"/>
  <c r="G14" i="108"/>
  <c r="Q11" i="108"/>
  <c r="Q11" i="109"/>
  <c r="E11" i="109"/>
  <c r="E11" i="108"/>
  <c r="K14" i="109"/>
  <c r="K14" i="108"/>
  <c r="M14" i="109"/>
  <c r="M14" i="108"/>
  <c r="U14" i="109"/>
  <c r="U14" i="108"/>
  <c r="N14" i="109"/>
  <c r="N14" i="108"/>
  <c r="E14" i="108"/>
  <c r="E14" i="109"/>
  <c r="H14" i="109"/>
  <c r="H14" i="108"/>
  <c r="O14" i="109"/>
  <c r="O14" i="108"/>
  <c r="W14" i="108"/>
  <c r="W14" i="109"/>
  <c r="J14" i="109"/>
  <c r="J14" i="108"/>
  <c r="L14" i="108"/>
  <c r="L14" i="109"/>
  <c r="T14" i="109"/>
  <c r="T14" i="108"/>
  <c r="B14" i="108"/>
  <c r="B14" i="109"/>
  <c r="I14" i="109"/>
  <c r="I14" i="108"/>
  <c r="Q14" i="109"/>
  <c r="Q14" i="108"/>
  <c r="V14" i="108"/>
  <c r="V14" i="109"/>
  <c r="S14" i="108"/>
  <c r="S14" i="109"/>
  <c r="C14" i="109"/>
  <c r="C14" i="108"/>
  <c r="R14" i="109"/>
  <c r="R14" i="108"/>
  <c r="B11" i="108"/>
  <c r="B11" i="109"/>
  <c r="P14" i="109"/>
  <c r="P14" i="108"/>
</calcChain>
</file>

<file path=xl/sharedStrings.xml><?xml version="1.0" encoding="utf-8"?>
<sst xmlns="http://schemas.openxmlformats.org/spreadsheetml/2006/main" count="2235" uniqueCount="333">
  <si>
    <t>BB</t>
  </si>
  <si>
    <t>Делюкс</t>
  </si>
  <si>
    <t>Люкс Гранд</t>
  </si>
  <si>
    <t>Люкс Джуниор</t>
  </si>
  <si>
    <t>Представительский люкс</t>
  </si>
  <si>
    <t>OPEN RATES</t>
  </si>
  <si>
    <t>Кортъярд</t>
  </si>
  <si>
    <t>Стандарт</t>
  </si>
  <si>
    <t>от 1 до 4</t>
  </si>
  <si>
    <t>В стоимость включено:</t>
  </si>
  <si>
    <t>Завтрак «шведский стол»;</t>
  </si>
  <si>
    <t>Бесплатный беспроводной интернет на всей территории отеля;</t>
  </si>
  <si>
    <t>Пользование термальной зоной СПА и тренажерным залом;</t>
  </si>
  <si>
    <t>Чай/кофе, вода в номера;</t>
  </si>
  <si>
    <t>Подъем до уровня +960 м.;</t>
  </si>
  <si>
    <t>НДС 20% (в рублях) за номер в сутки.</t>
  </si>
  <si>
    <t>Условия аннуляции:</t>
  </si>
  <si>
    <t>Дополнительно единоразово оплачивается купонная книга по тарифу 500 руб. за взрослого гостя, 400 руб за ребенка от 7 до 12лет.</t>
  </si>
  <si>
    <t>Условия:</t>
  </si>
  <si>
    <t>Оплата произведенного бронирования по настоящим тарифам  должна быть произведена в течение 3 (трёх) суток после подтверждения Отелем заявки на бронирование номеров/услуг в 100% размере от стоимости заказанных для Клиентов услуг.</t>
  </si>
  <si>
    <t>Поздний выезд: 12:00-18:00 - оплата 50% от стоимости номера, далее 100%. Гарантированный ранний заезд: 00:00-14:00 – оплата 50% стоимости номера.</t>
  </si>
  <si>
    <r>
      <t xml:space="preserve">Период продажи: </t>
    </r>
    <r>
      <rPr>
        <b/>
        <sz val="9"/>
        <color indexed="63"/>
        <rFont val="Times New Roman"/>
        <family val="1"/>
        <charset val="204"/>
      </rPr>
      <t>с 25 апреля по 14 октября</t>
    </r>
  </si>
  <si>
    <r>
      <t>Период проживания:</t>
    </r>
    <r>
      <rPr>
        <b/>
        <sz val="9"/>
        <color indexed="63"/>
        <rFont val="Times New Roman"/>
        <family val="1"/>
        <charset val="204"/>
      </rPr>
      <t xml:space="preserve"> с 1 июня по 15 октября</t>
    </r>
  </si>
  <si>
    <r>
      <t>Минимального срока проживания</t>
    </r>
    <r>
      <rPr>
        <b/>
        <sz val="9"/>
        <color indexed="63"/>
        <rFont val="Times New Roman"/>
        <family val="1"/>
        <charset val="204"/>
      </rPr>
      <t xml:space="preserve"> нет</t>
    </r>
  </si>
  <si>
    <t>Тариф с бесплатной отменой (за 24ч до заезда)</t>
  </si>
  <si>
    <t xml:space="preserve">
В случае отмены бронирования: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</si>
  <si>
    <t>Дополнительно единоразово оплачивается купонная книга по тарифу 850 руб. за взрослого гостя, 500 руб за ребенка от 7 до 12 лет.</t>
  </si>
  <si>
    <t>Период проживания: с 01.10.2020 по 15.12.2020​​</t>
  </si>
  <si>
    <t>Период бронирования: с 05.08.2020 по 13.12.2020​</t>
  </si>
  <si>
    <t>Минимальный период проживания: 2 ночи</t>
  </si>
  <si>
    <r>
      <rPr>
        <b/>
        <sz val="10"/>
        <color indexed="8"/>
        <rFont val="Calibri"/>
        <family val="2"/>
        <charset val="204"/>
      </rPr>
      <t>Тариф включает:</t>
    </r>
    <r>
      <rPr>
        <sz val="10"/>
        <rFont val="Arial Cyr"/>
        <charset val="204"/>
      </rPr>
      <t xml:space="preserve">
• великолепный завтрак по системе "Шведский стол"
• обед и ужин по детокс-меню 
• дневной ски-пасс для все канатные дороги курорты
• купонная книга на бесплатные активности курорта и скидки в СПА центры
• посещение СПА комплекса отеля
• подъем на канатной дороге до уровня 960м
</t>
    </r>
    <r>
      <rPr>
        <b/>
        <sz val="10"/>
        <color indexed="8"/>
        <rFont val="Calibri"/>
        <family val="2"/>
        <charset val="204"/>
      </rPr>
      <t>Минимальный период проживания:</t>
    </r>
    <r>
      <rPr>
        <sz val="10"/>
        <color indexed="8"/>
        <rFont val="Calibri"/>
        <family val="2"/>
        <charset val="204"/>
      </rPr>
      <t xml:space="preserve"> 2 ночи</t>
    </r>
    <r>
      <rPr>
        <sz val="10"/>
        <rFont val="Arial Cyr"/>
        <charset val="204"/>
      </rPr>
      <t xml:space="preserve">
</t>
    </r>
    <r>
      <rPr>
        <b/>
        <sz val="10"/>
        <color indexed="8"/>
        <rFont val="Calibri"/>
        <family val="2"/>
        <charset val="204"/>
      </rPr>
      <t>Политика отмены:</t>
    </r>
    <r>
      <rPr>
        <sz val="10"/>
        <rFont val="Arial Cyr"/>
        <charset val="204"/>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недоступны.Предложение ограничено и не комбинируется с другими действующими акциями отеля.
Цены указаны в рублях и включают НДС (20%).
</t>
    </r>
  </si>
  <si>
    <r>
      <t xml:space="preserve">NETTO RATES </t>
    </r>
    <r>
      <rPr>
        <b/>
        <sz val="14"/>
        <rFont val="Times New Roman"/>
        <family val="1"/>
        <charset val="204"/>
      </rPr>
      <t/>
    </r>
  </si>
  <si>
    <t>Период проживания: с 02.10.2020 по 08.11.2020​​</t>
  </si>
  <si>
    <t>Период бронирования: с 21.08.2020 по 07.11.2020​</t>
  </si>
  <si>
    <r>
      <rPr>
        <b/>
        <sz val="9"/>
        <color indexed="8"/>
        <rFont val="Calibri"/>
        <family val="2"/>
        <charset val="204"/>
      </rPr>
      <t>Тариф включает:</t>
    </r>
    <r>
      <rPr>
        <sz val="9"/>
        <color indexed="8"/>
        <rFont val="Calibri"/>
        <family val="2"/>
      </rPr>
      <t xml:space="preserve">
• Бесплатное размещение 2 детей возрастом до 12 лет, включая завтрак и посещение СПА
• затрак "Шведский стол"
• Посещение СПА комплекса отеля
• Бесплатный WI-FI 
• Подъём на канатной дороге до уровня +960 м
Данное пакетное предложение включает в себя проживание в отеле курорта и 11 бесплатных активностей, что позволит спланировать полноценный отдых в горах, насыщенный яркими эмоциями и впечатлениями.
В дополнение гостям предлагаются бонусы и скидки на развлечения для всей семьи на территории курорта.
В предложение «Яркие Осенние Каникулы» входят бесплатно:
• Посещение обзорной экскурсии по курорту в группе с гидом 
• Посещение водопада Поликаря высотой 70 м
• Видео с прохода комнаты с двух камер при покупке билета в Амбулаторию
• Посещение хаски-центра (детский билет)
• Тестовый спуск в байк-парке Курорта 
• Прокат велосипедов на 1 час
• Прокат роликов, самоката, скейтборда или лонгборда на 1 час в Академии райдеров
• Посещение музея современного творчества «Олгиз»
• Прокат беговелов на 1 час 
• Билет на аттракцион «Богатырские Гонки» (Сочи Парк)
• Билет на посещение аттракциона «Колесо времени» (Сочи Парк) 
</t>
    </r>
    <r>
      <rPr>
        <b/>
        <sz val="9"/>
        <color indexed="8"/>
        <rFont val="Calibri"/>
        <family val="2"/>
        <charset val="204"/>
      </rPr>
      <t>Политика отмены:</t>
    </r>
    <r>
      <rPr>
        <sz val="9"/>
        <color indexed="8"/>
        <rFont val="Calibri"/>
        <family val="2"/>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
Предоставление услуг может зависеть от погодных условий и графика работы канатных дорог. 
Предложение ограничено и не комбинируется с другими действующими акциями отеля.
Цены указаны в рублях и включают НДС (20%).
</t>
    </r>
  </si>
  <si>
    <t>NETTO RATES</t>
  </si>
  <si>
    <t>Желтым карандашом выделены изменения периодов / стоимости номеров в данных периодах, прошу проверить.</t>
  </si>
  <si>
    <t>Категория номера</t>
  </si>
  <si>
    <t>Стандарт кинг</t>
  </si>
  <si>
    <t>Стандарт твин</t>
  </si>
  <si>
    <t xml:space="preserve">Номер стандарт для людей с ограниченными физическими возможностями </t>
  </si>
  <si>
    <t>high</t>
  </si>
  <si>
    <r>
      <rPr>
        <b/>
        <sz val="7.5"/>
        <color indexed="8"/>
        <rFont val="Calibri"/>
        <family val="2"/>
        <charset val="204"/>
      </rPr>
      <t>Люкс Гранд</t>
    </r>
    <r>
      <rPr>
        <sz val="7.5"/>
        <rFont val="Arial Cyr"/>
        <charset val="204"/>
      </rPr>
      <t xml:space="preserve"> (апартамент с 1 спальней и кухней)</t>
    </r>
  </si>
  <si>
    <r>
      <rPr>
        <b/>
        <sz val="7.5"/>
        <color indexed="8"/>
        <rFont val="Calibri"/>
        <family val="2"/>
        <charset val="204"/>
      </rPr>
      <t>Люкс Джуниор</t>
    </r>
    <r>
      <rPr>
        <sz val="7.5"/>
        <rFont val="Arial Cyr"/>
        <charset val="204"/>
      </rPr>
      <t xml:space="preserve"> (апартамент с 2 спальнями и кухней)</t>
    </r>
  </si>
  <si>
    <r>
      <rPr>
        <b/>
        <sz val="7.5"/>
        <color indexed="8"/>
        <rFont val="Calibri"/>
        <family val="2"/>
        <charset val="204"/>
      </rPr>
      <t>Люкс Представительский</t>
    </r>
    <r>
      <rPr>
        <sz val="7.5"/>
        <rFont val="Arial Cyr"/>
        <charset val="204"/>
      </rPr>
      <t xml:space="preserve"> (апартамент с 2 спальнями и кухней)</t>
    </r>
  </si>
  <si>
    <r>
      <t xml:space="preserve">Дополнительно единоразово оплачивается купонная книга по тарифу </t>
    </r>
    <r>
      <rPr>
        <b/>
        <sz val="9"/>
        <color indexed="10"/>
        <rFont val="Calibri"/>
        <family val="2"/>
        <charset val="204"/>
      </rPr>
      <t>850 руб. за взрослого гостя, 500 руб за ребенка от 7 до 12 лет (начиная со 2/10/2020 для гостей доступен билет на все КД по этой стоимости)</t>
    </r>
    <r>
      <rPr>
        <b/>
        <sz val="9"/>
        <color indexed="8"/>
        <rFont val="Calibri"/>
        <family val="2"/>
        <charset val="204"/>
      </rPr>
      <t>. Ранее был предоставлен только проход на водопад Поликаря по стоимости 500 руб. за взрослого гостя, 400 руб за ребенка от 7 до 12 лет.</t>
    </r>
  </si>
  <si>
    <t>акция закрыта 01/10/20</t>
  </si>
  <si>
    <t>Netto RATES на сайтах</t>
  </si>
  <si>
    <t>Netto RATES</t>
  </si>
  <si>
    <t>11.01.2021-16.01.2021</t>
  </si>
  <si>
    <t>Кортъярд Марриотт Сочи Красная Поляна 4*/ Courtyard Marriott Sochi Krasnaya Polyana 4*</t>
  </si>
  <si>
    <t xml:space="preserve">Открытые тарифы/ Open rates				</t>
  </si>
  <si>
    <t>C завтраками/ Bed and breakfast</t>
  </si>
  <si>
    <t>Стандарт/ Standart</t>
  </si>
  <si>
    <t>Делюкс/ Deluxe</t>
  </si>
  <si>
    <t>Люкс Гранд/ Grand Suite</t>
  </si>
  <si>
    <t>Люкс Джуниор/ Junior Suite</t>
  </si>
  <si>
    <t>Представительский люкс/ Executive Suite</t>
  </si>
  <si>
    <t>В стоимость включено/ Rates include:</t>
  </si>
  <si>
    <t>Завтрак/ Breakfast;</t>
  </si>
  <si>
    <t>Бесплатный беспроводной интернет на всей территории отеля/ Wi-Fi;</t>
  </si>
  <si>
    <t>Пользование Сауной и тренажерным залом/ free Sauna and GYM;</t>
  </si>
  <si>
    <t>Чай/кофе, вода в номера/tea and coffee in the room;</t>
  </si>
  <si>
    <t>Подъем до уровня +960 м./ Free of charge access to a cable car "Krasnaya Polyana" К-1  (Polyana 540 - Polyana 960);</t>
  </si>
  <si>
    <t>НДС 20% (в рублях) за номер в сутки/ VAT 20%.</t>
  </si>
  <si>
    <t>Условия аннуляции/ Cancellation policy:</t>
  </si>
  <si>
    <t>На период 01.01.2020 - 29.12.2020; и с 10.01.2021 по 30.04.2021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30.12.2020-09.01.2021 -  бесплатная отмена бронирования за 60 дней до заезда. Бронирование должно быть 100% предоплаченным Заказчиком. Отмена после указанного времени – штраф в 100% размере от стоимости бронирования/
For the period 01.01.2020 - 29.12.2020; and 10.01.2021 - 30.04.2021 - the reservation can be canceled without penalty up to 24 hours before arrival. Cancellation after the specified time - a penalty - the cost of the first night of stay.
For the period 30.12.2020-09.01.2021 - free cancellation 60 days before arrival. Reservation must be 100% prepaid by the Customer. Cancellation after the specified time - a penalty - 100% of the cost of the reservation.</t>
  </si>
  <si>
    <t>Дополнительные платные опции питания/ Additional paid meals:</t>
  </si>
  <si>
    <t>Ужин по типу «сет-меню»/ Dinner "set menu":</t>
  </si>
  <si>
    <t xml:space="preserve">Для детей до 6 (вкл.) – бесплатно по детскому меню/ For children from 0 to 6 y. o. – free of charge (menu for children). </t>
  </si>
  <si>
    <t>Для детей от 7 до 12 (вкл.) – 400 руб. на человека/ For children from 7 to 12 y. o. – 400 rubles for a child (per night, including VAT);</t>
  </si>
  <si>
    <t>Взрослый ужин (от 13 лет) – 800 руб. на человека/ For an adult (from 13 y. o.)  – 800 rubles for an adult (per night, including VAT);</t>
  </si>
  <si>
    <t>Срок действия предложения: 10.07.20 -  30.11.2020/ This offer is available from 10.07.20 till 30.11.2020</t>
  </si>
  <si>
    <t>29.11.2020-30.11.2020</t>
  </si>
  <si>
    <t>17.01.2021-21.01.2021</t>
  </si>
  <si>
    <t>01.10.2020-10.10.2025</t>
  </si>
  <si>
    <t>01.10.2020-10.10.2026</t>
  </si>
  <si>
    <t>01.10.2020-10.10.2027</t>
  </si>
  <si>
    <t>01.10.2020-10.10.2028</t>
  </si>
  <si>
    <t>01.10.2020-10.10.2029</t>
  </si>
  <si>
    <t>Условия/ Conditions:</t>
  </si>
  <si>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</si>
  <si>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t>Специальный тариф "Горный детокс"/ "Mountain detox" special rates</t>
  </si>
  <si>
    <t>Полный пансион (Детокс меню)/ Full board (Detox menu)</t>
  </si>
  <si>
    <r>
      <t xml:space="preserve">Дополнительно единоразово оплачивается купонная книга по тарифу </t>
    </r>
    <r>
      <rPr>
        <b/>
        <sz val="9"/>
        <rFont val="Times New Roman"/>
        <family val="1"/>
        <charset val="204"/>
      </rPr>
      <t xml:space="preserve">850 </t>
    </r>
    <r>
      <rPr>
        <sz val="9"/>
        <rFont val="Times New Roman"/>
        <family val="1"/>
        <charset val="204"/>
      </rPr>
      <t xml:space="preserve">руб. за взрослого гостя, </t>
    </r>
    <r>
      <rPr>
        <b/>
        <sz val="9"/>
        <rFont val="Times New Roman"/>
        <family val="1"/>
        <charset val="204"/>
      </rPr>
      <t>500</t>
    </r>
    <r>
      <rPr>
        <sz val="9"/>
        <rFont val="Times New Roman"/>
        <family val="1"/>
        <charset val="204"/>
      </rPr>
      <t xml:space="preserve"> руб за ребенка от</t>
    </r>
    <r>
      <rPr>
        <b/>
        <sz val="9"/>
        <rFont val="Times New Roman"/>
        <family val="1"/>
        <charset val="204"/>
      </rPr>
      <t xml:space="preserve"> 7</t>
    </r>
    <r>
      <rPr>
        <sz val="9"/>
        <rFont val="Times New Roman"/>
        <family val="1"/>
        <charset val="204"/>
      </rPr>
      <t xml:space="preserve"> до </t>
    </r>
    <r>
      <rPr>
        <b/>
        <sz val="9"/>
        <rFont val="Times New Roman"/>
        <family val="1"/>
        <charset val="204"/>
      </rPr>
      <t>12</t>
    </r>
    <r>
      <rPr>
        <sz val="9"/>
        <rFont val="Times New Roman"/>
        <family val="1"/>
        <charset val="204"/>
      </rPr>
      <t xml:space="preserve"> лет/
Additionally (necessarily) a one-time paid book: rate </t>
    </r>
    <r>
      <rPr>
        <b/>
        <sz val="9"/>
        <rFont val="Times New Roman"/>
        <family val="1"/>
        <charset val="204"/>
      </rPr>
      <t xml:space="preserve">850 </t>
    </r>
    <r>
      <rPr>
        <sz val="9"/>
        <rFont val="Times New Roman"/>
        <family val="1"/>
        <charset val="204"/>
      </rPr>
      <t xml:space="preserve">rubles for adults, </t>
    </r>
    <r>
      <rPr>
        <b/>
        <sz val="9"/>
        <rFont val="Times New Roman"/>
        <family val="1"/>
        <charset val="204"/>
      </rPr>
      <t xml:space="preserve">500 </t>
    </r>
    <r>
      <rPr>
        <sz val="9"/>
        <rFont val="Times New Roman"/>
        <family val="1"/>
        <charset val="204"/>
      </rPr>
      <t xml:space="preserve">rubles for child 7 - </t>
    </r>
    <r>
      <rPr>
        <b/>
        <sz val="9"/>
        <rFont val="Times New Roman"/>
        <family val="1"/>
        <charset val="204"/>
      </rPr>
      <t>12</t>
    </r>
    <r>
      <rPr>
        <sz val="9"/>
        <rFont val="Times New Roman"/>
        <family val="1"/>
        <charset val="204"/>
      </rPr>
      <t xml:space="preserve"> y.o.
</t>
    </r>
    <r>
      <rPr>
        <i/>
        <sz val="9"/>
        <rFont val="Times New Roman"/>
        <family val="1"/>
        <charset val="204"/>
      </rPr>
      <t>*Купонная книга дает специальные тарифы на процедуры в СПА и тренировки
(детские активности и питание купонной книге не предусмотрены и для ребёнка книжку добавлять не обязательно)/
*The book provides special rates for SPA and training
(children's activities and meals are not provided in the book and it is not necessary to add book  for a child).</t>
    </r>
  </si>
  <si>
    <r>
      <t>Период продажи:</t>
    </r>
    <r>
      <rPr>
        <b/>
        <sz val="9"/>
        <color indexed="63"/>
        <rFont val="Times New Roman"/>
        <family val="1"/>
        <charset val="204"/>
      </rPr>
      <t xml:space="preserve"> 05.08.2020 - 13.12.2020​</t>
    </r>
    <r>
      <rPr>
        <sz val="9"/>
        <color indexed="63"/>
        <rFont val="Times New Roman"/>
        <family val="1"/>
        <charset val="204"/>
      </rPr>
      <t xml:space="preserve">/ Period of sales: </t>
    </r>
    <r>
      <rPr>
        <b/>
        <sz val="9"/>
        <color indexed="63"/>
        <rFont val="Times New Roman"/>
        <family val="1"/>
        <charset val="204"/>
      </rPr>
      <t>05.08.2020 - 13.12.2020​</t>
    </r>
  </si>
  <si>
    <r>
      <t>Период проживания:</t>
    </r>
    <r>
      <rPr>
        <sz val="9"/>
        <color indexed="63"/>
        <rFont val="Times New Roman"/>
        <family val="1"/>
        <charset val="204"/>
      </rPr>
      <t xml:space="preserve"> </t>
    </r>
    <r>
      <rPr>
        <b/>
        <sz val="9"/>
        <color indexed="63"/>
        <rFont val="Times New Roman"/>
        <family val="1"/>
        <charset val="204"/>
      </rPr>
      <t>01.10.2020 - 15.12.2020​</t>
    </r>
    <r>
      <rPr>
        <sz val="9"/>
        <color indexed="63"/>
        <rFont val="Times New Roman"/>
        <family val="1"/>
        <charset val="204"/>
      </rPr>
      <t xml:space="preserve">/ Period of stay: </t>
    </r>
    <r>
      <rPr>
        <b/>
        <sz val="9"/>
        <color indexed="63"/>
        <rFont val="Times New Roman"/>
        <family val="1"/>
        <charset val="204"/>
      </rPr>
      <t>01.10.2020 - 15.12.2020​</t>
    </r>
  </si>
  <si>
    <r>
      <t xml:space="preserve">Минимальный период проживания: </t>
    </r>
    <r>
      <rPr>
        <b/>
        <sz val="9"/>
        <color indexed="63"/>
        <rFont val="Times New Roman"/>
        <family val="1"/>
        <charset val="204"/>
      </rPr>
      <t>2</t>
    </r>
    <r>
      <rPr>
        <sz val="9"/>
        <color indexed="63"/>
        <rFont val="Times New Roman"/>
        <family val="1"/>
        <charset val="204"/>
      </rPr>
      <t xml:space="preserve"> ночи/ Min.stay: </t>
    </r>
    <r>
      <rPr>
        <b/>
        <sz val="9"/>
        <color indexed="63"/>
        <rFont val="Times New Roman"/>
        <family val="1"/>
        <charset val="204"/>
      </rPr>
      <t>2</t>
    </r>
    <r>
      <rPr>
        <sz val="9"/>
        <color indexed="63"/>
        <rFont val="Times New Roman"/>
        <family val="1"/>
        <charset val="204"/>
      </rPr>
      <t xml:space="preserve"> nights</t>
    </r>
  </si>
  <si>
    <r>
      <t xml:space="preserve">Бронирование может быть отменено без штрафных санкций за </t>
    </r>
    <r>
      <rPr>
        <b/>
        <sz val="9"/>
        <rFont val="Times New Roman"/>
        <family val="1"/>
      </rPr>
      <t>24</t>
    </r>
    <r>
      <rPr>
        <sz val="9"/>
        <rFont val="Times New Roman"/>
        <family val="1"/>
      </rPr>
      <t xml:space="preserve"> часа до заезда. Отмена после указанного времени – штраф в размере стоимости первой ночи проживания/
The reservation can be canceled without penalty up to </t>
    </r>
    <r>
      <rPr>
        <b/>
        <sz val="9"/>
        <rFont val="Times New Roman"/>
        <family val="1"/>
      </rPr>
      <t>24</t>
    </r>
    <r>
      <rPr>
        <sz val="9"/>
        <rFont val="Times New Roman"/>
        <family val="1"/>
      </rPr>
      <t xml:space="preserve"> hours before arrival. Cancellation after the specified time - a penalty - the cost of the first night of stay.</t>
    </r>
  </si>
  <si>
    <t>Специальный тариф "Отдыхай и катай"/ "Rest and Ski" special rates</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</si>
  <si>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</si>
  <si>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</si>
  <si>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t>Тарифы на дополнительные ски-пассы (для доп. мест)/ Rates for additional ski passes (for extra beds):</t>
  </si>
  <si>
    <r>
      <rPr>
        <b/>
        <sz val="9"/>
        <color indexed="8"/>
        <rFont val="Times New Roman"/>
        <family val="1"/>
        <charset val="204"/>
      </rPr>
      <t>11.01.2021-11.04.2021</t>
    </r>
    <r>
      <rPr>
        <sz val="9"/>
        <color indexed="8"/>
        <rFont val="Times New Roman"/>
        <family val="1"/>
        <charset val="204"/>
      </rPr>
      <t xml:space="preserve"> - </t>
    </r>
    <r>
      <rPr>
        <b/>
        <sz val="9"/>
        <color indexed="8"/>
        <rFont val="Times New Roman"/>
        <family val="1"/>
        <charset val="204"/>
      </rPr>
      <t>1700</t>
    </r>
    <r>
      <rPr>
        <sz val="9"/>
        <color indexed="8"/>
        <rFont val="Times New Roman"/>
        <family val="1"/>
        <charset val="204"/>
      </rPr>
      <t xml:space="preserve"> рублей - взрослый </t>
    </r>
    <r>
      <rPr>
        <b/>
        <sz val="9"/>
        <color indexed="8"/>
        <rFont val="Times New Roman"/>
        <family val="1"/>
        <charset val="204"/>
      </rPr>
      <t>950</t>
    </r>
    <r>
      <rPr>
        <sz val="9"/>
        <color indexed="8"/>
        <rFont val="Times New Roman"/>
        <family val="1"/>
        <charset val="204"/>
      </rPr>
      <t xml:space="preserve"> рублей - детский/ </t>
    </r>
    <r>
      <rPr>
        <b/>
        <sz val="9"/>
        <color indexed="8"/>
        <rFont val="Times New Roman"/>
        <family val="1"/>
        <charset val="204"/>
      </rPr>
      <t>11.01.2021-11.04.2021 - 1700</t>
    </r>
    <r>
      <rPr>
        <sz val="9"/>
        <color indexed="8"/>
        <rFont val="Times New Roman"/>
        <family val="1"/>
        <charset val="204"/>
      </rPr>
      <t xml:space="preserve">  rubles - adult, </t>
    </r>
    <r>
      <rPr>
        <b/>
        <sz val="9"/>
        <color indexed="8"/>
        <rFont val="Times New Roman"/>
        <family val="1"/>
        <charset val="204"/>
      </rPr>
      <t>950</t>
    </r>
    <r>
      <rPr>
        <sz val="9"/>
        <color indexed="8"/>
        <rFont val="Times New Roman"/>
        <family val="1"/>
        <charset val="204"/>
      </rPr>
      <t xml:space="preserve"> - child.</t>
    </r>
  </si>
  <si>
    <t>22.01.2021-31.01.2021</t>
  </si>
  <si>
    <t>20.12.2020-24.12.2020</t>
  </si>
  <si>
    <t>Без завтрака/ Room only</t>
  </si>
  <si>
    <t>Дополнительно единоразово оплачивается купонная книга по тарифу 1700 руб. за взрослого гостя, 950 руб за ребенка от 7 до 12 лет.</t>
  </si>
  <si>
    <r>
      <t xml:space="preserve">Период продажи: </t>
    </r>
    <r>
      <rPr>
        <b/>
        <sz val="9"/>
        <rFont val="Times New Roman"/>
        <family val="1"/>
        <charset val="204"/>
      </rPr>
      <t>с 25.02.2021 - 10.04.2021​</t>
    </r>
    <r>
      <rPr>
        <sz val="9"/>
        <rFont val="Times New Roman"/>
        <family val="1"/>
        <charset val="204"/>
      </rPr>
      <t xml:space="preserve">/ Period of sales: </t>
    </r>
    <r>
      <rPr>
        <b/>
        <sz val="9"/>
        <rFont val="Times New Roman"/>
        <family val="1"/>
        <charset val="204"/>
      </rPr>
      <t>с 25.02.2021 - 10.04.2021​</t>
    </r>
  </si>
  <si>
    <r>
      <t xml:space="preserve">Период проживания: </t>
    </r>
    <r>
      <rPr>
        <b/>
        <sz val="9"/>
        <rFont val="Times New Roman"/>
        <family val="1"/>
        <charset val="204"/>
      </rPr>
      <t xml:space="preserve">с 19.03.20201 - 11.04.2020​1 </t>
    </r>
    <r>
      <rPr>
        <sz val="9"/>
        <rFont val="Times New Roman"/>
        <family val="1"/>
        <charset val="204"/>
      </rPr>
      <t xml:space="preserve">/ Period of stay: </t>
    </r>
    <r>
      <rPr>
        <b/>
        <sz val="9"/>
        <rFont val="Times New Roman"/>
        <family val="1"/>
        <charset val="204"/>
      </rPr>
      <t>с 19.03.20201 - 11.04.2020​1</t>
    </r>
  </si>
  <si>
    <t>Пользование термальной зоной СПА и тренажерным залом/ free GYM and SPA;</t>
  </si>
  <si>
    <t>НДС 20% (в рублях) за номер в сутки/ VAT 20%;</t>
  </si>
  <si>
    <t xml:space="preserve">Купонная книга / Coupon book </t>
  </si>
  <si>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Credit card guarantee is required</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</si>
  <si>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</si>
  <si>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</si>
  <si>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r>
      <t xml:space="preserve">По купонной книге в предложение </t>
    </r>
    <r>
      <rPr>
        <b/>
        <sz val="10"/>
        <rFont val="Times New Roman"/>
        <family val="1"/>
        <charset val="204"/>
      </rPr>
      <t>«Яркие Весенние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</si>
  <si>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r>
      <t>1.</t>
    </r>
    <r>
      <rPr>
        <sz val="10"/>
        <rFont val="Times New Roman"/>
        <family val="1"/>
        <charset val="204"/>
      </rPr>
      <t>      Спортивный дневной ски-пасс</t>
    </r>
  </si>
  <si>
    <r>
      <t>2.</t>
    </r>
    <r>
      <rPr>
        <sz val="10"/>
        <rFont val="Times New Roman"/>
        <family val="1"/>
        <charset val="204"/>
      </rPr>
      <t>      Бесплатная фитнесс-тренировка  в группе</t>
    </r>
  </si>
  <si>
    <r>
      <t>3.</t>
    </r>
    <r>
      <rPr>
        <sz val="10"/>
        <rFont val="Times New Roman"/>
        <family val="1"/>
        <charset val="204"/>
      </rPr>
      <t>      Прокат городского велосипеда на день</t>
    </r>
  </si>
  <si>
    <r>
      <t>4.</t>
    </r>
    <r>
      <rPr>
        <sz val="10"/>
        <rFont val="Times New Roman"/>
        <family val="1"/>
        <charset val="204"/>
      </rPr>
      <t>      Аттракцион «Колесо Времени»</t>
    </r>
  </si>
  <si>
    <r>
      <t>5.</t>
    </r>
    <r>
      <rPr>
        <sz val="10"/>
        <rFont val="Times New Roman"/>
        <family val="1"/>
        <charset val="204"/>
      </rPr>
      <t>      Аттракцион «Богатырские Гонки»</t>
    </r>
  </si>
  <si>
    <r>
      <t>6.</t>
    </r>
    <r>
      <rPr>
        <sz val="10"/>
        <rFont val="Times New Roman"/>
        <family val="1"/>
        <charset val="204"/>
      </rPr>
      <t>      Посещение музея современного творчества "ОЛГИЗ"</t>
    </r>
  </si>
  <si>
    <r>
      <t>7.</t>
    </r>
    <r>
      <rPr>
        <sz val="10"/>
        <rFont val="Times New Roman"/>
        <family val="1"/>
        <charset val="204"/>
      </rPr>
      <t>      Театрализованная экскурсии «ФАРОЛЕРО» в Красной Поляне</t>
    </r>
  </si>
  <si>
    <r>
      <t>8.</t>
    </r>
    <r>
      <rPr>
        <sz val="10"/>
        <rFont val="Times New Roman"/>
        <family val="1"/>
        <charset val="204"/>
      </rPr>
      <t>      1 час игры в Киберспортивном клубе COLIZEUM</t>
    </r>
  </si>
  <si>
    <r>
      <t>9.</t>
    </r>
    <r>
      <rPr>
        <sz val="10"/>
        <rFont val="Times New Roman"/>
        <family val="1"/>
        <charset val="204"/>
      </rPr>
      <t>      Посещение фермы оленей для одного взрослого или ребенка (при покупке билета в Wonder Land)</t>
    </r>
  </si>
  <si>
    <t>10.  Заточка канта или горячее нанесение парафина (на выбор) в ски-сервисе</t>
  </si>
  <si>
    <t>Специальный тариф "Яркие весенние каникулы"</t>
  </si>
  <si>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</si>
  <si>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r>
      <t xml:space="preserve">Период продажи: </t>
    </r>
    <r>
      <rPr>
        <b/>
        <sz val="9"/>
        <rFont val="Times New Roman"/>
        <family val="1"/>
        <charset val="204"/>
      </rPr>
      <t>08.10.2020 - 28.04.2021</t>
    </r>
    <r>
      <rPr>
        <sz val="9"/>
        <rFont val="Times New Roman"/>
        <family val="1"/>
        <charset val="204"/>
      </rPr>
      <t xml:space="preserve">/ Period of sales: </t>
    </r>
    <r>
      <rPr>
        <b/>
        <sz val="9"/>
        <rFont val="Times New Roman"/>
        <family val="1"/>
        <charset val="204"/>
      </rPr>
      <t>08.10.2020 - 28.04.2021</t>
    </r>
  </si>
  <si>
    <r>
      <t xml:space="preserve">Период проживания: </t>
    </r>
    <r>
      <rPr>
        <b/>
        <sz val="9"/>
        <rFont val="Times New Roman"/>
        <family val="1"/>
        <charset val="204"/>
      </rPr>
      <t>20.12.2020 - 30.04.2021</t>
    </r>
    <r>
      <rPr>
        <sz val="9"/>
        <rFont val="Times New Roman"/>
        <family val="1"/>
        <charset val="204"/>
      </rPr>
      <t xml:space="preserve">​/ Period of stay: </t>
    </r>
    <r>
      <rPr>
        <b/>
        <sz val="9"/>
        <rFont val="Times New Roman"/>
        <family val="1"/>
        <charset val="204"/>
      </rPr>
      <t>20.12.2020 - 30.04.2021</t>
    </r>
  </si>
  <si>
    <t>1 дневной спортивный ски-пасс в любой день размещения*/ 1 Ski-pass (sporty) per person per stay*</t>
  </si>
  <si>
    <r>
      <rPr>
        <b/>
        <sz val="9"/>
        <color theme="1"/>
        <rFont val="Times New Roman"/>
        <family val="1"/>
        <charset val="204"/>
      </rPr>
      <t>11.01.2021-11.04.2021</t>
    </r>
    <r>
      <rPr>
        <sz val="9"/>
        <color theme="1"/>
        <rFont val="Times New Roman"/>
        <family val="1"/>
        <charset val="204"/>
      </rPr>
      <t xml:space="preserve"> - </t>
    </r>
    <r>
      <rPr>
        <b/>
        <sz val="9"/>
        <color theme="1"/>
        <rFont val="Times New Roman"/>
        <family val="1"/>
        <charset val="204"/>
      </rPr>
      <t>1700</t>
    </r>
    <r>
      <rPr>
        <sz val="9"/>
        <color theme="1"/>
        <rFont val="Times New Roman"/>
        <family val="1"/>
        <charset val="204"/>
      </rPr>
      <t xml:space="preserve"> рублей - взрослый </t>
    </r>
    <r>
      <rPr>
        <b/>
        <sz val="9"/>
        <color theme="1"/>
        <rFont val="Times New Roman"/>
        <family val="1"/>
        <charset val="204"/>
      </rPr>
      <t>950</t>
    </r>
    <r>
      <rPr>
        <sz val="9"/>
        <color theme="1"/>
        <rFont val="Times New Roman"/>
        <family val="1"/>
        <charset val="204"/>
      </rPr>
      <t xml:space="preserve"> рублей - детский/ </t>
    </r>
    <r>
      <rPr>
        <b/>
        <sz val="9"/>
        <color theme="1"/>
        <rFont val="Times New Roman"/>
        <family val="1"/>
        <charset val="204"/>
      </rPr>
      <t>11.01.2021-11.04.2021 - 1700</t>
    </r>
    <r>
      <rPr>
        <sz val="9"/>
        <color theme="1"/>
        <rFont val="Times New Roman"/>
        <family val="1"/>
        <charset val="204"/>
      </rPr>
      <t xml:space="preserve">  rubles - adult, </t>
    </r>
    <r>
      <rPr>
        <b/>
        <sz val="9"/>
        <color theme="1"/>
        <rFont val="Times New Roman"/>
        <family val="1"/>
        <charset val="204"/>
      </rPr>
      <t>950</t>
    </r>
    <r>
      <rPr>
        <sz val="9"/>
        <color theme="1"/>
        <rFont val="Times New Roman"/>
        <family val="1"/>
        <charset val="204"/>
      </rPr>
      <t xml:space="preserve"> - child.</t>
    </r>
  </si>
  <si>
    <r>
      <rPr>
        <b/>
        <sz val="9"/>
        <color theme="1"/>
        <rFont val="Times New Roman"/>
        <family val="1"/>
        <charset val="204"/>
      </rPr>
      <t>12.04.2021-30.04.2021</t>
    </r>
    <r>
      <rPr>
        <sz val="9"/>
        <color theme="1"/>
        <rFont val="Times New Roman"/>
        <family val="1"/>
        <charset val="204"/>
      </rPr>
      <t xml:space="preserve"> - </t>
    </r>
    <r>
      <rPr>
        <b/>
        <sz val="9"/>
        <color theme="1"/>
        <rFont val="Times New Roman"/>
        <family val="1"/>
        <charset val="204"/>
      </rPr>
      <t>1100</t>
    </r>
    <r>
      <rPr>
        <sz val="9"/>
        <color theme="1"/>
        <rFont val="Times New Roman"/>
        <family val="1"/>
        <charset val="204"/>
      </rPr>
      <t xml:space="preserve"> рублей - взрослый </t>
    </r>
    <r>
      <rPr>
        <b/>
        <sz val="9"/>
        <color theme="1"/>
        <rFont val="Times New Roman"/>
        <family val="1"/>
        <charset val="204"/>
      </rPr>
      <t>600</t>
    </r>
    <r>
      <rPr>
        <sz val="9"/>
        <color theme="1"/>
        <rFont val="Times New Roman"/>
        <family val="1"/>
        <charset val="204"/>
      </rPr>
      <t xml:space="preserve"> рублей - детский/ </t>
    </r>
    <r>
      <rPr>
        <b/>
        <sz val="9"/>
        <color theme="1"/>
        <rFont val="Times New Roman"/>
        <family val="1"/>
        <charset val="204"/>
      </rPr>
      <t>12.04.2021-30.04.2021 - 1100</t>
    </r>
    <r>
      <rPr>
        <sz val="9"/>
        <color theme="1"/>
        <rFont val="Times New Roman"/>
        <family val="1"/>
        <charset val="204"/>
      </rPr>
      <t xml:space="preserve">  rubles - adult, </t>
    </r>
    <r>
      <rPr>
        <b/>
        <sz val="9"/>
        <color theme="1"/>
        <rFont val="Times New Roman"/>
        <family val="1"/>
        <charset val="204"/>
      </rPr>
      <t>600</t>
    </r>
    <r>
      <rPr>
        <sz val="9"/>
        <color theme="1"/>
        <rFont val="Times New Roman"/>
        <family val="1"/>
        <charset val="204"/>
      </rPr>
      <t xml:space="preserve"> - child.</t>
    </r>
  </si>
  <si>
    <r>
      <t xml:space="preserve">Период продажи: </t>
    </r>
    <r>
      <rPr>
        <b/>
        <sz val="9"/>
        <rFont val="Times New Roman"/>
        <family val="1"/>
        <charset val="204"/>
      </rPr>
      <t>01.04.2021 - 29.09.2021</t>
    </r>
    <r>
      <rPr>
        <sz val="9"/>
        <rFont val="Times New Roman"/>
        <family val="1"/>
        <charset val="204"/>
      </rPr>
      <t xml:space="preserve">/ Period of sales: </t>
    </r>
    <r>
      <rPr>
        <b/>
        <sz val="9"/>
        <rFont val="Times New Roman"/>
        <family val="1"/>
        <charset val="204"/>
      </rPr>
      <t>01.04.2021 - 29.09.2021</t>
    </r>
  </si>
  <si>
    <r>
      <t>В предложение «Зарядись энергией гор» входят </t>
    </r>
    <r>
      <rPr>
        <b/>
        <i/>
        <sz val="8"/>
        <color rgb="FF000000"/>
        <rFont val="Verdana"/>
        <family val="2"/>
        <charset val="204"/>
      </rPr>
      <t>бесплатно</t>
    </r>
    <r>
      <rPr>
        <b/>
        <sz val="8"/>
        <color rgb="FF000000"/>
        <rFont val="Verdana"/>
        <family val="2"/>
        <charset val="204"/>
      </rPr>
      <t> </t>
    </r>
    <r>
      <rPr>
        <sz val="8"/>
        <color rgb="FF000000"/>
        <rFont val="Verdana"/>
        <family val="2"/>
        <charset val="204"/>
      </rPr>
      <t>хиты летнего сезона (для проживающих гостей в отеле):</t>
    </r>
  </si>
  <si>
    <t>А также купонная книга предоставляет дополнительные скидки на многочисленные платные активности Курорта.</t>
  </si>
  <si>
    <t>* Услуги и бонусы предложения действуют только в период проживания и предоставляются однократно, согласно условиям в купонной книге.</t>
  </si>
  <si>
    <t>Купонная книга выдается при заселении из расчета: 1 номер = 1 книга.</t>
  </si>
  <si>
    <r>
      <t>Политика отмены: </t>
    </r>
    <r>
      <rPr>
        <sz val="8"/>
        <color rgb="FF000000"/>
        <rFont val="Verdana"/>
        <family val="2"/>
        <charset val="204"/>
      </rPr>
      <t>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</si>
  <si>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r>
      <rPr>
        <b/>
        <sz val="9"/>
        <color indexed="8"/>
        <rFont val="Times New Roman"/>
        <family val="1"/>
        <charset val="204"/>
      </rPr>
      <t>1700</t>
    </r>
    <r>
      <rPr>
        <sz val="9"/>
        <color indexed="8"/>
        <rFont val="Times New Roman"/>
        <family val="1"/>
        <charset val="204"/>
      </rPr>
      <t xml:space="preserve"> рублей - взрослый, </t>
    </r>
    <r>
      <rPr>
        <b/>
        <sz val="9"/>
        <color indexed="8"/>
        <rFont val="Times New Roman"/>
        <family val="1"/>
        <charset val="204"/>
      </rPr>
      <t>950</t>
    </r>
    <r>
      <rPr>
        <sz val="9"/>
        <color indexed="8"/>
        <rFont val="Times New Roman"/>
        <family val="1"/>
        <charset val="204"/>
      </rPr>
      <t xml:space="preserve"> рублей - детский/ </t>
    </r>
    <r>
      <rPr>
        <b/>
        <sz val="9"/>
        <color indexed="8"/>
        <rFont val="Times New Roman"/>
        <family val="1"/>
        <charset val="204"/>
      </rPr>
      <t>1700</t>
    </r>
    <r>
      <rPr>
        <sz val="9"/>
        <color indexed="8"/>
        <rFont val="Times New Roman"/>
        <family val="1"/>
        <charset val="204"/>
      </rPr>
      <t xml:space="preserve"> adult, </t>
    </r>
    <r>
      <rPr>
        <b/>
        <sz val="9"/>
        <color indexed="8"/>
        <rFont val="Times New Roman"/>
        <family val="1"/>
        <charset val="204"/>
      </rPr>
      <t>950</t>
    </r>
    <r>
      <rPr>
        <sz val="9"/>
        <color indexed="8"/>
        <rFont val="Times New Roman"/>
        <family val="1"/>
        <charset val="204"/>
      </rPr>
      <t xml:space="preserve"> rubles - child;</t>
    </r>
  </si>
  <si>
    <t>Бесплатное размещение 2 детей возрастом до 12 лет, включая завтрак и посещение СПА</t>
  </si>
  <si>
    <r>
      <t xml:space="preserve">Период проживания: </t>
    </r>
    <r>
      <rPr>
        <b/>
        <sz val="9"/>
        <rFont val="Times New Roman"/>
        <family val="1"/>
        <charset val="204"/>
      </rPr>
      <t>01.06.2021 - 30.09.2021​</t>
    </r>
    <r>
      <rPr>
        <sz val="9"/>
        <rFont val="Times New Roman"/>
        <family val="1"/>
        <charset val="204"/>
      </rPr>
      <t xml:space="preserve">/ Period of stay: </t>
    </r>
    <r>
      <rPr>
        <b/>
        <sz val="9"/>
        <rFont val="Times New Roman"/>
        <family val="1"/>
        <charset val="204"/>
      </rPr>
      <t>01.06.2021 - 30.09.2021​</t>
    </r>
  </si>
  <si>
    <t xml:space="preserve">*Пляж функционирует с 01.06.2021-30.09.2021,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</si>
  <si>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BAR -10%</t>
  </si>
  <si>
    <t>OPEN RATES/ Специальный тариф "Зарядись энергией гор"</t>
  </si>
  <si>
    <t>Купонная книга с 13 бесплатными активностями курорта и скидками на другие акции</t>
  </si>
  <si>
    <t>8.  Билеты на посещение аттракциона «КОЛЕСО ВРЕМЕНИ» (за 1 руб) (Сочи Парк) / Tickets for visiting the attraction "WHEEL OF TIME" (for 1 rub) (Sochi Park)</t>
  </si>
  <si>
    <t xml:space="preserve">9.  Тестовый спуск по трассам байк-парка / Bike park test downhill   </t>
  </si>
  <si>
    <t>10.  Прокат городского велосипеда на 1 час / City bike rental for 1 hour</t>
  </si>
  <si>
    <t>11.  Кормление оленя ягелем на Ферме северных оленей / Reindeer feeding with a moss at the Reindeer Farm</t>
  </si>
  <si>
    <t>12.  1 час проката роликов, скейта или беговела в Tirol Club / Roller, skate or balance bike rental at Tirol Club for 1 hour</t>
  </si>
  <si>
    <t>13. 1 круг катания на аттракционе «Богатырские гонки» (Сочи Парк) / Ticket for the attraction "Bogatyr Races" (Sochi Park)</t>
  </si>
  <si>
    <t>1.  Посещение обзорной экскурсии по курорту в группе, по предварительной записи / Resort sightseeing tour in a group, by appointment</t>
  </si>
  <si>
    <t>2. ПРОГУЛОЧНЫЙ БИЛЕТ до водопада Поликаря / Walking ticket to the Polikarya waterfall</t>
  </si>
  <si>
    <t xml:space="preserve">3.  Групповая ФИТНЕС-ТРЕНИРОВКА / Group FITNESS TRAINING </t>
  </si>
  <si>
    <t>4.  Мастер-класс Академии райдеров по катанию на скейтбордах и роликах / Master class of the Academy of Riders in skateboarding and rollerblading</t>
  </si>
  <si>
    <t>5.  ЭКСКУРСИЯ В ЛАБОРАТОРИЮ натуральной косметики LíA craft cosmetics / EXCURSION TO THE LABORATORY of natural cosmetics LíA craft cosmetics</t>
  </si>
  <si>
    <r>
      <t>6. ПРОКАТ САМОКАТА</t>
    </r>
    <r>
      <rPr>
        <sz val="11"/>
        <color theme="1"/>
        <rFont val="Calibri"/>
        <family val="2"/>
        <charset val="204"/>
        <scheme val="minor"/>
      </rPr>
      <t xml:space="preserve"> на </t>
    </r>
    <r>
      <rPr>
        <sz val="9"/>
        <color theme="1"/>
        <rFont val="Verdana"/>
        <family val="2"/>
        <charset val="204"/>
      </rPr>
      <t>1</t>
    </r>
    <r>
      <rPr>
        <sz val="9"/>
        <color theme="1"/>
        <rFont val="Calibri"/>
        <family val="2"/>
        <charset val="204"/>
        <scheme val="minor"/>
      </rPr>
      <t xml:space="preserve"> </t>
    </r>
    <r>
      <rPr>
        <sz val="9"/>
        <color theme="1"/>
        <rFont val="Verdana"/>
        <family val="2"/>
        <charset val="204"/>
      </rPr>
      <t>час</t>
    </r>
    <r>
      <rPr>
        <sz val="11"/>
        <color theme="1"/>
        <rFont val="Calibri"/>
        <family val="2"/>
        <charset val="204"/>
        <scheme val="minor"/>
      </rPr>
      <t xml:space="preserve"> /</t>
    </r>
    <r>
      <rPr>
        <sz val="8"/>
        <color theme="1"/>
        <rFont val="Verdana"/>
        <family val="2"/>
        <charset val="204"/>
      </rPr>
      <t xml:space="preserve"> </t>
    </r>
    <r>
      <rPr>
        <sz val="9"/>
        <color theme="1"/>
        <rFont val="Verdana"/>
        <family val="2"/>
        <charset val="204"/>
      </rPr>
      <t>Scooter rental for 1 hour</t>
    </r>
  </si>
  <si>
    <r>
      <t>7. Прокат беговелов на 1 час</t>
    </r>
    <r>
      <rPr>
        <sz val="11"/>
        <color theme="1"/>
        <rFont val="Calibri"/>
        <family val="2"/>
        <charset val="204"/>
        <scheme val="minor"/>
      </rPr>
      <t xml:space="preserve"> /</t>
    </r>
    <r>
      <rPr>
        <sz val="8"/>
        <color theme="1"/>
        <rFont val="Verdana"/>
        <family val="2"/>
        <charset val="204"/>
      </rPr>
      <t xml:space="preserve"> Balance bike</t>
    </r>
    <r>
      <rPr>
        <sz val="9"/>
        <color theme="1"/>
        <rFont val="Verdana"/>
        <family val="2"/>
        <charset val="204"/>
      </rPr>
      <t xml:space="preserve"> rental for 1 hour</t>
    </r>
  </si>
  <si>
    <t>Трансфер на пляж Имеретинский</t>
  </si>
  <si>
    <t>Премиум Делюкс/ Deluxe Premium</t>
  </si>
  <si>
    <r>
      <t xml:space="preserve">Мин срок бронирования до заезда: </t>
    </r>
    <r>
      <rPr>
        <b/>
        <sz val="9"/>
        <color theme="1"/>
        <rFont val="Times New Roman"/>
        <family val="1"/>
        <charset val="204"/>
      </rPr>
      <t>7</t>
    </r>
    <r>
      <rPr>
        <sz val="9"/>
        <color theme="1"/>
        <rFont val="Times New Roman"/>
        <family val="1"/>
        <charset val="204"/>
      </rPr>
      <t xml:space="preserve"> </t>
    </r>
    <r>
      <rPr>
        <sz val="9"/>
        <color indexed="8"/>
        <rFont val="Times New Roman"/>
        <family val="1"/>
        <charset val="204"/>
      </rPr>
      <t xml:space="preserve">дней/ Min. Booking period before arrival: </t>
    </r>
    <r>
      <rPr>
        <b/>
        <sz val="9"/>
        <color indexed="8"/>
        <rFont val="Times New Roman"/>
        <family val="1"/>
        <charset val="204"/>
      </rPr>
      <t>7</t>
    </r>
    <r>
      <rPr>
        <sz val="9"/>
        <color indexed="8"/>
        <rFont val="Times New Roman"/>
        <family val="1"/>
        <charset val="204"/>
      </rPr>
      <t xml:space="preserve"> days.</t>
    </r>
  </si>
  <si>
    <t>NETTO   Специальный тариф "Зарядись энергией гор"</t>
  </si>
  <si>
    <t>NETTO     Специальный тариф "Зарядись энергией гор"</t>
  </si>
  <si>
    <t xml:space="preserve">  Специальный тариф "Зарядись энергией гор"</t>
  </si>
  <si>
    <r>
      <t xml:space="preserve">Дополнительно ЕДИНОРАЗОВО добавляется стоимость купонной книги для каждого взрослого и ребенка, стоимость - 800 взрослый / 600 детский. При размещении дополнительных гостей, также ЕДИНОРАЗОВО добавляется стоимость купонной книжки на каждого гостя - 800 взрослый/600 детский. </t>
    </r>
    <r>
      <rPr>
        <b/>
        <sz val="11"/>
        <color rgb="FFFF0000"/>
        <rFont val="Calibri"/>
        <family val="2"/>
        <charset val="204"/>
      </rPr>
      <t>Стоимость купонных книг на всех взрослых и детей просим сразу добавлять в заявку</t>
    </r>
  </si>
  <si>
    <t>Желтым цветом выделены изменения периодов / стоимости / информации номеров, прошу проверить.</t>
  </si>
  <si>
    <t>Представительский люкс с джакузи и террасой/ Executive Suite with jacuzzi and terrace</t>
  </si>
  <si>
    <t xml:space="preserve">от 1 до 2 </t>
  </si>
  <si>
    <t>Люкс Гранд с рабочим кабинетом/ Grand Suite with office</t>
  </si>
  <si>
    <t>comission rate</t>
  </si>
  <si>
    <t>Подъем на канатной дороге до уровня 960м. / Free of charge access to a cable car "Krasnaya Polyana" К-1  (Polyana 540 - Polyana 960);</t>
  </si>
  <si>
    <t>Проживание в номере выбранной категории, с высокоскоростным доступом WiFi / Accommodation in a room of the selected category, with WiFi</t>
  </si>
  <si>
    <t>Пользование Сауной (для несовершеннолетних детей доступ в сопровождении взрослых) / Use of the Sauna (for underage children access accompanied by adults</t>
  </si>
  <si>
    <t>Пользование тренажерным залом; / Use of the gym</t>
  </si>
  <si>
    <t>Специальный тариф "Отдыхай и Катай"/  "Rest and Ski" special rates</t>
  </si>
  <si>
    <t>ски-пасс 1 гость</t>
  </si>
  <si>
    <t>ски-пасс 2 гостя</t>
  </si>
  <si>
    <t xml:space="preserve"> доп место (взр) + ски-пасс</t>
  </si>
  <si>
    <t xml:space="preserve">OPEN RATE </t>
  </si>
  <si>
    <r>
      <t xml:space="preserve">comission rate </t>
    </r>
    <r>
      <rPr>
        <b/>
        <sz val="9"/>
        <color rgb="FFFF0000"/>
        <rFont val="Times New Roman"/>
        <family val="1"/>
        <charset val="204"/>
      </rPr>
      <t>БЕЗ СКИ-ПАССОВ</t>
    </r>
  </si>
  <si>
    <t xml:space="preserve"> СТОИМОСТЬ СКИ-ПАССОВ</t>
  </si>
  <si>
    <t>НДС, предусмотренный НК РФ / VAT provided for by the Tax Code of the Russian Federation</t>
  </si>
  <si>
    <t>NETTO18</t>
  </si>
  <si>
    <t>NETTO15</t>
  </si>
  <si>
    <t xml:space="preserve">Тариф "Раннее бронирование" NETTO RATES </t>
  </si>
  <si>
    <r>
      <t xml:space="preserve">NETTO RATES  FIT20 </t>
    </r>
    <r>
      <rPr>
        <b/>
        <sz val="9"/>
        <color rgb="FFFF0000"/>
        <rFont val="Times New Roman"/>
        <family val="1"/>
        <charset val="204"/>
      </rPr>
      <t xml:space="preserve">     БЕЗ СКИ-ПАССОВ</t>
    </r>
  </si>
  <si>
    <t>Бесплатное размещение 2 детей возрастом до 12 лет, включая завтрак и дополнительное место</t>
  </si>
  <si>
    <r>
      <t>1 прогулочный ски-пасс в любой день размещения</t>
    </r>
    <r>
      <rPr>
        <i/>
        <sz val="9"/>
        <rFont val="Times New Roman"/>
        <family val="1"/>
        <charset val="204"/>
      </rPr>
      <t>*</t>
    </r>
    <r>
      <rPr>
        <sz val="9"/>
        <rFont val="Times New Roman"/>
        <family val="1"/>
        <charset val="204"/>
      </rPr>
      <t>/ 1 ski-pass per person per stay</t>
    </r>
    <r>
      <rPr>
        <i/>
        <sz val="9"/>
        <rFont val="Times New Roman"/>
        <family val="1"/>
        <charset val="204"/>
      </rPr>
      <t>*</t>
    </r>
  </si>
  <si>
    <t>Тарифы на дополнительные прогулочные ски-пассы (для доп. мест)/ Rates for additional ski passes (for extra beds):</t>
  </si>
  <si>
    <t>действует для всех гостей, проживающих в номере</t>
  </si>
  <si>
    <t>for all guests staying in the room</t>
  </si>
  <si>
    <t>для всех гостей в номере</t>
  </si>
  <si>
    <t>for all guests in the room</t>
  </si>
  <si>
    <t>NETTO 15</t>
  </si>
  <si>
    <t>NETTO18 + 25 руб</t>
  </si>
  <si>
    <t xml:space="preserve">Тариф "Раннее бронирование" NETTO RATES  + 25 </t>
  </si>
  <si>
    <t>Завтрак в ресторане Green &amp; Grill – по системе «Шведский стол»;Breakfast in the restaurant Green &amp; Grill  ("Buffet")</t>
  </si>
  <si>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</si>
  <si>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t>NETTO RATES 25%</t>
  </si>
  <si>
    <t>Comission RATE 12%</t>
  </si>
  <si>
    <r>
      <t xml:space="preserve">NETTO RATES  FIT20 </t>
    </r>
    <r>
      <rPr>
        <b/>
        <sz val="9"/>
        <color rgb="FFFF0000"/>
        <rFont val="Times New Roman"/>
        <family val="1"/>
        <charset val="204"/>
      </rPr>
      <t xml:space="preserve">    + 25 </t>
    </r>
  </si>
  <si>
    <t>NETTO 20 +25</t>
  </si>
  <si>
    <t>2. Transfer to the Black Sea coast</t>
  </si>
  <si>
    <r>
      <t xml:space="preserve"> Минимальный срок проживания: </t>
    </r>
    <r>
      <rPr>
        <b/>
        <sz val="9"/>
        <color rgb="FFFF0000"/>
        <rFont val="Times New Roman"/>
        <family val="1"/>
        <charset val="204"/>
      </rPr>
      <t>4 дня / min stay - 4 days.</t>
    </r>
  </si>
  <si>
    <r>
      <t xml:space="preserve"> Максимальный срок проживания:</t>
    </r>
    <r>
      <rPr>
        <b/>
        <sz val="9"/>
        <color rgb="FFFF0000"/>
        <rFont val="Times New Roman"/>
        <family val="1"/>
        <charset val="204"/>
      </rPr>
      <t xml:space="preserve"> 4 дня / min stay - 4 days.</t>
    </r>
  </si>
  <si>
    <t>Специальный тариф "Stay&amp;Get 4=3"/  "Stay&amp;Get 4=3" special rates</t>
  </si>
  <si>
    <r>
      <t>Период продажи:</t>
    </r>
    <r>
      <rPr>
        <b/>
        <sz val="9"/>
        <rFont val="Times New Roman"/>
        <family val="1"/>
        <charset val="204"/>
      </rPr>
      <t xml:space="preserve"> 01.07.2023 - 31.08.2023</t>
    </r>
    <r>
      <rPr>
        <sz val="9"/>
        <rFont val="Times New Roman"/>
        <family val="1"/>
        <charset val="204"/>
      </rPr>
      <t xml:space="preserve">/ Period of sales: </t>
    </r>
    <r>
      <rPr>
        <b/>
        <sz val="9"/>
        <rFont val="Times New Roman"/>
        <family val="1"/>
        <charset val="204"/>
      </rPr>
      <t>01.07.2023 - 31.08.2023</t>
    </r>
  </si>
  <si>
    <r>
      <t>Период проживания:</t>
    </r>
    <r>
      <rPr>
        <b/>
        <sz val="9"/>
        <rFont val="Times New Roman"/>
        <family val="1"/>
        <charset val="204"/>
      </rPr>
      <t xml:space="preserve"> 11.07.2023 - 31.08.2023/</t>
    </r>
    <r>
      <rPr>
        <sz val="9"/>
        <rFont val="Times New Roman"/>
        <family val="1"/>
        <charset val="204"/>
      </rPr>
      <t xml:space="preserve"> Period of stay: </t>
    </r>
    <r>
      <rPr>
        <b/>
        <sz val="9"/>
        <rFont val="Times New Roman"/>
        <family val="1"/>
        <charset val="204"/>
      </rPr>
      <t>11.07.2023 - 31.08.2023</t>
    </r>
  </si>
  <si>
    <t>Специальный тариф "Яркие осенние каникулы"/ "Bright spring holidays" special rates</t>
  </si>
  <si>
    <r>
      <t xml:space="preserve">Период бронирования: </t>
    </r>
    <r>
      <rPr>
        <b/>
        <sz val="9"/>
        <rFont val="Times New Roman"/>
        <family val="1"/>
        <charset val="204"/>
      </rPr>
      <t>01.08.2023 - 30.11.2023</t>
    </r>
    <r>
      <rPr>
        <sz val="9"/>
        <rFont val="Times New Roman"/>
        <family val="1"/>
        <charset val="204"/>
      </rPr>
      <t>/ Period of sales:</t>
    </r>
    <r>
      <rPr>
        <b/>
        <sz val="9"/>
        <rFont val="Times New Roman"/>
        <family val="1"/>
        <charset val="204"/>
      </rPr>
      <t xml:space="preserve"> 01.08.2023 - 30.11.2023</t>
    </r>
  </si>
  <si>
    <r>
      <t>Период проживания:</t>
    </r>
    <r>
      <rPr>
        <b/>
        <sz val="9"/>
        <rFont val="Times New Roman"/>
        <family val="1"/>
        <charset val="204"/>
      </rPr>
      <t xml:space="preserve"> 01.10.2023 - 30.11.2023</t>
    </r>
    <r>
      <rPr>
        <sz val="9"/>
        <rFont val="Times New Roman"/>
        <family val="1"/>
        <charset val="204"/>
      </rPr>
      <t xml:space="preserve">/ Period of stay: </t>
    </r>
    <r>
      <rPr>
        <b/>
        <sz val="9"/>
        <rFont val="Times New Roman"/>
        <family val="1"/>
        <charset val="204"/>
      </rPr>
      <t>01.10.2023 - 30.11.2023</t>
    </r>
  </si>
  <si>
    <t>Дополнительно ЕДИНОРАЗОВО в стоимость заявки добавляются прогулочные ски-пассы  для каждого взрослого, стоимость - 1800 руб. При размещении дополнительных гостей, также ЕДИНОРАЗОВО добавляются в стоимость заявки прогулочные ски-пассы на каждого гостя - 1800 руб (взрослый). Стоимость прогулочных ски-пассов на всех взрослых просим сразу добавлять в заявку. Ски-пассы для детей предоставляются бесплатно. / Extra pay for ski-passes per every adult at once. Cost  - 1800 rub (per adult).  The cost of the ski-passes for each guest (at extra bed) is also added - 1800 rub (per adult). Please, add the cost of ski-passes for all adult to the application immediately. Ski passes for children are provided free of charge.</t>
  </si>
  <si>
    <r>
      <t xml:space="preserve">По купонной книге в предложение </t>
    </r>
    <r>
      <rPr>
        <b/>
        <sz val="10"/>
        <rFont val="Times New Roman"/>
        <family val="1"/>
        <charset val="204"/>
      </rPr>
      <t>«яркие осенние каникулы» входят </t>
    </r>
    <r>
      <rPr>
        <b/>
        <i/>
        <sz val="10"/>
        <rFont val="Times New Roman"/>
        <family val="1"/>
        <charset val="204"/>
      </rPr>
      <t>бесплатно*</t>
    </r>
    <r>
      <rPr>
        <b/>
        <sz val="10"/>
        <rFont val="Times New Roman"/>
        <family val="1"/>
        <charset val="204"/>
      </rPr>
      <t>:</t>
    </r>
  </si>
  <si>
    <t>According to the coupon book, the  ""bright autumn holidays"" offer includes free*:</t>
  </si>
  <si>
    <t>1800 рублей - взрослый/ 1800 rub - adult</t>
  </si>
  <si>
    <r>
      <t xml:space="preserve">В тарифе добавлена стоимость ски-пасса для каждого взрослого ЕЖЕДНЕВНО (стоимость по периодам указана в описании). 
При размещении дополнительных гостей, также ЕЖЕДНЕВНО добавляется стоимость ски-пасса на каждого взрослого гостя(стоимость по периодам указана в описании). </t>
    </r>
    <r>
      <rPr>
        <b/>
        <sz val="9"/>
        <color rgb="FFFF0000"/>
        <rFont val="Times New Roman"/>
        <family val="1"/>
        <charset val="204"/>
      </rPr>
      <t>С</t>
    </r>
    <r>
      <rPr>
        <b/>
        <sz val="10"/>
        <color rgb="FFFF0000"/>
        <rFont val="Calibri"/>
        <family val="2"/>
        <charset val="204"/>
      </rPr>
      <t xml:space="preserve">ки-пассы на детей гости приобретают на месте при заселении.  
</t>
    </r>
    <r>
      <rPr>
        <b/>
        <sz val="10"/>
        <rFont val="Calibri"/>
        <family val="2"/>
        <charset val="204"/>
      </rPr>
      <t>Special rates adds the cost of a ski pass for each adult DAILY (the cost by periods is indicated in the description).
When placing additional guests, the cost of a ski pass is also added DAILY for each adult guest (the cost by periods is indicated in the description). Guests purchase ski passes for children at the reception upon check-in.</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</si>
  <si>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В тарифе добавлена стоимость ски-пасса для каждого взрослого. </t>
    </r>
    <r>
      <rPr>
        <b/>
        <i/>
        <sz val="9"/>
        <color rgb="FFFF0000"/>
        <rFont val="Times New Roman"/>
        <family val="1"/>
        <charset val="204"/>
      </rPr>
      <t xml:space="preserve">При добавлении дополнительного взрослого гостя, необходимо добавлять в заявку стоимость взрослого ски-пасса. Ски-пассы на детей (7-12,99 лет) гости приобретают на месте при заселении. </t>
    </r>
    <r>
      <rPr>
        <i/>
        <sz val="9"/>
        <rFont val="Times New Roman"/>
        <family val="1"/>
        <charset val="204"/>
      </rPr>
      <t>Политика гарантии: Гарантия кредитной картой обязательна/  
* Issuance of ski passes at the hotel reception upon check-in. There is no refund for unused ski passes. The price includes the cost of a ski pass for each adult. When adding an additional adult guest, it is necessary to add the cost of an adult ski pass to the application. Guests purchase ski passes for children at the reception upon check-in. Guarantee policy: Credit card guarantee is required.</t>
    </r>
  </si>
  <si>
    <r>
      <t xml:space="preserve">Период бронирования: </t>
    </r>
    <r>
      <rPr>
        <b/>
        <sz val="9"/>
        <rFont val="Times New Roman"/>
        <family val="1"/>
        <charset val="204"/>
      </rPr>
      <t>15.09.2023 - 31.03.2024</t>
    </r>
    <r>
      <rPr>
        <sz val="9"/>
        <rFont val="Times New Roman"/>
        <family val="1"/>
        <charset val="204"/>
      </rPr>
      <t>/ Period of sales:</t>
    </r>
    <r>
      <rPr>
        <b/>
        <sz val="9"/>
        <rFont val="Times New Roman"/>
        <family val="1"/>
        <charset val="204"/>
      </rPr>
      <t xml:space="preserve"> 15.09.2023 - 31.03.2024</t>
    </r>
  </si>
  <si>
    <r>
      <rPr>
        <b/>
        <sz val="9"/>
        <color theme="1"/>
        <rFont val="Times New Roman"/>
        <family val="1"/>
        <charset val="204"/>
      </rPr>
      <t>09.01.2024-31.01.2024</t>
    </r>
    <r>
      <rPr>
        <sz val="9"/>
        <color theme="1"/>
        <rFont val="Times New Roman"/>
        <family val="1"/>
        <charset val="204"/>
      </rPr>
      <t xml:space="preserve"> , 11.03.2024 - 31.03.2024 - </t>
    </r>
    <r>
      <rPr>
        <b/>
        <sz val="9"/>
        <color theme="1"/>
        <rFont val="Times New Roman"/>
        <family val="1"/>
        <charset val="204"/>
      </rPr>
      <t>2700</t>
    </r>
    <r>
      <rPr>
        <sz val="9"/>
        <color theme="1"/>
        <rFont val="Times New Roman"/>
        <family val="1"/>
        <charset val="204"/>
      </rPr>
      <t xml:space="preserve"> рублей - взрослый, </t>
    </r>
    <r>
      <rPr>
        <b/>
        <sz val="9"/>
        <color theme="1"/>
        <rFont val="Times New Roman"/>
        <family val="1"/>
        <charset val="204"/>
      </rPr>
      <t>1700</t>
    </r>
    <r>
      <rPr>
        <sz val="9"/>
        <color theme="1"/>
        <rFont val="Times New Roman"/>
        <family val="1"/>
        <charset val="204"/>
      </rPr>
      <t xml:space="preserve"> рублей - детский/ 
</t>
    </r>
    <r>
      <rPr>
        <b/>
        <sz val="9"/>
        <color theme="1"/>
        <rFont val="Times New Roman"/>
        <family val="1"/>
        <charset val="204"/>
      </rPr>
      <t xml:space="preserve">09.01.2024-31.01.2024 , 11.03.2024 - 31.03.2024 - 2700 </t>
    </r>
    <r>
      <rPr>
        <sz val="9"/>
        <color theme="1"/>
        <rFont val="Times New Roman"/>
        <family val="1"/>
        <charset val="204"/>
      </rPr>
      <t xml:space="preserve">rubles - adult, </t>
    </r>
    <r>
      <rPr>
        <b/>
        <sz val="9"/>
        <color theme="1"/>
        <rFont val="Times New Roman"/>
        <family val="1"/>
        <charset val="204"/>
      </rPr>
      <t>1700</t>
    </r>
    <r>
      <rPr>
        <sz val="9"/>
        <color theme="1"/>
        <rFont val="Times New Roman"/>
        <family val="1"/>
        <charset val="204"/>
      </rPr>
      <t xml:space="preserve"> - child.</t>
    </r>
  </si>
  <si>
    <r>
      <rPr>
        <b/>
        <sz val="9"/>
        <color theme="1"/>
        <rFont val="Times New Roman"/>
        <family val="1"/>
        <charset val="204"/>
      </rPr>
      <t>01.02.2023-10.03.2023</t>
    </r>
    <r>
      <rPr>
        <sz val="9"/>
        <color theme="1"/>
        <rFont val="Times New Roman"/>
        <family val="1"/>
        <charset val="204"/>
      </rPr>
      <t xml:space="preserve"> - 350</t>
    </r>
    <r>
      <rPr>
        <b/>
        <sz val="9"/>
        <color theme="1"/>
        <rFont val="Times New Roman"/>
        <family val="1"/>
        <charset val="204"/>
      </rPr>
      <t>0</t>
    </r>
    <r>
      <rPr>
        <sz val="9"/>
        <color theme="1"/>
        <rFont val="Times New Roman"/>
        <family val="1"/>
        <charset val="204"/>
      </rPr>
      <t xml:space="preserve"> рублей - взрослый , 20</t>
    </r>
    <r>
      <rPr>
        <b/>
        <sz val="9"/>
        <color theme="1"/>
        <rFont val="Times New Roman"/>
        <family val="1"/>
        <charset val="204"/>
      </rPr>
      <t>00</t>
    </r>
    <r>
      <rPr>
        <sz val="9"/>
        <color theme="1"/>
        <rFont val="Times New Roman"/>
        <family val="1"/>
        <charset val="204"/>
      </rPr>
      <t xml:space="preserve"> рублей - детский/ 
</t>
    </r>
    <r>
      <rPr>
        <b/>
        <sz val="9"/>
        <color theme="1"/>
        <rFont val="Times New Roman"/>
        <family val="1"/>
        <charset val="204"/>
      </rPr>
      <t xml:space="preserve">01.02.2023-10.03.2023 - 3500 </t>
    </r>
    <r>
      <rPr>
        <sz val="9"/>
        <color theme="1"/>
        <rFont val="Times New Roman"/>
        <family val="1"/>
        <charset val="204"/>
      </rPr>
      <t>rubles - adult, 20</t>
    </r>
    <r>
      <rPr>
        <b/>
        <sz val="9"/>
        <color theme="1"/>
        <rFont val="Times New Roman"/>
        <family val="1"/>
        <charset val="204"/>
      </rPr>
      <t>00</t>
    </r>
    <r>
      <rPr>
        <sz val="9"/>
        <color theme="1"/>
        <rFont val="Times New Roman"/>
        <family val="1"/>
        <charset val="204"/>
      </rPr>
      <t xml:space="preserve"> - child.</t>
    </r>
  </si>
  <si>
    <t>2. Стикерпак с талисманом курорта Серной Полей</t>
  </si>
  <si>
    <t>3. Обзорная экскурсия по высотам Курорта</t>
  </si>
  <si>
    <t>4. Прокат городского велосипеда на 1 час</t>
  </si>
  <si>
    <t>5. Консультация стилиста и визажиста от салона в спа-центре SOUL SPA</t>
  </si>
  <si>
    <t>2.Sticker pack with the mascot of the Sulfur Fields resort</t>
  </si>
  <si>
    <t>3. Sightseeing tour of the height of the Resort</t>
  </si>
  <si>
    <t>4.City bike rental for 1 hour</t>
  </si>
  <si>
    <t>5. Consultation with a stylist and make-up artist from the salon in SOUL SPA</t>
  </si>
  <si>
    <t>1.  Прогулочный билет "Панорама Красной Поляны" на все открытые канатные дороги</t>
  </si>
  <si>
    <t>1. Walking ticket "Panorama of Krasnaya Polyana" for all open cable cars</t>
  </si>
  <si>
    <r>
      <rPr>
        <b/>
        <sz val="9"/>
        <color theme="1"/>
        <rFont val="Times New Roman"/>
        <family val="1"/>
        <charset val="204"/>
      </rPr>
      <t>01.12.2023-27.12.2023</t>
    </r>
    <r>
      <rPr>
        <sz val="9"/>
        <color theme="1"/>
        <rFont val="Times New Roman"/>
        <family val="1"/>
        <charset val="204"/>
      </rPr>
      <t xml:space="preserve"> - 250</t>
    </r>
    <r>
      <rPr>
        <b/>
        <sz val="9"/>
        <color theme="1"/>
        <rFont val="Times New Roman"/>
        <family val="1"/>
        <charset val="204"/>
      </rPr>
      <t>0</t>
    </r>
    <r>
      <rPr>
        <sz val="9"/>
        <color theme="1"/>
        <rFont val="Times New Roman"/>
        <family val="1"/>
        <charset val="204"/>
      </rPr>
      <t xml:space="preserve"> рублей - взрослый , </t>
    </r>
    <r>
      <rPr>
        <b/>
        <sz val="9"/>
        <color theme="1"/>
        <rFont val="Times New Roman"/>
        <family val="1"/>
        <charset val="204"/>
      </rPr>
      <t>1500</t>
    </r>
    <r>
      <rPr>
        <sz val="9"/>
        <color theme="1"/>
        <rFont val="Times New Roman"/>
        <family val="1"/>
        <charset val="204"/>
      </rPr>
      <t xml:space="preserve"> рублей - детский/ 
</t>
    </r>
    <r>
      <rPr>
        <b/>
        <sz val="9"/>
        <color theme="1"/>
        <rFont val="Times New Roman"/>
        <family val="1"/>
        <charset val="204"/>
      </rPr>
      <t xml:space="preserve">01.12.2023-27.12.2023 -  2500 </t>
    </r>
    <r>
      <rPr>
        <sz val="9"/>
        <color theme="1"/>
        <rFont val="Times New Roman"/>
        <family val="1"/>
        <charset val="204"/>
      </rPr>
      <t xml:space="preserve">rubles - adult, </t>
    </r>
    <r>
      <rPr>
        <b/>
        <sz val="9"/>
        <color theme="1"/>
        <rFont val="Times New Roman"/>
        <family val="1"/>
        <charset val="204"/>
      </rPr>
      <t>1500</t>
    </r>
    <r>
      <rPr>
        <sz val="9"/>
        <color theme="1"/>
        <rFont val="Times New Roman"/>
        <family val="1"/>
        <charset val="204"/>
      </rPr>
      <t xml:space="preserve"> - child.</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</si>
  <si>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 </t>
    </r>
    <r>
      <rPr>
        <b/>
        <sz val="9"/>
        <rFont val="Times New Roman"/>
        <family val="1"/>
        <charset val="204"/>
      </rPr>
      <t xml:space="preserve">09.01.24 - 30.09.24 </t>
    </r>
    <r>
      <rPr>
        <sz val="9"/>
        <rFont val="Times New Roman"/>
        <family val="1"/>
        <charset val="204"/>
      </rPr>
      <t xml:space="preserve"> - the reservation can be cancel without penalty up to 24 hours before arrival. Cancellation after the specified time - a penalty - the cost of the first night of stay.   
</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</si>
  <si>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t>
    </r>
    <r>
      <rPr>
        <b/>
        <sz val="9"/>
        <rFont val="Times New Roman"/>
        <family val="1"/>
        <charset val="204"/>
      </rPr>
      <t xml:space="preserve"> 09.01.24 - 30.09.24 </t>
    </r>
    <r>
      <rPr>
        <sz val="9"/>
        <rFont val="Times New Roman"/>
        <family val="1"/>
        <charset val="204"/>
      </rPr>
      <t xml:space="preserve"> - the reservation can be cancel without penalty up to 24 hours before arrival. Cancellation after the specified time - a penalty - the cost of the first night of stay.   
</t>
    </r>
  </si>
  <si>
    <r>
      <t>Период проживания:</t>
    </r>
    <r>
      <rPr>
        <b/>
        <sz val="9"/>
        <rFont val="Times New Roman"/>
        <family val="1"/>
        <charset val="204"/>
      </rPr>
      <t xml:space="preserve">  09.01.2024 - 31.03.2024 </t>
    </r>
    <r>
      <rPr>
        <sz val="9"/>
        <rFont val="Times New Roman"/>
        <family val="1"/>
        <charset val="204"/>
      </rPr>
      <t xml:space="preserve">/ Period of stay: </t>
    </r>
    <r>
      <rPr>
        <b/>
        <sz val="9"/>
        <rFont val="Times New Roman"/>
        <family val="1"/>
        <charset val="204"/>
      </rPr>
      <t>09.01.2024 - 31.03.2024</t>
    </r>
  </si>
  <si>
    <r>
      <t xml:space="preserve">На период c </t>
    </r>
    <r>
      <rPr>
        <b/>
        <sz val="9"/>
        <rFont val="Times New Roman"/>
        <family val="1"/>
        <charset val="204"/>
      </rPr>
      <t xml:space="preserve">09.01.2024 - 31.03.2024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 09.01.2024 - 31.03.2024 </t>
    </r>
    <r>
      <rPr>
        <sz val="9"/>
        <rFont val="Times New Roman"/>
        <family val="1"/>
        <charset val="204"/>
      </rPr>
      <t xml:space="preserve"> - the reservation can be cancel without penalty up to 24 hours before arrival. Cancellation after the specified time - a penalty - the cost of the first night of stay.   
</t>
    </r>
  </si>
  <si>
    <t>NETTO20 + 25 руб</t>
  </si>
  <si>
    <t>NETTO20</t>
  </si>
  <si>
    <r>
      <t xml:space="preserve">NETTO RATES  FIT18 </t>
    </r>
    <r>
      <rPr>
        <b/>
        <sz val="9"/>
        <color rgb="FFFF0000"/>
        <rFont val="Times New Roman"/>
        <family val="1"/>
        <charset val="204"/>
      </rPr>
      <t xml:space="preserve"> +25     БЕЗ СКИ-ПАССОВ</t>
    </r>
  </si>
  <si>
    <t>Дополнительно ЕДИНОРАЗОВО в стоимость заявки добавляются прогулочные ски-пассы  для каждого взрослого, стоимость - 2000 руб. При размещении дополнительных гостей, также ЕДИНОРАЗОВО добавляются в стоимость заявки прогулочные ски-пассы на каждого гостя - 2000 руб (взрослый). Стоимость прогулочных ски-пассов на всех взрослых просим сразу добавлять в заявку. Ски-пассы для детей предоставляются бесплатно. / Extra pay for ski-passes per every adult at once. Cost  - 2000 rub (per adult).  The cost of the ski-passes for each guest (at extra bed) is also added - 2000 rub (per adult). Please, add the cost of ski-passes for all adult to the application immediately. Ski passes for children are provided free of charge.</t>
  </si>
  <si>
    <t>2000 рублей - взрослый/ 2000 rub - adult</t>
  </si>
  <si>
    <t xml:space="preserve">1.  Прогулочные билеты "Панорама Красной Поляны" с посещением смотровой площадки 360° на Поляне 2200 </t>
  </si>
  <si>
    <t>Бесплатно при покупке одного взрослого билета</t>
  </si>
  <si>
    <t>1 стикер на один номер</t>
  </si>
  <si>
    <t>1. Walking tickets "Panorama of Krasnaya Polyana" with a visit to the 360° observation deck at Polyana 2200</t>
  </si>
  <si>
    <t>Free with the purchase of one adult ticket</t>
  </si>
  <si>
    <t>NETTO 18</t>
  </si>
  <si>
    <t>NETTO 18 +25</t>
  </si>
  <si>
    <t>NETTO 20 +35</t>
  </si>
  <si>
    <t xml:space="preserve">comiss rate </t>
  </si>
  <si>
    <r>
      <t xml:space="preserve">По купонной книге в предложение </t>
    </r>
    <r>
      <rPr>
        <b/>
        <sz val="10"/>
        <rFont val="Times New Roman"/>
        <family val="1"/>
        <charset val="204"/>
      </rPr>
      <t>«каникулы в горах» входят </t>
    </r>
    <r>
      <rPr>
        <b/>
        <i/>
        <sz val="10"/>
        <rFont val="Times New Roman"/>
        <family val="1"/>
        <charset val="204"/>
      </rPr>
      <t>бесплатно*</t>
    </r>
    <r>
      <rPr>
        <b/>
        <sz val="10"/>
        <rFont val="Times New Roman"/>
        <family val="1"/>
        <charset val="204"/>
      </rPr>
      <t>:</t>
    </r>
  </si>
  <si>
    <t>According to the coupon book, the  "Holidays in the mountains" offer includes free*:</t>
  </si>
  <si>
    <t>Специальный тариф "Каникулы в горах"/ "Holidays in the mountains" special rates</t>
  </si>
  <si>
    <t>Специальный тариф "Наполни свое лето"</t>
  </si>
  <si>
    <t>NETTO RATES 18</t>
  </si>
  <si>
    <t>Трансфер на пляж / Transfer to the beach</t>
  </si>
  <si>
    <r>
      <t xml:space="preserve">По купонной книге в предложение </t>
    </r>
    <r>
      <rPr>
        <b/>
        <sz val="10"/>
        <rFont val="Times New Roman"/>
        <family val="1"/>
        <charset val="204"/>
      </rPr>
      <t>«Наполни свое лето» входят </t>
    </r>
    <r>
      <rPr>
        <b/>
        <i/>
        <sz val="10"/>
        <rFont val="Times New Roman"/>
        <family val="1"/>
        <charset val="204"/>
      </rPr>
      <t>бесплатно*</t>
    </r>
    <r>
      <rPr>
        <b/>
        <sz val="10"/>
        <rFont val="Times New Roman"/>
        <family val="1"/>
        <charset val="204"/>
      </rPr>
      <t>:</t>
    </r>
  </si>
  <si>
    <t xml:space="preserve">2. Трансфер на побережье Чёрного моря </t>
  </si>
  <si>
    <t>для всех гостей в номере, по предварительной записи</t>
  </si>
  <si>
    <t>для всех гостей в номере 7+</t>
  </si>
  <si>
    <t>According to the coupon book, the "Fill up your summer" offer includes free*:</t>
  </si>
  <si>
    <t>for all guests in the room, by appointment</t>
  </si>
  <si>
    <t>A coupon book is issued upon check-in at the rate: 1 room = 1 book.</t>
  </si>
  <si>
    <t>NETTO 18+25</t>
  </si>
  <si>
    <t>для всех гостей, 7+</t>
  </si>
  <si>
    <t>Для всех гостей в номере, для принятия участия в экскурсии необходим билет на канатную дорогу.Количество мест ограничено. Предварительная запись обязательна.</t>
  </si>
  <si>
    <t>for all guests, 7+</t>
  </si>
  <si>
    <t>For all guests in the room, to participate in the tour, a ticket for the cable car is required. The number of places is limited. Pre-registration is required.</t>
  </si>
  <si>
    <r>
      <t>Период бронирования:</t>
    </r>
    <r>
      <rPr>
        <b/>
        <sz val="9"/>
        <rFont val="Times New Roman"/>
        <family val="1"/>
        <charset val="204"/>
      </rPr>
      <t xml:space="preserve"> 01.08.2024 - 30.11.2024 </t>
    </r>
    <r>
      <rPr>
        <sz val="9"/>
        <rFont val="Times New Roman"/>
        <family val="1"/>
        <charset val="204"/>
      </rPr>
      <t>/ 
Period of sales:</t>
    </r>
    <r>
      <rPr>
        <b/>
        <sz val="9"/>
        <rFont val="Times New Roman"/>
        <family val="1"/>
        <charset val="204"/>
      </rPr>
      <t xml:space="preserve">  01.08.2024 - 30.11.2024 </t>
    </r>
  </si>
  <si>
    <r>
      <t>Период проживания:</t>
    </r>
    <r>
      <rPr>
        <b/>
        <sz val="9"/>
        <rFont val="Times New Roman"/>
        <family val="1"/>
        <charset val="204"/>
      </rPr>
      <t xml:space="preserve"> 01.10.2024 - 30.11.2024 </t>
    </r>
    <r>
      <rPr>
        <sz val="9"/>
        <rFont val="Times New Roman"/>
        <family val="1"/>
        <charset val="204"/>
      </rPr>
      <t xml:space="preserve">/
 Period of stay: </t>
    </r>
    <r>
      <rPr>
        <b/>
        <sz val="9"/>
        <rFont val="Times New Roman"/>
        <family val="1"/>
        <charset val="204"/>
      </rPr>
      <t xml:space="preserve">01.10.2024 - 30.11.2024 </t>
    </r>
  </si>
  <si>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 without penalty up to 24 hours before arrival. Cancellation after the specified time - a penalty - the cost of the first night of stay.   
</t>
  </si>
  <si>
    <r>
      <t xml:space="preserve">NETTO RATES  FIT20 </t>
    </r>
    <r>
      <rPr>
        <b/>
        <sz val="9"/>
        <color rgb="FFFF0000"/>
        <rFont val="Times New Roman"/>
        <family val="1"/>
        <charset val="204"/>
      </rPr>
      <t xml:space="preserve">    БЕЗ СКИ-ПАССОВ</t>
    </r>
  </si>
  <si>
    <r>
      <t xml:space="preserve">NETTO RATES  FIT18 </t>
    </r>
    <r>
      <rPr>
        <b/>
        <sz val="9"/>
        <color rgb="FFFF0000"/>
        <rFont val="Times New Roman"/>
        <family val="1"/>
        <charset val="204"/>
      </rPr>
      <t xml:space="preserve">    + 25  БЕЗ СКИ-ПАССОВ</t>
    </r>
  </si>
  <si>
    <r>
      <t xml:space="preserve">NETTO RATES  FIT15 </t>
    </r>
    <r>
      <rPr>
        <b/>
        <sz val="9"/>
        <color rgb="FFFF0000"/>
        <rFont val="Times New Roman"/>
        <family val="1"/>
        <charset val="204"/>
      </rPr>
      <t>БЕЗ СКИ-ПАССОВ</t>
    </r>
  </si>
  <si>
    <r>
      <t>Период проживания / Period of stay:</t>
    </r>
    <r>
      <rPr>
        <b/>
        <sz val="9"/>
        <rFont val="Times New Roman"/>
        <family val="1"/>
        <charset val="204"/>
      </rPr>
      <t xml:space="preserve"> 
03.11.2024 - 09.11.2024 </t>
    </r>
  </si>
  <si>
    <r>
      <t xml:space="preserve">Период продажи / Period of sales: 
</t>
    </r>
    <r>
      <rPr>
        <b/>
        <sz val="9"/>
        <rFont val="Times New Roman"/>
        <family val="1"/>
        <charset val="204"/>
      </rPr>
      <t>21.10.2024 - 09.11.2024</t>
    </r>
  </si>
  <si>
    <t xml:space="preserve">2. Аренда роликов на 1 час </t>
  </si>
  <si>
    <t>3. Обзорная экскурсия по высотам с 540 до 2200</t>
  </si>
  <si>
    <t xml:space="preserve">4. Посещение Леса Чудес и Фермы северных оленей для детей от 5 до 12 лет </t>
  </si>
  <si>
    <t xml:space="preserve">5. Стикер-пак в подарок </t>
  </si>
  <si>
    <t xml:space="preserve">2. Roller skate rental for 1 hour
</t>
  </si>
  <si>
    <t>3.Sightseeing tour of the heights from 540 to 2200</t>
  </si>
  <si>
    <t>4. Visit to the Forest of Wonders and Reindeer Farm for children from 5 to 12 years old</t>
  </si>
  <si>
    <t>5. Sticker pack as a gift</t>
  </si>
  <si>
    <r>
      <rPr>
        <b/>
        <sz val="9"/>
        <color theme="1"/>
        <rFont val="Times New Roman"/>
        <family val="1"/>
        <charset val="204"/>
      </rPr>
      <t>13.12.2024 - 06.04.2025</t>
    </r>
    <r>
      <rPr>
        <sz val="9"/>
        <color theme="1"/>
        <rFont val="Times New Roman"/>
        <family val="1"/>
        <charset val="204"/>
      </rPr>
      <t xml:space="preserve"> - 3 500 руб / сут
</t>
    </r>
    <r>
      <rPr>
        <b/>
        <sz val="9"/>
        <color theme="1"/>
        <rFont val="Times New Roman"/>
        <family val="1"/>
        <charset val="204"/>
      </rPr>
      <t>07.04.2025 - 20.04.2025</t>
    </r>
    <r>
      <rPr>
        <sz val="9"/>
        <color theme="1"/>
        <rFont val="Times New Roman"/>
        <family val="1"/>
        <charset val="204"/>
      </rPr>
      <t xml:space="preserve"> - 2 000 руб / сут</t>
    </r>
  </si>
  <si>
    <r>
      <t xml:space="preserve">Дополнительно ЕДИНОРАЗОВО в стоимость заявки добавляются прогулочные ски-пассы  для каждого взрослого (старше 13 лет), стоимость - 2300 руб. При размещении дополнительных гостей, также ЕДИНОРАЗОВО добавляются в стоимость заявки прогулочные ски-пассы на каждого гостя - 2300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предоставляются бесплатно.</t>
    </r>
    <r>
      <rPr>
        <sz val="9"/>
        <rFont val="Times New Roman"/>
        <family val="1"/>
        <charset val="204"/>
      </rPr>
      <t xml:space="preserve"> 
 Extra pay for ski-passes per every adult at once. Cost  - 2300 rub (per adult).  The cost of the ski-passes for each guest (at extra bed) is also added - 2300 rub (per adult). Please, add the cost of ski-passes for all adult to the application immediately.
 </t>
    </r>
    <r>
      <rPr>
        <b/>
        <u/>
        <sz val="10"/>
        <rFont val="Times New Roman"/>
        <family val="1"/>
        <charset val="204"/>
      </rPr>
      <t>Ski passes for children (0-12,99)  are provided free of charge.</t>
    </r>
  </si>
  <si>
    <r>
      <t xml:space="preserve">Период продажи: </t>
    </r>
    <r>
      <rPr>
        <b/>
        <sz val="9"/>
        <rFont val="Times New Roman"/>
        <family val="1"/>
        <charset val="204"/>
      </rPr>
      <t>01.04.2025 - 29.09.2025</t>
    </r>
    <r>
      <rPr>
        <sz val="9"/>
        <rFont val="Times New Roman"/>
        <family val="1"/>
        <charset val="204"/>
      </rPr>
      <t xml:space="preserve">/ Period of sales: </t>
    </r>
    <r>
      <rPr>
        <b/>
        <sz val="9"/>
        <rFont val="Times New Roman"/>
        <family val="1"/>
        <charset val="204"/>
      </rPr>
      <t>01.04.2025- 29.09.2025</t>
    </r>
  </si>
  <si>
    <r>
      <t xml:space="preserve">Период проживания: </t>
    </r>
    <r>
      <rPr>
        <b/>
        <sz val="9"/>
        <rFont val="Times New Roman"/>
        <family val="1"/>
        <charset val="204"/>
      </rPr>
      <t>01.06.2025 - 30.09.2025​</t>
    </r>
    <r>
      <rPr>
        <sz val="9"/>
        <rFont val="Times New Roman"/>
        <family val="1"/>
        <charset val="204"/>
      </rPr>
      <t xml:space="preserve">/ Period of stay: </t>
    </r>
    <r>
      <rPr>
        <b/>
        <sz val="9"/>
        <rFont val="Times New Roman"/>
        <family val="1"/>
        <charset val="204"/>
      </rPr>
      <t>01.06.2025 - 30.09.2025</t>
    </r>
  </si>
  <si>
    <t>2300 рублей - взрослый/ 2300 rub - adult</t>
  </si>
  <si>
    <t>1.  Прогулочные билеты "Панорама Красной Поляны"</t>
  </si>
  <si>
    <t>3. Подвесной мост - прохождение малого маршрута</t>
  </si>
  <si>
    <t>4.Верёвочный парк - прохождение маршрута "Воздушный сноуборд" для взрослых  (рост от 140 см) либо маршрута "Маугли" для детей (рост от 110 см до 140 см)</t>
  </si>
  <si>
    <t xml:space="preserve">*Пляж функционирует с 01.06.2025-30.09.2025,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</si>
  <si>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for all guests in the room 7+</t>
  </si>
  <si>
    <t>*The beach is open from 06/01/2025-09/30/2025, the schedule may be subject to change depending on weather conditions. A shuttle service is provided daily for all guests staying in a room.Check the transfer schedule at the reception of your hotel. Pre-registration for transfer is required.</t>
  </si>
  <si>
    <t>3. Suspension Bridge - Small Route Walking</t>
  </si>
  <si>
    <t>4.Rope park - walking the route "Air snowboard" for adults (height from 140 cm) or the route "Mowgli" for children (height from 110 cm to 140 cm)</t>
  </si>
  <si>
    <t xml:space="preserve">1. Walking tickets "Panorama of Krasnaya Polyana" </t>
  </si>
  <si>
    <r>
      <t xml:space="preserve">Период бронирования / Period of sales:
</t>
    </r>
    <r>
      <rPr>
        <b/>
        <sz val="9"/>
        <rFont val="Times New Roman"/>
        <family val="1"/>
        <charset val="204"/>
      </rPr>
      <t>15.10.2023 - 05.04.2025</t>
    </r>
    <r>
      <rPr>
        <sz val="9"/>
        <rFont val="Times New Roman"/>
        <family val="1"/>
        <charset val="204"/>
      </rPr>
      <t xml:space="preserve">
</t>
    </r>
  </si>
  <si>
    <r>
      <t xml:space="preserve">Период проживания  / Period of stay: </t>
    </r>
    <r>
      <rPr>
        <b/>
        <sz val="9"/>
        <rFont val="Times New Roman"/>
        <family val="1"/>
        <charset val="204"/>
      </rPr>
      <t xml:space="preserve">  
13.01.2025 - 06.04.2025
11.03.2025 - 06.04.2025
</t>
    </r>
  </si>
  <si>
    <t xml:space="preserve">Период бронирования / Period of sales:
15.10.2023 - 05.04.2025
</t>
  </si>
  <si>
    <t xml:space="preserve">Период проживания  / Period of stay:   
13.01.2025 - 06.04.2025
11.03.2025 - 06.04.2025
</t>
  </si>
  <si>
    <t>Дополнительно в стоимость заявки добавляется стоимость ски-пасса для каждого взрослого ЕЖЕДНЕВНО  (3500 руб/сут до 6.04.25 ) .
При размещении дополнительных гостей, также ЕЖЕДНЕВНО добавляется стоимость ски-пасса на каждого взрослого гостя  (3500 руб/сут до 6.04.25)
Стоимость ски-пассов на всех взрослых просим сразу добавлять в заявку.
Ски-пассы на детей гости приобретают на месте при заселении.  
Additionally, the cost of a ski pass for each adult is added to the application cost DAILY (3500 rubles/day until 06.04.25 ).
When placing additional guests, the cost of a ski pass for each adult guest is also added DAILY (3500 rubles/day until 06.04.25|)..
Please add the cost of ski passes for all adults to the application immediately.
Guests purchase ski passes for children on site upon check-in.</t>
  </si>
  <si>
    <t>Пользование термальной зоной СПА и тренажерным залом/ free GYM and SPA</t>
  </si>
  <si>
    <t>*Пляжные полотенца предоставляются по предъявлению towel card для всех проживающих гостей. Пляжное оборудование (шезлонг, зонт) предоставляется за дополнительную плату.</t>
  </si>
  <si>
    <r>
      <t xml:space="preserve">На период 
</t>
    </r>
    <r>
      <rPr>
        <b/>
        <sz val="9"/>
        <rFont val="Times New Roman"/>
        <family val="1"/>
        <charset val="204"/>
      </rPr>
      <t xml:space="preserve">09.01.25 - 28.12.25;09.01.26-31.03.2026 </t>
    </r>
    <r>
      <rPr>
        <sz val="9"/>
        <rFont val="Times New Roman"/>
        <family val="1"/>
        <charset val="204"/>
      </rPr>
      <t xml:space="preserve">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t>
    </r>
    <r>
      <rPr>
        <b/>
        <sz val="9"/>
        <rFont val="Times New Roman"/>
        <family val="1"/>
        <charset val="204"/>
      </rPr>
      <t xml:space="preserve">29.12.2025 - 08.01.2026 </t>
    </r>
    <r>
      <rPr>
        <sz val="9"/>
        <rFont val="Times New Roman"/>
        <family val="1"/>
        <charset val="204"/>
      </rPr>
      <t xml:space="preserve">-  бесплатная отмена бронирования за 45 дней до заезда. Бронирование должно быть 100% предоплаченным Заказчиком. Отмена после указанного времени – штраф в 100% размере от стоимости бронирования.
For the period
</t>
    </r>
    <r>
      <rPr>
        <b/>
        <sz val="9"/>
        <rFont val="Times New Roman"/>
        <family val="1"/>
        <charset val="204"/>
      </rPr>
      <t>09.01.25 - 28.12.25;09.01.26-31.03.2026</t>
    </r>
    <r>
      <rPr>
        <sz val="9"/>
        <rFont val="Times New Roman"/>
        <family val="1"/>
        <charset val="204"/>
      </rPr>
      <t xml:space="preserve"> -
the reservation can be cancel without penalty up to 24 hours before arrival. Cancellation after the specified time - a penalty - the cost of the first night of stay.
For the period 
</t>
    </r>
    <r>
      <rPr>
        <b/>
        <sz val="9"/>
        <rFont val="Times New Roman"/>
        <family val="1"/>
        <charset val="204"/>
      </rPr>
      <t>29.12.2025 - 08.01.2026</t>
    </r>
    <r>
      <rPr>
        <sz val="9"/>
        <rFont val="Times New Roman"/>
        <family val="1"/>
        <charset val="204"/>
      </rPr>
      <t xml:space="preserve"> - 
free cancellation 45 days before arrival. Reservation must be 100% prepaid by the Customer. Cancellation after the specified time - a penalty - 100% of the cost of the reservation.   
</t>
    </r>
  </si>
  <si>
    <r>
      <t>Период продажи:</t>
    </r>
    <r>
      <rPr>
        <b/>
        <sz val="9"/>
        <rFont val="Times New Roman"/>
        <family val="1"/>
        <charset val="204"/>
      </rPr>
      <t xml:space="preserve"> 11.04.2025 - 31.10.2025 </t>
    </r>
    <r>
      <rPr>
        <sz val="9"/>
        <rFont val="Times New Roman"/>
        <family val="1"/>
        <charset val="204"/>
      </rPr>
      <t xml:space="preserve">
Period of sales: </t>
    </r>
    <r>
      <rPr>
        <b/>
        <sz val="9"/>
        <rFont val="Times New Roman"/>
        <family val="1"/>
        <charset val="204"/>
      </rPr>
      <t xml:space="preserve">11.04.2025 - 31.10.2025 </t>
    </r>
  </si>
  <si>
    <r>
      <t>Период проживания:</t>
    </r>
    <r>
      <rPr>
        <b/>
        <sz val="9"/>
        <rFont val="Times New Roman"/>
        <family val="1"/>
        <charset val="204"/>
      </rPr>
      <t xml:space="preserve">  
28.06.2025 - 31.10.2025 вкл
</t>
    </r>
    <r>
      <rPr>
        <sz val="9"/>
        <rFont val="Times New Roman"/>
        <family val="1"/>
        <charset val="204"/>
      </rPr>
      <t xml:space="preserve">Period of stay: </t>
    </r>
    <r>
      <rPr>
        <b/>
        <sz val="9"/>
        <rFont val="Times New Roman"/>
        <family val="1"/>
        <charset val="204"/>
      </rPr>
      <t xml:space="preserve">
28.06.2025 - 31.10.2025 inc</t>
    </r>
  </si>
  <si>
    <t>Скидка 10%</t>
  </si>
  <si>
    <t>В предложение «Каникулы в горах» входят бесплатно*:</t>
  </si>
  <si>
    <t>1. Прогулочные билеты «Панорама Красной Поляны» (для всех гостей, проживающих в номере).</t>
  </si>
  <si>
    <t>5. Обзорная экскурсия по высотам с 540 до 2200 (для всех гостей, проживающих в номере)**.</t>
  </si>
  <si>
    <t>6. Стикерпак в подарок (1 стикер на один номер)</t>
  </si>
  <si>
    <t>В случае размещения дополнительных гостей, не указанных в бронировании, все услуги для них приобретаются отдельно в отеле.</t>
  </si>
  <si>
    <t>*НАО «Красная поляна» оставляет за собой право изменять услуги в составе пакета. Предоставление услуг может зависеть от погодных условий и графика работы канатных дорог.</t>
  </si>
  <si>
    <t>**Количество мест ограничено, предварительная запись обязательна.</t>
  </si>
  <si>
    <t>-В период проведения регламентных работ на КД Прогулочные билеты «Панорама Красной Поляны» будут заменены на «Восточный лес» до водопада Поликаря.</t>
  </si>
  <si>
    <t>-Купон «малый маршрут подвесного моста» действует только до 31.10.2025</t>
  </si>
  <si>
    <t>-Купон «Один маршрут веревочного парка» действует только до 31.10.2025</t>
  </si>
  <si>
    <t>- «Купон Аренда роликов или аренда городского велосипеда на 1 час» действует только до 31.10.2025, с 1.11 купон будет только на аренду городского велосипеда на 1 час</t>
  </si>
  <si>
    <t>-Купон «Обзорная экскурсия по высотам с 540 до 2200» действует только до начала регламентных работ на центральном секторе.</t>
  </si>
  <si>
    <t>Пользование сауной и тренажерным залом/ free GYM and sauna</t>
  </si>
  <si>
    <t>Тариф "Каникулы в горах"</t>
  </si>
  <si>
    <r>
      <t>Период продажи:</t>
    </r>
    <r>
      <rPr>
        <b/>
        <sz val="9"/>
        <rFont val="Times New Roman"/>
        <family val="1"/>
        <charset val="204"/>
      </rPr>
      <t xml:space="preserve"> 03.09.25 - 30.11.25</t>
    </r>
    <r>
      <rPr>
        <sz val="9"/>
        <rFont val="Times New Roman"/>
        <family val="1"/>
        <charset val="204"/>
      </rPr>
      <t xml:space="preserve">
Period of sales: </t>
    </r>
    <r>
      <rPr>
        <b/>
        <sz val="9"/>
        <rFont val="Times New Roman"/>
        <family val="1"/>
        <charset val="204"/>
      </rPr>
      <t xml:space="preserve"> 03.09.25 - 30.11.25</t>
    </r>
  </si>
  <si>
    <r>
      <t xml:space="preserve">Период проживания: </t>
    </r>
    <r>
      <rPr>
        <b/>
        <sz val="9"/>
        <rFont val="Times New Roman"/>
        <family val="1"/>
        <charset val="204"/>
      </rPr>
      <t xml:space="preserve">  01.10.25 - 30.11.25
</t>
    </r>
    <r>
      <rPr>
        <sz val="9"/>
        <rFont val="Times New Roman"/>
        <family val="1"/>
        <charset val="204"/>
      </rPr>
      <t xml:space="preserve">Period of stay: </t>
    </r>
    <r>
      <rPr>
        <b/>
        <sz val="9"/>
        <rFont val="Times New Roman"/>
        <family val="1"/>
        <charset val="204"/>
      </rPr>
      <t xml:space="preserve">   01.10.25 - 30.11.25</t>
    </r>
  </si>
  <si>
    <t>2. Малый маршрут подвесного моста (для всех гостей, проживающих в номере 7+).</t>
  </si>
  <si>
    <t>3. Один маршрут веревочного парка (для всех гостей, проживающих в номере 4+).</t>
  </si>
  <si>
    <t>4. Аренда роликов или аренда городского велосипеда на 1 час (для всех гостей, проживающих в номере 7+).</t>
  </si>
  <si>
    <t xml:space="preserve"> - Подвесной мост работает до 02.11.2025, верёвочный парк — до 31.10.2025. </t>
  </si>
  <si>
    <t xml:space="preserve"> - С 03.11 дети до 12 лет могут посетить Оленью ферму бесплатно (при покупке взрослого билета). Также все гости получают скидку 35% на посещение хаски-центра.</t>
  </si>
  <si>
    <t>На период  03.09.25 - 30.11.25–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03.09.25 - 30.11.25
the reservation can be cancel without penalty up to 24 hours before arrival. Cancellation after the specified time - a penalty - the cost of the first night of stay.</t>
  </si>
  <si>
    <t xml:space="preserve">На период 
09.01.25 - 28.12.25;09.01.26-30.04.2026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29.12.2025 - 08.01.2026 -  бесплатная отмена бронирования за 45 дней до заезда. Бронирование должно быть 100% предоплаченным Заказчиком. Отмена после указанного времени – штраф в 100% размере от стоимости бронирования.
For the period
09.01.25 - 28.12.25;09.01.26-30.04.2026 -
the reservation can be cancel without penalty up to 24 hours before arrival. Cancellation after the specified time - a penalty - the cost of the first night of stay.
For the period 
29.12.2025 - 08.01.2026 - 
free cancellation 45 days before arrival. Reservation must be 100% prepaid by the Customer. Cancellation after the specified time - a penalty - 100% of the cost of the reservation.   
</t>
  </si>
  <si>
    <r>
      <t>Период продажи:</t>
    </r>
    <r>
      <rPr>
        <b/>
        <sz val="9"/>
        <rFont val="Times New Roman"/>
        <family val="1"/>
        <charset val="204"/>
      </rPr>
      <t xml:space="preserve"> 09.01.25 - 30.04.26</t>
    </r>
    <r>
      <rPr>
        <sz val="9"/>
        <rFont val="Times New Roman"/>
        <family val="1"/>
        <charset val="204"/>
      </rPr>
      <t xml:space="preserve">
Period of sales: </t>
    </r>
    <r>
      <rPr>
        <b/>
        <sz val="9"/>
        <rFont val="Times New Roman"/>
        <family val="1"/>
        <charset val="204"/>
      </rPr>
      <t xml:space="preserve"> 09.01.25 - 30.04.26</t>
    </r>
  </si>
  <si>
    <r>
      <t xml:space="preserve">Период проживания: </t>
    </r>
    <r>
      <rPr>
        <b/>
        <sz val="9"/>
        <rFont val="Times New Roman"/>
        <family val="1"/>
        <charset val="204"/>
      </rPr>
      <t xml:space="preserve">  09.01.25 - 28.12.25;09.01.26-30.04.2026
</t>
    </r>
    <r>
      <rPr>
        <sz val="9"/>
        <rFont val="Times New Roman"/>
        <family val="1"/>
        <charset val="204"/>
      </rPr>
      <t xml:space="preserve">Period of stay: </t>
    </r>
    <r>
      <rPr>
        <b/>
        <sz val="9"/>
        <rFont val="Times New Roman"/>
        <family val="1"/>
        <charset val="204"/>
      </rPr>
      <t xml:space="preserve">   09.01.25 - 28.12.25;09.01.26-30.04.2026</t>
    </r>
  </si>
  <si>
    <t xml:space="preserve">Период проживания  / Period of stay:   
12.12.2025 - 29.12.2025
09.01.2026 - 12.04.2025
</t>
  </si>
  <si>
    <r>
      <rPr>
        <b/>
        <sz val="9"/>
        <color theme="1"/>
        <rFont val="Times New Roman"/>
        <family val="1"/>
        <charset val="204"/>
      </rPr>
      <t>12.12.2025 - 12.04.2025</t>
    </r>
    <r>
      <rPr>
        <sz val="9"/>
        <color theme="1"/>
        <rFont val="Times New Roman"/>
        <family val="1"/>
        <charset val="204"/>
      </rPr>
      <t xml:space="preserve"> - 3 500 руб / сут
</t>
    </r>
    <r>
      <rPr>
        <b/>
        <sz val="9"/>
        <color theme="1"/>
        <rFont val="Times New Roman"/>
        <family val="1"/>
        <charset val="204"/>
      </rPr>
      <t/>
    </r>
  </si>
  <si>
    <t>ИСПРАВИТЬ и СКОПИРОВАТЬ В ОСТАЛЬНЫЕ ФАЙЛЫ</t>
  </si>
  <si>
    <t xml:space="preserve"> -Верёвочный парк работает — до 31.10.2025. </t>
  </si>
  <si>
    <r>
      <rPr>
        <b/>
        <sz val="9"/>
        <rFont val="Calibri"/>
        <family val="2"/>
        <charset val="204"/>
        <scheme val="minor"/>
      </rPr>
      <t>Дополнительно в стоимость заявки добавляется стоимость ски-пасса для каждого взрослого ЕЖЕДНЕВНО  (3500 руб/сут до 12.04.25 ) .</t>
    </r>
    <r>
      <rPr>
        <sz val="9"/>
        <rFont val="Calibri"/>
        <family val="2"/>
        <charset val="204"/>
        <scheme val="minor"/>
      </rPr>
      <t xml:space="preserve">
При размещении дополнительных гостей, также ЕЖЕДНЕВНО добавляется стоимость ски-пасса на каждого взрослого гостя  (3500 руб/сут до 12.04.25)
Стоимость ски-пассов на всех взрослых просим сразу добавлять в заявку.
Ски-пассы на детей гости приобретают на месте при заселении.  
Additionally, the cost of a ski pass for each adult is added to the application cost DAILY (3500 rubles/day until 12.04.25 ).
When placing additional guests, the cost of a ski pass for each adult guest is also added DAILY (3500 rubles/day until 12.04.25|)
Please add the cost of ski passes for all adults to the application immediately.
Guests purchase ski passes for children on site upon check-in.</t>
    </r>
  </si>
  <si>
    <r>
      <t xml:space="preserve">На период 
</t>
    </r>
    <r>
      <rPr>
        <b/>
        <sz val="9"/>
        <rFont val="Times New Roman"/>
        <family val="1"/>
        <charset val="204"/>
      </rPr>
      <t xml:space="preserve">09.01.25 - 28.12.25;09.01.26-30.04.2026 </t>
    </r>
    <r>
      <rPr>
        <sz val="9"/>
        <rFont val="Times New Roman"/>
        <family val="1"/>
        <charset val="204"/>
      </rPr>
      <t xml:space="preserve"> – 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На период
</t>
    </r>
    <r>
      <rPr>
        <b/>
        <sz val="9"/>
        <rFont val="Times New Roman"/>
        <family val="1"/>
        <charset val="204"/>
      </rPr>
      <t xml:space="preserve">29.12.2025 - 08.01.2026 </t>
    </r>
    <r>
      <rPr>
        <sz val="9"/>
        <rFont val="Times New Roman"/>
        <family val="1"/>
        <charset val="204"/>
      </rPr>
      <t xml:space="preserve">-  бесплатная отмена бронирования за 46 дней до заезда. Бронирование должно быть 100% предоплаченным Заказчиком. Отмена после указанного времени – штраф в 100% размере от стоимости бронирования.
</t>
    </r>
  </si>
  <si>
    <r>
      <t xml:space="preserve">На период 
</t>
    </r>
    <r>
      <rPr>
        <b/>
        <sz val="9"/>
        <rFont val="Times New Roman"/>
        <family val="1"/>
        <charset val="204"/>
      </rPr>
      <t xml:space="preserve">09.01.25 - 28.12.25;09.01.26-31.03.2026 </t>
    </r>
    <r>
      <rPr>
        <sz val="9"/>
        <rFont val="Times New Roman"/>
        <family val="1"/>
        <charset val="204"/>
      </rPr>
      <t xml:space="preserve"> – 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На период
</t>
    </r>
    <r>
      <rPr>
        <b/>
        <sz val="9"/>
        <rFont val="Times New Roman"/>
        <family val="1"/>
        <charset val="204"/>
      </rPr>
      <t xml:space="preserve">29.12.2025 - 08.01.2026 </t>
    </r>
    <r>
      <rPr>
        <sz val="9"/>
        <rFont val="Times New Roman"/>
        <family val="1"/>
        <charset val="204"/>
      </rPr>
      <t xml:space="preserve">-  бесплатная отмена бронирования за 46 дней до заезда. Бронирование должно быть 100% предоплаченным Заказчиком. Отмена после указанного времени – штраф в 100% размере от стоимости бронирования.
</t>
    </r>
  </si>
  <si>
    <t xml:space="preserve">На период  03.09.25 - 30.11.25– 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</si>
</sst>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6"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9"/>
      <name val="Arial Cyr"/>
      <charset val="204"/>
    </font>
    <font>
      <b/>
      <sz val="9"/>
      <name val="Times New Roman"/>
      <family val="1"/>
      <charset val="204"/>
    </font>
    <font>
      <sz val="9"/>
      <name val="Times New Roman"/>
      <family val="1"/>
      <charset val="204"/>
    </font>
    <font>
      <b/>
      <sz val="8"/>
      <name val="Times New Roman"/>
      <family val="1"/>
      <charset val="204"/>
    </font>
    <font>
      <b/>
      <sz val="9"/>
      <color indexed="63"/>
      <name val="Times New Roman"/>
      <family val="1"/>
      <charset val="204"/>
    </font>
    <font>
      <b/>
      <sz val="9"/>
      <color indexed="8"/>
      <name val="Calibri"/>
      <family val="2"/>
      <charset val="204"/>
    </font>
    <font>
      <b/>
      <sz val="10"/>
      <color indexed="8"/>
      <name val="Calibri"/>
      <family val="2"/>
      <charset val="204"/>
    </font>
    <font>
      <sz val="10"/>
      <color indexed="8"/>
      <name val="Calibri"/>
      <family val="2"/>
      <charset val="204"/>
    </font>
    <font>
      <b/>
      <sz val="14"/>
      <name val="Times New Roman"/>
      <family val="1"/>
      <charset val="204"/>
    </font>
    <font>
      <sz val="9"/>
      <color indexed="8"/>
      <name val="Calibri"/>
      <family val="2"/>
    </font>
    <font>
      <sz val="7.5"/>
      <name val="Arial Cyr"/>
      <charset val="204"/>
    </font>
    <font>
      <b/>
      <sz val="7.5"/>
      <color indexed="8"/>
      <name val="Calibri"/>
      <family val="2"/>
      <charset val="204"/>
    </font>
    <font>
      <b/>
      <sz val="9"/>
      <color indexed="10"/>
      <name val="Calibri"/>
      <family val="2"/>
      <charset val="204"/>
    </font>
    <font>
      <sz val="11"/>
      <name val="Calibri"/>
      <family val="2"/>
      <charset val="204"/>
    </font>
    <font>
      <sz val="9"/>
      <color indexed="8"/>
      <name val="Times New Roman"/>
      <family val="1"/>
      <charset val="204"/>
    </font>
    <font>
      <sz val="9"/>
      <color indexed="63"/>
      <name val="Times New Roman"/>
      <family val="1"/>
      <charset val="204"/>
    </font>
    <font>
      <sz val="9"/>
      <name val="Times New Roman"/>
      <family val="1"/>
    </font>
    <font>
      <b/>
      <sz val="9"/>
      <name val="Times New Roman"/>
      <family val="1"/>
    </font>
    <font>
      <b/>
      <sz val="9"/>
      <color indexed="8"/>
      <name val="Times New Roman"/>
      <family val="1"/>
      <charset val="204"/>
    </font>
    <font>
      <i/>
      <sz val="9"/>
      <name val="Times New Roman"/>
      <family val="1"/>
      <charset val="204"/>
    </font>
    <font>
      <b/>
      <i/>
      <sz val="9"/>
      <name val="Times New Roman"/>
      <family val="1"/>
      <charset val="204"/>
    </font>
    <font>
      <b/>
      <sz val="10"/>
      <name val="Times New Roman"/>
      <family val="1"/>
      <charset val="204"/>
    </font>
    <font>
      <sz val="10"/>
      <name val="Times New Roman"/>
      <family val="1"/>
      <charset val="204"/>
    </font>
    <font>
      <i/>
      <sz val="10"/>
      <name val="Times New Roman"/>
      <family val="1"/>
      <charset val="204"/>
    </font>
    <font>
      <sz val="11"/>
      <color theme="1"/>
      <name val="Calibri"/>
      <family val="2"/>
      <charset val="204"/>
      <scheme val="minor"/>
    </font>
    <font>
      <sz val="10"/>
      <name val="Calibri"/>
      <family val="2"/>
      <charset val="204"/>
      <scheme val="minor"/>
    </font>
    <font>
      <sz val="8"/>
      <color theme="1"/>
      <name val="Times New Roman"/>
      <family val="1"/>
      <charset val="204"/>
    </font>
    <font>
      <sz val="9"/>
      <color theme="1"/>
      <name val="Times New Roman"/>
      <family val="1"/>
      <charset val="204"/>
    </font>
    <font>
      <sz val="9"/>
      <color rgb="FF212121"/>
      <name val="Times New Roman"/>
      <family val="1"/>
      <charset val="204"/>
    </font>
    <font>
      <b/>
      <sz val="10"/>
      <color theme="1"/>
      <name val="Calibri"/>
      <family val="2"/>
      <charset val="204"/>
      <scheme val="minor"/>
    </font>
    <font>
      <b/>
      <sz val="10"/>
      <color rgb="FF212121"/>
      <name val="Calibri"/>
      <family val="2"/>
      <charset val="204"/>
      <scheme val="minor"/>
    </font>
    <font>
      <b/>
      <sz val="8"/>
      <color theme="1"/>
      <name val="Times New Roman"/>
      <family val="1"/>
      <charset val="204"/>
    </font>
    <font>
      <sz val="9"/>
      <color rgb="FF000000"/>
      <name val="Times New Roman"/>
      <family val="1"/>
      <charset val="204"/>
    </font>
    <font>
      <b/>
      <sz val="9"/>
      <color theme="1"/>
      <name val="Times New Roman"/>
      <family val="1"/>
      <charset val="204"/>
    </font>
    <font>
      <b/>
      <sz val="11"/>
      <color theme="1"/>
      <name val="Calibri"/>
      <family val="2"/>
      <charset val="204"/>
      <scheme val="minor"/>
    </font>
    <font>
      <sz val="10"/>
      <color theme="1"/>
      <name val="Times New Roman"/>
      <family val="1"/>
      <charset val="204"/>
    </font>
    <font>
      <b/>
      <sz val="11"/>
      <color rgb="FF212121"/>
      <name val="Calibri"/>
      <family val="2"/>
      <charset val="204"/>
      <scheme val="minor"/>
    </font>
    <font>
      <sz val="9"/>
      <color theme="1"/>
      <name val="Calibri"/>
      <family val="2"/>
      <charset val="204"/>
      <scheme val="minor"/>
    </font>
    <font>
      <sz val="9"/>
      <color theme="1"/>
      <name val="Calibri"/>
      <family val="2"/>
      <scheme val="minor"/>
    </font>
    <font>
      <b/>
      <sz val="9"/>
      <color theme="1"/>
      <name val="Calibri"/>
      <family val="2"/>
      <charset val="204"/>
      <scheme val="minor"/>
    </font>
    <font>
      <sz val="10"/>
      <color theme="1"/>
      <name val="Calibri"/>
      <family val="2"/>
      <charset val="204"/>
      <scheme val="minor"/>
    </font>
    <font>
      <b/>
      <sz val="11"/>
      <color theme="1"/>
      <name val="Calibri"/>
      <family val="2"/>
      <scheme val="minor"/>
    </font>
    <font>
      <sz val="8"/>
      <color rgb="FF000000"/>
      <name val="Verdana"/>
      <family val="2"/>
      <charset val="204"/>
    </font>
    <font>
      <b/>
      <i/>
      <sz val="8"/>
      <color rgb="FF000000"/>
      <name val="Verdana"/>
      <family val="2"/>
      <charset val="204"/>
    </font>
    <font>
      <b/>
      <sz val="8"/>
      <color rgb="FF000000"/>
      <name val="Verdana"/>
      <family val="2"/>
      <charset val="204"/>
    </font>
    <font>
      <sz val="8"/>
      <color theme="1"/>
      <name val="Verdana"/>
      <family val="2"/>
      <charset val="204"/>
    </font>
    <font>
      <sz val="9"/>
      <color theme="1"/>
      <name val="Verdana"/>
      <family val="2"/>
      <charset val="204"/>
    </font>
    <font>
      <b/>
      <sz val="11"/>
      <color rgb="FFFF0000"/>
      <name val="Calibri"/>
      <family val="2"/>
      <charset val="204"/>
    </font>
    <font>
      <i/>
      <sz val="10"/>
      <name val="Arial Cyr"/>
      <charset val="204"/>
    </font>
    <font>
      <sz val="10"/>
      <color rgb="FFFF0000"/>
      <name val="Arial Cyr"/>
      <charset val="204"/>
    </font>
    <font>
      <b/>
      <sz val="9"/>
      <color rgb="FFFF0000"/>
      <name val="Times New Roman"/>
      <family val="1"/>
      <charset val="204"/>
    </font>
    <font>
      <b/>
      <i/>
      <sz val="9"/>
      <color rgb="FFFF0000"/>
      <name val="Times New Roman"/>
      <family val="1"/>
      <charset val="204"/>
    </font>
    <font>
      <b/>
      <sz val="10"/>
      <color rgb="FFFF0000"/>
      <name val="Calibri"/>
      <family val="2"/>
      <charset val="204"/>
    </font>
    <font>
      <b/>
      <sz val="10"/>
      <name val="Calibri"/>
      <family val="2"/>
      <charset val="204"/>
    </font>
    <font>
      <b/>
      <u/>
      <sz val="10"/>
      <name val="Times New Roman"/>
      <family val="1"/>
      <charset val="204"/>
    </font>
    <font>
      <b/>
      <i/>
      <sz val="10"/>
      <name val="Times New Roman"/>
      <family val="1"/>
      <charset val="204"/>
    </font>
    <font>
      <sz val="9"/>
      <name val="Calibri"/>
      <family val="2"/>
      <charset val="204"/>
      <scheme val="minor"/>
    </font>
    <font>
      <sz val="11"/>
      <color rgb="FF484151"/>
      <name val="Arial"/>
      <family val="2"/>
      <charset val="204"/>
    </font>
    <font>
      <b/>
      <sz val="11"/>
      <name val="Calibri"/>
      <family val="2"/>
      <charset val="204"/>
    </font>
    <font>
      <b/>
      <sz val="10"/>
      <name val="Arial Cyr"/>
      <charset val="204"/>
    </font>
    <font>
      <b/>
      <sz val="9"/>
      <name val="Calibri"/>
      <family val="2"/>
      <charset val="204"/>
      <scheme val="minor"/>
    </font>
  </fonts>
  <fills count="13">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CCCCFF"/>
        <bgColor indexed="64"/>
      </patternFill>
    </fill>
    <fill>
      <patternFill patternType="solid">
        <fgColor rgb="FFB2E4A4"/>
        <bgColor indexed="64"/>
      </patternFill>
    </fill>
    <fill>
      <patternFill patternType="solid">
        <fgColor rgb="FFFFCCFF"/>
        <bgColor indexed="64"/>
      </patternFill>
    </fill>
    <fill>
      <patternFill patternType="solid">
        <fgColor theme="7" tint="0.79998168889431442"/>
        <bgColor indexed="64"/>
      </patternFill>
    </fill>
    <fill>
      <patternFill patternType="solid">
        <fgColor rgb="FFFF99FF"/>
        <bgColor indexed="64"/>
      </patternFill>
    </fill>
  </fills>
  <borders count="39">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s>
  <cellStyleXfs count="6">
    <xf numFmtId="0" fontId="0" fillId="0" borderId="0"/>
    <xf numFmtId="0" fontId="4" fillId="0" borderId="0"/>
    <xf numFmtId="0" fontId="4" fillId="0" borderId="0"/>
    <xf numFmtId="0" fontId="29" fillId="0" borderId="0"/>
    <xf numFmtId="0" fontId="3" fillId="0" borderId="0"/>
    <xf numFmtId="0" fontId="2" fillId="0" borderId="0"/>
  </cellStyleXfs>
  <cellXfs count="321">
    <xf numFmtId="0" fontId="0" fillId="0" borderId="0" xfId="0"/>
    <xf numFmtId="0" fontId="5" fillId="0" borderId="0" xfId="0" applyFont="1" applyFill="1"/>
    <xf numFmtId="0" fontId="5" fillId="0" borderId="0" xfId="0" applyFont="1"/>
    <xf numFmtId="0" fontId="6" fillId="0" borderId="0" xfId="0" applyFont="1" applyFill="1"/>
    <xf numFmtId="0" fontId="7" fillId="2" borderId="0" xfId="0" applyFont="1" applyFill="1"/>
    <xf numFmtId="0" fontId="30" fillId="2" borderId="0" xfId="0" applyFont="1" applyFill="1"/>
    <xf numFmtId="0" fontId="6" fillId="3" borderId="1" xfId="0" applyFont="1" applyFill="1" applyBorder="1" applyAlignment="1"/>
    <xf numFmtId="0" fontId="6" fillId="3" borderId="2" xfId="0" applyFont="1" applyFill="1" applyBorder="1" applyAlignment="1"/>
    <xf numFmtId="0" fontId="30" fillId="0" borderId="3" xfId="0" applyFont="1" applyFill="1" applyBorder="1" applyAlignment="1">
      <alignment wrapText="1"/>
    </xf>
    <xf numFmtId="0" fontId="30" fillId="4" borderId="3"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0" fillId="0" borderId="0" xfId="0" applyFill="1"/>
    <xf numFmtId="0" fontId="7" fillId="2" borderId="3" xfId="0" applyFont="1" applyFill="1" applyBorder="1"/>
    <xf numFmtId="0" fontId="7" fillId="0" borderId="0" xfId="0" applyFont="1"/>
    <xf numFmtId="0" fontId="7" fillId="0" borderId="0" xfId="0" applyFont="1" applyFill="1"/>
    <xf numFmtId="0" fontId="7" fillId="2" borderId="3" xfId="0" applyFont="1" applyFill="1" applyBorder="1" applyAlignment="1">
      <alignment horizontal="right"/>
    </xf>
    <xf numFmtId="0" fontId="7" fillId="5" borderId="0" xfId="0" applyFont="1" applyFill="1"/>
    <xf numFmtId="0" fontId="8" fillId="3" borderId="3" xfId="0" applyFont="1" applyFill="1" applyBorder="1" applyAlignment="1">
      <alignment horizontal="left" vertical="center"/>
    </xf>
    <xf numFmtId="0" fontId="31" fillId="0" borderId="3" xfId="0" applyFont="1" applyFill="1" applyBorder="1" applyAlignment="1">
      <alignment horizontal="left" vertical="center"/>
    </xf>
    <xf numFmtId="0" fontId="32" fillId="0" borderId="3" xfId="0" applyFont="1" applyFill="1" applyBorder="1" applyAlignment="1">
      <alignment horizontal="left" vertical="center"/>
    </xf>
    <xf numFmtId="0" fontId="7" fillId="2" borderId="0" xfId="0" applyFont="1" applyFill="1" applyBorder="1" applyAlignment="1">
      <alignment horizontal="right"/>
    </xf>
    <xf numFmtId="0" fontId="7" fillId="2" borderId="0" xfId="0" applyFont="1" applyFill="1" applyBorder="1"/>
    <xf numFmtId="0" fontId="30" fillId="0" borderId="0" xfId="0" applyFont="1" applyFill="1"/>
    <xf numFmtId="0" fontId="0" fillId="4" borderId="0" xfId="0" applyFill="1"/>
    <xf numFmtId="0" fontId="6" fillId="3" borderId="4" xfId="0" applyFont="1" applyFill="1" applyBorder="1" applyAlignment="1">
      <alignment vertical="center"/>
    </xf>
    <xf numFmtId="0" fontId="33" fillId="0" borderId="5" xfId="0" applyFont="1" applyBorder="1" applyAlignment="1">
      <alignment horizontal="left" vertical="center" wrapText="1"/>
    </xf>
    <xf numFmtId="1" fontId="7" fillId="2" borderId="3" xfId="0" applyNumberFormat="1" applyFont="1" applyFill="1" applyBorder="1"/>
    <xf numFmtId="0" fontId="0" fillId="2" borderId="0" xfId="0" applyFont="1" applyFill="1"/>
    <xf numFmtId="0" fontId="34" fillId="0" borderId="0" xfId="0" applyFont="1"/>
    <xf numFmtId="0" fontId="0" fillId="0" borderId="0" xfId="0" applyFont="1"/>
    <xf numFmtId="0" fontId="35" fillId="0" borderId="0" xfId="0" applyFont="1" applyAlignment="1">
      <alignment horizontal="left" vertical="center" wrapText="1"/>
    </xf>
    <xf numFmtId="0" fontId="0" fillId="0" borderId="0" xfId="0" applyAlignment="1">
      <alignment wrapText="1"/>
    </xf>
    <xf numFmtId="0" fontId="7" fillId="2" borderId="0" xfId="0" applyFont="1" applyFill="1" applyBorder="1" applyAlignment="1">
      <alignment horizontal="center" vertical="center"/>
    </xf>
    <xf numFmtId="0" fontId="7" fillId="0" borderId="3" xfId="0" applyFont="1" applyFill="1" applyBorder="1"/>
    <xf numFmtId="0" fontId="36" fillId="3" borderId="0" xfId="0" applyFont="1" applyFill="1" applyAlignment="1">
      <alignment horizontal="left" vertical="center"/>
    </xf>
    <xf numFmtId="0" fontId="33" fillId="0" borderId="4" xfId="0" applyFont="1" applyBorder="1" applyAlignment="1">
      <alignment horizontal="left" vertical="center" wrapText="1"/>
    </xf>
    <xf numFmtId="0" fontId="32" fillId="0" borderId="4" xfId="2" applyFont="1" applyFill="1" applyBorder="1" applyAlignment="1">
      <alignment horizontal="center" vertical="center" wrapText="1"/>
    </xf>
    <xf numFmtId="0" fontId="7" fillId="0" borderId="4" xfId="0" applyFont="1" applyBorder="1" applyAlignment="1">
      <alignment horizontal="center" wrapText="1"/>
    </xf>
    <xf numFmtId="0" fontId="15" fillId="0" borderId="6" xfId="0" applyFont="1" applyBorder="1" applyAlignment="1">
      <alignment horizontal="center" wrapText="1"/>
    </xf>
    <xf numFmtId="0" fontId="15" fillId="0" borderId="7" xfId="0" applyFont="1" applyBorder="1" applyAlignment="1">
      <alignment horizontal="left" vertical="top" wrapText="1"/>
    </xf>
    <xf numFmtId="0" fontId="15" fillId="0" borderId="8" xfId="0" applyFont="1" applyFill="1" applyBorder="1" applyAlignment="1">
      <alignment horizontal="left" vertical="top" wrapText="1"/>
    </xf>
    <xf numFmtId="0" fontId="37" fillId="0" borderId="0" xfId="0" applyFont="1" applyAlignment="1">
      <alignment vertical="center"/>
    </xf>
    <xf numFmtId="0" fontId="7" fillId="0" borderId="3" xfId="0" applyFont="1" applyFill="1" applyBorder="1" applyAlignment="1">
      <alignment horizontal="right"/>
    </xf>
    <xf numFmtId="0" fontId="30" fillId="4" borderId="0" xfId="0" applyFont="1" applyFill="1"/>
    <xf numFmtId="0" fontId="30" fillId="6" borderId="0" xfId="0" applyFont="1" applyFill="1"/>
    <xf numFmtId="1" fontId="30" fillId="0" borderId="3" xfId="0" applyNumberFormat="1" applyFont="1" applyFill="1" applyBorder="1" applyAlignment="1">
      <alignment horizontal="center" vertical="center" wrapText="1"/>
    </xf>
    <xf numFmtId="0" fontId="18" fillId="0" borderId="0" xfId="0" applyFont="1" applyAlignment="1">
      <alignment vertical="center"/>
    </xf>
    <xf numFmtId="0" fontId="6" fillId="0" borderId="0" xfId="0" applyFont="1" applyAlignment="1">
      <alignment wrapText="1"/>
    </xf>
    <xf numFmtId="0" fontId="6" fillId="0" borderId="3" xfId="0" applyFont="1" applyBorder="1" applyAlignment="1">
      <alignment horizontal="center" vertical="center" wrapText="1"/>
    </xf>
    <xf numFmtId="0" fontId="32" fillId="2" borderId="9" xfId="0" applyFont="1" applyFill="1" applyBorder="1" applyAlignment="1">
      <alignment vertical="center" wrapText="1"/>
    </xf>
    <xf numFmtId="0" fontId="32" fillId="2" borderId="10" xfId="0" applyFont="1" applyFill="1" applyBorder="1" applyAlignment="1">
      <alignment vertical="center" wrapText="1"/>
    </xf>
    <xf numFmtId="0" fontId="21" fillId="0" borderId="0" xfId="0" applyFont="1" applyAlignment="1">
      <alignment vertical="center" wrapText="1"/>
    </xf>
    <xf numFmtId="0" fontId="37" fillId="0" borderId="0" xfId="0" applyFont="1" applyAlignment="1">
      <alignment vertical="center" wrapText="1"/>
    </xf>
    <xf numFmtId="0" fontId="7" fillId="0" borderId="0" xfId="0" applyFont="1" applyAlignment="1">
      <alignment vertical="center" wrapText="1"/>
    </xf>
    <xf numFmtId="0" fontId="5" fillId="0" borderId="0" xfId="0" applyFont="1" applyFill="1" applyAlignment="1">
      <alignment wrapText="1"/>
    </xf>
    <xf numFmtId="0" fontId="0" fillId="4" borderId="0" xfId="0" applyFill="1" applyAlignment="1">
      <alignment wrapText="1"/>
    </xf>
    <xf numFmtId="0" fontId="30" fillId="2" borderId="3" xfId="0" applyFont="1" applyFill="1" applyBorder="1" applyAlignment="1">
      <alignment horizontal="center" vertical="center" wrapText="1"/>
    </xf>
    <xf numFmtId="0" fontId="30" fillId="3" borderId="0" xfId="0" applyFont="1" applyFill="1"/>
    <xf numFmtId="0" fontId="6" fillId="7" borderId="0" xfId="1" applyFont="1" applyFill="1" applyAlignment="1">
      <alignment horizontal="left" vertical="center"/>
    </xf>
    <xf numFmtId="0" fontId="7" fillId="0" borderId="0" xfId="1" applyFont="1" applyAlignment="1">
      <alignment horizontal="left" vertical="center"/>
    </xf>
    <xf numFmtId="0" fontId="32" fillId="0" borderId="0" xfId="1" applyFont="1" applyAlignment="1">
      <alignment horizontal="left" vertical="center"/>
    </xf>
    <xf numFmtId="0" fontId="38" fillId="7" borderId="0" xfId="0" applyFont="1" applyFill="1"/>
    <xf numFmtId="0" fontId="32" fillId="0" borderId="0" xfId="0" applyFont="1" applyAlignment="1">
      <alignment horizontal="left" vertical="center" wrapText="1"/>
    </xf>
    <xf numFmtId="0" fontId="38" fillId="0" borderId="3" xfId="0" applyFont="1" applyBorder="1" applyAlignment="1">
      <alignment horizontal="center" vertical="center" wrapText="1"/>
    </xf>
    <xf numFmtId="0" fontId="33" fillId="0" borderId="0" xfId="0" applyFont="1" applyAlignment="1">
      <alignment vertical="center" wrapText="1"/>
    </xf>
    <xf numFmtId="0" fontId="38" fillId="7" borderId="0" xfId="3" applyFont="1" applyFill="1" applyAlignment="1">
      <alignment horizontal="left" vertical="center"/>
    </xf>
    <xf numFmtId="0" fontId="8" fillId="2" borderId="3" xfId="0" applyFont="1" applyFill="1" applyBorder="1" applyAlignment="1">
      <alignment horizontal="left" vertical="center"/>
    </xf>
    <xf numFmtId="0" fontId="38" fillId="3" borderId="2" xfId="0" applyFont="1" applyFill="1" applyBorder="1"/>
    <xf numFmtId="0" fontId="24" fillId="0" borderId="0" xfId="0" applyFont="1" applyAlignment="1">
      <alignment wrapText="1"/>
    </xf>
    <xf numFmtId="0" fontId="32" fillId="0" borderId="0" xfId="0" applyFont="1" applyAlignment="1">
      <alignment vertical="center" wrapText="1"/>
    </xf>
    <xf numFmtId="0" fontId="6" fillId="3" borderId="0" xfId="0" applyFont="1" applyFill="1" applyAlignment="1">
      <alignment horizontal="left" wrapText="1"/>
    </xf>
    <xf numFmtId="14" fontId="30" fillId="2" borderId="3" xfId="0" applyNumberFormat="1" applyFont="1" applyFill="1" applyBorder="1" applyAlignment="1">
      <alignment horizontal="center" vertical="center" wrapText="1"/>
    </xf>
    <xf numFmtId="14" fontId="30" fillId="4" borderId="3" xfId="0" applyNumberFormat="1" applyFont="1" applyFill="1" applyBorder="1" applyAlignment="1">
      <alignment horizontal="center" vertical="center" wrapText="1"/>
    </xf>
    <xf numFmtId="14" fontId="30" fillId="0" borderId="3"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2" borderId="3" xfId="0" applyFont="1" applyFill="1" applyBorder="1"/>
    <xf numFmtId="0" fontId="7" fillId="2" borderId="0" xfId="0" applyFont="1" applyFill="1"/>
    <xf numFmtId="0" fontId="6" fillId="3" borderId="2" xfId="0" applyFont="1" applyFill="1" applyBorder="1" applyAlignment="1"/>
    <xf numFmtId="0" fontId="6" fillId="3" borderId="0" xfId="0" applyFont="1" applyFill="1" applyAlignment="1">
      <alignment horizontal="left" wrapText="1"/>
    </xf>
    <xf numFmtId="0" fontId="39" fillId="4" borderId="0" xfId="0" applyFont="1" applyFill="1"/>
    <xf numFmtId="0" fontId="39" fillId="0" borderId="0" xfId="0" applyFont="1"/>
    <xf numFmtId="0" fontId="32" fillId="0" borderId="0" xfId="0" applyFont="1" applyAlignment="1">
      <alignment horizontal="right" vertical="center" wrapText="1"/>
    </xf>
    <xf numFmtId="0" fontId="40" fillId="0" borderId="0" xfId="0" applyFont="1" applyAlignment="1">
      <alignment horizontal="left" vertical="center" wrapText="1"/>
    </xf>
    <xf numFmtId="1" fontId="30" fillId="2" borderId="3" xfId="0" applyNumberFormat="1" applyFont="1" applyFill="1" applyBorder="1" applyAlignment="1">
      <alignment horizontal="center" vertical="center" wrapText="1"/>
    </xf>
    <xf numFmtId="1" fontId="7" fillId="0" borderId="3" xfId="0" applyNumberFormat="1" applyFont="1" applyFill="1" applyBorder="1"/>
    <xf numFmtId="0" fontId="22" fillId="3" borderId="13" xfId="0" applyFont="1" applyFill="1" applyBorder="1" applyAlignment="1">
      <alignment horizontal="left" vertical="center"/>
    </xf>
    <xf numFmtId="0" fontId="6" fillId="3" borderId="0" xfId="1" applyFont="1" applyFill="1" applyAlignment="1">
      <alignment horizontal="left" vertical="center"/>
    </xf>
    <xf numFmtId="0" fontId="38" fillId="3" borderId="0" xfId="0" applyFont="1" applyFill="1"/>
    <xf numFmtId="0" fontId="5" fillId="3" borderId="0" xfId="0" applyFont="1" applyFill="1"/>
    <xf numFmtId="0" fontId="38" fillId="3" borderId="0" xfId="0" applyFont="1" applyFill="1" applyAlignment="1">
      <alignment horizontal="left" vertical="center"/>
    </xf>
    <xf numFmtId="0" fontId="38" fillId="3" borderId="0" xfId="0" applyFont="1" applyFill="1" applyAlignment="1">
      <alignment vertical="center"/>
    </xf>
    <xf numFmtId="0" fontId="38" fillId="3" borderId="0" xfId="0" applyFont="1" applyFill="1" applyAlignment="1">
      <alignment horizontal="left" vertical="center" wrapText="1"/>
    </xf>
    <xf numFmtId="0" fontId="40" fillId="3" borderId="0" xfId="0" applyFont="1" applyFill="1" applyAlignment="1">
      <alignment horizontal="left" vertical="center" wrapText="1"/>
    </xf>
    <xf numFmtId="0" fontId="7" fillId="0" borderId="14" xfId="0" applyFont="1" applyBorder="1" applyAlignment="1">
      <alignment wrapText="1"/>
    </xf>
    <xf numFmtId="0" fontId="7" fillId="0" borderId="15" xfId="0" applyFont="1" applyBorder="1" applyAlignment="1">
      <alignment wrapText="1"/>
    </xf>
    <xf numFmtId="0" fontId="7" fillId="0" borderId="16" xfId="0" applyFont="1" applyBorder="1" applyAlignment="1">
      <alignment wrapText="1"/>
    </xf>
    <xf numFmtId="0" fontId="7" fillId="0" borderId="0" xfId="0" applyFont="1" applyBorder="1" applyAlignment="1">
      <alignment wrapText="1"/>
    </xf>
    <xf numFmtId="0" fontId="7" fillId="0" borderId="17" xfId="0" applyFont="1" applyBorder="1" applyAlignment="1">
      <alignment wrapText="1"/>
    </xf>
    <xf numFmtId="0" fontId="30" fillId="0" borderId="0"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6" fillId="4" borderId="0" xfId="0" applyFont="1" applyFill="1"/>
    <xf numFmtId="0" fontId="46" fillId="4" borderId="0" xfId="0" applyFont="1" applyFill="1"/>
    <xf numFmtId="0" fontId="32" fillId="0" borderId="3" xfId="0" applyFont="1" applyBorder="1" applyAlignment="1">
      <alignment vertical="center"/>
    </xf>
    <xf numFmtId="0" fontId="0" fillId="0" borderId="3" xfId="0" applyBorder="1"/>
    <xf numFmtId="0" fontId="5" fillId="0" borderId="3" xfId="0" applyFont="1" applyBorder="1"/>
    <xf numFmtId="0" fontId="32" fillId="0" borderId="0" xfId="0" applyFont="1" applyBorder="1" applyAlignment="1">
      <alignment vertical="center"/>
    </xf>
    <xf numFmtId="0" fontId="0" fillId="0" borderId="0" xfId="0" applyBorder="1"/>
    <xf numFmtId="0" fontId="5" fillId="0" borderId="0" xfId="0" applyFont="1" applyBorder="1"/>
    <xf numFmtId="0" fontId="7" fillId="0" borderId="0" xfId="0" applyFont="1" applyAlignment="1">
      <alignment vertical="top"/>
    </xf>
    <xf numFmtId="0" fontId="7" fillId="0" borderId="3" xfId="0" applyFont="1" applyBorder="1" applyAlignment="1">
      <alignment horizontal="left" vertical="top" wrapText="1"/>
    </xf>
    <xf numFmtId="0" fontId="32" fillId="0" borderId="0" xfId="1" applyFont="1" applyAlignment="1">
      <alignment horizontal="left" vertical="top" wrapText="1"/>
    </xf>
    <xf numFmtId="0" fontId="47" fillId="0" borderId="0" xfId="0" applyFont="1" applyAlignment="1">
      <alignment vertical="center" wrapText="1"/>
    </xf>
    <xf numFmtId="0" fontId="5" fillId="0" borderId="5" xfId="0" applyFont="1" applyBorder="1"/>
    <xf numFmtId="0" fontId="7" fillId="0" borderId="0" xfId="0" applyFont="1" applyBorder="1" applyAlignment="1">
      <alignment horizontal="left" vertical="top" wrapText="1"/>
    </xf>
    <xf numFmtId="0" fontId="32" fillId="3" borderId="21" xfId="1" applyFont="1" applyFill="1" applyBorder="1" applyAlignment="1">
      <alignment horizontal="left" vertical="top" wrapText="1"/>
    </xf>
    <xf numFmtId="0" fontId="19" fillId="0" borderId="0" xfId="0" applyFont="1" applyAlignment="1">
      <alignment horizontal="left" vertical="center" wrapText="1"/>
    </xf>
    <xf numFmtId="0" fontId="38" fillId="3" borderId="0" xfId="0" applyFont="1" applyFill="1" applyAlignment="1">
      <alignment vertical="center" wrapText="1"/>
    </xf>
    <xf numFmtId="0" fontId="47" fillId="3" borderId="0" xfId="0" applyFont="1" applyFill="1" applyAlignment="1">
      <alignment vertical="center" wrapText="1"/>
    </xf>
    <xf numFmtId="0" fontId="47" fillId="0" borderId="12" xfId="0" applyFont="1" applyFill="1" applyBorder="1" applyAlignment="1">
      <alignment vertical="center" wrapText="1"/>
    </xf>
    <xf numFmtId="0" fontId="6" fillId="3" borderId="1" xfId="0" applyFont="1" applyFill="1" applyBorder="1" applyAlignment="1">
      <alignment horizontal="left" vertical="top" wrapText="1"/>
    </xf>
    <xf numFmtId="0" fontId="32" fillId="0" borderId="0" xfId="1" applyFont="1" applyFill="1" applyAlignment="1">
      <alignment horizontal="left" vertical="top" wrapText="1"/>
    </xf>
    <xf numFmtId="0" fontId="47" fillId="0" borderId="12" xfId="0" applyFont="1" applyFill="1" applyBorder="1" applyAlignment="1">
      <alignment horizontal="left" vertical="center" wrapText="1" indent="1"/>
    </xf>
    <xf numFmtId="1" fontId="30" fillId="0" borderId="0" xfId="0" applyNumberFormat="1" applyFont="1" applyFill="1" applyBorder="1" applyAlignment="1">
      <alignment horizontal="center" vertical="center" wrapText="1"/>
    </xf>
    <xf numFmtId="0" fontId="7" fillId="0" borderId="0" xfId="0" applyFont="1" applyFill="1" applyBorder="1" applyAlignment="1">
      <alignment horizontal="right"/>
    </xf>
    <xf numFmtId="0" fontId="7" fillId="0" borderId="22" xfId="0" applyFont="1" applyFill="1" applyBorder="1" applyAlignment="1">
      <alignment horizontal="right"/>
    </xf>
    <xf numFmtId="1" fontId="30" fillId="0" borderId="22" xfId="0" applyNumberFormat="1" applyFont="1" applyFill="1" applyBorder="1" applyAlignment="1">
      <alignment horizontal="center" vertical="center" wrapText="1"/>
    </xf>
    <xf numFmtId="0" fontId="6" fillId="3" borderId="1" xfId="0" applyFont="1" applyFill="1" applyBorder="1" applyAlignment="1">
      <alignment horizontal="center" vertical="center"/>
    </xf>
    <xf numFmtId="0" fontId="6" fillId="3" borderId="2" xfId="0" applyFont="1" applyFill="1" applyBorder="1" applyAlignment="1">
      <alignment horizontal="center" vertical="center"/>
    </xf>
    <xf numFmtId="0" fontId="30" fillId="2" borderId="0" xfId="0" applyFont="1" applyFill="1" applyAlignment="1">
      <alignment horizontal="center" vertical="center"/>
    </xf>
    <xf numFmtId="0" fontId="6" fillId="3" borderId="1" xfId="0" applyFont="1" applyFill="1" applyBorder="1" applyAlignment="1">
      <alignment horizontal="center" wrapText="1"/>
    </xf>
    <xf numFmtId="1" fontId="7" fillId="0" borderId="0" xfId="0" applyNumberFormat="1" applyFont="1" applyFill="1" applyBorder="1"/>
    <xf numFmtId="0" fontId="6" fillId="3" borderId="2" xfId="0" applyFont="1" applyFill="1" applyBorder="1" applyAlignment="1">
      <alignment wrapText="1"/>
    </xf>
    <xf numFmtId="0" fontId="54" fillId="0" borderId="0" xfId="0" applyFont="1"/>
    <xf numFmtId="0" fontId="7" fillId="0" borderId="3" xfId="0" applyFont="1" applyFill="1" applyBorder="1" applyAlignment="1"/>
    <xf numFmtId="0" fontId="6" fillId="3" borderId="3" xfId="0" applyFont="1" applyFill="1" applyBorder="1" applyAlignment="1">
      <alignment wrapText="1"/>
    </xf>
    <xf numFmtId="0" fontId="30" fillId="0" borderId="3" xfId="0" applyNumberFormat="1" applyFont="1" applyFill="1" applyBorder="1" applyAlignment="1">
      <alignment horizontal="center" vertical="center" wrapText="1"/>
    </xf>
    <xf numFmtId="0" fontId="6" fillId="3" borderId="3" xfId="1" applyFont="1" applyFill="1" applyBorder="1" applyAlignment="1">
      <alignment horizontal="left" vertical="center" wrapText="1"/>
    </xf>
    <xf numFmtId="0" fontId="7" fillId="0" borderId="3" xfId="0" applyFont="1" applyFill="1" applyBorder="1" applyAlignment="1">
      <alignment wrapText="1"/>
    </xf>
    <xf numFmtId="0" fontId="6" fillId="3" borderId="3" xfId="1" applyFont="1" applyFill="1" applyBorder="1" applyAlignment="1">
      <alignment horizontal="left" vertical="center"/>
    </xf>
    <xf numFmtId="0" fontId="0" fillId="0" borderId="0" xfId="0" applyFill="1" applyBorder="1"/>
    <xf numFmtId="0" fontId="32" fillId="0" borderId="3" xfId="0" applyFont="1" applyFill="1" applyBorder="1" applyAlignment="1">
      <alignment horizontal="left" vertical="center" wrapText="1"/>
    </xf>
    <xf numFmtId="0" fontId="32" fillId="0" borderId="3" xfId="1" applyFont="1" applyFill="1" applyBorder="1" applyAlignment="1">
      <alignment horizontal="left" vertical="center" wrapText="1"/>
    </xf>
    <xf numFmtId="0" fontId="32" fillId="0" borderId="0" xfId="1" applyFont="1" applyFill="1" applyAlignment="1">
      <alignment horizontal="left" vertical="center"/>
    </xf>
    <xf numFmtId="14" fontId="30" fillId="0" borderId="28" xfId="0" applyNumberFormat="1" applyFont="1" applyFill="1" applyBorder="1" applyAlignment="1">
      <alignment horizontal="center" vertical="center" wrapText="1"/>
    </xf>
    <xf numFmtId="0" fontId="7" fillId="0" borderId="5" xfId="0" applyFont="1" applyFill="1" applyBorder="1" applyAlignment="1">
      <alignment horizontal="right"/>
    </xf>
    <xf numFmtId="0" fontId="7" fillId="0" borderId="3" xfId="0" applyFont="1" applyFill="1" applyBorder="1" applyAlignment="1">
      <alignment vertical="top" wrapText="1"/>
    </xf>
    <xf numFmtId="0" fontId="7" fillId="0" borderId="3" xfId="0" applyFont="1" applyFill="1" applyBorder="1" applyAlignment="1">
      <alignment horizontal="left" vertical="top" wrapText="1"/>
    </xf>
    <xf numFmtId="0" fontId="0" fillId="0" borderId="0" xfId="0" applyFill="1" applyAlignment="1">
      <alignment vertical="top"/>
    </xf>
    <xf numFmtId="0" fontId="0" fillId="0" borderId="0" xfId="0" applyFill="1" applyAlignment="1"/>
    <xf numFmtId="0" fontId="7" fillId="0" borderId="0" xfId="0" applyFont="1" applyAlignment="1"/>
    <xf numFmtId="0" fontId="6" fillId="3" borderId="3" xfId="0" applyFont="1" applyFill="1" applyBorder="1" applyAlignment="1">
      <alignment vertical="top" wrapText="1"/>
    </xf>
    <xf numFmtId="0" fontId="7" fillId="0" borderId="3" xfId="0" applyFont="1" applyBorder="1" applyAlignment="1">
      <alignment wrapText="1"/>
    </xf>
    <xf numFmtId="0" fontId="30" fillId="0" borderId="28" xfId="0" applyNumberFormat="1" applyFont="1" applyFill="1" applyBorder="1" applyAlignment="1">
      <alignment horizontal="center" vertical="center" wrapText="1"/>
    </xf>
    <xf numFmtId="1" fontId="7" fillId="0" borderId="28" xfId="0" applyNumberFormat="1" applyFont="1" applyFill="1" applyBorder="1"/>
    <xf numFmtId="0" fontId="6" fillId="0" borderId="31" xfId="0" applyFont="1" applyFill="1" applyBorder="1" applyAlignment="1">
      <alignment horizontal="center" vertical="center" wrapText="1"/>
    </xf>
    <xf numFmtId="0" fontId="7" fillId="0" borderId="31" xfId="0" applyFont="1" applyFill="1" applyBorder="1"/>
    <xf numFmtId="0" fontId="7" fillId="0" borderId="31" xfId="0" applyFont="1" applyFill="1" applyBorder="1" applyAlignment="1">
      <alignment horizontal="right"/>
    </xf>
    <xf numFmtId="0" fontId="6" fillId="8" borderId="30" xfId="0" applyFont="1" applyFill="1" applyBorder="1" applyAlignment="1">
      <alignment wrapText="1"/>
    </xf>
    <xf numFmtId="0" fontId="6" fillId="10" borderId="31" xfId="0" applyFont="1" applyFill="1" applyBorder="1" applyAlignment="1">
      <alignment horizontal="center" vertical="center" wrapText="1"/>
    </xf>
    <xf numFmtId="0" fontId="7" fillId="0" borderId="32" xfId="0" applyFont="1" applyFill="1" applyBorder="1" applyAlignment="1">
      <alignment horizontal="right"/>
    </xf>
    <xf numFmtId="0" fontId="7" fillId="0" borderId="30" xfId="0" applyFont="1" applyFill="1" applyBorder="1" applyAlignment="1">
      <alignment horizontal="right"/>
    </xf>
    <xf numFmtId="0" fontId="7" fillId="0" borderId="26" xfId="0" applyFont="1" applyFill="1" applyBorder="1" applyAlignment="1">
      <alignment horizontal="right"/>
    </xf>
    <xf numFmtId="0" fontId="6" fillId="3" borderId="33" xfId="0" applyFont="1" applyFill="1" applyBorder="1" applyAlignment="1">
      <alignment wrapText="1"/>
    </xf>
    <xf numFmtId="0" fontId="7" fillId="0" borderId="3" xfId="0" applyFont="1" applyFill="1" applyBorder="1" applyAlignment="1">
      <alignment horizontal="center" vertical="center" wrapText="1"/>
    </xf>
    <xf numFmtId="0" fontId="0" fillId="0" borderId="0" xfId="0" applyFont="1" applyFill="1"/>
    <xf numFmtId="0" fontId="6" fillId="0" borderId="3" xfId="1" applyFont="1" applyFill="1" applyBorder="1" applyAlignment="1">
      <alignment horizontal="left" vertical="center" wrapText="1"/>
    </xf>
    <xf numFmtId="0" fontId="24" fillId="0" borderId="3" xfId="0" applyFont="1" applyFill="1" applyBorder="1" applyAlignment="1">
      <alignment wrapText="1"/>
    </xf>
    <xf numFmtId="0" fontId="32" fillId="0" borderId="3" xfId="0" applyFont="1" applyFill="1" applyBorder="1" applyAlignment="1">
      <alignment horizontal="left" vertical="top" wrapText="1"/>
    </xf>
    <xf numFmtId="0" fontId="32" fillId="0" borderId="27" xfId="0" applyFont="1" applyFill="1" applyBorder="1" applyAlignment="1">
      <alignment horizontal="left" vertical="center" wrapText="1"/>
    </xf>
    <xf numFmtId="0" fontId="38" fillId="3" borderId="3" xfId="0" applyFont="1" applyFill="1" applyBorder="1"/>
    <xf numFmtId="0" fontId="6" fillId="3" borderId="3" xfId="0" applyFont="1" applyFill="1" applyBorder="1" applyAlignment="1">
      <alignment vertical="center" wrapText="1"/>
    </xf>
    <xf numFmtId="14" fontId="30" fillId="0" borderId="0" xfId="0" applyNumberFormat="1" applyFont="1" applyFill="1" applyBorder="1" applyAlignment="1">
      <alignment horizontal="center" vertical="center" wrapText="1"/>
    </xf>
    <xf numFmtId="0" fontId="30" fillId="0" borderId="0" xfId="0" applyNumberFormat="1" applyFont="1" applyFill="1" applyBorder="1" applyAlignment="1">
      <alignment horizontal="center" vertical="center" wrapText="1"/>
    </xf>
    <xf numFmtId="0" fontId="32" fillId="0" borderId="26" xfId="0" applyFont="1" applyFill="1" applyBorder="1" applyAlignment="1">
      <alignment horizontal="left" vertical="center" wrapText="1"/>
    </xf>
    <xf numFmtId="0" fontId="38" fillId="0" borderId="26" xfId="0" applyFont="1" applyFill="1" applyBorder="1" applyAlignment="1">
      <alignment horizontal="left" vertical="center" wrapText="1"/>
    </xf>
    <xf numFmtId="0" fontId="32" fillId="0" borderId="27" xfId="0" applyFont="1" applyFill="1" applyBorder="1" applyAlignment="1">
      <alignment horizontal="left" vertical="top" wrapText="1"/>
    </xf>
    <xf numFmtId="0" fontId="7" fillId="5" borderId="3" xfId="0" applyFont="1" applyFill="1" applyBorder="1"/>
    <xf numFmtId="1" fontId="7" fillId="9" borderId="29" xfId="0" applyNumberFormat="1" applyFont="1" applyFill="1" applyBorder="1"/>
    <xf numFmtId="0" fontId="24" fillId="0" borderId="3" xfId="0" applyFont="1" applyBorder="1" applyAlignment="1">
      <alignment vertical="top" wrapText="1"/>
    </xf>
    <xf numFmtId="0" fontId="7" fillId="4" borderId="3" xfId="0" applyFont="1" applyFill="1" applyBorder="1"/>
    <xf numFmtId="0" fontId="7" fillId="11" borderId="3" xfId="0" applyFont="1" applyFill="1" applyBorder="1"/>
    <xf numFmtId="0" fontId="7" fillId="12" borderId="3" xfId="0" applyFont="1" applyFill="1" applyBorder="1"/>
    <xf numFmtId="0" fontId="6" fillId="3" borderId="0" xfId="0" applyFont="1" applyFill="1" applyAlignment="1">
      <alignment horizontal="left"/>
    </xf>
    <xf numFmtId="0" fontId="32" fillId="0" borderId="3" xfId="1" applyFont="1" applyBorder="1" applyAlignment="1">
      <alignment horizontal="left" vertical="top" wrapText="1"/>
    </xf>
    <xf numFmtId="0" fontId="38" fillId="0" borderId="26" xfId="0" applyFont="1" applyFill="1" applyBorder="1" applyAlignment="1">
      <alignment horizontal="left" vertical="center"/>
    </xf>
    <xf numFmtId="0" fontId="32" fillId="0" borderId="27" xfId="0" applyFont="1" applyFill="1" applyBorder="1" applyAlignment="1">
      <alignment horizontal="left" vertical="center"/>
    </xf>
    <xf numFmtId="0" fontId="32" fillId="0" borderId="27" xfId="0" applyFont="1" applyFill="1" applyBorder="1" applyAlignment="1">
      <alignment horizontal="left" vertical="top"/>
    </xf>
    <xf numFmtId="0" fontId="32" fillId="0" borderId="26" xfId="0" applyFont="1" applyFill="1" applyBorder="1" applyAlignment="1">
      <alignment horizontal="left" vertical="center"/>
    </xf>
    <xf numFmtId="0" fontId="32" fillId="0" borderId="30" xfId="0" applyFont="1" applyFill="1" applyBorder="1" applyAlignment="1">
      <alignment horizontal="left" vertical="top" wrapText="1"/>
    </xf>
    <xf numFmtId="0" fontId="32" fillId="0" borderId="34" xfId="0" applyFont="1" applyFill="1" applyBorder="1" applyAlignment="1">
      <alignment horizontal="left" vertical="top" wrapText="1"/>
    </xf>
    <xf numFmtId="0" fontId="0" fillId="0" borderId="0" xfId="0" applyFill="1" applyBorder="1" applyAlignment="1">
      <alignment wrapText="1"/>
    </xf>
    <xf numFmtId="0" fontId="32" fillId="0" borderId="30" xfId="0" applyFont="1" applyFill="1" applyBorder="1" applyAlignment="1">
      <alignment horizontal="left" vertical="center" wrapText="1"/>
    </xf>
    <xf numFmtId="0" fontId="32" fillId="0" borderId="34" xfId="0" applyFont="1" applyFill="1" applyBorder="1" applyAlignment="1">
      <alignment horizontal="left" vertical="center" wrapText="1"/>
    </xf>
    <xf numFmtId="0" fontId="0" fillId="0" borderId="0" xfId="0" applyFill="1" applyAlignment="1">
      <alignment wrapText="1"/>
    </xf>
    <xf numFmtId="0" fontId="6" fillId="0" borderId="2" xfId="0" applyFont="1" applyFill="1" applyBorder="1" applyAlignment="1">
      <alignment wrapText="1"/>
    </xf>
    <xf numFmtId="0" fontId="6" fillId="0" borderId="0" xfId="0" applyFont="1" applyFill="1" applyAlignment="1">
      <alignment wrapText="1"/>
    </xf>
    <xf numFmtId="0" fontId="7" fillId="0" borderId="33" xfId="0" applyFont="1" applyFill="1" applyBorder="1" applyAlignment="1">
      <alignment vertical="center" wrapText="1"/>
    </xf>
    <xf numFmtId="0" fontId="32" fillId="0" borderId="3" xfId="0" applyFont="1" applyFill="1" applyBorder="1" applyAlignment="1">
      <alignment horizontal="left" vertical="top"/>
    </xf>
    <xf numFmtId="0" fontId="7" fillId="0" borderId="5" xfId="0" applyFont="1" applyFill="1" applyBorder="1"/>
    <xf numFmtId="0" fontId="32" fillId="4" borderId="3" xfId="0" applyFont="1" applyFill="1" applyBorder="1" applyAlignment="1">
      <alignment horizontal="left" vertical="top" wrapText="1"/>
    </xf>
    <xf numFmtId="0" fontId="7" fillId="4" borderId="3" xfId="0" applyFont="1" applyFill="1" applyBorder="1" applyAlignment="1">
      <alignment vertical="center" wrapText="1"/>
    </xf>
    <xf numFmtId="0" fontId="7" fillId="4" borderId="3" xfId="0" applyFont="1" applyFill="1" applyBorder="1" applyAlignment="1">
      <alignment vertical="top" wrapText="1"/>
    </xf>
    <xf numFmtId="0" fontId="61" fillId="4" borderId="33" xfId="0" applyFont="1" applyFill="1" applyBorder="1" applyAlignment="1">
      <alignment vertical="top" wrapText="1"/>
    </xf>
    <xf numFmtId="0" fontId="32" fillId="4" borderId="3" xfId="0" applyFont="1" applyFill="1" applyBorder="1" applyAlignment="1">
      <alignment horizontal="left" vertical="center" wrapText="1"/>
    </xf>
    <xf numFmtId="0" fontId="38" fillId="2" borderId="26" xfId="0" applyFont="1" applyFill="1" applyBorder="1" applyAlignment="1">
      <alignment horizontal="left" vertical="center" wrapText="1"/>
    </xf>
    <xf numFmtId="0" fontId="0" fillId="2" borderId="0" xfId="0" applyFill="1"/>
    <xf numFmtId="14" fontId="30" fillId="2" borderId="28" xfId="0" applyNumberFormat="1" applyFont="1" applyFill="1" applyBorder="1" applyAlignment="1">
      <alignment horizontal="center" vertical="center" wrapText="1"/>
    </xf>
    <xf numFmtId="0" fontId="7" fillId="0" borderId="3" xfId="1" applyFont="1" applyBorder="1" applyAlignment="1">
      <alignment horizontal="left" vertical="center" wrapText="1"/>
    </xf>
    <xf numFmtId="0" fontId="32" fillId="0" borderId="3" xfId="1" applyFont="1" applyBorder="1" applyAlignment="1">
      <alignment horizontal="left" vertical="center" wrapText="1"/>
    </xf>
    <xf numFmtId="0" fontId="30" fillId="0" borderId="0" xfId="0" applyFont="1" applyFill="1" applyBorder="1"/>
    <xf numFmtId="0" fontId="62" fillId="0" borderId="0" xfId="0" applyFont="1"/>
    <xf numFmtId="0" fontId="32" fillId="0" borderId="3" xfId="1" applyFont="1" applyFill="1" applyBorder="1" applyAlignment="1">
      <alignment horizontal="left" vertical="top" wrapText="1"/>
    </xf>
    <xf numFmtId="0" fontId="7" fillId="2" borderId="36" xfId="0" applyFont="1" applyFill="1" applyBorder="1"/>
    <xf numFmtId="0" fontId="7" fillId="2" borderId="5" xfId="0" applyFont="1" applyFill="1" applyBorder="1"/>
    <xf numFmtId="0" fontId="5" fillId="2" borderId="0" xfId="0" applyFont="1" applyFill="1"/>
    <xf numFmtId="0" fontId="7" fillId="2" borderId="0" xfId="0" applyFont="1" applyFill="1" applyAlignment="1">
      <alignment vertical="top"/>
    </xf>
    <xf numFmtId="0" fontId="6" fillId="2" borderId="0" xfId="0" applyFont="1" applyFill="1" applyAlignment="1">
      <alignment wrapText="1"/>
    </xf>
    <xf numFmtId="0" fontId="38" fillId="2" borderId="2" xfId="0" applyFont="1" applyFill="1" applyBorder="1"/>
    <xf numFmtId="0" fontId="7" fillId="2" borderId="5" xfId="0" applyFont="1" applyFill="1" applyBorder="1" applyAlignment="1">
      <alignment horizontal="center" vertical="center" wrapText="1"/>
    </xf>
    <xf numFmtId="0" fontId="7" fillId="2" borderId="28" xfId="0" applyFont="1" applyFill="1" applyBorder="1"/>
    <xf numFmtId="0" fontId="7" fillId="2" borderId="5" xfId="0" applyFont="1" applyFill="1" applyBorder="1" applyAlignment="1">
      <alignment horizontal="right"/>
    </xf>
    <xf numFmtId="0" fontId="7" fillId="2" borderId="35" xfId="0" applyFont="1" applyFill="1" applyBorder="1"/>
    <xf numFmtId="0" fontId="7" fillId="2" borderId="38" xfId="0" applyFont="1" applyFill="1" applyBorder="1"/>
    <xf numFmtId="0" fontId="6" fillId="2" borderId="3" xfId="1" applyFont="1" applyFill="1" applyBorder="1" applyAlignment="1">
      <alignment horizontal="left" vertical="center" wrapText="1"/>
    </xf>
    <xf numFmtId="0" fontId="7" fillId="2" borderId="3" xfId="0" applyFont="1" applyFill="1" applyBorder="1" applyAlignment="1">
      <alignment vertical="top" wrapText="1"/>
    </xf>
    <xf numFmtId="0" fontId="32" fillId="2" borderId="3" xfId="1" applyFont="1" applyFill="1" applyBorder="1" applyAlignment="1">
      <alignment horizontal="left" vertical="center" wrapText="1"/>
    </xf>
    <xf numFmtId="0" fontId="22" fillId="2" borderId="13" xfId="0" applyFont="1" applyFill="1" applyBorder="1" applyAlignment="1">
      <alignment horizontal="left" vertical="center"/>
    </xf>
    <xf numFmtId="0" fontId="7" fillId="2" borderId="13" xfId="0" applyFont="1" applyFill="1" applyBorder="1" applyAlignment="1">
      <alignment horizontal="left" vertical="top" wrapText="1"/>
    </xf>
    <xf numFmtId="14" fontId="30" fillId="0" borderId="5" xfId="0" applyNumberFormat="1" applyFont="1" applyFill="1" applyBorder="1" applyAlignment="1">
      <alignment horizontal="center" vertical="center" wrapText="1"/>
    </xf>
    <xf numFmtId="0" fontId="7" fillId="2" borderId="27" xfId="0" applyFont="1" applyFill="1" applyBorder="1"/>
    <xf numFmtId="0" fontId="7" fillId="4" borderId="3" xfId="0" applyFont="1" applyFill="1" applyBorder="1" applyAlignment="1">
      <alignment horizontal="left" vertical="top" wrapText="1"/>
    </xf>
    <xf numFmtId="0" fontId="7" fillId="0" borderId="0" xfId="0" applyFont="1" applyFill="1" applyBorder="1" applyAlignment="1">
      <alignment horizontal="center" wrapText="1"/>
    </xf>
    <xf numFmtId="0" fontId="30" fillId="0" borderId="0" xfId="0" applyFont="1" applyFill="1" applyAlignment="1">
      <alignment wrapText="1"/>
    </xf>
    <xf numFmtId="0" fontId="63" fillId="0" borderId="0" xfId="0" applyFont="1" applyAlignment="1">
      <alignment vertical="center" wrapText="1"/>
    </xf>
    <xf numFmtId="0" fontId="18" fillId="0" borderId="0" xfId="0" applyFont="1" applyAlignment="1">
      <alignment vertical="center" wrapText="1"/>
    </xf>
    <xf numFmtId="0" fontId="53" fillId="4" borderId="0" xfId="0" applyFont="1" applyFill="1" applyAlignment="1">
      <alignment horizontal="center" wrapText="1"/>
    </xf>
    <xf numFmtId="14" fontId="30" fillId="2" borderId="29" xfId="0" applyNumberFormat="1" applyFont="1" applyFill="1" applyBorder="1" applyAlignment="1">
      <alignment horizontal="center" vertical="center" wrapText="1"/>
    </xf>
    <xf numFmtId="14" fontId="30" fillId="2" borderId="37" xfId="0" applyNumberFormat="1" applyFont="1" applyFill="1" applyBorder="1" applyAlignment="1">
      <alignment horizontal="center" vertical="center" wrapText="1"/>
    </xf>
    <xf numFmtId="14" fontId="30" fillId="2" borderId="5" xfId="0" applyNumberFormat="1" applyFont="1" applyFill="1" applyBorder="1" applyAlignment="1">
      <alignment horizontal="center" vertical="center" wrapText="1"/>
    </xf>
    <xf numFmtId="14" fontId="30" fillId="2" borderId="6" xfId="0" applyNumberFormat="1" applyFont="1" applyFill="1" applyBorder="1" applyAlignment="1">
      <alignment horizontal="center" vertical="center" wrapText="1"/>
    </xf>
    <xf numFmtId="14" fontId="30" fillId="2" borderId="7" xfId="0" applyNumberFormat="1" applyFont="1" applyFill="1" applyBorder="1" applyAlignment="1">
      <alignment horizontal="center" vertical="center" wrapText="1"/>
    </xf>
    <xf numFmtId="0" fontId="7" fillId="2" borderId="7" xfId="0" applyFont="1" applyFill="1" applyBorder="1"/>
    <xf numFmtId="0" fontId="7" fillId="2" borderId="8" xfId="0" applyFont="1" applyFill="1" applyBorder="1"/>
    <xf numFmtId="14" fontId="30" fillId="2" borderId="30" xfId="0" applyNumberFormat="1" applyFont="1" applyFill="1" applyBorder="1" applyAlignment="1">
      <alignment horizontal="center" vertical="center" wrapText="1"/>
    </xf>
    <xf numFmtId="14" fontId="30" fillId="2" borderId="31" xfId="0" applyNumberFormat="1" applyFont="1" applyFill="1" applyBorder="1" applyAlignment="1">
      <alignment horizontal="center" vertical="center" wrapText="1"/>
    </xf>
    <xf numFmtId="0" fontId="7" fillId="2" borderId="31" xfId="0" applyFont="1" applyFill="1" applyBorder="1"/>
    <xf numFmtId="0" fontId="7" fillId="2" borderId="32" xfId="0" applyFont="1" applyFill="1" applyBorder="1"/>
    <xf numFmtId="0" fontId="7" fillId="2" borderId="34" xfId="0" applyFont="1" applyFill="1" applyBorder="1"/>
    <xf numFmtId="0" fontId="53" fillId="2" borderId="0" xfId="0" applyFont="1" applyFill="1" applyAlignment="1">
      <alignment horizontal="center" wrapText="1"/>
    </xf>
    <xf numFmtId="0" fontId="7" fillId="4" borderId="13" xfId="0" applyFont="1" applyFill="1" applyBorder="1" applyAlignment="1">
      <alignment horizontal="left" vertical="top" wrapText="1"/>
    </xf>
    <xf numFmtId="14" fontId="30" fillId="4" borderId="5" xfId="0" applyNumberFormat="1" applyFont="1" applyFill="1" applyBorder="1" applyAlignment="1">
      <alignment horizontal="center" vertical="center" wrapText="1"/>
    </xf>
    <xf numFmtId="0" fontId="6" fillId="2" borderId="1" xfId="0" applyFont="1" applyFill="1" applyBorder="1" applyAlignment="1"/>
    <xf numFmtId="0" fontId="6" fillId="2" borderId="3" xfId="0" applyFont="1" applyFill="1" applyBorder="1" applyAlignment="1">
      <alignment horizontal="center" vertical="center" wrapText="1"/>
    </xf>
    <xf numFmtId="0" fontId="30" fillId="2" borderId="3" xfId="0" applyFont="1" applyFill="1" applyBorder="1" applyAlignment="1">
      <alignment wrapText="1"/>
    </xf>
    <xf numFmtId="0" fontId="6" fillId="2" borderId="3" xfId="1" applyFont="1" applyFill="1" applyBorder="1" applyAlignment="1">
      <alignment horizontal="left" vertical="center"/>
    </xf>
    <xf numFmtId="0" fontId="7" fillId="2" borderId="3" xfId="0" applyFont="1" applyFill="1" applyBorder="1" applyAlignment="1">
      <alignment vertical="center" wrapText="1"/>
    </xf>
    <xf numFmtId="0" fontId="0" fillId="2" borderId="0" xfId="0" applyFill="1" applyAlignment="1">
      <alignment wrapText="1"/>
    </xf>
    <xf numFmtId="0" fontId="32" fillId="2" borderId="0" xfId="1" applyFont="1" applyFill="1" applyBorder="1" applyAlignment="1">
      <alignment horizontal="left" vertical="center" wrapText="1"/>
    </xf>
    <xf numFmtId="0" fontId="38" fillId="2" borderId="3" xfId="0" applyFont="1" applyFill="1" applyBorder="1" applyAlignment="1">
      <alignment horizontal="left" wrapText="1"/>
    </xf>
    <xf numFmtId="0" fontId="38" fillId="2" borderId="3" xfId="0" applyFont="1" applyFill="1" applyBorder="1" applyAlignment="1">
      <alignment horizontal="left" vertical="center"/>
    </xf>
    <xf numFmtId="0" fontId="32" fillId="2" borderId="3" xfId="0" applyFont="1" applyFill="1" applyBorder="1" applyAlignment="1">
      <alignment vertical="center" wrapText="1"/>
    </xf>
    <xf numFmtId="0" fontId="0" fillId="2" borderId="0" xfId="0" applyFill="1" applyBorder="1"/>
    <xf numFmtId="0" fontId="30" fillId="2" borderId="3" xfId="0" applyFont="1" applyFill="1" applyBorder="1"/>
    <xf numFmtId="0" fontId="30" fillId="2" borderId="0" xfId="0" applyFont="1" applyFill="1" applyBorder="1"/>
    <xf numFmtId="0" fontId="38" fillId="2" borderId="3" xfId="0" applyFont="1" applyFill="1" applyBorder="1"/>
    <xf numFmtId="0" fontId="7" fillId="2" borderId="3" xfId="0" applyFont="1" applyFill="1" applyBorder="1" applyAlignment="1">
      <alignment horizontal="left" vertical="top" wrapText="1"/>
    </xf>
    <xf numFmtId="0" fontId="7" fillId="2" borderId="3" xfId="1" applyFont="1" applyFill="1" applyBorder="1" applyAlignment="1">
      <alignment horizontal="left" vertical="center" wrapText="1"/>
    </xf>
    <xf numFmtId="0" fontId="32" fillId="2" borderId="3" xfId="0" applyFont="1" applyFill="1" applyBorder="1" applyAlignment="1">
      <alignment horizontal="left" vertical="center" wrapText="1"/>
    </xf>
    <xf numFmtId="0" fontId="7" fillId="2" borderId="0" xfId="0" applyFont="1" applyFill="1" applyBorder="1" applyAlignment="1">
      <alignment horizontal="center" wrapText="1"/>
    </xf>
    <xf numFmtId="0" fontId="30" fillId="2" borderId="0" xfId="0" applyFont="1" applyFill="1" applyAlignment="1">
      <alignment wrapText="1"/>
    </xf>
    <xf numFmtId="0" fontId="63" fillId="2" borderId="0" xfId="0" applyFont="1" applyFill="1" applyAlignment="1">
      <alignment vertical="center" wrapText="1"/>
    </xf>
    <xf numFmtId="0" fontId="18" fillId="2" borderId="0" xfId="0" applyFont="1" applyFill="1" applyAlignment="1">
      <alignment vertical="center" wrapText="1"/>
    </xf>
    <xf numFmtId="14" fontId="30" fillId="7" borderId="29" xfId="0" applyNumberFormat="1" applyFont="1" applyFill="1" applyBorder="1" applyAlignment="1">
      <alignment horizontal="center" vertical="center" wrapText="1"/>
    </xf>
    <xf numFmtId="0" fontId="64" fillId="4" borderId="0" xfId="0" applyFont="1" applyFill="1"/>
    <xf numFmtId="0" fontId="53" fillId="2" borderId="26" xfId="0" applyFont="1" applyFill="1" applyBorder="1" applyAlignment="1">
      <alignment horizontal="center" wrapText="1"/>
    </xf>
    <xf numFmtId="0" fontId="7" fillId="2" borderId="27" xfId="0" applyFont="1" applyFill="1" applyBorder="1" applyAlignment="1">
      <alignment horizontal="center" vertical="center" wrapText="1"/>
    </xf>
    <xf numFmtId="0" fontId="61" fillId="2" borderId="33" xfId="0" applyFont="1" applyFill="1" applyBorder="1" applyAlignment="1">
      <alignment vertical="top" wrapText="1"/>
    </xf>
    <xf numFmtId="0" fontId="53" fillId="4" borderId="0" xfId="0" applyFont="1" applyFill="1" applyAlignment="1">
      <alignment horizontal="center" wrapText="1"/>
    </xf>
    <xf numFmtId="0" fontId="7" fillId="0" borderId="22" xfId="0" applyFont="1" applyFill="1" applyBorder="1" applyAlignment="1">
      <alignment horizontal="left" vertical="top" wrapText="1"/>
    </xf>
    <xf numFmtId="0" fontId="7" fillId="0" borderId="0" xfId="0" applyFont="1" applyFill="1" applyBorder="1" applyAlignment="1">
      <alignment horizontal="left" vertical="top" wrapText="1"/>
    </xf>
    <xf numFmtId="0" fontId="53" fillId="2" borderId="0" xfId="0" applyFont="1" applyFill="1" applyAlignment="1">
      <alignment horizontal="center" wrapText="1"/>
    </xf>
    <xf numFmtId="0" fontId="7" fillId="4" borderId="13" xfId="0" applyFont="1" applyFill="1" applyBorder="1" applyAlignment="1">
      <alignment horizontal="left" vertical="top" wrapText="1"/>
    </xf>
    <xf numFmtId="0" fontId="7" fillId="4" borderId="21" xfId="0" applyFont="1" applyFill="1" applyBorder="1" applyAlignment="1">
      <alignment horizontal="left" vertical="top" wrapText="1"/>
    </xf>
    <xf numFmtId="0" fontId="7" fillId="4" borderId="34" xfId="0" applyFont="1" applyFill="1" applyBorder="1" applyAlignment="1">
      <alignment horizontal="left" vertical="top" wrapText="1"/>
    </xf>
    <xf numFmtId="0" fontId="6" fillId="3" borderId="0" xfId="0" applyFont="1" applyFill="1" applyAlignment="1">
      <alignment horizontal="left" wrapText="1"/>
    </xf>
    <xf numFmtId="0" fontId="41" fillId="0" borderId="0" xfId="0" applyFont="1" applyAlignment="1">
      <alignment horizontal="left" vertical="center" wrapText="1"/>
    </xf>
    <xf numFmtId="0" fontId="42" fillId="0" borderId="0" xfId="0" applyFont="1" applyAlignment="1">
      <alignment horizontal="left" vertical="top" wrapText="1"/>
    </xf>
    <xf numFmtId="0" fontId="43" fillId="0" borderId="0" xfId="0" applyFont="1" applyAlignment="1">
      <alignment horizontal="left" vertical="top"/>
    </xf>
    <xf numFmtId="0" fontId="44" fillId="0" borderId="18" xfId="0" applyFont="1" applyBorder="1" applyAlignment="1">
      <alignment horizontal="left" vertical="top" wrapText="1"/>
    </xf>
    <xf numFmtId="0" fontId="44" fillId="0" borderId="14" xfId="0" applyFont="1" applyBorder="1" applyAlignment="1">
      <alignment horizontal="left" vertical="top" wrapText="1"/>
    </xf>
    <xf numFmtId="0" fontId="44" fillId="0" borderId="16" xfId="0" applyFont="1" applyBorder="1" applyAlignment="1">
      <alignment horizontal="left" vertical="top" wrapText="1"/>
    </xf>
    <xf numFmtId="0" fontId="44" fillId="0" borderId="0" xfId="0" applyFont="1" applyBorder="1" applyAlignment="1">
      <alignment horizontal="left" vertical="top" wrapText="1"/>
    </xf>
    <xf numFmtId="0" fontId="44" fillId="0" borderId="19" xfId="0" applyFont="1" applyBorder="1" applyAlignment="1">
      <alignment horizontal="left" vertical="top" wrapText="1"/>
    </xf>
    <xf numFmtId="0" fontId="44" fillId="0" borderId="20" xfId="0" applyFont="1" applyBorder="1" applyAlignment="1">
      <alignment horizontal="left" vertical="top" wrapText="1"/>
    </xf>
    <xf numFmtId="0" fontId="32" fillId="2" borderId="18" xfId="0" applyFont="1" applyFill="1" applyBorder="1" applyAlignment="1">
      <alignment horizontal="left" vertical="top" wrapText="1"/>
    </xf>
    <xf numFmtId="0" fontId="32" fillId="2" borderId="16" xfId="0" applyFont="1" applyFill="1" applyBorder="1" applyAlignment="1">
      <alignment horizontal="left" vertical="top" wrapText="1"/>
    </xf>
    <xf numFmtId="0" fontId="32" fillId="2" borderId="19" xfId="0" applyFont="1" applyFill="1" applyBorder="1" applyAlignment="1">
      <alignment horizontal="left" vertical="top" wrapText="1"/>
    </xf>
    <xf numFmtId="0" fontId="45" fillId="0" borderId="0" xfId="0" applyFont="1" applyAlignment="1">
      <alignment horizontal="left" wrapText="1"/>
    </xf>
    <xf numFmtId="0" fontId="18" fillId="4" borderId="11" xfId="0" applyFont="1" applyFill="1" applyBorder="1" applyAlignment="1">
      <alignment horizontal="center" vertical="top" wrapText="1"/>
    </xf>
    <xf numFmtId="0" fontId="18" fillId="4" borderId="22" xfId="0" applyFont="1" applyFill="1" applyBorder="1" applyAlignment="1">
      <alignment horizontal="center" vertical="top" wrapText="1"/>
    </xf>
    <xf numFmtId="0" fontId="18" fillId="4" borderId="23" xfId="0" applyFont="1" applyFill="1" applyBorder="1" applyAlignment="1">
      <alignment horizontal="center" vertical="top" wrapText="1"/>
    </xf>
    <xf numFmtId="0" fontId="18" fillId="4" borderId="4" xfId="0" applyFont="1" applyFill="1" applyBorder="1" applyAlignment="1">
      <alignment horizontal="center" vertical="top" wrapText="1"/>
    </xf>
    <xf numFmtId="0" fontId="18" fillId="4" borderId="0" xfId="0" applyFont="1" applyFill="1" applyBorder="1" applyAlignment="1">
      <alignment horizontal="center" vertical="top" wrapText="1"/>
    </xf>
    <xf numFmtId="0" fontId="18" fillId="4" borderId="24" xfId="0" applyFont="1" applyFill="1" applyBorder="1" applyAlignment="1">
      <alignment horizontal="center" vertical="top" wrapText="1"/>
    </xf>
    <xf numFmtId="0" fontId="18" fillId="4" borderId="1" xfId="0" applyFont="1" applyFill="1" applyBorder="1" applyAlignment="1">
      <alignment horizontal="center" vertical="top" wrapText="1"/>
    </xf>
    <xf numFmtId="0" fontId="18" fillId="4" borderId="2" xfId="0" applyFont="1" applyFill="1" applyBorder="1" applyAlignment="1">
      <alignment horizontal="center" vertical="top" wrapText="1"/>
    </xf>
    <xf numFmtId="0" fontId="18" fillId="4" borderId="25" xfId="0" applyFont="1" applyFill="1" applyBorder="1" applyAlignment="1">
      <alignment horizontal="center" vertical="top" wrapText="1"/>
    </xf>
    <xf numFmtId="0" fontId="32" fillId="2" borderId="26" xfId="0" applyFont="1" applyFill="1" applyBorder="1" applyAlignment="1">
      <alignment horizontal="left" wrapText="1"/>
    </xf>
    <xf numFmtId="0" fontId="32" fillId="2" borderId="27" xfId="0" applyFont="1" applyFill="1" applyBorder="1" applyAlignment="1">
      <alignment horizontal="left" wrapText="1"/>
    </xf>
    <xf numFmtId="0" fontId="24" fillId="0" borderId="26" xfId="0" applyFont="1" applyFill="1" applyBorder="1" applyAlignment="1">
      <alignment horizontal="left" vertical="top" wrapText="1"/>
    </xf>
    <xf numFmtId="0" fontId="24" fillId="0" borderId="12" xfId="0" applyFont="1" applyFill="1" applyBorder="1" applyAlignment="1">
      <alignment horizontal="left" vertical="top" wrapText="1"/>
    </xf>
    <xf numFmtId="0" fontId="24" fillId="0" borderId="27" xfId="0" applyFont="1" applyFill="1" applyBorder="1" applyAlignment="1">
      <alignment horizontal="left" vertical="top" wrapText="1"/>
    </xf>
    <xf numFmtId="0" fontId="53" fillId="2" borderId="3" xfId="0" applyFont="1" applyFill="1" applyBorder="1" applyAlignment="1">
      <alignment horizontal="center" wrapText="1"/>
    </xf>
    <xf numFmtId="0" fontId="7" fillId="4" borderId="4"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6" fillId="0" borderId="4" xfId="0" applyFont="1" applyFill="1" applyBorder="1" applyAlignment="1">
      <alignment horizontal="center" vertical="top" wrapText="1"/>
    </xf>
    <xf numFmtId="0" fontId="6" fillId="0" borderId="0" xfId="0" applyFont="1" applyFill="1" applyBorder="1" applyAlignment="1">
      <alignment horizontal="center" vertical="top" wrapText="1"/>
    </xf>
    <xf numFmtId="0" fontId="36" fillId="2" borderId="0" xfId="0" applyFont="1" applyFill="1" applyAlignment="1">
      <alignment horizontal="left" vertical="center"/>
    </xf>
  </cellXfs>
  <cellStyles count="6">
    <cellStyle name="Обычный" xfId="0" builtinId="0"/>
    <cellStyle name="Обычный 2" xfId="1" xr:uid="{00000000-0005-0000-0000-000001000000}"/>
    <cellStyle name="Обычный 3 2" xfId="2" xr:uid="{00000000-0005-0000-0000-000002000000}"/>
    <cellStyle name="Обычный 4" xfId="3" xr:uid="{00000000-0005-0000-0000-000003000000}"/>
    <cellStyle name="Обычный 4 2" xfId="4" xr:uid="{00000000-0005-0000-0000-000004000000}"/>
    <cellStyle name="Обычный 4 3" xfId="5" xr:uid="{00000000-0005-0000-0000-000005000000}"/>
  </cellStyles>
  <dxfs count="0"/>
  <tableStyles count="0" defaultTableStyle="TableStyleMedium9" defaultPivotStyle="PivotStyleLight16"/>
  <colors>
    <mruColors>
      <color rgb="FF00CC66"/>
      <color rgb="FFB2E4A4"/>
      <color rgb="FFFFCCFF"/>
      <color rgb="FFFF99FF"/>
      <color rgb="FFCCECFF"/>
      <color rgb="FFCCCCFF"/>
      <color rgb="FFFAB5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40</xdr:row>
      <xdr:rowOff>66675</xdr:rowOff>
    </xdr:from>
    <xdr:to>
      <xdr:col>19</xdr:col>
      <xdr:colOff>283861</xdr:colOff>
      <xdr:row>68</xdr:row>
      <xdr:rowOff>8962</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9286875"/>
          <a:ext cx="15114286" cy="4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42</xdr:row>
      <xdr:rowOff>19050</xdr:rowOff>
    </xdr:from>
    <xdr:to>
      <xdr:col>11</xdr:col>
      <xdr:colOff>47625</xdr:colOff>
      <xdr:row>66</xdr:row>
      <xdr:rowOff>95250</xdr:rowOff>
    </xdr:to>
    <xdr:pic>
      <xdr:nvPicPr>
        <xdr:cNvPr id="14416" name="Рисунок 1">
          <a:extLst>
            <a:ext uri="{FF2B5EF4-FFF2-40B4-BE49-F238E27FC236}">
              <a16:creationId xmlns:a16="http://schemas.microsoft.com/office/drawing/2014/main" id="{00000000-0008-0000-4400-0000503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968" t="45015" r="43388" b="12914"/>
        <a:stretch>
          <a:fillRect/>
        </a:stretch>
      </xdr:blipFill>
      <xdr:spPr bwMode="auto">
        <a:xfrm>
          <a:off x="0" y="10429875"/>
          <a:ext cx="10191750" cy="373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42</xdr:row>
      <xdr:rowOff>19050</xdr:rowOff>
    </xdr:from>
    <xdr:to>
      <xdr:col>17</xdr:col>
      <xdr:colOff>552450</xdr:colOff>
      <xdr:row>65</xdr:row>
      <xdr:rowOff>28575</xdr:rowOff>
    </xdr:to>
    <xdr:pic>
      <xdr:nvPicPr>
        <xdr:cNvPr id="15440" name="Рисунок 1">
          <a:extLst>
            <a:ext uri="{FF2B5EF4-FFF2-40B4-BE49-F238E27FC236}">
              <a16:creationId xmlns:a16="http://schemas.microsoft.com/office/drawing/2014/main" id="{00000000-0008-0000-4500-0000503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968" t="45015" r="43388" b="12914"/>
        <a:stretch>
          <a:fillRect/>
        </a:stretch>
      </xdr:blipFill>
      <xdr:spPr bwMode="auto">
        <a:xfrm>
          <a:off x="0" y="10429875"/>
          <a:ext cx="14068425" cy="351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CFF"/>
  </sheetPr>
  <dimension ref="A1:BX51"/>
  <sheetViews>
    <sheetView zoomScaleNormal="100" workbookViewId="0">
      <pane xSplit="1" topLeftCell="B1" activePane="topRight" state="frozen"/>
      <selection activeCell="BE26" sqref="BE26:BE27"/>
      <selection pane="topRight" activeCell="C31" sqref="C31"/>
    </sheetView>
  </sheetViews>
  <sheetFormatPr defaultColWidth="10" defaultRowHeight="12" x14ac:dyDescent="0.2"/>
  <cols>
    <col min="1" max="1" width="42.42578125" style="1" customWidth="1"/>
    <col min="2" max="16384" width="10" style="2"/>
  </cols>
  <sheetData>
    <row r="1" spans="1:76" s="5" customFormat="1" ht="25.5" customHeight="1" x14ac:dyDescent="0.2">
      <c r="A1" s="47" t="s">
        <v>50</v>
      </c>
    </row>
    <row r="2" spans="1:76" s="5" customFormat="1" ht="12.75" x14ac:dyDescent="0.2">
      <c r="A2" s="6" t="s">
        <v>228</v>
      </c>
    </row>
    <row r="3" spans="1:76" s="11" customFormat="1" ht="28.5" customHeight="1" x14ac:dyDescent="0.2">
      <c r="A3" s="74" t="s">
        <v>52</v>
      </c>
      <c r="B3" s="73" t="e">
        <f>'BAR BB| Open rates'!#REF!</f>
        <v>#REF!</v>
      </c>
      <c r="C3" s="73" t="e">
        <f>'BAR BB| Open rates'!#REF!</f>
        <v>#REF!</v>
      </c>
      <c r="D3" s="73" t="e">
        <f>'BAR BB| Open rates'!#REF!</f>
        <v>#REF!</v>
      </c>
      <c r="E3" s="73" t="e">
        <f>'BAR BB| Open rates'!#REF!</f>
        <v>#REF!</v>
      </c>
      <c r="F3" s="73" t="e">
        <f>'BAR BB| Open rates'!#REF!</f>
        <v>#REF!</v>
      </c>
      <c r="G3" s="73" t="e">
        <f>'BAR BB| Open rates'!#REF!</f>
        <v>#REF!</v>
      </c>
      <c r="H3" s="73" t="e">
        <f>'BAR BB| Open rates'!#REF!</f>
        <v>#REF!</v>
      </c>
      <c r="I3" s="73" t="e">
        <f>'BAR BB| Open rates'!#REF!</f>
        <v>#REF!</v>
      </c>
      <c r="J3" s="73" t="e">
        <f>'BAR BB| Open rates'!#REF!</f>
        <v>#REF!</v>
      </c>
      <c r="K3" s="73" t="e">
        <f>'BAR BB| Open rates'!#REF!</f>
        <v>#REF!</v>
      </c>
      <c r="L3" s="73" t="e">
        <f>'BAR BB| Open rates'!#REF!</f>
        <v>#REF!</v>
      </c>
      <c r="M3" s="73" t="e">
        <f>'BAR BB| Open rates'!#REF!</f>
        <v>#REF!</v>
      </c>
      <c r="N3" s="73" t="e">
        <f>'BAR BB| Open rates'!#REF!</f>
        <v>#REF!</v>
      </c>
      <c r="O3" s="73" t="e">
        <f>'BAR BB| Open rates'!#REF!</f>
        <v>#REF!</v>
      </c>
      <c r="P3" s="73" t="e">
        <f>'BAR BB| Open rates'!#REF!</f>
        <v>#REF!</v>
      </c>
      <c r="Q3" s="73" t="e">
        <f>'BAR BB| Open rates'!#REF!</f>
        <v>#REF!</v>
      </c>
      <c r="R3" s="73" t="e">
        <f>'BAR BB| Open rates'!#REF!</f>
        <v>#REF!</v>
      </c>
      <c r="S3" s="73" t="e">
        <f>'BAR BB| Open rates'!#REF!</f>
        <v>#REF!</v>
      </c>
      <c r="T3" s="73" t="e">
        <f>'BAR BB| Open rates'!#REF!</f>
        <v>#REF!</v>
      </c>
      <c r="U3" s="73" t="e">
        <f>'BAR BB| Open rates'!#REF!</f>
        <v>#REF!</v>
      </c>
      <c r="V3" s="73"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c r="AP3" s="73" t="e">
        <f>'BAR BB| Open rates'!#REF!</f>
        <v>#REF!</v>
      </c>
      <c r="AQ3" s="73" t="e">
        <f>'BAR BB| Open rates'!#REF!</f>
        <v>#REF!</v>
      </c>
      <c r="AR3" s="73" t="e">
        <f>'BAR BB| Open rates'!#REF!</f>
        <v>#REF!</v>
      </c>
      <c r="AS3" s="73" t="e">
        <f>'BAR BB| Open rates'!#REF!</f>
        <v>#REF!</v>
      </c>
      <c r="AT3" s="73" t="e">
        <f>'BAR BB| Open rates'!#REF!</f>
        <v>#REF!</v>
      </c>
      <c r="AU3" s="73" t="e">
        <f>'BAR BB| Open rates'!#REF!</f>
        <v>#REF!</v>
      </c>
      <c r="AV3" s="73" t="e">
        <f>'BAR BB| Open rates'!#REF!</f>
        <v>#REF!</v>
      </c>
      <c r="AW3" s="73" t="e">
        <f>'BAR BB| Open rates'!#REF!</f>
        <v>#REF!</v>
      </c>
      <c r="AX3" s="73" t="e">
        <f>'BAR BB| Open rates'!#REF!</f>
        <v>#REF!</v>
      </c>
      <c r="AY3" s="73" t="e">
        <f>'BAR BB| Open rates'!#REF!</f>
        <v>#REF!</v>
      </c>
      <c r="AZ3" s="73" t="e">
        <f>'BAR BB| Open rates'!#REF!</f>
        <v>#REF!</v>
      </c>
      <c r="BA3" s="73" t="e">
        <f>'BAR BB| Open rates'!#REF!</f>
        <v>#REF!</v>
      </c>
      <c r="BB3" s="73" t="e">
        <f>'BAR BB| Open rates'!#REF!</f>
        <v>#REF!</v>
      </c>
      <c r="BC3" s="73" t="e">
        <f>'BAR BB| Open rates'!#REF!</f>
        <v>#REF!</v>
      </c>
      <c r="BD3" s="73" t="e">
        <f>'BAR BB| Open rates'!#REF!</f>
        <v>#REF!</v>
      </c>
      <c r="BE3" s="73" t="e">
        <f>'BAR BB| Open rates'!#REF!</f>
        <v>#REF!</v>
      </c>
      <c r="BF3" s="73" t="e">
        <f>'BAR BB| Open rates'!#REF!</f>
        <v>#REF!</v>
      </c>
      <c r="BG3" s="73" t="e">
        <f>'BAR BB| Open rates'!#REF!</f>
        <v>#REF!</v>
      </c>
      <c r="BH3" s="73" t="e">
        <f>'BAR BB| Open rates'!#REF!</f>
        <v>#REF!</v>
      </c>
      <c r="BI3" s="73" t="e">
        <f>'BAR BB| Open rates'!#REF!</f>
        <v>#REF!</v>
      </c>
      <c r="BJ3" s="73" t="e">
        <f>'BAR BB| Open rates'!#REF!</f>
        <v>#REF!</v>
      </c>
      <c r="BK3" s="73" t="e">
        <f>'BAR BB| Open rates'!#REF!</f>
        <v>#REF!</v>
      </c>
      <c r="BL3" s="73" t="e">
        <f>'BAR BB| Open rates'!#REF!</f>
        <v>#REF!</v>
      </c>
      <c r="BM3" s="73" t="e">
        <f>'BAR BB| Open rates'!#REF!</f>
        <v>#REF!</v>
      </c>
      <c r="BN3" s="73" t="e">
        <f>'BAR BB| Open rates'!#REF!</f>
        <v>#REF!</v>
      </c>
      <c r="BO3" s="73" t="e">
        <f>'BAR BB| Open rates'!#REF!</f>
        <v>#REF!</v>
      </c>
      <c r="BP3" s="73" t="e">
        <f>'BAR BB| Open rates'!#REF!</f>
        <v>#REF!</v>
      </c>
      <c r="BQ3" s="73" t="e">
        <f>'BAR BB| Open rates'!#REF!</f>
        <v>#REF!</v>
      </c>
      <c r="BR3" s="73" t="e">
        <f>'BAR BB| Open rates'!#REF!</f>
        <v>#REF!</v>
      </c>
      <c r="BS3" s="73" t="e">
        <f>'BAR BB| Open rates'!#REF!</f>
        <v>#REF!</v>
      </c>
      <c r="BT3" s="73" t="e">
        <f>'BAR BB| Open rates'!#REF!</f>
        <v>#REF!</v>
      </c>
      <c r="BU3" s="73" t="e">
        <f>'BAR BB| Open rates'!#REF!</f>
        <v>#REF!</v>
      </c>
      <c r="BV3" s="73" t="e">
        <f>'BAR BB| Open rates'!#REF!</f>
        <v>#REF!</v>
      </c>
      <c r="BW3" s="73" t="e">
        <f>'BAR BB| Open rates'!#REF!</f>
        <v>#REF!</v>
      </c>
      <c r="BX3" s="73" t="e">
        <f>'BAR BB| Open rates'!#REF!</f>
        <v>#REF!</v>
      </c>
    </row>
    <row r="4" spans="1:76" s="11" customFormat="1" ht="28.5" customHeight="1" x14ac:dyDescent="0.2">
      <c r="A4" s="8"/>
      <c r="B4" s="73" t="e">
        <f>'BAR BB| Open rates'!#REF!</f>
        <v>#REF!</v>
      </c>
      <c r="C4" s="73" t="e">
        <f>'BAR BB| Open rates'!#REF!</f>
        <v>#REF!</v>
      </c>
      <c r="D4" s="73" t="e">
        <f>'BAR BB| Open rates'!#REF!</f>
        <v>#REF!</v>
      </c>
      <c r="E4" s="73" t="e">
        <f>'BAR BB| Open rates'!#REF!</f>
        <v>#REF!</v>
      </c>
      <c r="F4" s="73" t="e">
        <f>'BAR BB| Open rates'!#REF!</f>
        <v>#REF!</v>
      </c>
      <c r="G4" s="73" t="e">
        <f>'BAR BB| Open rates'!#REF!</f>
        <v>#REF!</v>
      </c>
      <c r="H4" s="73" t="e">
        <f>'BAR BB| Open rates'!#REF!</f>
        <v>#REF!</v>
      </c>
      <c r="I4" s="73" t="e">
        <f>'BAR BB| Open rates'!#REF!</f>
        <v>#REF!</v>
      </c>
      <c r="J4" s="73" t="e">
        <f>'BAR BB| Open rates'!#REF!</f>
        <v>#REF!</v>
      </c>
      <c r="K4" s="73" t="e">
        <f>'BAR BB| Open rates'!#REF!</f>
        <v>#REF!</v>
      </c>
      <c r="L4" s="73" t="e">
        <f>'BAR BB| Open rates'!#REF!</f>
        <v>#REF!</v>
      </c>
      <c r="M4" s="73" t="e">
        <f>'BAR BB| Open rates'!#REF!</f>
        <v>#REF!</v>
      </c>
      <c r="N4" s="73" t="e">
        <f>'BAR BB| Open rates'!#REF!</f>
        <v>#REF!</v>
      </c>
      <c r="O4" s="73" t="e">
        <f>'BAR BB| Open rates'!#REF!</f>
        <v>#REF!</v>
      </c>
      <c r="P4" s="73" t="e">
        <f>'BAR BB| Open rates'!#REF!</f>
        <v>#REF!</v>
      </c>
      <c r="Q4" s="73" t="e">
        <f>'BAR BB| Open rates'!#REF!</f>
        <v>#REF!</v>
      </c>
      <c r="R4" s="73" t="e">
        <f>'BAR BB| Open rates'!#REF!</f>
        <v>#REF!</v>
      </c>
      <c r="S4" s="73" t="e">
        <f>'BAR BB| Open rates'!#REF!</f>
        <v>#REF!</v>
      </c>
      <c r="T4" s="73" t="e">
        <f>'BAR BB| Open rates'!#REF!</f>
        <v>#REF!</v>
      </c>
      <c r="U4" s="73" t="e">
        <f>'BAR BB| Open rates'!#REF!</f>
        <v>#REF!</v>
      </c>
      <c r="V4" s="73" t="e">
        <f>'BAR BB| Open rates'!#REF!</f>
        <v>#REF!</v>
      </c>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c r="AP4" s="73" t="e">
        <f>'BAR BB| Open rates'!#REF!</f>
        <v>#REF!</v>
      </c>
      <c r="AQ4" s="73" t="e">
        <f>'BAR BB| Open rates'!#REF!</f>
        <v>#REF!</v>
      </c>
      <c r="AR4" s="73" t="e">
        <f>'BAR BB| Open rates'!#REF!</f>
        <v>#REF!</v>
      </c>
      <c r="AS4" s="73" t="e">
        <f>'BAR BB| Open rates'!#REF!</f>
        <v>#REF!</v>
      </c>
      <c r="AT4" s="73" t="e">
        <f>'BAR BB| Open rates'!#REF!</f>
        <v>#REF!</v>
      </c>
      <c r="AU4" s="73" t="e">
        <f>'BAR BB| Open rates'!#REF!</f>
        <v>#REF!</v>
      </c>
      <c r="AV4" s="73" t="e">
        <f>'BAR BB| Open rates'!#REF!</f>
        <v>#REF!</v>
      </c>
      <c r="AW4" s="73" t="e">
        <f>'BAR BB| Open rates'!#REF!</f>
        <v>#REF!</v>
      </c>
      <c r="AX4" s="73" t="e">
        <f>'BAR BB| Open rates'!#REF!</f>
        <v>#REF!</v>
      </c>
      <c r="AY4" s="73" t="e">
        <f>'BAR BB| Open rates'!#REF!</f>
        <v>#REF!</v>
      </c>
      <c r="AZ4" s="73" t="e">
        <f>'BAR BB| Open rates'!#REF!</f>
        <v>#REF!</v>
      </c>
      <c r="BA4" s="73" t="e">
        <f>'BAR BB| Open rates'!#REF!</f>
        <v>#REF!</v>
      </c>
      <c r="BB4" s="73" t="e">
        <f>'BAR BB| Open rates'!#REF!</f>
        <v>#REF!</v>
      </c>
      <c r="BC4" s="73" t="e">
        <f>'BAR BB| Open rates'!#REF!</f>
        <v>#REF!</v>
      </c>
      <c r="BD4" s="73" t="e">
        <f>'BAR BB| Open rates'!#REF!</f>
        <v>#REF!</v>
      </c>
      <c r="BE4" s="73" t="e">
        <f>'BAR BB| Open rates'!#REF!</f>
        <v>#REF!</v>
      </c>
      <c r="BF4" s="73" t="e">
        <f>'BAR BB| Open rates'!#REF!</f>
        <v>#REF!</v>
      </c>
      <c r="BG4" s="73" t="e">
        <f>'BAR BB| Open rates'!#REF!</f>
        <v>#REF!</v>
      </c>
      <c r="BH4" s="73" t="e">
        <f>'BAR BB| Open rates'!#REF!</f>
        <v>#REF!</v>
      </c>
      <c r="BI4" s="73" t="e">
        <f>'BAR BB| Open rates'!#REF!</f>
        <v>#REF!</v>
      </c>
      <c r="BJ4" s="73" t="e">
        <f>'BAR BB| Open rates'!#REF!</f>
        <v>#REF!</v>
      </c>
      <c r="BK4" s="73" t="e">
        <f>'BAR BB| Open rates'!#REF!</f>
        <v>#REF!</v>
      </c>
      <c r="BL4" s="73" t="e">
        <f>'BAR BB| Open rates'!#REF!</f>
        <v>#REF!</v>
      </c>
      <c r="BM4" s="73" t="e">
        <f>'BAR BB| Open rates'!#REF!</f>
        <v>#REF!</v>
      </c>
      <c r="BN4" s="73" t="e">
        <f>'BAR BB| Open rates'!#REF!</f>
        <v>#REF!</v>
      </c>
      <c r="BO4" s="73" t="e">
        <f>'BAR BB| Open rates'!#REF!</f>
        <v>#REF!</v>
      </c>
      <c r="BP4" s="73" t="e">
        <f>'BAR BB| Open rates'!#REF!</f>
        <v>#REF!</v>
      </c>
      <c r="BQ4" s="73" t="e">
        <f>'BAR BB| Open rates'!#REF!</f>
        <v>#REF!</v>
      </c>
      <c r="BR4" s="73" t="e">
        <f>'BAR BB| Open rates'!#REF!</f>
        <v>#REF!</v>
      </c>
      <c r="BS4" s="73" t="e">
        <f>'BAR BB| Open rates'!#REF!</f>
        <v>#REF!</v>
      </c>
      <c r="BT4" s="73" t="e">
        <f>'BAR BB| Open rates'!#REF!</f>
        <v>#REF!</v>
      </c>
      <c r="BU4" s="73" t="e">
        <f>'BAR BB| Open rates'!#REF!</f>
        <v>#REF!</v>
      </c>
      <c r="BV4" s="73" t="e">
        <f>'BAR BB| Open rates'!#REF!</f>
        <v>#REF!</v>
      </c>
      <c r="BW4" s="73" t="e">
        <f>'BAR BB| Open rates'!#REF!</f>
        <v>#REF!</v>
      </c>
      <c r="BX4" s="73" t="e">
        <f>'BAR BB| Open rates'!#REF!</f>
        <v>#REF!</v>
      </c>
    </row>
    <row r="5" spans="1:76" s="14" customFormat="1" ht="12" customHeight="1" x14ac:dyDescent="0.2">
      <c r="A5" s="33" t="s">
        <v>53</v>
      </c>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row>
    <row r="6" spans="1:76" s="14" customFormat="1" ht="12" customHeight="1" x14ac:dyDescent="0.2">
      <c r="A6" s="33">
        <v>1</v>
      </c>
      <c r="B6" s="84" t="e">
        <f>'BAR BB| Open rates'!#REF!*0.8</f>
        <v>#REF!</v>
      </c>
      <c r="C6" s="84" t="e">
        <f>'BAR BB| Open rates'!#REF!*0.8</f>
        <v>#REF!</v>
      </c>
      <c r="D6" s="84" t="e">
        <f>'BAR BB| Open rates'!#REF!*0.8</f>
        <v>#REF!</v>
      </c>
      <c r="E6" s="84" t="e">
        <f>'BAR BB| Open rates'!#REF!*0.8</f>
        <v>#REF!</v>
      </c>
      <c r="F6" s="84" t="e">
        <f>'BAR BB| Open rates'!#REF!*0.8</f>
        <v>#REF!</v>
      </c>
      <c r="G6" s="84" t="e">
        <f>'BAR BB| Open rates'!#REF!*0.8</f>
        <v>#REF!</v>
      </c>
      <c r="H6" s="84" t="e">
        <f>'BAR BB| Open rates'!#REF!*0.8</f>
        <v>#REF!</v>
      </c>
      <c r="I6" s="84" t="e">
        <f>'BAR BB| Open rates'!#REF!*0.8</f>
        <v>#REF!</v>
      </c>
      <c r="J6" s="84" t="e">
        <f>'BAR BB| Open rates'!#REF!*0.8</f>
        <v>#REF!</v>
      </c>
      <c r="K6" s="84" t="e">
        <f>'BAR BB| Open rates'!#REF!*0.8</f>
        <v>#REF!</v>
      </c>
      <c r="L6" s="84" t="e">
        <f>'BAR BB| Open rates'!#REF!*0.8</f>
        <v>#REF!</v>
      </c>
      <c r="M6" s="84" t="e">
        <f>'BAR BB| Open rates'!#REF!*0.8</f>
        <v>#REF!</v>
      </c>
      <c r="N6" s="84" t="e">
        <f>'BAR BB| Open rates'!#REF!*0.8</f>
        <v>#REF!</v>
      </c>
      <c r="O6" s="84" t="e">
        <f>'BAR BB| Open rates'!#REF!*0.8</f>
        <v>#REF!</v>
      </c>
      <c r="P6" s="84" t="e">
        <f>'BAR BB| Open rates'!#REF!*0.8</f>
        <v>#REF!</v>
      </c>
      <c r="Q6" s="84" t="e">
        <f>'BAR BB| Open rates'!#REF!*0.8</f>
        <v>#REF!</v>
      </c>
      <c r="R6" s="84" t="e">
        <f>'BAR BB| Open rates'!#REF!*0.8</f>
        <v>#REF!</v>
      </c>
      <c r="S6" s="84" t="e">
        <f>'BAR BB| Open rates'!#REF!*0.8</f>
        <v>#REF!</v>
      </c>
      <c r="T6" s="84" t="e">
        <f>'BAR BB| Open rates'!#REF!*0.8</f>
        <v>#REF!</v>
      </c>
      <c r="U6" s="84" t="e">
        <f>'BAR BB| Open rates'!#REF!*0.8</f>
        <v>#REF!</v>
      </c>
      <c r="V6" s="84" t="e">
        <f>'BAR BB| Open rates'!#REF!*0.8</f>
        <v>#REF!</v>
      </c>
      <c r="W6" s="84" t="e">
        <f>'BAR BB| Open rates'!#REF!*0.8</f>
        <v>#REF!</v>
      </c>
      <c r="X6" s="84" t="e">
        <f>'BAR BB| Open rates'!#REF!*0.8</f>
        <v>#REF!</v>
      </c>
      <c r="Y6" s="84" t="e">
        <f>'BAR BB| Open rates'!#REF!*0.8</f>
        <v>#REF!</v>
      </c>
      <c r="Z6" s="84" t="e">
        <f>'BAR BB| Open rates'!#REF!*0.8</f>
        <v>#REF!</v>
      </c>
      <c r="AA6" s="84" t="e">
        <f>'BAR BB| Open rates'!#REF!*0.8</f>
        <v>#REF!</v>
      </c>
      <c r="AB6" s="84" t="e">
        <f>'BAR BB| Open rates'!#REF!*0.8</f>
        <v>#REF!</v>
      </c>
      <c r="AC6" s="84" t="e">
        <f>'BAR BB| Open rates'!#REF!*0.8</f>
        <v>#REF!</v>
      </c>
      <c r="AD6" s="84" t="e">
        <f>'BAR BB| Open rates'!#REF!*0.8</f>
        <v>#REF!</v>
      </c>
      <c r="AE6" s="84" t="e">
        <f>'BAR BB| Open rates'!#REF!*0.8</f>
        <v>#REF!</v>
      </c>
      <c r="AF6" s="84" t="e">
        <f>'BAR BB| Open rates'!#REF!*0.8</f>
        <v>#REF!</v>
      </c>
      <c r="AG6" s="84" t="e">
        <f>'BAR BB| Open rates'!#REF!*0.8</f>
        <v>#REF!</v>
      </c>
      <c r="AH6" s="84" t="e">
        <f>'BAR BB| Open rates'!#REF!*0.8</f>
        <v>#REF!</v>
      </c>
      <c r="AI6" s="84" t="e">
        <f>'BAR BB| Open rates'!#REF!*0.8</f>
        <v>#REF!</v>
      </c>
      <c r="AJ6" s="84" t="e">
        <f>'BAR BB| Open rates'!#REF!*0.8</f>
        <v>#REF!</v>
      </c>
      <c r="AK6" s="84" t="e">
        <f>'BAR BB| Open rates'!#REF!*0.8</f>
        <v>#REF!</v>
      </c>
      <c r="AL6" s="84" t="e">
        <f>'BAR BB| Open rates'!#REF!*0.8</f>
        <v>#REF!</v>
      </c>
      <c r="AM6" s="84" t="e">
        <f>'BAR BB| Open rates'!#REF!*0.8</f>
        <v>#REF!</v>
      </c>
      <c r="AN6" s="84" t="e">
        <f>'BAR BB| Open rates'!#REF!*0.8</f>
        <v>#REF!</v>
      </c>
      <c r="AO6" s="84" t="e">
        <f>'BAR BB| Open rates'!#REF!*0.8</f>
        <v>#REF!</v>
      </c>
      <c r="AP6" s="84" t="e">
        <f>'BAR BB| Open rates'!#REF!*0.8</f>
        <v>#REF!</v>
      </c>
      <c r="AQ6" s="84" t="e">
        <f>'BAR BB| Open rates'!#REF!*0.8</f>
        <v>#REF!</v>
      </c>
      <c r="AR6" s="84" t="e">
        <f>'BAR BB| Open rates'!#REF!*0.8</f>
        <v>#REF!</v>
      </c>
      <c r="AS6" s="84" t="e">
        <f>'BAR BB| Open rates'!#REF!*0.8</f>
        <v>#REF!</v>
      </c>
      <c r="AT6" s="84" t="e">
        <f>'BAR BB| Open rates'!#REF!*0.8</f>
        <v>#REF!</v>
      </c>
      <c r="AU6" s="84" t="e">
        <f>'BAR BB| Open rates'!#REF!*0.8</f>
        <v>#REF!</v>
      </c>
      <c r="AV6" s="84" t="e">
        <f>'BAR BB| Open rates'!#REF!*0.8</f>
        <v>#REF!</v>
      </c>
      <c r="AW6" s="84" t="e">
        <f>'BAR BB| Open rates'!#REF!*0.8</f>
        <v>#REF!</v>
      </c>
      <c r="AX6" s="84" t="e">
        <f>'BAR BB| Open rates'!#REF!*0.8</f>
        <v>#REF!</v>
      </c>
      <c r="AY6" s="84" t="e">
        <f>'BAR BB| Open rates'!#REF!*0.8</f>
        <v>#REF!</v>
      </c>
      <c r="AZ6" s="84" t="e">
        <f>'BAR BB| Open rates'!#REF!*0.8</f>
        <v>#REF!</v>
      </c>
      <c r="BA6" s="84" t="e">
        <f>'BAR BB| Open rates'!#REF!*0.8</f>
        <v>#REF!</v>
      </c>
      <c r="BB6" s="84" t="e">
        <f>'BAR BB| Open rates'!#REF!*0.8</f>
        <v>#REF!</v>
      </c>
      <c r="BC6" s="84" t="e">
        <f>'BAR BB| Open rates'!#REF!*0.8</f>
        <v>#REF!</v>
      </c>
      <c r="BD6" s="84" t="e">
        <f>'BAR BB| Open rates'!#REF!*0.8</f>
        <v>#REF!</v>
      </c>
      <c r="BE6" s="84" t="e">
        <f>'BAR BB| Open rates'!#REF!*0.8</f>
        <v>#REF!</v>
      </c>
      <c r="BF6" s="84" t="e">
        <f>'BAR BB| Open rates'!#REF!*0.8</f>
        <v>#REF!</v>
      </c>
      <c r="BG6" s="84" t="e">
        <f>'BAR BB| Open rates'!#REF!*0.8</f>
        <v>#REF!</v>
      </c>
      <c r="BH6" s="84" t="e">
        <f>'BAR BB| Open rates'!#REF!*0.8</f>
        <v>#REF!</v>
      </c>
      <c r="BI6" s="84" t="e">
        <f>'BAR BB| Open rates'!#REF!*0.8</f>
        <v>#REF!</v>
      </c>
      <c r="BJ6" s="84" t="e">
        <f>'BAR BB| Open rates'!#REF!*0.8</f>
        <v>#REF!</v>
      </c>
      <c r="BK6" s="84" t="e">
        <f>'BAR BB| Open rates'!#REF!*0.8</f>
        <v>#REF!</v>
      </c>
      <c r="BL6" s="84" t="e">
        <f>'BAR BB| Open rates'!#REF!*0.8</f>
        <v>#REF!</v>
      </c>
      <c r="BM6" s="84" t="e">
        <f>'BAR BB| Open rates'!#REF!*0.8</f>
        <v>#REF!</v>
      </c>
      <c r="BN6" s="84" t="e">
        <f>'BAR BB| Open rates'!#REF!*0.8</f>
        <v>#REF!</v>
      </c>
      <c r="BO6" s="84" t="e">
        <f>'BAR BB| Open rates'!#REF!*0.8</f>
        <v>#REF!</v>
      </c>
      <c r="BP6" s="84" t="e">
        <f>'BAR BB| Open rates'!#REF!*0.8</f>
        <v>#REF!</v>
      </c>
      <c r="BQ6" s="84" t="e">
        <f>'BAR BB| Open rates'!#REF!*0.8</f>
        <v>#REF!</v>
      </c>
      <c r="BR6" s="84" t="e">
        <f>'BAR BB| Open rates'!#REF!*0.8</f>
        <v>#REF!</v>
      </c>
      <c r="BS6" s="84" t="e">
        <f>'BAR BB| Open rates'!#REF!*0.8</f>
        <v>#REF!</v>
      </c>
      <c r="BT6" s="84" t="e">
        <f>'BAR BB| Open rates'!#REF!*0.8</f>
        <v>#REF!</v>
      </c>
      <c r="BU6" s="84" t="e">
        <f>'BAR BB| Open rates'!#REF!*0.8</f>
        <v>#REF!</v>
      </c>
      <c r="BV6" s="84" t="e">
        <f>'BAR BB| Open rates'!#REF!*0.8</f>
        <v>#REF!</v>
      </c>
      <c r="BW6" s="84" t="e">
        <f>'BAR BB| Open rates'!#REF!*0.8</f>
        <v>#REF!</v>
      </c>
      <c r="BX6" s="84" t="e">
        <f>'BAR BB| Open rates'!#REF!*0.8</f>
        <v>#REF!</v>
      </c>
    </row>
    <row r="7" spans="1:76" s="14" customFormat="1" ht="12" customHeight="1" x14ac:dyDescent="0.2">
      <c r="A7" s="33">
        <v>2</v>
      </c>
      <c r="B7" s="84" t="e">
        <f>'BAR BB| Open rates'!#REF!*0.8</f>
        <v>#REF!</v>
      </c>
      <c r="C7" s="84" t="e">
        <f>'BAR BB| Open rates'!#REF!*0.8</f>
        <v>#REF!</v>
      </c>
      <c r="D7" s="84" t="e">
        <f>'BAR BB| Open rates'!#REF!*0.8</f>
        <v>#REF!</v>
      </c>
      <c r="E7" s="84" t="e">
        <f>'BAR BB| Open rates'!#REF!*0.8</f>
        <v>#REF!</v>
      </c>
      <c r="F7" s="84" t="e">
        <f>'BAR BB| Open rates'!#REF!*0.8</f>
        <v>#REF!</v>
      </c>
      <c r="G7" s="84" t="e">
        <f>'BAR BB| Open rates'!#REF!*0.8</f>
        <v>#REF!</v>
      </c>
      <c r="H7" s="84" t="e">
        <f>'BAR BB| Open rates'!#REF!*0.8</f>
        <v>#REF!</v>
      </c>
      <c r="I7" s="84" t="e">
        <f>'BAR BB| Open rates'!#REF!*0.8</f>
        <v>#REF!</v>
      </c>
      <c r="J7" s="84" t="e">
        <f>'BAR BB| Open rates'!#REF!*0.8</f>
        <v>#REF!</v>
      </c>
      <c r="K7" s="84" t="e">
        <f>'BAR BB| Open rates'!#REF!*0.8</f>
        <v>#REF!</v>
      </c>
      <c r="L7" s="84" t="e">
        <f>'BAR BB| Open rates'!#REF!*0.8</f>
        <v>#REF!</v>
      </c>
      <c r="M7" s="84" t="e">
        <f>'BAR BB| Open rates'!#REF!*0.8</f>
        <v>#REF!</v>
      </c>
      <c r="N7" s="84" t="e">
        <f>'BAR BB| Open rates'!#REF!*0.8</f>
        <v>#REF!</v>
      </c>
      <c r="O7" s="84" t="e">
        <f>'BAR BB| Open rates'!#REF!*0.8</f>
        <v>#REF!</v>
      </c>
      <c r="P7" s="84" t="e">
        <f>'BAR BB| Open rates'!#REF!*0.8</f>
        <v>#REF!</v>
      </c>
      <c r="Q7" s="84" t="e">
        <f>'BAR BB| Open rates'!#REF!*0.8</f>
        <v>#REF!</v>
      </c>
      <c r="R7" s="84" t="e">
        <f>'BAR BB| Open rates'!#REF!*0.8</f>
        <v>#REF!</v>
      </c>
      <c r="S7" s="84" t="e">
        <f>'BAR BB| Open rates'!#REF!*0.8</f>
        <v>#REF!</v>
      </c>
      <c r="T7" s="84" t="e">
        <f>'BAR BB| Open rates'!#REF!*0.8</f>
        <v>#REF!</v>
      </c>
      <c r="U7" s="84" t="e">
        <f>'BAR BB| Open rates'!#REF!*0.8</f>
        <v>#REF!</v>
      </c>
      <c r="V7" s="84" t="e">
        <f>'BAR BB| Open rates'!#REF!*0.8</f>
        <v>#REF!</v>
      </c>
      <c r="W7" s="84" t="e">
        <f>'BAR BB| Open rates'!#REF!*0.8</f>
        <v>#REF!</v>
      </c>
      <c r="X7" s="84" t="e">
        <f>'BAR BB| Open rates'!#REF!*0.8</f>
        <v>#REF!</v>
      </c>
      <c r="Y7" s="84" t="e">
        <f>'BAR BB| Open rates'!#REF!*0.8</f>
        <v>#REF!</v>
      </c>
      <c r="Z7" s="84" t="e">
        <f>'BAR BB| Open rates'!#REF!*0.8</f>
        <v>#REF!</v>
      </c>
      <c r="AA7" s="84" t="e">
        <f>'BAR BB| Open rates'!#REF!*0.8</f>
        <v>#REF!</v>
      </c>
      <c r="AB7" s="84" t="e">
        <f>'BAR BB| Open rates'!#REF!*0.8</f>
        <v>#REF!</v>
      </c>
      <c r="AC7" s="84" t="e">
        <f>'BAR BB| Open rates'!#REF!*0.8</f>
        <v>#REF!</v>
      </c>
      <c r="AD7" s="84" t="e">
        <f>'BAR BB| Open rates'!#REF!*0.8</f>
        <v>#REF!</v>
      </c>
      <c r="AE7" s="84" t="e">
        <f>'BAR BB| Open rates'!#REF!*0.8</f>
        <v>#REF!</v>
      </c>
      <c r="AF7" s="84" t="e">
        <f>'BAR BB| Open rates'!#REF!*0.8</f>
        <v>#REF!</v>
      </c>
      <c r="AG7" s="84" t="e">
        <f>'BAR BB| Open rates'!#REF!*0.8</f>
        <v>#REF!</v>
      </c>
      <c r="AH7" s="84" t="e">
        <f>'BAR BB| Open rates'!#REF!*0.8</f>
        <v>#REF!</v>
      </c>
      <c r="AI7" s="84" t="e">
        <f>'BAR BB| Open rates'!#REF!*0.8</f>
        <v>#REF!</v>
      </c>
      <c r="AJ7" s="84" t="e">
        <f>'BAR BB| Open rates'!#REF!*0.8</f>
        <v>#REF!</v>
      </c>
      <c r="AK7" s="84" t="e">
        <f>'BAR BB| Open rates'!#REF!*0.8</f>
        <v>#REF!</v>
      </c>
      <c r="AL7" s="84" t="e">
        <f>'BAR BB| Open rates'!#REF!*0.8</f>
        <v>#REF!</v>
      </c>
      <c r="AM7" s="84" t="e">
        <f>'BAR BB| Open rates'!#REF!*0.8</f>
        <v>#REF!</v>
      </c>
      <c r="AN7" s="84" t="e">
        <f>'BAR BB| Open rates'!#REF!*0.8</f>
        <v>#REF!</v>
      </c>
      <c r="AO7" s="84" t="e">
        <f>'BAR BB| Open rates'!#REF!*0.8</f>
        <v>#REF!</v>
      </c>
      <c r="AP7" s="84" t="e">
        <f>'BAR BB| Open rates'!#REF!*0.8</f>
        <v>#REF!</v>
      </c>
      <c r="AQ7" s="84" t="e">
        <f>'BAR BB| Open rates'!#REF!*0.8</f>
        <v>#REF!</v>
      </c>
      <c r="AR7" s="84" t="e">
        <f>'BAR BB| Open rates'!#REF!*0.8</f>
        <v>#REF!</v>
      </c>
      <c r="AS7" s="84" t="e">
        <f>'BAR BB| Open rates'!#REF!*0.8</f>
        <v>#REF!</v>
      </c>
      <c r="AT7" s="84" t="e">
        <f>'BAR BB| Open rates'!#REF!*0.8</f>
        <v>#REF!</v>
      </c>
      <c r="AU7" s="84" t="e">
        <f>'BAR BB| Open rates'!#REF!*0.8</f>
        <v>#REF!</v>
      </c>
      <c r="AV7" s="84" t="e">
        <f>'BAR BB| Open rates'!#REF!*0.8</f>
        <v>#REF!</v>
      </c>
      <c r="AW7" s="84" t="e">
        <f>'BAR BB| Open rates'!#REF!*0.8</f>
        <v>#REF!</v>
      </c>
      <c r="AX7" s="84" t="e">
        <f>'BAR BB| Open rates'!#REF!*0.8</f>
        <v>#REF!</v>
      </c>
      <c r="AY7" s="84" t="e">
        <f>'BAR BB| Open rates'!#REF!*0.8</f>
        <v>#REF!</v>
      </c>
      <c r="AZ7" s="84" t="e">
        <f>'BAR BB| Open rates'!#REF!*0.8</f>
        <v>#REF!</v>
      </c>
      <c r="BA7" s="84" t="e">
        <f>'BAR BB| Open rates'!#REF!*0.8</f>
        <v>#REF!</v>
      </c>
      <c r="BB7" s="84" t="e">
        <f>'BAR BB| Open rates'!#REF!*0.8</f>
        <v>#REF!</v>
      </c>
      <c r="BC7" s="84" t="e">
        <f>'BAR BB| Open rates'!#REF!*0.8</f>
        <v>#REF!</v>
      </c>
      <c r="BD7" s="84" t="e">
        <f>'BAR BB| Open rates'!#REF!*0.8</f>
        <v>#REF!</v>
      </c>
      <c r="BE7" s="84" t="e">
        <f>'BAR BB| Open rates'!#REF!*0.8</f>
        <v>#REF!</v>
      </c>
      <c r="BF7" s="84" t="e">
        <f>'BAR BB| Open rates'!#REF!*0.8</f>
        <v>#REF!</v>
      </c>
      <c r="BG7" s="84" t="e">
        <f>'BAR BB| Open rates'!#REF!*0.8</f>
        <v>#REF!</v>
      </c>
      <c r="BH7" s="84" t="e">
        <f>'BAR BB| Open rates'!#REF!*0.8</f>
        <v>#REF!</v>
      </c>
      <c r="BI7" s="84" t="e">
        <f>'BAR BB| Open rates'!#REF!*0.8</f>
        <v>#REF!</v>
      </c>
      <c r="BJ7" s="84" t="e">
        <f>'BAR BB| Open rates'!#REF!*0.8</f>
        <v>#REF!</v>
      </c>
      <c r="BK7" s="84" t="e">
        <f>'BAR BB| Open rates'!#REF!*0.8</f>
        <v>#REF!</v>
      </c>
      <c r="BL7" s="84" t="e">
        <f>'BAR BB| Open rates'!#REF!*0.8</f>
        <v>#REF!</v>
      </c>
      <c r="BM7" s="84" t="e">
        <f>'BAR BB| Open rates'!#REF!*0.8</f>
        <v>#REF!</v>
      </c>
      <c r="BN7" s="84" t="e">
        <f>'BAR BB| Open rates'!#REF!*0.8</f>
        <v>#REF!</v>
      </c>
      <c r="BO7" s="84" t="e">
        <f>'BAR BB| Open rates'!#REF!*0.8</f>
        <v>#REF!</v>
      </c>
      <c r="BP7" s="84" t="e">
        <f>'BAR BB| Open rates'!#REF!*0.8</f>
        <v>#REF!</v>
      </c>
      <c r="BQ7" s="84" t="e">
        <f>'BAR BB| Open rates'!#REF!*0.8</f>
        <v>#REF!</v>
      </c>
      <c r="BR7" s="84" t="e">
        <f>'BAR BB| Open rates'!#REF!*0.8</f>
        <v>#REF!</v>
      </c>
      <c r="BS7" s="84" t="e">
        <f>'BAR BB| Open rates'!#REF!*0.8</f>
        <v>#REF!</v>
      </c>
      <c r="BT7" s="84" t="e">
        <f>'BAR BB| Open rates'!#REF!*0.8</f>
        <v>#REF!</v>
      </c>
      <c r="BU7" s="84" t="e">
        <f>'BAR BB| Open rates'!#REF!*0.8</f>
        <v>#REF!</v>
      </c>
      <c r="BV7" s="84" t="e">
        <f>'BAR BB| Open rates'!#REF!*0.8</f>
        <v>#REF!</v>
      </c>
      <c r="BW7" s="84" t="e">
        <f>'BAR BB| Open rates'!#REF!*0.8</f>
        <v>#REF!</v>
      </c>
      <c r="BX7" s="84" t="e">
        <f>'BAR BB| Open rates'!#REF!*0.8</f>
        <v>#REF!</v>
      </c>
    </row>
    <row r="8" spans="1:76"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row>
    <row r="9" spans="1:76" s="14" customFormat="1" ht="12" customHeight="1" x14ac:dyDescent="0.2">
      <c r="A9" s="75">
        <v>1</v>
      </c>
      <c r="B9" s="84" t="e">
        <f>'BAR BB| Open rates'!#REF!*0.8</f>
        <v>#REF!</v>
      </c>
      <c r="C9" s="84" t="e">
        <f>'BAR BB| Open rates'!#REF!*0.8</f>
        <v>#REF!</v>
      </c>
      <c r="D9" s="84" t="e">
        <f>'BAR BB| Open rates'!#REF!*0.8</f>
        <v>#REF!</v>
      </c>
      <c r="E9" s="84" t="e">
        <f>'BAR BB| Open rates'!#REF!*0.8</f>
        <v>#REF!</v>
      </c>
      <c r="F9" s="84" t="e">
        <f>'BAR BB| Open rates'!#REF!*0.8</f>
        <v>#REF!</v>
      </c>
      <c r="G9" s="84" t="e">
        <f>'BAR BB| Open rates'!#REF!*0.8</f>
        <v>#REF!</v>
      </c>
      <c r="H9" s="84" t="e">
        <f>'BAR BB| Open rates'!#REF!*0.8</f>
        <v>#REF!</v>
      </c>
      <c r="I9" s="84" t="e">
        <f>'BAR BB| Open rates'!#REF!*0.8</f>
        <v>#REF!</v>
      </c>
      <c r="J9" s="84" t="e">
        <f>'BAR BB| Open rates'!#REF!*0.8</f>
        <v>#REF!</v>
      </c>
      <c r="K9" s="84" t="e">
        <f>'BAR BB| Open rates'!#REF!*0.8</f>
        <v>#REF!</v>
      </c>
      <c r="L9" s="84" t="e">
        <f>'BAR BB| Open rates'!#REF!*0.8</f>
        <v>#REF!</v>
      </c>
      <c r="M9" s="84" t="e">
        <f>'BAR BB| Open rates'!#REF!*0.8</f>
        <v>#REF!</v>
      </c>
      <c r="N9" s="84" t="e">
        <f>'BAR BB| Open rates'!#REF!*0.8</f>
        <v>#REF!</v>
      </c>
      <c r="O9" s="84" t="e">
        <f>'BAR BB| Open rates'!#REF!*0.8</f>
        <v>#REF!</v>
      </c>
      <c r="P9" s="84" t="e">
        <f>'BAR BB| Open rates'!#REF!*0.8</f>
        <v>#REF!</v>
      </c>
      <c r="Q9" s="84" t="e">
        <f>'BAR BB| Open rates'!#REF!*0.8</f>
        <v>#REF!</v>
      </c>
      <c r="R9" s="84" t="e">
        <f>'BAR BB| Open rates'!#REF!*0.8</f>
        <v>#REF!</v>
      </c>
      <c r="S9" s="84" t="e">
        <f>'BAR BB| Open rates'!#REF!*0.8</f>
        <v>#REF!</v>
      </c>
      <c r="T9" s="84" t="e">
        <f>'BAR BB| Open rates'!#REF!*0.8</f>
        <v>#REF!</v>
      </c>
      <c r="U9" s="84" t="e">
        <f>'BAR BB| Open rates'!#REF!*0.8</f>
        <v>#REF!</v>
      </c>
      <c r="V9" s="84" t="e">
        <f>'BAR BB| Open rates'!#REF!*0.8</f>
        <v>#REF!</v>
      </c>
      <c r="W9" s="84" t="e">
        <f>'BAR BB| Open rates'!#REF!*0.8</f>
        <v>#REF!</v>
      </c>
      <c r="X9" s="84" t="e">
        <f>'BAR BB| Open rates'!#REF!*0.8</f>
        <v>#REF!</v>
      </c>
      <c r="Y9" s="84" t="e">
        <f>'BAR BB| Open rates'!#REF!*0.8</f>
        <v>#REF!</v>
      </c>
      <c r="Z9" s="84" t="e">
        <f>'BAR BB| Open rates'!#REF!*0.8</f>
        <v>#REF!</v>
      </c>
      <c r="AA9" s="84" t="e">
        <f>'BAR BB| Open rates'!#REF!*0.8</f>
        <v>#REF!</v>
      </c>
      <c r="AB9" s="84" t="e">
        <f>'BAR BB| Open rates'!#REF!*0.8</f>
        <v>#REF!</v>
      </c>
      <c r="AC9" s="84" t="e">
        <f>'BAR BB| Open rates'!#REF!*0.8</f>
        <v>#REF!</v>
      </c>
      <c r="AD9" s="84" t="e">
        <f>'BAR BB| Open rates'!#REF!*0.8</f>
        <v>#REF!</v>
      </c>
      <c r="AE9" s="84" t="e">
        <f>'BAR BB| Open rates'!#REF!*0.8</f>
        <v>#REF!</v>
      </c>
      <c r="AF9" s="84" t="e">
        <f>'BAR BB| Open rates'!#REF!*0.8</f>
        <v>#REF!</v>
      </c>
      <c r="AG9" s="84" t="e">
        <f>'BAR BB| Open rates'!#REF!*0.8</f>
        <v>#REF!</v>
      </c>
      <c r="AH9" s="84" t="e">
        <f>'BAR BB| Open rates'!#REF!*0.8</f>
        <v>#REF!</v>
      </c>
      <c r="AI9" s="84" t="e">
        <f>'BAR BB| Open rates'!#REF!*0.8</f>
        <v>#REF!</v>
      </c>
      <c r="AJ9" s="84" t="e">
        <f>'BAR BB| Open rates'!#REF!*0.8</f>
        <v>#REF!</v>
      </c>
      <c r="AK9" s="84" t="e">
        <f>'BAR BB| Open rates'!#REF!*0.8</f>
        <v>#REF!</v>
      </c>
      <c r="AL9" s="84" t="e">
        <f>'BAR BB| Open rates'!#REF!*0.8</f>
        <v>#REF!</v>
      </c>
      <c r="AM9" s="84" t="e">
        <f>'BAR BB| Open rates'!#REF!*0.8</f>
        <v>#REF!</v>
      </c>
      <c r="AN9" s="84" t="e">
        <f>'BAR BB| Open rates'!#REF!*0.8</f>
        <v>#REF!</v>
      </c>
      <c r="AO9" s="84" t="e">
        <f>'BAR BB| Open rates'!#REF!*0.8</f>
        <v>#REF!</v>
      </c>
      <c r="AP9" s="84" t="e">
        <f>'BAR BB| Open rates'!#REF!*0.8</f>
        <v>#REF!</v>
      </c>
      <c r="AQ9" s="84" t="e">
        <f>'BAR BB| Open rates'!#REF!*0.8</f>
        <v>#REF!</v>
      </c>
      <c r="AR9" s="84" t="e">
        <f>'BAR BB| Open rates'!#REF!*0.8</f>
        <v>#REF!</v>
      </c>
      <c r="AS9" s="84" t="e">
        <f>'BAR BB| Open rates'!#REF!*0.8</f>
        <v>#REF!</v>
      </c>
      <c r="AT9" s="84" t="e">
        <f>'BAR BB| Open rates'!#REF!*0.8</f>
        <v>#REF!</v>
      </c>
      <c r="AU9" s="84" t="e">
        <f>'BAR BB| Open rates'!#REF!*0.8</f>
        <v>#REF!</v>
      </c>
      <c r="AV9" s="84" t="e">
        <f>'BAR BB| Open rates'!#REF!*0.8</f>
        <v>#REF!</v>
      </c>
      <c r="AW9" s="84" t="e">
        <f>'BAR BB| Open rates'!#REF!*0.8</f>
        <v>#REF!</v>
      </c>
      <c r="AX9" s="84" t="e">
        <f>'BAR BB| Open rates'!#REF!*0.8</f>
        <v>#REF!</v>
      </c>
      <c r="AY9" s="84" t="e">
        <f>'BAR BB| Open rates'!#REF!*0.8</f>
        <v>#REF!</v>
      </c>
      <c r="AZ9" s="84" t="e">
        <f>'BAR BB| Open rates'!#REF!*0.8</f>
        <v>#REF!</v>
      </c>
      <c r="BA9" s="84" t="e">
        <f>'BAR BB| Open rates'!#REF!*0.8</f>
        <v>#REF!</v>
      </c>
      <c r="BB9" s="84" t="e">
        <f>'BAR BB| Open rates'!#REF!*0.8</f>
        <v>#REF!</v>
      </c>
      <c r="BC9" s="84" t="e">
        <f>'BAR BB| Open rates'!#REF!*0.8</f>
        <v>#REF!</v>
      </c>
      <c r="BD9" s="84" t="e">
        <f>'BAR BB| Open rates'!#REF!*0.8</f>
        <v>#REF!</v>
      </c>
      <c r="BE9" s="84" t="e">
        <f>'BAR BB| Open rates'!#REF!*0.8</f>
        <v>#REF!</v>
      </c>
      <c r="BF9" s="84" t="e">
        <f>'BAR BB| Open rates'!#REF!*0.8</f>
        <v>#REF!</v>
      </c>
      <c r="BG9" s="84" t="e">
        <f>'BAR BB| Open rates'!#REF!*0.8</f>
        <v>#REF!</v>
      </c>
      <c r="BH9" s="84" t="e">
        <f>'BAR BB| Open rates'!#REF!*0.8</f>
        <v>#REF!</v>
      </c>
      <c r="BI9" s="84" t="e">
        <f>'BAR BB| Open rates'!#REF!*0.8</f>
        <v>#REF!</v>
      </c>
      <c r="BJ9" s="84" t="e">
        <f>'BAR BB| Open rates'!#REF!*0.8</f>
        <v>#REF!</v>
      </c>
      <c r="BK9" s="84" t="e">
        <f>'BAR BB| Open rates'!#REF!*0.8</f>
        <v>#REF!</v>
      </c>
      <c r="BL9" s="84" t="e">
        <f>'BAR BB| Open rates'!#REF!*0.8</f>
        <v>#REF!</v>
      </c>
      <c r="BM9" s="84" t="e">
        <f>'BAR BB| Open rates'!#REF!*0.8</f>
        <v>#REF!</v>
      </c>
      <c r="BN9" s="84" t="e">
        <f>'BAR BB| Open rates'!#REF!*0.8</f>
        <v>#REF!</v>
      </c>
      <c r="BO9" s="84" t="e">
        <f>'BAR BB| Open rates'!#REF!*0.8</f>
        <v>#REF!</v>
      </c>
      <c r="BP9" s="84" t="e">
        <f>'BAR BB| Open rates'!#REF!*0.8</f>
        <v>#REF!</v>
      </c>
      <c r="BQ9" s="84" t="e">
        <f>'BAR BB| Open rates'!#REF!*0.8</f>
        <v>#REF!</v>
      </c>
      <c r="BR9" s="84" t="e">
        <f>'BAR BB| Open rates'!#REF!*0.8</f>
        <v>#REF!</v>
      </c>
      <c r="BS9" s="84" t="e">
        <f>'BAR BB| Open rates'!#REF!*0.8</f>
        <v>#REF!</v>
      </c>
      <c r="BT9" s="84" t="e">
        <f>'BAR BB| Open rates'!#REF!*0.8</f>
        <v>#REF!</v>
      </c>
      <c r="BU9" s="84" t="e">
        <f>'BAR BB| Open rates'!#REF!*0.8</f>
        <v>#REF!</v>
      </c>
      <c r="BV9" s="84" t="e">
        <f>'BAR BB| Open rates'!#REF!*0.8</f>
        <v>#REF!</v>
      </c>
      <c r="BW9" s="84" t="e">
        <f>'BAR BB| Open rates'!#REF!*0.8</f>
        <v>#REF!</v>
      </c>
      <c r="BX9" s="84" t="e">
        <f>'BAR BB| Open rates'!#REF!*0.8</f>
        <v>#REF!</v>
      </c>
    </row>
    <row r="10" spans="1:76" s="14" customFormat="1" ht="12" customHeight="1" x14ac:dyDescent="0.2">
      <c r="A10" s="75">
        <v>2</v>
      </c>
      <c r="B10" s="84" t="e">
        <f>'BAR BB| Open rates'!#REF!*0.8</f>
        <v>#REF!</v>
      </c>
      <c r="C10" s="84" t="e">
        <f>'BAR BB| Open rates'!#REF!*0.8</f>
        <v>#REF!</v>
      </c>
      <c r="D10" s="84" t="e">
        <f>'BAR BB| Open rates'!#REF!*0.8</f>
        <v>#REF!</v>
      </c>
      <c r="E10" s="84" t="e">
        <f>'BAR BB| Open rates'!#REF!*0.8</f>
        <v>#REF!</v>
      </c>
      <c r="F10" s="84" t="e">
        <f>'BAR BB| Open rates'!#REF!*0.8</f>
        <v>#REF!</v>
      </c>
      <c r="G10" s="84" t="e">
        <f>'BAR BB| Open rates'!#REF!*0.8</f>
        <v>#REF!</v>
      </c>
      <c r="H10" s="84" t="e">
        <f>'BAR BB| Open rates'!#REF!*0.8</f>
        <v>#REF!</v>
      </c>
      <c r="I10" s="84" t="e">
        <f>'BAR BB| Open rates'!#REF!*0.8</f>
        <v>#REF!</v>
      </c>
      <c r="J10" s="84" t="e">
        <f>'BAR BB| Open rates'!#REF!*0.8</f>
        <v>#REF!</v>
      </c>
      <c r="K10" s="84" t="e">
        <f>'BAR BB| Open rates'!#REF!*0.8</f>
        <v>#REF!</v>
      </c>
      <c r="L10" s="84" t="e">
        <f>'BAR BB| Open rates'!#REF!*0.8</f>
        <v>#REF!</v>
      </c>
      <c r="M10" s="84" t="e">
        <f>'BAR BB| Open rates'!#REF!*0.8</f>
        <v>#REF!</v>
      </c>
      <c r="N10" s="84" t="e">
        <f>'BAR BB| Open rates'!#REF!*0.8</f>
        <v>#REF!</v>
      </c>
      <c r="O10" s="84" t="e">
        <f>'BAR BB| Open rates'!#REF!*0.8</f>
        <v>#REF!</v>
      </c>
      <c r="P10" s="84" t="e">
        <f>'BAR BB| Open rates'!#REF!*0.8</f>
        <v>#REF!</v>
      </c>
      <c r="Q10" s="84" t="e">
        <f>'BAR BB| Open rates'!#REF!*0.8</f>
        <v>#REF!</v>
      </c>
      <c r="R10" s="84" t="e">
        <f>'BAR BB| Open rates'!#REF!*0.8</f>
        <v>#REF!</v>
      </c>
      <c r="S10" s="84" t="e">
        <f>'BAR BB| Open rates'!#REF!*0.8</f>
        <v>#REF!</v>
      </c>
      <c r="T10" s="84" t="e">
        <f>'BAR BB| Open rates'!#REF!*0.8</f>
        <v>#REF!</v>
      </c>
      <c r="U10" s="84" t="e">
        <f>'BAR BB| Open rates'!#REF!*0.8</f>
        <v>#REF!</v>
      </c>
      <c r="V10" s="84" t="e">
        <f>'BAR BB| Open rates'!#REF!*0.8</f>
        <v>#REF!</v>
      </c>
      <c r="W10" s="84" t="e">
        <f>'BAR BB| Open rates'!#REF!*0.8</f>
        <v>#REF!</v>
      </c>
      <c r="X10" s="84" t="e">
        <f>'BAR BB| Open rates'!#REF!*0.8</f>
        <v>#REF!</v>
      </c>
      <c r="Y10" s="84" t="e">
        <f>'BAR BB| Open rates'!#REF!*0.8</f>
        <v>#REF!</v>
      </c>
      <c r="Z10" s="84" t="e">
        <f>'BAR BB| Open rates'!#REF!*0.8</f>
        <v>#REF!</v>
      </c>
      <c r="AA10" s="84" t="e">
        <f>'BAR BB| Open rates'!#REF!*0.8</f>
        <v>#REF!</v>
      </c>
      <c r="AB10" s="84" t="e">
        <f>'BAR BB| Open rates'!#REF!*0.8</f>
        <v>#REF!</v>
      </c>
      <c r="AC10" s="84" t="e">
        <f>'BAR BB| Open rates'!#REF!*0.8</f>
        <v>#REF!</v>
      </c>
      <c r="AD10" s="84" t="e">
        <f>'BAR BB| Open rates'!#REF!*0.8</f>
        <v>#REF!</v>
      </c>
      <c r="AE10" s="84" t="e">
        <f>'BAR BB| Open rates'!#REF!*0.8</f>
        <v>#REF!</v>
      </c>
      <c r="AF10" s="84" t="e">
        <f>'BAR BB| Open rates'!#REF!*0.8</f>
        <v>#REF!</v>
      </c>
      <c r="AG10" s="84" t="e">
        <f>'BAR BB| Open rates'!#REF!*0.8</f>
        <v>#REF!</v>
      </c>
      <c r="AH10" s="84" t="e">
        <f>'BAR BB| Open rates'!#REF!*0.8</f>
        <v>#REF!</v>
      </c>
      <c r="AI10" s="84" t="e">
        <f>'BAR BB| Open rates'!#REF!*0.8</f>
        <v>#REF!</v>
      </c>
      <c r="AJ10" s="84" t="e">
        <f>'BAR BB| Open rates'!#REF!*0.8</f>
        <v>#REF!</v>
      </c>
      <c r="AK10" s="84" t="e">
        <f>'BAR BB| Open rates'!#REF!*0.8</f>
        <v>#REF!</v>
      </c>
      <c r="AL10" s="84" t="e">
        <f>'BAR BB| Open rates'!#REF!*0.8</f>
        <v>#REF!</v>
      </c>
      <c r="AM10" s="84" t="e">
        <f>'BAR BB| Open rates'!#REF!*0.8</f>
        <v>#REF!</v>
      </c>
      <c r="AN10" s="84" t="e">
        <f>'BAR BB| Open rates'!#REF!*0.8</f>
        <v>#REF!</v>
      </c>
      <c r="AO10" s="84" t="e">
        <f>'BAR BB| Open rates'!#REF!*0.8</f>
        <v>#REF!</v>
      </c>
      <c r="AP10" s="84" t="e">
        <f>'BAR BB| Open rates'!#REF!*0.8</f>
        <v>#REF!</v>
      </c>
      <c r="AQ10" s="84" t="e">
        <f>'BAR BB| Open rates'!#REF!*0.8</f>
        <v>#REF!</v>
      </c>
      <c r="AR10" s="84" t="e">
        <f>'BAR BB| Open rates'!#REF!*0.8</f>
        <v>#REF!</v>
      </c>
      <c r="AS10" s="84" t="e">
        <f>'BAR BB| Open rates'!#REF!*0.8</f>
        <v>#REF!</v>
      </c>
      <c r="AT10" s="84" t="e">
        <f>'BAR BB| Open rates'!#REF!*0.8</f>
        <v>#REF!</v>
      </c>
      <c r="AU10" s="84" t="e">
        <f>'BAR BB| Open rates'!#REF!*0.8</f>
        <v>#REF!</v>
      </c>
      <c r="AV10" s="84" t="e">
        <f>'BAR BB| Open rates'!#REF!*0.8</f>
        <v>#REF!</v>
      </c>
      <c r="AW10" s="84" t="e">
        <f>'BAR BB| Open rates'!#REF!*0.8</f>
        <v>#REF!</v>
      </c>
      <c r="AX10" s="84" t="e">
        <f>'BAR BB| Open rates'!#REF!*0.8</f>
        <v>#REF!</v>
      </c>
      <c r="AY10" s="84" t="e">
        <f>'BAR BB| Open rates'!#REF!*0.8</f>
        <v>#REF!</v>
      </c>
      <c r="AZ10" s="84" t="e">
        <f>'BAR BB| Open rates'!#REF!*0.8</f>
        <v>#REF!</v>
      </c>
      <c r="BA10" s="84" t="e">
        <f>'BAR BB| Open rates'!#REF!*0.8</f>
        <v>#REF!</v>
      </c>
      <c r="BB10" s="84" t="e">
        <f>'BAR BB| Open rates'!#REF!*0.8</f>
        <v>#REF!</v>
      </c>
      <c r="BC10" s="84" t="e">
        <f>'BAR BB| Open rates'!#REF!*0.8</f>
        <v>#REF!</v>
      </c>
      <c r="BD10" s="84" t="e">
        <f>'BAR BB| Open rates'!#REF!*0.8</f>
        <v>#REF!</v>
      </c>
      <c r="BE10" s="84" t="e">
        <f>'BAR BB| Open rates'!#REF!*0.8</f>
        <v>#REF!</v>
      </c>
      <c r="BF10" s="84" t="e">
        <f>'BAR BB| Open rates'!#REF!*0.8</f>
        <v>#REF!</v>
      </c>
      <c r="BG10" s="84" t="e">
        <f>'BAR BB| Open rates'!#REF!*0.8</f>
        <v>#REF!</v>
      </c>
      <c r="BH10" s="84" t="e">
        <f>'BAR BB| Open rates'!#REF!*0.8</f>
        <v>#REF!</v>
      </c>
      <c r="BI10" s="84" t="e">
        <f>'BAR BB| Open rates'!#REF!*0.8</f>
        <v>#REF!</v>
      </c>
      <c r="BJ10" s="84" t="e">
        <f>'BAR BB| Open rates'!#REF!*0.8</f>
        <v>#REF!</v>
      </c>
      <c r="BK10" s="84" t="e">
        <f>'BAR BB| Open rates'!#REF!*0.8</f>
        <v>#REF!</v>
      </c>
      <c r="BL10" s="84" t="e">
        <f>'BAR BB| Open rates'!#REF!*0.8</f>
        <v>#REF!</v>
      </c>
      <c r="BM10" s="84" t="e">
        <f>'BAR BB| Open rates'!#REF!*0.8</f>
        <v>#REF!</v>
      </c>
      <c r="BN10" s="84" t="e">
        <f>'BAR BB| Open rates'!#REF!*0.8</f>
        <v>#REF!</v>
      </c>
      <c r="BO10" s="84" t="e">
        <f>'BAR BB| Open rates'!#REF!*0.8</f>
        <v>#REF!</v>
      </c>
      <c r="BP10" s="84" t="e">
        <f>'BAR BB| Open rates'!#REF!*0.8</f>
        <v>#REF!</v>
      </c>
      <c r="BQ10" s="84" t="e">
        <f>'BAR BB| Open rates'!#REF!*0.8</f>
        <v>#REF!</v>
      </c>
      <c r="BR10" s="84" t="e">
        <f>'BAR BB| Open rates'!#REF!*0.8</f>
        <v>#REF!</v>
      </c>
      <c r="BS10" s="84" t="e">
        <f>'BAR BB| Open rates'!#REF!*0.8</f>
        <v>#REF!</v>
      </c>
      <c r="BT10" s="84" t="e">
        <f>'BAR BB| Open rates'!#REF!*0.8</f>
        <v>#REF!</v>
      </c>
      <c r="BU10" s="84" t="e">
        <f>'BAR BB| Open rates'!#REF!*0.8</f>
        <v>#REF!</v>
      </c>
      <c r="BV10" s="84" t="e">
        <f>'BAR BB| Open rates'!#REF!*0.8</f>
        <v>#REF!</v>
      </c>
      <c r="BW10" s="84" t="e">
        <f>'BAR BB| Open rates'!#REF!*0.8</f>
        <v>#REF!</v>
      </c>
      <c r="BX10" s="84" t="e">
        <f>'BAR BB| Open rates'!#REF!*0.8</f>
        <v>#REF!</v>
      </c>
    </row>
    <row r="11" spans="1:76" s="14" customFormat="1" ht="12" customHeight="1" x14ac:dyDescent="0.2">
      <c r="A11" s="75"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row>
    <row r="12" spans="1:76" s="14" customFormat="1" ht="12" customHeight="1" x14ac:dyDescent="0.2">
      <c r="A12" s="75">
        <v>1</v>
      </c>
      <c r="B12" s="84" t="e">
        <f>'BAR BB| Open rates'!#REF!*0.8</f>
        <v>#REF!</v>
      </c>
      <c r="C12" s="84" t="e">
        <f>'BAR BB| Open rates'!#REF!*0.8</f>
        <v>#REF!</v>
      </c>
      <c r="D12" s="84" t="e">
        <f>'BAR BB| Open rates'!#REF!*0.8</f>
        <v>#REF!</v>
      </c>
      <c r="E12" s="84" t="e">
        <f>'BAR BB| Open rates'!#REF!*0.8</f>
        <v>#REF!</v>
      </c>
      <c r="F12" s="84" t="e">
        <f>'BAR BB| Open rates'!#REF!*0.8</f>
        <v>#REF!</v>
      </c>
      <c r="G12" s="84" t="e">
        <f>'BAR BB| Open rates'!#REF!*0.8</f>
        <v>#REF!</v>
      </c>
      <c r="H12" s="84" t="e">
        <f>'BAR BB| Open rates'!#REF!*0.8</f>
        <v>#REF!</v>
      </c>
      <c r="I12" s="84" t="e">
        <f>'BAR BB| Open rates'!#REF!*0.8</f>
        <v>#REF!</v>
      </c>
      <c r="J12" s="84" t="e">
        <f>'BAR BB| Open rates'!#REF!*0.8</f>
        <v>#REF!</v>
      </c>
      <c r="K12" s="84" t="e">
        <f>'BAR BB| Open rates'!#REF!*0.8</f>
        <v>#REF!</v>
      </c>
      <c r="L12" s="84" t="e">
        <f>'BAR BB| Open rates'!#REF!*0.8</f>
        <v>#REF!</v>
      </c>
      <c r="M12" s="84" t="e">
        <f>'BAR BB| Open rates'!#REF!*0.8</f>
        <v>#REF!</v>
      </c>
      <c r="N12" s="84" t="e">
        <f>'BAR BB| Open rates'!#REF!*0.8</f>
        <v>#REF!</v>
      </c>
      <c r="O12" s="84" t="e">
        <f>'BAR BB| Open rates'!#REF!*0.8</f>
        <v>#REF!</v>
      </c>
      <c r="P12" s="84" t="e">
        <f>'BAR BB| Open rates'!#REF!*0.8</f>
        <v>#REF!</v>
      </c>
      <c r="Q12" s="84" t="e">
        <f>'BAR BB| Open rates'!#REF!*0.8</f>
        <v>#REF!</v>
      </c>
      <c r="R12" s="84" t="e">
        <f>'BAR BB| Open rates'!#REF!*0.8</f>
        <v>#REF!</v>
      </c>
      <c r="S12" s="84" t="e">
        <f>'BAR BB| Open rates'!#REF!*0.8</f>
        <v>#REF!</v>
      </c>
      <c r="T12" s="84" t="e">
        <f>'BAR BB| Open rates'!#REF!*0.8</f>
        <v>#REF!</v>
      </c>
      <c r="U12" s="84" t="e">
        <f>'BAR BB| Open rates'!#REF!*0.8</f>
        <v>#REF!</v>
      </c>
      <c r="V12" s="84" t="e">
        <f>'BAR BB| Open rates'!#REF!*0.8</f>
        <v>#REF!</v>
      </c>
      <c r="W12" s="84" t="e">
        <f>'BAR BB| Open rates'!#REF!*0.8</f>
        <v>#REF!</v>
      </c>
      <c r="X12" s="84" t="e">
        <f>'BAR BB| Open rates'!#REF!*0.8</f>
        <v>#REF!</v>
      </c>
      <c r="Y12" s="84" t="e">
        <f>'BAR BB| Open rates'!#REF!*0.8</f>
        <v>#REF!</v>
      </c>
      <c r="Z12" s="84" t="e">
        <f>'BAR BB| Open rates'!#REF!*0.8</f>
        <v>#REF!</v>
      </c>
      <c r="AA12" s="84" t="e">
        <f>'BAR BB| Open rates'!#REF!*0.8</f>
        <v>#REF!</v>
      </c>
      <c r="AB12" s="84" t="e">
        <f>'BAR BB| Open rates'!#REF!*0.8</f>
        <v>#REF!</v>
      </c>
      <c r="AC12" s="84" t="e">
        <f>'BAR BB| Open rates'!#REF!*0.8</f>
        <v>#REF!</v>
      </c>
      <c r="AD12" s="84" t="e">
        <f>'BAR BB| Open rates'!#REF!*0.8</f>
        <v>#REF!</v>
      </c>
      <c r="AE12" s="84" t="e">
        <f>'BAR BB| Open rates'!#REF!*0.8</f>
        <v>#REF!</v>
      </c>
      <c r="AF12" s="84" t="e">
        <f>'BAR BB| Open rates'!#REF!*0.8</f>
        <v>#REF!</v>
      </c>
      <c r="AG12" s="84" t="e">
        <f>'BAR BB| Open rates'!#REF!*0.8</f>
        <v>#REF!</v>
      </c>
      <c r="AH12" s="84" t="e">
        <f>'BAR BB| Open rates'!#REF!*0.8</f>
        <v>#REF!</v>
      </c>
      <c r="AI12" s="84" t="e">
        <f>'BAR BB| Open rates'!#REF!*0.8</f>
        <v>#REF!</v>
      </c>
      <c r="AJ12" s="84" t="e">
        <f>'BAR BB| Open rates'!#REF!*0.8</f>
        <v>#REF!</v>
      </c>
      <c r="AK12" s="84" t="e">
        <f>'BAR BB| Open rates'!#REF!*0.8</f>
        <v>#REF!</v>
      </c>
      <c r="AL12" s="84" t="e">
        <f>'BAR BB| Open rates'!#REF!*0.8</f>
        <v>#REF!</v>
      </c>
      <c r="AM12" s="84" t="e">
        <f>'BAR BB| Open rates'!#REF!*0.8</f>
        <v>#REF!</v>
      </c>
      <c r="AN12" s="84" t="e">
        <f>'BAR BB| Open rates'!#REF!*0.8</f>
        <v>#REF!</v>
      </c>
      <c r="AO12" s="84" t="e">
        <f>'BAR BB| Open rates'!#REF!*0.8</f>
        <v>#REF!</v>
      </c>
      <c r="AP12" s="84" t="e">
        <f>'BAR BB| Open rates'!#REF!*0.8</f>
        <v>#REF!</v>
      </c>
      <c r="AQ12" s="84" t="e">
        <f>'BAR BB| Open rates'!#REF!*0.8</f>
        <v>#REF!</v>
      </c>
      <c r="AR12" s="84" t="e">
        <f>'BAR BB| Open rates'!#REF!*0.8</f>
        <v>#REF!</v>
      </c>
      <c r="AS12" s="84" t="e">
        <f>'BAR BB| Open rates'!#REF!*0.8</f>
        <v>#REF!</v>
      </c>
      <c r="AT12" s="84" t="e">
        <f>'BAR BB| Open rates'!#REF!*0.8</f>
        <v>#REF!</v>
      </c>
      <c r="AU12" s="84" t="e">
        <f>'BAR BB| Open rates'!#REF!*0.8</f>
        <v>#REF!</v>
      </c>
      <c r="AV12" s="84" t="e">
        <f>'BAR BB| Open rates'!#REF!*0.8</f>
        <v>#REF!</v>
      </c>
      <c r="AW12" s="84" t="e">
        <f>'BAR BB| Open rates'!#REF!*0.8</f>
        <v>#REF!</v>
      </c>
      <c r="AX12" s="84" t="e">
        <f>'BAR BB| Open rates'!#REF!*0.8</f>
        <v>#REF!</v>
      </c>
      <c r="AY12" s="84" t="e">
        <f>'BAR BB| Open rates'!#REF!*0.8</f>
        <v>#REF!</v>
      </c>
      <c r="AZ12" s="84" t="e">
        <f>'BAR BB| Open rates'!#REF!*0.8</f>
        <v>#REF!</v>
      </c>
      <c r="BA12" s="84" t="e">
        <f>'BAR BB| Open rates'!#REF!*0.8</f>
        <v>#REF!</v>
      </c>
      <c r="BB12" s="84" t="e">
        <f>'BAR BB| Open rates'!#REF!*0.8</f>
        <v>#REF!</v>
      </c>
      <c r="BC12" s="84" t="e">
        <f>'BAR BB| Open rates'!#REF!*0.8</f>
        <v>#REF!</v>
      </c>
      <c r="BD12" s="84" t="e">
        <f>'BAR BB| Open rates'!#REF!*0.8</f>
        <v>#REF!</v>
      </c>
      <c r="BE12" s="84" t="e">
        <f>'BAR BB| Open rates'!#REF!*0.8</f>
        <v>#REF!</v>
      </c>
      <c r="BF12" s="84" t="e">
        <f>'BAR BB| Open rates'!#REF!*0.8</f>
        <v>#REF!</v>
      </c>
      <c r="BG12" s="84" t="e">
        <f>'BAR BB| Open rates'!#REF!*0.8</f>
        <v>#REF!</v>
      </c>
      <c r="BH12" s="84" t="e">
        <f>'BAR BB| Open rates'!#REF!*0.8</f>
        <v>#REF!</v>
      </c>
      <c r="BI12" s="84" t="e">
        <f>'BAR BB| Open rates'!#REF!*0.8</f>
        <v>#REF!</v>
      </c>
      <c r="BJ12" s="84" t="e">
        <f>'BAR BB| Open rates'!#REF!*0.8</f>
        <v>#REF!</v>
      </c>
      <c r="BK12" s="84" t="e">
        <f>'BAR BB| Open rates'!#REF!*0.8</f>
        <v>#REF!</v>
      </c>
      <c r="BL12" s="84" t="e">
        <f>'BAR BB| Open rates'!#REF!*0.8</f>
        <v>#REF!</v>
      </c>
      <c r="BM12" s="84" t="e">
        <f>'BAR BB| Open rates'!#REF!*0.8</f>
        <v>#REF!</v>
      </c>
      <c r="BN12" s="84" t="e">
        <f>'BAR BB| Open rates'!#REF!*0.8</f>
        <v>#REF!</v>
      </c>
      <c r="BO12" s="84" t="e">
        <f>'BAR BB| Open rates'!#REF!*0.8</f>
        <v>#REF!</v>
      </c>
      <c r="BP12" s="84" t="e">
        <f>'BAR BB| Open rates'!#REF!*0.8</f>
        <v>#REF!</v>
      </c>
      <c r="BQ12" s="84" t="e">
        <f>'BAR BB| Open rates'!#REF!*0.8</f>
        <v>#REF!</v>
      </c>
      <c r="BR12" s="84" t="e">
        <f>'BAR BB| Open rates'!#REF!*0.8</f>
        <v>#REF!</v>
      </c>
      <c r="BS12" s="84" t="e">
        <f>'BAR BB| Open rates'!#REF!*0.8</f>
        <v>#REF!</v>
      </c>
      <c r="BT12" s="84" t="e">
        <f>'BAR BB| Open rates'!#REF!*0.8</f>
        <v>#REF!</v>
      </c>
      <c r="BU12" s="84" t="e">
        <f>'BAR BB| Open rates'!#REF!*0.8</f>
        <v>#REF!</v>
      </c>
      <c r="BV12" s="84" t="e">
        <f>'BAR BB| Open rates'!#REF!*0.8</f>
        <v>#REF!</v>
      </c>
      <c r="BW12" s="84" t="e">
        <f>'BAR BB| Open rates'!#REF!*0.8</f>
        <v>#REF!</v>
      </c>
      <c r="BX12" s="84" t="e">
        <f>'BAR BB| Open rates'!#REF!*0.8</f>
        <v>#REF!</v>
      </c>
    </row>
    <row r="13" spans="1:76" s="14" customFormat="1" ht="12" customHeight="1" x14ac:dyDescent="0.2">
      <c r="A13" s="75">
        <v>2</v>
      </c>
      <c r="B13" s="84" t="e">
        <f>'BAR BB| Open rates'!#REF!*0.8</f>
        <v>#REF!</v>
      </c>
      <c r="C13" s="84" t="e">
        <f>'BAR BB| Open rates'!#REF!*0.8</f>
        <v>#REF!</v>
      </c>
      <c r="D13" s="84" t="e">
        <f>'BAR BB| Open rates'!#REF!*0.8</f>
        <v>#REF!</v>
      </c>
      <c r="E13" s="84" t="e">
        <f>'BAR BB| Open rates'!#REF!*0.8</f>
        <v>#REF!</v>
      </c>
      <c r="F13" s="84" t="e">
        <f>'BAR BB| Open rates'!#REF!*0.8</f>
        <v>#REF!</v>
      </c>
      <c r="G13" s="84" t="e">
        <f>'BAR BB| Open rates'!#REF!*0.8</f>
        <v>#REF!</v>
      </c>
      <c r="H13" s="84" t="e">
        <f>'BAR BB| Open rates'!#REF!*0.8</f>
        <v>#REF!</v>
      </c>
      <c r="I13" s="84" t="e">
        <f>'BAR BB| Open rates'!#REF!*0.8</f>
        <v>#REF!</v>
      </c>
      <c r="J13" s="84" t="e">
        <f>'BAR BB| Open rates'!#REF!*0.8</f>
        <v>#REF!</v>
      </c>
      <c r="K13" s="84" t="e">
        <f>'BAR BB| Open rates'!#REF!*0.8</f>
        <v>#REF!</v>
      </c>
      <c r="L13" s="84" t="e">
        <f>'BAR BB| Open rates'!#REF!*0.8</f>
        <v>#REF!</v>
      </c>
      <c r="M13" s="84" t="e">
        <f>'BAR BB| Open rates'!#REF!*0.8</f>
        <v>#REF!</v>
      </c>
      <c r="N13" s="84" t="e">
        <f>'BAR BB| Open rates'!#REF!*0.8</f>
        <v>#REF!</v>
      </c>
      <c r="O13" s="84" t="e">
        <f>'BAR BB| Open rates'!#REF!*0.8</f>
        <v>#REF!</v>
      </c>
      <c r="P13" s="84" t="e">
        <f>'BAR BB| Open rates'!#REF!*0.8</f>
        <v>#REF!</v>
      </c>
      <c r="Q13" s="84" t="e">
        <f>'BAR BB| Open rates'!#REF!*0.8</f>
        <v>#REF!</v>
      </c>
      <c r="R13" s="84" t="e">
        <f>'BAR BB| Open rates'!#REF!*0.8</f>
        <v>#REF!</v>
      </c>
      <c r="S13" s="84" t="e">
        <f>'BAR BB| Open rates'!#REF!*0.8</f>
        <v>#REF!</v>
      </c>
      <c r="T13" s="84" t="e">
        <f>'BAR BB| Open rates'!#REF!*0.8</f>
        <v>#REF!</v>
      </c>
      <c r="U13" s="84" t="e">
        <f>'BAR BB| Open rates'!#REF!*0.8</f>
        <v>#REF!</v>
      </c>
      <c r="V13" s="84" t="e">
        <f>'BAR BB| Open rates'!#REF!*0.8</f>
        <v>#REF!</v>
      </c>
      <c r="W13" s="84" t="e">
        <f>'BAR BB| Open rates'!#REF!*0.8</f>
        <v>#REF!</v>
      </c>
      <c r="X13" s="84" t="e">
        <f>'BAR BB| Open rates'!#REF!*0.8</f>
        <v>#REF!</v>
      </c>
      <c r="Y13" s="84" t="e">
        <f>'BAR BB| Open rates'!#REF!*0.8</f>
        <v>#REF!</v>
      </c>
      <c r="Z13" s="84" t="e">
        <f>'BAR BB| Open rates'!#REF!*0.8</f>
        <v>#REF!</v>
      </c>
      <c r="AA13" s="84" t="e">
        <f>'BAR BB| Open rates'!#REF!*0.8</f>
        <v>#REF!</v>
      </c>
      <c r="AB13" s="84" t="e">
        <f>'BAR BB| Open rates'!#REF!*0.8</f>
        <v>#REF!</v>
      </c>
      <c r="AC13" s="84" t="e">
        <f>'BAR BB| Open rates'!#REF!*0.8</f>
        <v>#REF!</v>
      </c>
      <c r="AD13" s="84" t="e">
        <f>'BAR BB| Open rates'!#REF!*0.8</f>
        <v>#REF!</v>
      </c>
      <c r="AE13" s="84" t="e">
        <f>'BAR BB| Open rates'!#REF!*0.8</f>
        <v>#REF!</v>
      </c>
      <c r="AF13" s="84" t="e">
        <f>'BAR BB| Open rates'!#REF!*0.8</f>
        <v>#REF!</v>
      </c>
      <c r="AG13" s="84" t="e">
        <f>'BAR BB| Open rates'!#REF!*0.8</f>
        <v>#REF!</v>
      </c>
      <c r="AH13" s="84" t="e">
        <f>'BAR BB| Open rates'!#REF!*0.8</f>
        <v>#REF!</v>
      </c>
      <c r="AI13" s="84" t="e">
        <f>'BAR BB| Open rates'!#REF!*0.8</f>
        <v>#REF!</v>
      </c>
      <c r="AJ13" s="84" t="e">
        <f>'BAR BB| Open rates'!#REF!*0.8</f>
        <v>#REF!</v>
      </c>
      <c r="AK13" s="84" t="e">
        <f>'BAR BB| Open rates'!#REF!*0.8</f>
        <v>#REF!</v>
      </c>
      <c r="AL13" s="84" t="e">
        <f>'BAR BB| Open rates'!#REF!*0.8</f>
        <v>#REF!</v>
      </c>
      <c r="AM13" s="84" t="e">
        <f>'BAR BB| Open rates'!#REF!*0.8</f>
        <v>#REF!</v>
      </c>
      <c r="AN13" s="84" t="e">
        <f>'BAR BB| Open rates'!#REF!*0.8</f>
        <v>#REF!</v>
      </c>
      <c r="AO13" s="84" t="e">
        <f>'BAR BB| Open rates'!#REF!*0.8</f>
        <v>#REF!</v>
      </c>
      <c r="AP13" s="84" t="e">
        <f>'BAR BB| Open rates'!#REF!*0.8</f>
        <v>#REF!</v>
      </c>
      <c r="AQ13" s="84" t="e">
        <f>'BAR BB| Open rates'!#REF!*0.8</f>
        <v>#REF!</v>
      </c>
      <c r="AR13" s="84" t="e">
        <f>'BAR BB| Open rates'!#REF!*0.8</f>
        <v>#REF!</v>
      </c>
      <c r="AS13" s="84" t="e">
        <f>'BAR BB| Open rates'!#REF!*0.8</f>
        <v>#REF!</v>
      </c>
      <c r="AT13" s="84" t="e">
        <f>'BAR BB| Open rates'!#REF!*0.8</f>
        <v>#REF!</v>
      </c>
      <c r="AU13" s="84" t="e">
        <f>'BAR BB| Open rates'!#REF!*0.8</f>
        <v>#REF!</v>
      </c>
      <c r="AV13" s="84" t="e">
        <f>'BAR BB| Open rates'!#REF!*0.8</f>
        <v>#REF!</v>
      </c>
      <c r="AW13" s="84" t="e">
        <f>'BAR BB| Open rates'!#REF!*0.8</f>
        <v>#REF!</v>
      </c>
      <c r="AX13" s="84" t="e">
        <f>'BAR BB| Open rates'!#REF!*0.8</f>
        <v>#REF!</v>
      </c>
      <c r="AY13" s="84" t="e">
        <f>'BAR BB| Open rates'!#REF!*0.8</f>
        <v>#REF!</v>
      </c>
      <c r="AZ13" s="84" t="e">
        <f>'BAR BB| Open rates'!#REF!*0.8</f>
        <v>#REF!</v>
      </c>
      <c r="BA13" s="84" t="e">
        <f>'BAR BB| Open rates'!#REF!*0.8</f>
        <v>#REF!</v>
      </c>
      <c r="BB13" s="84" t="e">
        <f>'BAR BB| Open rates'!#REF!*0.8</f>
        <v>#REF!</v>
      </c>
      <c r="BC13" s="84" t="e">
        <f>'BAR BB| Open rates'!#REF!*0.8</f>
        <v>#REF!</v>
      </c>
      <c r="BD13" s="84" t="e">
        <f>'BAR BB| Open rates'!#REF!*0.8</f>
        <v>#REF!</v>
      </c>
      <c r="BE13" s="84" t="e">
        <f>'BAR BB| Open rates'!#REF!*0.8</f>
        <v>#REF!</v>
      </c>
      <c r="BF13" s="84" t="e">
        <f>'BAR BB| Open rates'!#REF!*0.8</f>
        <v>#REF!</v>
      </c>
      <c r="BG13" s="84" t="e">
        <f>'BAR BB| Open rates'!#REF!*0.8</f>
        <v>#REF!</v>
      </c>
      <c r="BH13" s="84" t="e">
        <f>'BAR BB| Open rates'!#REF!*0.8</f>
        <v>#REF!</v>
      </c>
      <c r="BI13" s="84" t="e">
        <f>'BAR BB| Open rates'!#REF!*0.8</f>
        <v>#REF!</v>
      </c>
      <c r="BJ13" s="84" t="e">
        <f>'BAR BB| Open rates'!#REF!*0.8</f>
        <v>#REF!</v>
      </c>
      <c r="BK13" s="84" t="e">
        <f>'BAR BB| Open rates'!#REF!*0.8</f>
        <v>#REF!</v>
      </c>
      <c r="BL13" s="84" t="e">
        <f>'BAR BB| Open rates'!#REF!*0.8</f>
        <v>#REF!</v>
      </c>
      <c r="BM13" s="84" t="e">
        <f>'BAR BB| Open rates'!#REF!*0.8</f>
        <v>#REF!</v>
      </c>
      <c r="BN13" s="84" t="e">
        <f>'BAR BB| Open rates'!#REF!*0.8</f>
        <v>#REF!</v>
      </c>
      <c r="BO13" s="84" t="e">
        <f>'BAR BB| Open rates'!#REF!*0.8</f>
        <v>#REF!</v>
      </c>
      <c r="BP13" s="84" t="e">
        <f>'BAR BB| Open rates'!#REF!*0.8</f>
        <v>#REF!</v>
      </c>
      <c r="BQ13" s="84" t="e">
        <f>'BAR BB| Open rates'!#REF!*0.8</f>
        <v>#REF!</v>
      </c>
      <c r="BR13" s="84" t="e">
        <f>'BAR BB| Open rates'!#REF!*0.8</f>
        <v>#REF!</v>
      </c>
      <c r="BS13" s="84" t="e">
        <f>'BAR BB| Open rates'!#REF!*0.8</f>
        <v>#REF!</v>
      </c>
      <c r="BT13" s="84" t="e">
        <f>'BAR BB| Open rates'!#REF!*0.8</f>
        <v>#REF!</v>
      </c>
      <c r="BU13" s="84" t="e">
        <f>'BAR BB| Open rates'!#REF!*0.8</f>
        <v>#REF!</v>
      </c>
      <c r="BV13" s="84" t="e">
        <f>'BAR BB| Open rates'!#REF!*0.8</f>
        <v>#REF!</v>
      </c>
      <c r="BW13" s="84" t="e">
        <f>'BAR BB| Open rates'!#REF!*0.8</f>
        <v>#REF!</v>
      </c>
      <c r="BX13" s="84" t="e">
        <f>'BAR BB| Open rates'!#REF!*0.8</f>
        <v>#REF!</v>
      </c>
    </row>
    <row r="14" spans="1:76" s="14" customFormat="1" ht="12" customHeight="1" x14ac:dyDescent="0.2">
      <c r="A14" s="75"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row>
    <row r="15" spans="1:76" s="14" customFormat="1" ht="12" customHeight="1" x14ac:dyDescent="0.2">
      <c r="A15" s="15" t="s">
        <v>159</v>
      </c>
      <c r="B15" s="84" t="e">
        <f>'BAR BB| Open rates'!#REF!*0.8</f>
        <v>#REF!</v>
      </c>
      <c r="C15" s="84" t="e">
        <f>'BAR BB| Open rates'!#REF!*0.8</f>
        <v>#REF!</v>
      </c>
      <c r="D15" s="84" t="e">
        <f>'BAR BB| Open rates'!#REF!*0.8</f>
        <v>#REF!</v>
      </c>
      <c r="E15" s="84" t="e">
        <f>'BAR BB| Open rates'!#REF!*0.8</f>
        <v>#REF!</v>
      </c>
      <c r="F15" s="84" t="e">
        <f>'BAR BB| Open rates'!#REF!*0.8</f>
        <v>#REF!</v>
      </c>
      <c r="G15" s="84" t="e">
        <f>'BAR BB| Open rates'!#REF!*0.8</f>
        <v>#REF!</v>
      </c>
      <c r="H15" s="84" t="e">
        <f>'BAR BB| Open rates'!#REF!*0.8</f>
        <v>#REF!</v>
      </c>
      <c r="I15" s="84" t="e">
        <f>'BAR BB| Open rates'!#REF!*0.8</f>
        <v>#REF!</v>
      </c>
      <c r="J15" s="84" t="e">
        <f>'BAR BB| Open rates'!#REF!*0.8</f>
        <v>#REF!</v>
      </c>
      <c r="K15" s="84" t="e">
        <f>'BAR BB| Open rates'!#REF!*0.8</f>
        <v>#REF!</v>
      </c>
      <c r="L15" s="84" t="e">
        <f>'BAR BB| Open rates'!#REF!*0.8</f>
        <v>#REF!</v>
      </c>
      <c r="M15" s="84" t="e">
        <f>'BAR BB| Open rates'!#REF!*0.8</f>
        <v>#REF!</v>
      </c>
      <c r="N15" s="84" t="e">
        <f>'BAR BB| Open rates'!#REF!*0.8</f>
        <v>#REF!</v>
      </c>
      <c r="O15" s="84" t="e">
        <f>'BAR BB| Open rates'!#REF!*0.8</f>
        <v>#REF!</v>
      </c>
      <c r="P15" s="84" t="e">
        <f>'BAR BB| Open rates'!#REF!*0.8</f>
        <v>#REF!</v>
      </c>
      <c r="Q15" s="84" t="e">
        <f>'BAR BB| Open rates'!#REF!*0.8</f>
        <v>#REF!</v>
      </c>
      <c r="R15" s="84" t="e">
        <f>'BAR BB| Open rates'!#REF!*0.8</f>
        <v>#REF!</v>
      </c>
      <c r="S15" s="84" t="e">
        <f>'BAR BB| Open rates'!#REF!*0.8</f>
        <v>#REF!</v>
      </c>
      <c r="T15" s="84" t="e">
        <f>'BAR BB| Open rates'!#REF!*0.8</f>
        <v>#REF!</v>
      </c>
      <c r="U15" s="84" t="e">
        <f>'BAR BB| Open rates'!#REF!*0.8</f>
        <v>#REF!</v>
      </c>
      <c r="V15" s="84" t="e">
        <f>'BAR BB| Open rates'!#REF!*0.8</f>
        <v>#REF!</v>
      </c>
      <c r="W15" s="84" t="e">
        <f>'BAR BB| Open rates'!#REF!*0.8</f>
        <v>#REF!</v>
      </c>
      <c r="X15" s="84" t="e">
        <f>'BAR BB| Open rates'!#REF!*0.8</f>
        <v>#REF!</v>
      </c>
      <c r="Y15" s="84" t="e">
        <f>'BAR BB| Open rates'!#REF!*0.8</f>
        <v>#REF!</v>
      </c>
      <c r="Z15" s="84" t="e">
        <f>'BAR BB| Open rates'!#REF!*0.8</f>
        <v>#REF!</v>
      </c>
      <c r="AA15" s="84" t="e">
        <f>'BAR BB| Open rates'!#REF!*0.8</f>
        <v>#REF!</v>
      </c>
      <c r="AB15" s="84" t="e">
        <f>'BAR BB| Open rates'!#REF!*0.8</f>
        <v>#REF!</v>
      </c>
      <c r="AC15" s="84" t="e">
        <f>'BAR BB| Open rates'!#REF!*0.8</f>
        <v>#REF!</v>
      </c>
      <c r="AD15" s="84" t="e">
        <f>'BAR BB| Open rates'!#REF!*0.8</f>
        <v>#REF!</v>
      </c>
      <c r="AE15" s="84" t="e">
        <f>'BAR BB| Open rates'!#REF!*0.8</f>
        <v>#REF!</v>
      </c>
      <c r="AF15" s="84" t="e">
        <f>'BAR BB| Open rates'!#REF!*0.8</f>
        <v>#REF!</v>
      </c>
      <c r="AG15" s="84" t="e">
        <f>'BAR BB| Open rates'!#REF!*0.8</f>
        <v>#REF!</v>
      </c>
      <c r="AH15" s="84" t="e">
        <f>'BAR BB| Open rates'!#REF!*0.8</f>
        <v>#REF!</v>
      </c>
      <c r="AI15" s="84" t="e">
        <f>'BAR BB| Open rates'!#REF!*0.8</f>
        <v>#REF!</v>
      </c>
      <c r="AJ15" s="84" t="e">
        <f>'BAR BB| Open rates'!#REF!*0.8</f>
        <v>#REF!</v>
      </c>
      <c r="AK15" s="84" t="e">
        <f>'BAR BB| Open rates'!#REF!*0.8</f>
        <v>#REF!</v>
      </c>
      <c r="AL15" s="84" t="e">
        <f>'BAR BB| Open rates'!#REF!*0.8</f>
        <v>#REF!</v>
      </c>
      <c r="AM15" s="84" t="e">
        <f>'BAR BB| Open rates'!#REF!*0.8</f>
        <v>#REF!</v>
      </c>
      <c r="AN15" s="84" t="e">
        <f>'BAR BB| Open rates'!#REF!*0.8</f>
        <v>#REF!</v>
      </c>
      <c r="AO15" s="84" t="e">
        <f>'BAR BB| Open rates'!#REF!*0.8</f>
        <v>#REF!</v>
      </c>
      <c r="AP15" s="84" t="e">
        <f>'BAR BB| Open rates'!#REF!*0.8</f>
        <v>#REF!</v>
      </c>
      <c r="AQ15" s="84" t="e">
        <f>'BAR BB| Open rates'!#REF!*0.8</f>
        <v>#REF!</v>
      </c>
      <c r="AR15" s="84" t="e">
        <f>'BAR BB| Open rates'!#REF!*0.8</f>
        <v>#REF!</v>
      </c>
      <c r="AS15" s="84" t="e">
        <f>'BAR BB| Open rates'!#REF!*0.8</f>
        <v>#REF!</v>
      </c>
      <c r="AT15" s="84" t="e">
        <f>'BAR BB| Open rates'!#REF!*0.8</f>
        <v>#REF!</v>
      </c>
      <c r="AU15" s="84" t="e">
        <f>'BAR BB| Open rates'!#REF!*0.8</f>
        <v>#REF!</v>
      </c>
      <c r="AV15" s="84" t="e">
        <f>'BAR BB| Open rates'!#REF!*0.8</f>
        <v>#REF!</v>
      </c>
      <c r="AW15" s="84" t="e">
        <f>'BAR BB| Open rates'!#REF!*0.8</f>
        <v>#REF!</v>
      </c>
      <c r="AX15" s="84" t="e">
        <f>'BAR BB| Open rates'!#REF!*0.8</f>
        <v>#REF!</v>
      </c>
      <c r="AY15" s="84" t="e">
        <f>'BAR BB| Open rates'!#REF!*0.8</f>
        <v>#REF!</v>
      </c>
      <c r="AZ15" s="84" t="e">
        <f>'BAR BB| Open rates'!#REF!*0.8</f>
        <v>#REF!</v>
      </c>
      <c r="BA15" s="84" t="e">
        <f>'BAR BB| Open rates'!#REF!*0.8</f>
        <v>#REF!</v>
      </c>
      <c r="BB15" s="84" t="e">
        <f>'BAR BB| Open rates'!#REF!*0.8</f>
        <v>#REF!</v>
      </c>
      <c r="BC15" s="84" t="e">
        <f>'BAR BB| Open rates'!#REF!*0.8</f>
        <v>#REF!</v>
      </c>
      <c r="BD15" s="84" t="e">
        <f>'BAR BB| Open rates'!#REF!*0.8</f>
        <v>#REF!</v>
      </c>
      <c r="BE15" s="84" t="e">
        <f>'BAR BB| Open rates'!#REF!*0.8</f>
        <v>#REF!</v>
      </c>
      <c r="BF15" s="84" t="e">
        <f>'BAR BB| Open rates'!#REF!*0.8</f>
        <v>#REF!</v>
      </c>
      <c r="BG15" s="84" t="e">
        <f>'BAR BB| Open rates'!#REF!*0.8</f>
        <v>#REF!</v>
      </c>
      <c r="BH15" s="84" t="e">
        <f>'BAR BB| Open rates'!#REF!*0.8</f>
        <v>#REF!</v>
      </c>
      <c r="BI15" s="84" t="e">
        <f>'BAR BB| Open rates'!#REF!*0.8</f>
        <v>#REF!</v>
      </c>
      <c r="BJ15" s="84" t="e">
        <f>'BAR BB| Open rates'!#REF!*0.8</f>
        <v>#REF!</v>
      </c>
      <c r="BK15" s="84" t="e">
        <f>'BAR BB| Open rates'!#REF!*0.8</f>
        <v>#REF!</v>
      </c>
      <c r="BL15" s="84" t="e">
        <f>'BAR BB| Open rates'!#REF!*0.8</f>
        <v>#REF!</v>
      </c>
      <c r="BM15" s="84" t="e">
        <f>'BAR BB| Open rates'!#REF!*0.8</f>
        <v>#REF!</v>
      </c>
      <c r="BN15" s="84" t="e">
        <f>'BAR BB| Open rates'!#REF!*0.8</f>
        <v>#REF!</v>
      </c>
      <c r="BO15" s="84" t="e">
        <f>'BAR BB| Open rates'!#REF!*0.8</f>
        <v>#REF!</v>
      </c>
      <c r="BP15" s="84" t="e">
        <f>'BAR BB| Open rates'!#REF!*0.8</f>
        <v>#REF!</v>
      </c>
      <c r="BQ15" s="84" t="e">
        <f>'BAR BB| Open rates'!#REF!*0.8</f>
        <v>#REF!</v>
      </c>
      <c r="BR15" s="84" t="e">
        <f>'BAR BB| Open rates'!#REF!*0.8</f>
        <v>#REF!</v>
      </c>
      <c r="BS15" s="84" t="e">
        <f>'BAR BB| Open rates'!#REF!*0.8</f>
        <v>#REF!</v>
      </c>
      <c r="BT15" s="84" t="e">
        <f>'BAR BB| Open rates'!#REF!*0.8</f>
        <v>#REF!</v>
      </c>
      <c r="BU15" s="84" t="e">
        <f>'BAR BB| Open rates'!#REF!*0.8</f>
        <v>#REF!</v>
      </c>
      <c r="BV15" s="84" t="e">
        <f>'BAR BB| Open rates'!#REF!*0.8</f>
        <v>#REF!</v>
      </c>
      <c r="BW15" s="84" t="e">
        <f>'BAR BB| Open rates'!#REF!*0.8</f>
        <v>#REF!</v>
      </c>
      <c r="BX15" s="84" t="e">
        <f>'BAR BB| Open rates'!#REF!*0.8</f>
        <v>#REF!</v>
      </c>
    </row>
    <row r="16" spans="1:76" s="14" customFormat="1" ht="12" customHeight="1" x14ac:dyDescent="0.2">
      <c r="A16" s="75"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row>
    <row r="17" spans="1:76" s="14" customFormat="1" ht="12" customHeight="1" x14ac:dyDescent="0.2">
      <c r="A17" s="15" t="s">
        <v>159</v>
      </c>
      <c r="B17" s="84" t="e">
        <f>'BAR BB| Open rates'!#REF!*0.8</f>
        <v>#REF!</v>
      </c>
      <c r="C17" s="84" t="e">
        <f>'BAR BB| Open rates'!#REF!*0.8</f>
        <v>#REF!</v>
      </c>
      <c r="D17" s="84" t="e">
        <f>'BAR BB| Open rates'!#REF!*0.8</f>
        <v>#REF!</v>
      </c>
      <c r="E17" s="84" t="e">
        <f>'BAR BB| Open rates'!#REF!*0.8</f>
        <v>#REF!</v>
      </c>
      <c r="F17" s="84" t="e">
        <f>'BAR BB| Open rates'!#REF!*0.8</f>
        <v>#REF!</v>
      </c>
      <c r="G17" s="84" t="e">
        <f>'BAR BB| Open rates'!#REF!*0.8</f>
        <v>#REF!</v>
      </c>
      <c r="H17" s="84" t="e">
        <f>'BAR BB| Open rates'!#REF!*0.8</f>
        <v>#REF!</v>
      </c>
      <c r="I17" s="84" t="e">
        <f>'BAR BB| Open rates'!#REF!*0.8</f>
        <v>#REF!</v>
      </c>
      <c r="J17" s="84" t="e">
        <f>'BAR BB| Open rates'!#REF!*0.8</f>
        <v>#REF!</v>
      </c>
      <c r="K17" s="84" t="e">
        <f>'BAR BB| Open rates'!#REF!*0.8</f>
        <v>#REF!</v>
      </c>
      <c r="L17" s="84" t="e">
        <f>'BAR BB| Open rates'!#REF!*0.8</f>
        <v>#REF!</v>
      </c>
      <c r="M17" s="84" t="e">
        <f>'BAR BB| Open rates'!#REF!*0.8</f>
        <v>#REF!</v>
      </c>
      <c r="N17" s="84" t="e">
        <f>'BAR BB| Open rates'!#REF!*0.8</f>
        <v>#REF!</v>
      </c>
      <c r="O17" s="84" t="e">
        <f>'BAR BB| Open rates'!#REF!*0.8</f>
        <v>#REF!</v>
      </c>
      <c r="P17" s="84" t="e">
        <f>'BAR BB| Open rates'!#REF!*0.8</f>
        <v>#REF!</v>
      </c>
      <c r="Q17" s="84" t="e">
        <f>'BAR BB| Open rates'!#REF!*0.8</f>
        <v>#REF!</v>
      </c>
      <c r="R17" s="84" t="e">
        <f>'BAR BB| Open rates'!#REF!*0.8</f>
        <v>#REF!</v>
      </c>
      <c r="S17" s="84" t="e">
        <f>'BAR BB| Open rates'!#REF!*0.8</f>
        <v>#REF!</v>
      </c>
      <c r="T17" s="84" t="e">
        <f>'BAR BB| Open rates'!#REF!*0.8</f>
        <v>#REF!</v>
      </c>
      <c r="U17" s="84" t="e">
        <f>'BAR BB| Open rates'!#REF!*0.8</f>
        <v>#REF!</v>
      </c>
      <c r="V17" s="84" t="e">
        <f>'BAR BB| Open rates'!#REF!*0.8</f>
        <v>#REF!</v>
      </c>
      <c r="W17" s="84" t="e">
        <f>'BAR BB| Open rates'!#REF!*0.8</f>
        <v>#REF!</v>
      </c>
      <c r="X17" s="84" t="e">
        <f>'BAR BB| Open rates'!#REF!*0.8</f>
        <v>#REF!</v>
      </c>
      <c r="Y17" s="84" t="e">
        <f>'BAR BB| Open rates'!#REF!*0.8</f>
        <v>#REF!</v>
      </c>
      <c r="Z17" s="84" t="e">
        <f>'BAR BB| Open rates'!#REF!*0.8</f>
        <v>#REF!</v>
      </c>
      <c r="AA17" s="84" t="e">
        <f>'BAR BB| Open rates'!#REF!*0.8</f>
        <v>#REF!</v>
      </c>
      <c r="AB17" s="84" t="e">
        <f>'BAR BB| Open rates'!#REF!*0.8</f>
        <v>#REF!</v>
      </c>
      <c r="AC17" s="84" t="e">
        <f>'BAR BB| Open rates'!#REF!*0.8</f>
        <v>#REF!</v>
      </c>
      <c r="AD17" s="84" t="e">
        <f>'BAR BB| Open rates'!#REF!*0.8</f>
        <v>#REF!</v>
      </c>
      <c r="AE17" s="84" t="e">
        <f>'BAR BB| Open rates'!#REF!*0.8</f>
        <v>#REF!</v>
      </c>
      <c r="AF17" s="84" t="e">
        <f>'BAR BB| Open rates'!#REF!*0.8</f>
        <v>#REF!</v>
      </c>
      <c r="AG17" s="84" t="e">
        <f>'BAR BB| Open rates'!#REF!*0.8</f>
        <v>#REF!</v>
      </c>
      <c r="AH17" s="84" t="e">
        <f>'BAR BB| Open rates'!#REF!*0.8</f>
        <v>#REF!</v>
      </c>
      <c r="AI17" s="84" t="e">
        <f>'BAR BB| Open rates'!#REF!*0.8</f>
        <v>#REF!</v>
      </c>
      <c r="AJ17" s="84" t="e">
        <f>'BAR BB| Open rates'!#REF!*0.8</f>
        <v>#REF!</v>
      </c>
      <c r="AK17" s="84" t="e">
        <f>'BAR BB| Open rates'!#REF!*0.8</f>
        <v>#REF!</v>
      </c>
      <c r="AL17" s="84" t="e">
        <f>'BAR BB| Open rates'!#REF!*0.8</f>
        <v>#REF!</v>
      </c>
      <c r="AM17" s="84" t="e">
        <f>'BAR BB| Open rates'!#REF!*0.8</f>
        <v>#REF!</v>
      </c>
      <c r="AN17" s="84" t="e">
        <f>'BAR BB| Open rates'!#REF!*0.8</f>
        <v>#REF!</v>
      </c>
      <c r="AO17" s="84" t="e">
        <f>'BAR BB| Open rates'!#REF!*0.8</f>
        <v>#REF!</v>
      </c>
      <c r="AP17" s="84" t="e">
        <f>'BAR BB| Open rates'!#REF!*0.8</f>
        <v>#REF!</v>
      </c>
      <c r="AQ17" s="84" t="e">
        <f>'BAR BB| Open rates'!#REF!*0.8</f>
        <v>#REF!</v>
      </c>
      <c r="AR17" s="84" t="e">
        <f>'BAR BB| Open rates'!#REF!*0.8</f>
        <v>#REF!</v>
      </c>
      <c r="AS17" s="84" t="e">
        <f>'BAR BB| Open rates'!#REF!*0.8</f>
        <v>#REF!</v>
      </c>
      <c r="AT17" s="84" t="e">
        <f>'BAR BB| Open rates'!#REF!*0.8</f>
        <v>#REF!</v>
      </c>
      <c r="AU17" s="84" t="e">
        <f>'BAR BB| Open rates'!#REF!*0.8</f>
        <v>#REF!</v>
      </c>
      <c r="AV17" s="84" t="e">
        <f>'BAR BB| Open rates'!#REF!*0.8</f>
        <v>#REF!</v>
      </c>
      <c r="AW17" s="84" t="e">
        <f>'BAR BB| Open rates'!#REF!*0.8</f>
        <v>#REF!</v>
      </c>
      <c r="AX17" s="84" t="e">
        <f>'BAR BB| Open rates'!#REF!*0.8</f>
        <v>#REF!</v>
      </c>
      <c r="AY17" s="84" t="e">
        <f>'BAR BB| Open rates'!#REF!*0.8</f>
        <v>#REF!</v>
      </c>
      <c r="AZ17" s="84" t="e">
        <f>'BAR BB| Open rates'!#REF!*0.8</f>
        <v>#REF!</v>
      </c>
      <c r="BA17" s="84" t="e">
        <f>'BAR BB| Open rates'!#REF!*0.8</f>
        <v>#REF!</v>
      </c>
      <c r="BB17" s="84" t="e">
        <f>'BAR BB| Open rates'!#REF!*0.8</f>
        <v>#REF!</v>
      </c>
      <c r="BC17" s="84" t="e">
        <f>'BAR BB| Open rates'!#REF!*0.8</f>
        <v>#REF!</v>
      </c>
      <c r="BD17" s="84" t="e">
        <f>'BAR BB| Open rates'!#REF!*0.8</f>
        <v>#REF!</v>
      </c>
      <c r="BE17" s="84" t="e">
        <f>'BAR BB| Open rates'!#REF!*0.8</f>
        <v>#REF!</v>
      </c>
      <c r="BF17" s="84" t="e">
        <f>'BAR BB| Open rates'!#REF!*0.8</f>
        <v>#REF!</v>
      </c>
      <c r="BG17" s="84" t="e">
        <f>'BAR BB| Open rates'!#REF!*0.8</f>
        <v>#REF!</v>
      </c>
      <c r="BH17" s="84" t="e">
        <f>'BAR BB| Open rates'!#REF!*0.8</f>
        <v>#REF!</v>
      </c>
      <c r="BI17" s="84" t="e">
        <f>'BAR BB| Open rates'!#REF!*0.8</f>
        <v>#REF!</v>
      </c>
      <c r="BJ17" s="84" t="e">
        <f>'BAR BB| Open rates'!#REF!*0.8</f>
        <v>#REF!</v>
      </c>
      <c r="BK17" s="84" t="e">
        <f>'BAR BB| Open rates'!#REF!*0.8</f>
        <v>#REF!</v>
      </c>
      <c r="BL17" s="84" t="e">
        <f>'BAR BB| Open rates'!#REF!*0.8</f>
        <v>#REF!</v>
      </c>
      <c r="BM17" s="84" t="e">
        <f>'BAR BB| Open rates'!#REF!*0.8</f>
        <v>#REF!</v>
      </c>
      <c r="BN17" s="84" t="e">
        <f>'BAR BB| Open rates'!#REF!*0.8</f>
        <v>#REF!</v>
      </c>
      <c r="BO17" s="84" t="e">
        <f>'BAR BB| Open rates'!#REF!*0.8</f>
        <v>#REF!</v>
      </c>
      <c r="BP17" s="84" t="e">
        <f>'BAR BB| Open rates'!#REF!*0.8</f>
        <v>#REF!</v>
      </c>
      <c r="BQ17" s="84" t="e">
        <f>'BAR BB| Open rates'!#REF!*0.8</f>
        <v>#REF!</v>
      </c>
      <c r="BR17" s="84" t="e">
        <f>'BAR BB| Open rates'!#REF!*0.8</f>
        <v>#REF!</v>
      </c>
      <c r="BS17" s="84" t="e">
        <f>'BAR BB| Open rates'!#REF!*0.8</f>
        <v>#REF!</v>
      </c>
      <c r="BT17" s="84" t="e">
        <f>'BAR BB| Open rates'!#REF!*0.8</f>
        <v>#REF!</v>
      </c>
      <c r="BU17" s="84" t="e">
        <f>'BAR BB| Open rates'!#REF!*0.8</f>
        <v>#REF!</v>
      </c>
      <c r="BV17" s="84" t="e">
        <f>'BAR BB| Open rates'!#REF!*0.8</f>
        <v>#REF!</v>
      </c>
      <c r="BW17" s="84" t="e">
        <f>'BAR BB| Open rates'!#REF!*0.8</f>
        <v>#REF!</v>
      </c>
      <c r="BX17" s="84" t="e">
        <f>'BAR BB| Open rates'!#REF!*0.8</f>
        <v>#REF!</v>
      </c>
    </row>
    <row r="18" spans="1:76" s="14" customFormat="1" ht="12" customHeight="1" x14ac:dyDescent="0.2">
      <c r="A18" s="75"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row>
    <row r="19" spans="1:76" s="14" customFormat="1" ht="12" customHeight="1" x14ac:dyDescent="0.2">
      <c r="A19" s="42" t="s">
        <v>8</v>
      </c>
      <c r="B19" s="84" t="e">
        <f>'BAR BB| Open rates'!#REF!*0.8</f>
        <v>#REF!</v>
      </c>
      <c r="C19" s="84" t="e">
        <f>'BAR BB| Open rates'!#REF!*0.8</f>
        <v>#REF!</v>
      </c>
      <c r="D19" s="84" t="e">
        <f>'BAR BB| Open rates'!#REF!*0.8</f>
        <v>#REF!</v>
      </c>
      <c r="E19" s="84" t="e">
        <f>'BAR BB| Open rates'!#REF!*0.8</f>
        <v>#REF!</v>
      </c>
      <c r="F19" s="84" t="e">
        <f>'BAR BB| Open rates'!#REF!*0.8</f>
        <v>#REF!</v>
      </c>
      <c r="G19" s="84" t="e">
        <f>'BAR BB| Open rates'!#REF!*0.8</f>
        <v>#REF!</v>
      </c>
      <c r="H19" s="84" t="e">
        <f>'BAR BB| Open rates'!#REF!*0.8</f>
        <v>#REF!</v>
      </c>
      <c r="I19" s="84" t="e">
        <f>'BAR BB| Open rates'!#REF!*0.8</f>
        <v>#REF!</v>
      </c>
      <c r="J19" s="84" t="e">
        <f>'BAR BB| Open rates'!#REF!*0.8</f>
        <v>#REF!</v>
      </c>
      <c r="K19" s="84" t="e">
        <f>'BAR BB| Open rates'!#REF!*0.8</f>
        <v>#REF!</v>
      </c>
      <c r="L19" s="84" t="e">
        <f>'BAR BB| Open rates'!#REF!*0.8</f>
        <v>#REF!</v>
      </c>
      <c r="M19" s="84" t="e">
        <f>'BAR BB| Open rates'!#REF!*0.8</f>
        <v>#REF!</v>
      </c>
      <c r="N19" s="84" t="e">
        <f>'BAR BB| Open rates'!#REF!*0.8</f>
        <v>#REF!</v>
      </c>
      <c r="O19" s="84" t="e">
        <f>'BAR BB| Open rates'!#REF!*0.8</f>
        <v>#REF!</v>
      </c>
      <c r="P19" s="84" t="e">
        <f>'BAR BB| Open rates'!#REF!*0.8</f>
        <v>#REF!</v>
      </c>
      <c r="Q19" s="84" t="e">
        <f>'BAR BB| Open rates'!#REF!*0.8</f>
        <v>#REF!</v>
      </c>
      <c r="R19" s="84" t="e">
        <f>'BAR BB| Open rates'!#REF!*0.8</f>
        <v>#REF!</v>
      </c>
      <c r="S19" s="84" t="e">
        <f>'BAR BB| Open rates'!#REF!*0.8</f>
        <v>#REF!</v>
      </c>
      <c r="T19" s="84" t="e">
        <f>'BAR BB| Open rates'!#REF!*0.8</f>
        <v>#REF!</v>
      </c>
      <c r="U19" s="84" t="e">
        <f>'BAR BB| Open rates'!#REF!*0.8</f>
        <v>#REF!</v>
      </c>
      <c r="V19" s="84" t="e">
        <f>'BAR BB| Open rates'!#REF!*0.8</f>
        <v>#REF!</v>
      </c>
      <c r="W19" s="84" t="e">
        <f>'BAR BB| Open rates'!#REF!*0.8</f>
        <v>#REF!</v>
      </c>
      <c r="X19" s="84" t="e">
        <f>'BAR BB| Open rates'!#REF!*0.8</f>
        <v>#REF!</v>
      </c>
      <c r="Y19" s="84" t="e">
        <f>'BAR BB| Open rates'!#REF!*0.8</f>
        <v>#REF!</v>
      </c>
      <c r="Z19" s="84" t="e">
        <f>'BAR BB| Open rates'!#REF!*0.8</f>
        <v>#REF!</v>
      </c>
      <c r="AA19" s="84" t="e">
        <f>'BAR BB| Open rates'!#REF!*0.8</f>
        <v>#REF!</v>
      </c>
      <c r="AB19" s="84" t="e">
        <f>'BAR BB| Open rates'!#REF!*0.8</f>
        <v>#REF!</v>
      </c>
      <c r="AC19" s="84" t="e">
        <f>'BAR BB| Open rates'!#REF!*0.8</f>
        <v>#REF!</v>
      </c>
      <c r="AD19" s="84" t="e">
        <f>'BAR BB| Open rates'!#REF!*0.8</f>
        <v>#REF!</v>
      </c>
      <c r="AE19" s="84" t="e">
        <f>'BAR BB| Open rates'!#REF!*0.8</f>
        <v>#REF!</v>
      </c>
      <c r="AF19" s="84" t="e">
        <f>'BAR BB| Open rates'!#REF!*0.8</f>
        <v>#REF!</v>
      </c>
      <c r="AG19" s="84" t="e">
        <f>'BAR BB| Open rates'!#REF!*0.8</f>
        <v>#REF!</v>
      </c>
      <c r="AH19" s="84" t="e">
        <f>'BAR BB| Open rates'!#REF!*0.8</f>
        <v>#REF!</v>
      </c>
      <c r="AI19" s="84" t="e">
        <f>'BAR BB| Open rates'!#REF!*0.8</f>
        <v>#REF!</v>
      </c>
      <c r="AJ19" s="84" t="e">
        <f>'BAR BB| Open rates'!#REF!*0.8</f>
        <v>#REF!</v>
      </c>
      <c r="AK19" s="84" t="e">
        <f>'BAR BB| Open rates'!#REF!*0.8</f>
        <v>#REF!</v>
      </c>
      <c r="AL19" s="84" t="e">
        <f>'BAR BB| Open rates'!#REF!*0.8</f>
        <v>#REF!</v>
      </c>
      <c r="AM19" s="84" t="e">
        <f>'BAR BB| Open rates'!#REF!*0.8</f>
        <v>#REF!</v>
      </c>
      <c r="AN19" s="84" t="e">
        <f>'BAR BB| Open rates'!#REF!*0.8</f>
        <v>#REF!</v>
      </c>
      <c r="AO19" s="84" t="e">
        <f>'BAR BB| Open rates'!#REF!*0.8</f>
        <v>#REF!</v>
      </c>
      <c r="AP19" s="84" t="e">
        <f>'BAR BB| Open rates'!#REF!*0.8</f>
        <v>#REF!</v>
      </c>
      <c r="AQ19" s="84" t="e">
        <f>'BAR BB| Open rates'!#REF!*0.8</f>
        <v>#REF!</v>
      </c>
      <c r="AR19" s="84" t="e">
        <f>'BAR BB| Open rates'!#REF!*0.8</f>
        <v>#REF!</v>
      </c>
      <c r="AS19" s="84" t="e">
        <f>'BAR BB| Open rates'!#REF!*0.8</f>
        <v>#REF!</v>
      </c>
      <c r="AT19" s="84" t="e">
        <f>'BAR BB| Open rates'!#REF!*0.8</f>
        <v>#REF!</v>
      </c>
      <c r="AU19" s="84" t="e">
        <f>'BAR BB| Open rates'!#REF!*0.8</f>
        <v>#REF!</v>
      </c>
      <c r="AV19" s="84" t="e">
        <f>'BAR BB| Open rates'!#REF!*0.8</f>
        <v>#REF!</v>
      </c>
      <c r="AW19" s="84" t="e">
        <f>'BAR BB| Open rates'!#REF!*0.8</f>
        <v>#REF!</v>
      </c>
      <c r="AX19" s="84" t="e">
        <f>'BAR BB| Open rates'!#REF!*0.8</f>
        <v>#REF!</v>
      </c>
      <c r="AY19" s="84" t="e">
        <f>'BAR BB| Open rates'!#REF!*0.8</f>
        <v>#REF!</v>
      </c>
      <c r="AZ19" s="84" t="e">
        <f>'BAR BB| Open rates'!#REF!*0.8</f>
        <v>#REF!</v>
      </c>
      <c r="BA19" s="84" t="e">
        <f>'BAR BB| Open rates'!#REF!*0.8</f>
        <v>#REF!</v>
      </c>
      <c r="BB19" s="84" t="e">
        <f>'BAR BB| Open rates'!#REF!*0.8</f>
        <v>#REF!</v>
      </c>
      <c r="BC19" s="84" t="e">
        <f>'BAR BB| Open rates'!#REF!*0.8</f>
        <v>#REF!</v>
      </c>
      <c r="BD19" s="84" t="e">
        <f>'BAR BB| Open rates'!#REF!*0.8</f>
        <v>#REF!</v>
      </c>
      <c r="BE19" s="84" t="e">
        <f>'BAR BB| Open rates'!#REF!*0.8</f>
        <v>#REF!</v>
      </c>
      <c r="BF19" s="84" t="e">
        <f>'BAR BB| Open rates'!#REF!*0.8</f>
        <v>#REF!</v>
      </c>
      <c r="BG19" s="84" t="e">
        <f>'BAR BB| Open rates'!#REF!*0.8</f>
        <v>#REF!</v>
      </c>
      <c r="BH19" s="84" t="e">
        <f>'BAR BB| Open rates'!#REF!*0.8</f>
        <v>#REF!</v>
      </c>
      <c r="BI19" s="84" t="e">
        <f>'BAR BB| Open rates'!#REF!*0.8</f>
        <v>#REF!</v>
      </c>
      <c r="BJ19" s="84" t="e">
        <f>'BAR BB| Open rates'!#REF!*0.8</f>
        <v>#REF!</v>
      </c>
      <c r="BK19" s="84" t="e">
        <f>'BAR BB| Open rates'!#REF!*0.8</f>
        <v>#REF!</v>
      </c>
      <c r="BL19" s="84" t="e">
        <f>'BAR BB| Open rates'!#REF!*0.8</f>
        <v>#REF!</v>
      </c>
      <c r="BM19" s="84" t="e">
        <f>'BAR BB| Open rates'!#REF!*0.8</f>
        <v>#REF!</v>
      </c>
      <c r="BN19" s="84" t="e">
        <f>'BAR BB| Open rates'!#REF!*0.8</f>
        <v>#REF!</v>
      </c>
      <c r="BO19" s="84" t="e">
        <f>'BAR BB| Open rates'!#REF!*0.8</f>
        <v>#REF!</v>
      </c>
      <c r="BP19" s="84" t="e">
        <f>'BAR BB| Open rates'!#REF!*0.8</f>
        <v>#REF!</v>
      </c>
      <c r="BQ19" s="84" t="e">
        <f>'BAR BB| Open rates'!#REF!*0.8</f>
        <v>#REF!</v>
      </c>
      <c r="BR19" s="84" t="e">
        <f>'BAR BB| Open rates'!#REF!*0.8</f>
        <v>#REF!</v>
      </c>
      <c r="BS19" s="84" t="e">
        <f>'BAR BB| Open rates'!#REF!*0.8</f>
        <v>#REF!</v>
      </c>
      <c r="BT19" s="84" t="e">
        <f>'BAR BB| Open rates'!#REF!*0.8</f>
        <v>#REF!</v>
      </c>
      <c r="BU19" s="84" t="e">
        <f>'BAR BB| Open rates'!#REF!*0.8</f>
        <v>#REF!</v>
      </c>
      <c r="BV19" s="84" t="e">
        <f>'BAR BB| Open rates'!#REF!*0.8</f>
        <v>#REF!</v>
      </c>
      <c r="BW19" s="84" t="e">
        <f>'BAR BB| Open rates'!#REF!*0.8</f>
        <v>#REF!</v>
      </c>
      <c r="BX19" s="84" t="e">
        <f>'BAR BB| Open rates'!#REF!*0.8</f>
        <v>#REF!</v>
      </c>
    </row>
    <row r="20" spans="1:76"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row>
    <row r="21" spans="1:76" s="14" customFormat="1" ht="12" customHeight="1" x14ac:dyDescent="0.2">
      <c r="A21" s="42" t="s">
        <v>8</v>
      </c>
      <c r="B21" s="84" t="e">
        <f>'BAR BB| Open rates'!#REF!*0.8</f>
        <v>#REF!</v>
      </c>
      <c r="C21" s="84" t="e">
        <f>'BAR BB| Open rates'!#REF!*0.8</f>
        <v>#REF!</v>
      </c>
      <c r="D21" s="84" t="e">
        <f>'BAR BB| Open rates'!#REF!*0.8</f>
        <v>#REF!</v>
      </c>
      <c r="E21" s="84" t="e">
        <f>'BAR BB| Open rates'!#REF!*0.8</f>
        <v>#REF!</v>
      </c>
      <c r="F21" s="84" t="e">
        <f>'BAR BB| Open rates'!#REF!*0.8</f>
        <v>#REF!</v>
      </c>
      <c r="G21" s="84" t="e">
        <f>'BAR BB| Open rates'!#REF!*0.8</f>
        <v>#REF!</v>
      </c>
      <c r="H21" s="84" t="e">
        <f>'BAR BB| Open rates'!#REF!*0.8</f>
        <v>#REF!</v>
      </c>
      <c r="I21" s="84" t="e">
        <f>'BAR BB| Open rates'!#REF!*0.8</f>
        <v>#REF!</v>
      </c>
      <c r="J21" s="84" t="e">
        <f>'BAR BB| Open rates'!#REF!*0.8</f>
        <v>#REF!</v>
      </c>
      <c r="K21" s="84" t="e">
        <f>'BAR BB| Open rates'!#REF!*0.8</f>
        <v>#REF!</v>
      </c>
      <c r="L21" s="84" t="e">
        <f>'BAR BB| Open rates'!#REF!*0.8</f>
        <v>#REF!</v>
      </c>
      <c r="M21" s="84" t="e">
        <f>'BAR BB| Open rates'!#REF!*0.8</f>
        <v>#REF!</v>
      </c>
      <c r="N21" s="84" t="e">
        <f>'BAR BB| Open rates'!#REF!*0.8</f>
        <v>#REF!</v>
      </c>
      <c r="O21" s="84" t="e">
        <f>'BAR BB| Open rates'!#REF!*0.8</f>
        <v>#REF!</v>
      </c>
      <c r="P21" s="84" t="e">
        <f>'BAR BB| Open rates'!#REF!*0.8</f>
        <v>#REF!</v>
      </c>
      <c r="Q21" s="84" t="e">
        <f>'BAR BB| Open rates'!#REF!*0.8</f>
        <v>#REF!</v>
      </c>
      <c r="R21" s="84" t="e">
        <f>'BAR BB| Open rates'!#REF!*0.8</f>
        <v>#REF!</v>
      </c>
      <c r="S21" s="84" t="e">
        <f>'BAR BB| Open rates'!#REF!*0.8</f>
        <v>#REF!</v>
      </c>
      <c r="T21" s="84" t="e">
        <f>'BAR BB| Open rates'!#REF!*0.8</f>
        <v>#REF!</v>
      </c>
      <c r="U21" s="84" t="e">
        <f>'BAR BB| Open rates'!#REF!*0.8</f>
        <v>#REF!</v>
      </c>
      <c r="V21" s="84" t="e">
        <f>'BAR BB| Open rates'!#REF!*0.8</f>
        <v>#REF!</v>
      </c>
      <c r="W21" s="84" t="e">
        <f>'BAR BB| Open rates'!#REF!*0.8</f>
        <v>#REF!</v>
      </c>
      <c r="X21" s="84" t="e">
        <f>'BAR BB| Open rates'!#REF!*0.8</f>
        <v>#REF!</v>
      </c>
      <c r="Y21" s="84" t="e">
        <f>'BAR BB| Open rates'!#REF!*0.8</f>
        <v>#REF!</v>
      </c>
      <c r="Z21" s="84" t="e">
        <f>'BAR BB| Open rates'!#REF!*0.8</f>
        <v>#REF!</v>
      </c>
      <c r="AA21" s="84" t="e">
        <f>'BAR BB| Open rates'!#REF!*0.8</f>
        <v>#REF!</v>
      </c>
      <c r="AB21" s="84" t="e">
        <f>'BAR BB| Open rates'!#REF!*0.8</f>
        <v>#REF!</v>
      </c>
      <c r="AC21" s="84" t="e">
        <f>'BAR BB| Open rates'!#REF!*0.8</f>
        <v>#REF!</v>
      </c>
      <c r="AD21" s="84" t="e">
        <f>'BAR BB| Open rates'!#REF!*0.8</f>
        <v>#REF!</v>
      </c>
      <c r="AE21" s="84" t="e">
        <f>'BAR BB| Open rates'!#REF!*0.8</f>
        <v>#REF!</v>
      </c>
      <c r="AF21" s="84" t="e">
        <f>'BAR BB| Open rates'!#REF!*0.8</f>
        <v>#REF!</v>
      </c>
      <c r="AG21" s="84" t="e">
        <f>'BAR BB| Open rates'!#REF!*0.8</f>
        <v>#REF!</v>
      </c>
      <c r="AH21" s="84" t="e">
        <f>'BAR BB| Open rates'!#REF!*0.8</f>
        <v>#REF!</v>
      </c>
      <c r="AI21" s="84" t="e">
        <f>'BAR BB| Open rates'!#REF!*0.8</f>
        <v>#REF!</v>
      </c>
      <c r="AJ21" s="84" t="e">
        <f>'BAR BB| Open rates'!#REF!*0.8</f>
        <v>#REF!</v>
      </c>
      <c r="AK21" s="84" t="e">
        <f>'BAR BB| Open rates'!#REF!*0.8</f>
        <v>#REF!</v>
      </c>
      <c r="AL21" s="84" t="e">
        <f>'BAR BB| Open rates'!#REF!*0.8</f>
        <v>#REF!</v>
      </c>
      <c r="AM21" s="84" t="e">
        <f>'BAR BB| Open rates'!#REF!*0.8</f>
        <v>#REF!</v>
      </c>
      <c r="AN21" s="84" t="e">
        <f>'BAR BB| Open rates'!#REF!*0.8</f>
        <v>#REF!</v>
      </c>
      <c r="AO21" s="84" t="e">
        <f>'BAR BB| Open rates'!#REF!*0.8</f>
        <v>#REF!</v>
      </c>
      <c r="AP21" s="84" t="e">
        <f>'BAR BB| Open rates'!#REF!*0.8</f>
        <v>#REF!</v>
      </c>
      <c r="AQ21" s="84" t="e">
        <f>'BAR BB| Open rates'!#REF!*0.8</f>
        <v>#REF!</v>
      </c>
      <c r="AR21" s="84" t="e">
        <f>'BAR BB| Open rates'!#REF!*0.8</f>
        <v>#REF!</v>
      </c>
      <c r="AS21" s="84" t="e">
        <f>'BAR BB| Open rates'!#REF!*0.8</f>
        <v>#REF!</v>
      </c>
      <c r="AT21" s="84" t="e">
        <f>'BAR BB| Open rates'!#REF!*0.8</f>
        <v>#REF!</v>
      </c>
      <c r="AU21" s="84" t="e">
        <f>'BAR BB| Open rates'!#REF!*0.8</f>
        <v>#REF!</v>
      </c>
      <c r="AV21" s="84" t="e">
        <f>'BAR BB| Open rates'!#REF!*0.8</f>
        <v>#REF!</v>
      </c>
      <c r="AW21" s="84" t="e">
        <f>'BAR BB| Open rates'!#REF!*0.8</f>
        <v>#REF!</v>
      </c>
      <c r="AX21" s="84" t="e">
        <f>'BAR BB| Open rates'!#REF!*0.8</f>
        <v>#REF!</v>
      </c>
      <c r="AY21" s="84" t="e">
        <f>'BAR BB| Open rates'!#REF!*0.8</f>
        <v>#REF!</v>
      </c>
      <c r="AZ21" s="84" t="e">
        <f>'BAR BB| Open rates'!#REF!*0.8</f>
        <v>#REF!</v>
      </c>
      <c r="BA21" s="84" t="e">
        <f>'BAR BB| Open rates'!#REF!*0.8</f>
        <v>#REF!</v>
      </c>
      <c r="BB21" s="84" t="e">
        <f>'BAR BB| Open rates'!#REF!*0.8</f>
        <v>#REF!</v>
      </c>
      <c r="BC21" s="84" t="e">
        <f>'BAR BB| Open rates'!#REF!*0.8</f>
        <v>#REF!</v>
      </c>
      <c r="BD21" s="84" t="e">
        <f>'BAR BB| Open rates'!#REF!*0.8</f>
        <v>#REF!</v>
      </c>
      <c r="BE21" s="84" t="e">
        <f>'BAR BB| Open rates'!#REF!*0.8</f>
        <v>#REF!</v>
      </c>
      <c r="BF21" s="84" t="e">
        <f>'BAR BB| Open rates'!#REF!*0.8</f>
        <v>#REF!</v>
      </c>
      <c r="BG21" s="84" t="e">
        <f>'BAR BB| Open rates'!#REF!*0.8</f>
        <v>#REF!</v>
      </c>
      <c r="BH21" s="84" t="e">
        <f>'BAR BB| Open rates'!#REF!*0.8</f>
        <v>#REF!</v>
      </c>
      <c r="BI21" s="84" t="e">
        <f>'BAR BB| Open rates'!#REF!*0.8</f>
        <v>#REF!</v>
      </c>
      <c r="BJ21" s="84" t="e">
        <f>'BAR BB| Open rates'!#REF!*0.8</f>
        <v>#REF!</v>
      </c>
      <c r="BK21" s="84" t="e">
        <f>'BAR BB| Open rates'!#REF!*0.8</f>
        <v>#REF!</v>
      </c>
      <c r="BL21" s="84" t="e">
        <f>'BAR BB| Open rates'!#REF!*0.8</f>
        <v>#REF!</v>
      </c>
      <c r="BM21" s="84" t="e">
        <f>'BAR BB| Open rates'!#REF!*0.8</f>
        <v>#REF!</v>
      </c>
      <c r="BN21" s="84" t="e">
        <f>'BAR BB| Open rates'!#REF!*0.8</f>
        <v>#REF!</v>
      </c>
      <c r="BO21" s="84" t="e">
        <f>'BAR BB| Open rates'!#REF!*0.8</f>
        <v>#REF!</v>
      </c>
      <c r="BP21" s="84" t="e">
        <f>'BAR BB| Open rates'!#REF!*0.8</f>
        <v>#REF!</v>
      </c>
      <c r="BQ21" s="84" t="e">
        <f>'BAR BB| Open rates'!#REF!*0.8</f>
        <v>#REF!</v>
      </c>
      <c r="BR21" s="84" t="e">
        <f>'BAR BB| Open rates'!#REF!*0.8</f>
        <v>#REF!</v>
      </c>
      <c r="BS21" s="84" t="e">
        <f>'BAR BB| Open rates'!#REF!*0.8</f>
        <v>#REF!</v>
      </c>
      <c r="BT21" s="84" t="e">
        <f>'BAR BB| Open rates'!#REF!*0.8</f>
        <v>#REF!</v>
      </c>
      <c r="BU21" s="84" t="e">
        <f>'BAR BB| Open rates'!#REF!*0.8</f>
        <v>#REF!</v>
      </c>
      <c r="BV21" s="84" t="e">
        <f>'BAR BB| Open rates'!#REF!*0.8</f>
        <v>#REF!</v>
      </c>
      <c r="BW21" s="84" t="e">
        <f>'BAR BB| Open rates'!#REF!*0.8</f>
        <v>#REF!</v>
      </c>
      <c r="BX21" s="84" t="e">
        <f>'BAR BB| Open rates'!#REF!*0.8</f>
        <v>#REF!</v>
      </c>
    </row>
    <row r="22" spans="1:76" s="14" customFormat="1" ht="12" hidden="1" customHeight="1" x14ac:dyDescent="0.2">
      <c r="A22" s="133" t="s">
        <v>158</v>
      </c>
    </row>
    <row r="23" spans="1:76" s="14" customFormat="1" ht="12" hidden="1" customHeight="1" x14ac:dyDescent="0.2">
      <c r="A23" s="42" t="s">
        <v>8</v>
      </c>
    </row>
    <row r="24" spans="1:76" s="14" customFormat="1" ht="12" customHeight="1" x14ac:dyDescent="0.2">
      <c r="A24" s="123"/>
    </row>
    <row r="25" spans="1:76" s="14" customFormat="1" ht="12.75" customHeight="1" x14ac:dyDescent="0.2">
      <c r="A25" s="277" t="s">
        <v>157</v>
      </c>
    </row>
    <row r="26" spans="1:76" s="14" customFormat="1" ht="12.75" customHeight="1" x14ac:dyDescent="0.2">
      <c r="A26" s="277"/>
    </row>
    <row r="27" spans="1:76" s="11" customFormat="1" ht="12.75" customHeight="1" x14ac:dyDescent="0.2">
      <c r="A27" s="277"/>
    </row>
    <row r="28" spans="1:76" s="1" customFormat="1" x14ac:dyDescent="0.2"/>
    <row r="29" spans="1:76" s="76" customFormat="1" ht="12.75" customHeight="1" x14ac:dyDescent="0.2">
      <c r="A29" s="136" t="s">
        <v>58</v>
      </c>
    </row>
    <row r="30" spans="1:76" s="108" customFormat="1" ht="35.25" customHeight="1" x14ac:dyDescent="0.2">
      <c r="A30" s="145" t="s">
        <v>163</v>
      </c>
    </row>
    <row r="31" spans="1:76" s="108" customFormat="1" ht="35.25" customHeight="1" x14ac:dyDescent="0.2">
      <c r="A31" s="145" t="s">
        <v>188</v>
      </c>
    </row>
    <row r="32" spans="1:76" s="108" customFormat="1" ht="35.25" customHeight="1" x14ac:dyDescent="0.2">
      <c r="A32" s="145" t="s">
        <v>164</v>
      </c>
    </row>
    <row r="33" spans="1:1" s="108" customFormat="1" ht="13.5" customHeight="1" x14ac:dyDescent="0.2">
      <c r="A33" s="145" t="s">
        <v>165</v>
      </c>
    </row>
    <row r="34" spans="1:1" s="108" customFormat="1" ht="35.25" customHeight="1" x14ac:dyDescent="0.2">
      <c r="A34" s="145" t="s">
        <v>162</v>
      </c>
    </row>
    <row r="35" spans="1:1" s="108" customFormat="1" ht="35.25" customHeight="1" x14ac:dyDescent="0.2">
      <c r="A35" s="141" t="s">
        <v>173</v>
      </c>
    </row>
    <row r="36" spans="1:1" s="13" customFormat="1" ht="18" customHeight="1" thickBot="1" x14ac:dyDescent="0.25"/>
    <row r="37" spans="1:1" s="76" customFormat="1" x14ac:dyDescent="0.2">
      <c r="A37" s="85" t="s">
        <v>65</v>
      </c>
    </row>
    <row r="38" spans="1:1" s="13" customFormat="1" ht="108" customHeight="1" x14ac:dyDescent="0.2">
      <c r="A38" s="278" t="s">
        <v>224</v>
      </c>
    </row>
    <row r="39" spans="1:1" x14ac:dyDescent="0.2">
      <c r="A39" s="279"/>
    </row>
    <row r="40" spans="1:1" x14ac:dyDescent="0.2">
      <c r="A40" s="279"/>
    </row>
    <row r="41" spans="1:1" x14ac:dyDescent="0.2">
      <c r="A41" s="279"/>
    </row>
    <row r="42" spans="1:1" x14ac:dyDescent="0.2">
      <c r="A42" s="279"/>
    </row>
    <row r="43" spans="1:1" x14ac:dyDescent="0.2">
      <c r="A43" s="279"/>
    </row>
    <row r="44" spans="1:1" x14ac:dyDescent="0.2">
      <c r="A44" s="279"/>
    </row>
    <row r="45" spans="1:1" x14ac:dyDescent="0.2">
      <c r="A45" s="279"/>
    </row>
    <row r="46" spans="1:1" x14ac:dyDescent="0.2">
      <c r="A46" s="279"/>
    </row>
    <row r="47" spans="1:1" ht="35.25" customHeight="1" x14ac:dyDescent="0.2">
      <c r="A47" s="279"/>
    </row>
    <row r="48" spans="1:1" x14ac:dyDescent="0.2">
      <c r="A48" s="279"/>
    </row>
    <row r="49" spans="1:1" x14ac:dyDescent="0.2">
      <c r="A49" s="279"/>
    </row>
    <row r="50" spans="1:1" x14ac:dyDescent="0.2">
      <c r="A50" s="279"/>
    </row>
    <row r="51" spans="1:1" x14ac:dyDescent="0.2">
      <c r="A51" s="279"/>
    </row>
  </sheetData>
  <mergeCells count="2">
    <mergeCell ref="A25:A27"/>
    <mergeCell ref="A38:A51"/>
  </mergeCell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1"/>
  <dimension ref="A1:AU33"/>
  <sheetViews>
    <sheetView zoomScale="110" zoomScaleNormal="110" workbookViewId="0">
      <pane xSplit="1" topLeftCell="B1" activePane="topRight" state="frozen"/>
      <selection activeCell="A34" sqref="A34"/>
      <selection pane="topRight" activeCell="A11" sqref="A11"/>
    </sheetView>
  </sheetViews>
  <sheetFormatPr defaultColWidth="8.42578125" defaultRowHeight="12" x14ac:dyDescent="0.2"/>
  <cols>
    <col min="1" max="1" width="26.7109375" style="1" customWidth="1"/>
    <col min="2" max="2" width="11" style="2" customWidth="1"/>
    <col min="3" max="3" width="9.140625" style="2" customWidth="1"/>
    <col min="4" max="4" width="9.5703125" style="2" customWidth="1"/>
    <col min="5" max="16384" width="8.42578125" style="2"/>
  </cols>
  <sheetData>
    <row r="1" spans="1:47" s="5" customFormat="1" ht="12.75" x14ac:dyDescent="0.2">
      <c r="A1" s="3" t="s">
        <v>6</v>
      </c>
      <c r="B1" s="4"/>
      <c r="C1" s="4"/>
      <c r="D1" s="4"/>
      <c r="E1" s="4"/>
      <c r="F1" s="4"/>
      <c r="G1" s="4"/>
      <c r="H1" s="4"/>
      <c r="I1" s="4"/>
      <c r="J1" s="4"/>
      <c r="K1" s="4"/>
      <c r="L1" s="4"/>
      <c r="M1" s="4"/>
      <c r="N1" s="4"/>
      <c r="O1" s="4"/>
      <c r="P1" s="4"/>
      <c r="Q1" s="4"/>
      <c r="R1" s="4"/>
      <c r="S1" s="4"/>
      <c r="T1" s="4"/>
      <c r="U1" s="4"/>
      <c r="V1" s="4"/>
      <c r="W1" s="4"/>
    </row>
    <row r="2" spans="1:47" s="5" customFormat="1" ht="12.75" hidden="1" x14ac:dyDescent="0.2">
      <c r="A2" s="6" t="s">
        <v>5</v>
      </c>
      <c r="B2" s="57"/>
      <c r="C2" s="57"/>
      <c r="D2" s="57"/>
    </row>
    <row r="3" spans="1:47" s="11" customFormat="1" ht="38.25" hidden="1" customHeight="1" x14ac:dyDescent="0.2">
      <c r="A3" s="8" t="s">
        <v>0</v>
      </c>
      <c r="B3" s="9" t="e">
        <f>'BAR BB| Open rates'!#REF!</f>
        <v>#REF!</v>
      </c>
      <c r="C3" s="9" t="e">
        <f>'BAR BB| Open rates'!#REF!</f>
        <v>#REF!</v>
      </c>
      <c r="D3" s="9" t="s">
        <v>73</v>
      </c>
      <c r="E3" s="5"/>
      <c r="F3" s="5"/>
    </row>
    <row r="4" spans="1:47" s="14" customFormat="1" ht="12" hidden="1"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13"/>
      <c r="AO4" s="13"/>
      <c r="AP4" s="13"/>
      <c r="AQ4" s="13"/>
      <c r="AR4" s="13"/>
      <c r="AS4" s="13"/>
      <c r="AT4" s="13"/>
      <c r="AU4" s="13"/>
    </row>
    <row r="5" spans="1:47" s="16" customFormat="1" ht="12" hidden="1" customHeight="1" x14ac:dyDescent="0.2">
      <c r="A5" s="15">
        <v>1</v>
      </c>
      <c r="B5" s="12" t="e">
        <f>'BAR BB| Open rates'!#REF!*0.95</f>
        <v>#REF!</v>
      </c>
      <c r="C5" s="12" t="e">
        <f>'BAR BB| Open rates'!#REF!*0.95</f>
        <v>#REF!</v>
      </c>
      <c r="D5" s="12" t="e">
        <f>'BAR BB| Open rates'!#REF!*0.95</f>
        <v>#REF!</v>
      </c>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13"/>
      <c r="AO5" s="13"/>
      <c r="AP5" s="13"/>
      <c r="AQ5" s="13"/>
      <c r="AR5" s="13"/>
      <c r="AS5" s="13"/>
      <c r="AT5" s="13"/>
      <c r="AU5" s="13"/>
    </row>
    <row r="6" spans="1:47" s="16" customFormat="1" ht="12" hidden="1" customHeight="1" x14ac:dyDescent="0.2">
      <c r="A6" s="15">
        <v>2</v>
      </c>
      <c r="B6" s="12" t="e">
        <f>'BAR BB| Open rates'!#REF!*0.95</f>
        <v>#REF!</v>
      </c>
      <c r="C6" s="12" t="e">
        <f>'BAR BB| Open rates'!#REF!*0.95</f>
        <v>#REF!</v>
      </c>
      <c r="D6" s="12" t="e">
        <f>'BAR BB| Open rates'!#REF!*0.95</f>
        <v>#REF!</v>
      </c>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13"/>
      <c r="AO6" s="13"/>
      <c r="AP6" s="13"/>
      <c r="AQ6" s="13"/>
      <c r="AR6" s="13"/>
      <c r="AS6" s="13"/>
      <c r="AT6" s="13"/>
      <c r="AU6" s="13"/>
    </row>
    <row r="7" spans="1:47" s="14" customFormat="1" ht="12" hidden="1" customHeight="1" x14ac:dyDescent="0.2">
      <c r="A7" s="12" t="s">
        <v>1</v>
      </c>
      <c r="B7" s="12"/>
      <c r="C7" s="12"/>
      <c r="D7" s="12"/>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13"/>
      <c r="AO7" s="13"/>
      <c r="AP7" s="13"/>
      <c r="AQ7" s="13"/>
      <c r="AR7" s="13"/>
      <c r="AS7" s="13"/>
      <c r="AT7" s="13"/>
      <c r="AU7" s="13"/>
    </row>
    <row r="8" spans="1:47" s="16" customFormat="1" ht="12" hidden="1" customHeight="1" x14ac:dyDescent="0.2">
      <c r="A8" s="15">
        <v>1</v>
      </c>
      <c r="B8" s="12" t="e">
        <f>'BAR BB| Open rates'!#REF!*0.95</f>
        <v>#REF!</v>
      </c>
      <c r="C8" s="12" t="e">
        <f>'BAR BB| Open rates'!#REF!*0.95</f>
        <v>#REF!</v>
      </c>
      <c r="D8" s="12" t="e">
        <f>'BAR BB| Open rates'!#REF!*0.95</f>
        <v>#REF!</v>
      </c>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13"/>
      <c r="AO8" s="13"/>
      <c r="AP8" s="13"/>
      <c r="AQ8" s="13"/>
      <c r="AR8" s="13"/>
      <c r="AS8" s="13"/>
      <c r="AT8" s="13"/>
      <c r="AU8" s="13"/>
    </row>
    <row r="9" spans="1:47" s="16" customFormat="1" ht="12" hidden="1" customHeight="1" x14ac:dyDescent="0.2">
      <c r="A9" s="15">
        <v>2</v>
      </c>
      <c r="B9" s="12" t="e">
        <f>'BAR BB| Open rates'!#REF!*0.95</f>
        <v>#REF!</v>
      </c>
      <c r="C9" s="12" t="e">
        <f>'BAR BB| Open rates'!#REF!*0.95</f>
        <v>#REF!</v>
      </c>
      <c r="D9" s="12" t="e">
        <f>'BAR BB| Open rates'!#REF!*0.95</f>
        <v>#REF!</v>
      </c>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13"/>
      <c r="AO9" s="13"/>
      <c r="AP9" s="13"/>
      <c r="AQ9" s="13"/>
      <c r="AR9" s="13"/>
      <c r="AS9" s="13"/>
      <c r="AT9" s="13"/>
      <c r="AU9" s="13"/>
    </row>
    <row r="10" spans="1:47" s="16" customFormat="1" ht="22.5" customHeight="1" x14ac:dyDescent="0.3">
      <c r="A10" s="6" t="s">
        <v>31</v>
      </c>
      <c r="B10" s="6"/>
      <c r="C10" s="6"/>
      <c r="D10" s="57"/>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13"/>
      <c r="AO10" s="13"/>
      <c r="AP10" s="13"/>
      <c r="AQ10" s="13"/>
      <c r="AR10" s="13"/>
      <c r="AS10" s="13"/>
      <c r="AT10" s="13"/>
      <c r="AU10" s="13"/>
    </row>
    <row r="11" spans="1:47" s="11" customFormat="1" ht="38.25" customHeight="1" x14ac:dyDescent="0.2">
      <c r="A11" s="8" t="s">
        <v>0</v>
      </c>
      <c r="B11" s="10" t="e">
        <f>B3</f>
        <v>#REF!</v>
      </c>
      <c r="C11" s="10" t="e">
        <f>C3</f>
        <v>#REF!</v>
      </c>
      <c r="D11" s="10" t="str">
        <f>D3</f>
        <v>29.11.2020-30.11.2020</v>
      </c>
      <c r="E11" s="22"/>
      <c r="F11" s="22"/>
    </row>
    <row r="12" spans="1:47" s="14" customFormat="1" ht="12" customHeight="1" x14ac:dyDescent="0.2">
      <c r="A12" s="12" t="s">
        <v>7</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13"/>
      <c r="AO12" s="13"/>
      <c r="AP12" s="13"/>
      <c r="AQ12" s="13"/>
      <c r="AR12" s="13"/>
      <c r="AS12" s="13"/>
      <c r="AT12" s="13"/>
      <c r="AU12" s="13"/>
    </row>
    <row r="13" spans="1:47" s="16" customFormat="1" ht="12" customHeight="1" x14ac:dyDescent="0.2">
      <c r="A13" s="15">
        <v>1</v>
      </c>
      <c r="B13" s="26" t="e">
        <f t="shared" ref="B13:D14" si="0">B5*0.85</f>
        <v>#REF!</v>
      </c>
      <c r="C13" s="26" t="e">
        <f t="shared" si="0"/>
        <v>#REF!</v>
      </c>
      <c r="D13" s="26" t="e">
        <f t="shared" si="0"/>
        <v>#REF!</v>
      </c>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13"/>
      <c r="AO13" s="13"/>
      <c r="AP13" s="13"/>
      <c r="AQ13" s="13"/>
      <c r="AR13" s="13"/>
      <c r="AS13" s="13"/>
      <c r="AT13" s="13"/>
      <c r="AU13" s="13"/>
    </row>
    <row r="14" spans="1:47" s="16" customFormat="1" ht="12" customHeight="1" x14ac:dyDescent="0.2">
      <c r="A14" s="15">
        <v>2</v>
      </c>
      <c r="B14" s="26" t="e">
        <f t="shared" si="0"/>
        <v>#REF!</v>
      </c>
      <c r="C14" s="26" t="e">
        <f t="shared" si="0"/>
        <v>#REF!</v>
      </c>
      <c r="D14" s="26" t="e">
        <f t="shared" si="0"/>
        <v>#REF!</v>
      </c>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13"/>
      <c r="AO14" s="13"/>
      <c r="AP14" s="13"/>
      <c r="AQ14" s="13"/>
      <c r="AR14" s="13"/>
      <c r="AS14" s="13"/>
      <c r="AT14" s="13"/>
      <c r="AU14" s="13"/>
    </row>
    <row r="15" spans="1:47" s="14" customFormat="1" ht="12" customHeight="1" x14ac:dyDescent="0.2">
      <c r="A15" s="12" t="s">
        <v>1</v>
      </c>
      <c r="B15" s="26"/>
      <c r="C15" s="26"/>
      <c r="D15" s="26"/>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13"/>
      <c r="AO15" s="13"/>
      <c r="AP15" s="13"/>
      <c r="AQ15" s="13"/>
      <c r="AR15" s="13"/>
      <c r="AS15" s="13"/>
      <c r="AT15" s="13"/>
      <c r="AU15" s="13"/>
    </row>
    <row r="16" spans="1:47" s="16" customFormat="1" ht="12" customHeight="1" x14ac:dyDescent="0.2">
      <c r="A16" s="15">
        <v>1</v>
      </c>
      <c r="B16" s="26" t="e">
        <f t="shared" ref="B16:D17" si="1">B8*0.85</f>
        <v>#REF!</v>
      </c>
      <c r="C16" s="26" t="e">
        <f t="shared" si="1"/>
        <v>#REF!</v>
      </c>
      <c r="D16" s="26" t="e">
        <f t="shared" si="1"/>
        <v>#REF!</v>
      </c>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13"/>
      <c r="AO16" s="13"/>
      <c r="AP16" s="13"/>
      <c r="AQ16" s="13"/>
      <c r="AR16" s="13"/>
      <c r="AS16" s="13"/>
      <c r="AT16" s="13"/>
      <c r="AU16" s="13"/>
    </row>
    <row r="17" spans="1:47" s="16" customFormat="1" ht="12" customHeight="1" x14ac:dyDescent="0.2">
      <c r="A17" s="15">
        <v>2</v>
      </c>
      <c r="B17" s="26" t="e">
        <f t="shared" si="1"/>
        <v>#REF!</v>
      </c>
      <c r="C17" s="26" t="e">
        <f t="shared" si="1"/>
        <v>#REF!</v>
      </c>
      <c r="D17" s="26" t="e">
        <f t="shared" si="1"/>
        <v>#REF!</v>
      </c>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13"/>
      <c r="AO17" s="13"/>
      <c r="AP17" s="13"/>
      <c r="AQ17" s="13"/>
      <c r="AR17" s="13"/>
      <c r="AS17" s="13"/>
      <c r="AT17" s="13"/>
      <c r="AU17" s="13"/>
    </row>
    <row r="18" spans="1:47" s="16" customFormat="1" ht="12" customHeight="1" thickBot="1" x14ac:dyDescent="0.25">
      <c r="A18" s="20"/>
      <c r="B18" s="21"/>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13"/>
      <c r="AO18" s="13"/>
      <c r="AP18" s="13"/>
      <c r="AQ18" s="13"/>
      <c r="AR18" s="13"/>
      <c r="AS18" s="13"/>
      <c r="AT18" s="13"/>
      <c r="AU18" s="13"/>
    </row>
    <row r="19" spans="1:47" customFormat="1" ht="12.75" customHeight="1" x14ac:dyDescent="0.2">
      <c r="A19" s="288" t="s">
        <v>45</v>
      </c>
      <c r="B19" s="289"/>
      <c r="C19" s="289"/>
      <c r="D19" s="289"/>
      <c r="E19" s="289"/>
      <c r="F19" s="289"/>
    </row>
    <row r="20" spans="1:47" customFormat="1" ht="12.75" customHeight="1" x14ac:dyDescent="0.2">
      <c r="A20" s="290"/>
      <c r="B20" s="291"/>
      <c r="C20" s="291"/>
      <c r="D20" s="291"/>
      <c r="E20" s="291"/>
      <c r="F20" s="291"/>
    </row>
    <row r="21" spans="1:47" customFormat="1" ht="15" customHeight="1" thickBot="1" x14ac:dyDescent="0.25">
      <c r="A21" s="292"/>
      <c r="B21" s="293"/>
      <c r="C21" s="293"/>
      <c r="D21" s="293"/>
      <c r="E21" s="293"/>
      <c r="F21" s="293"/>
    </row>
    <row r="22" spans="1:47" customFormat="1" ht="12.75" x14ac:dyDescent="0.2">
      <c r="A22" s="1"/>
      <c r="B22" s="2"/>
      <c r="C22" s="2"/>
    </row>
    <row r="23" spans="1:47" customFormat="1" ht="15" x14ac:dyDescent="0.2">
      <c r="A23" s="285" t="s">
        <v>32</v>
      </c>
      <c r="B23" s="285"/>
      <c r="C23" s="285"/>
    </row>
    <row r="24" spans="1:47" customFormat="1" ht="15" x14ac:dyDescent="0.2">
      <c r="A24" s="285" t="s">
        <v>33</v>
      </c>
      <c r="B24" s="285"/>
      <c r="C24" s="285"/>
    </row>
    <row r="25" spans="1:47" customFormat="1" ht="15" customHeight="1" x14ac:dyDescent="0.2"/>
    <row r="26" spans="1:47" customFormat="1" ht="12.75" x14ac:dyDescent="0.2">
      <c r="A26" s="286" t="s">
        <v>34</v>
      </c>
      <c r="B26" s="287"/>
      <c r="C26" s="287"/>
      <c r="D26" s="287"/>
      <c r="E26" s="287"/>
      <c r="F26" s="287"/>
      <c r="G26" s="287"/>
      <c r="H26" s="287"/>
      <c r="I26" s="287"/>
    </row>
    <row r="27" spans="1:47" customFormat="1" ht="12.75" x14ac:dyDescent="0.2">
      <c r="A27" s="287"/>
      <c r="B27" s="287"/>
      <c r="C27" s="287"/>
      <c r="D27" s="287"/>
      <c r="E27" s="287"/>
      <c r="F27" s="287"/>
      <c r="G27" s="287"/>
      <c r="H27" s="287"/>
      <c r="I27" s="287"/>
    </row>
    <row r="28" spans="1:47" customFormat="1" ht="12.75" x14ac:dyDescent="0.2">
      <c r="A28" s="287"/>
      <c r="B28" s="287"/>
      <c r="C28" s="287"/>
      <c r="D28" s="287"/>
      <c r="E28" s="287"/>
      <c r="F28" s="287"/>
      <c r="G28" s="287"/>
      <c r="H28" s="287"/>
      <c r="I28" s="287"/>
    </row>
    <row r="29" spans="1:47" customFormat="1" ht="12.75" x14ac:dyDescent="0.2">
      <c r="A29" s="287"/>
      <c r="B29" s="287"/>
      <c r="C29" s="287"/>
      <c r="D29" s="287"/>
      <c r="E29" s="287"/>
      <c r="F29" s="287"/>
      <c r="G29" s="287"/>
      <c r="H29" s="287"/>
      <c r="I29" s="287"/>
    </row>
    <row r="30" spans="1:47" customFormat="1" ht="12.75" x14ac:dyDescent="0.2">
      <c r="A30" s="287"/>
      <c r="B30" s="287"/>
      <c r="C30" s="287"/>
      <c r="D30" s="287"/>
      <c r="E30" s="287"/>
      <c r="F30" s="287"/>
      <c r="G30" s="287"/>
      <c r="H30" s="287"/>
      <c r="I30" s="287"/>
    </row>
    <row r="31" spans="1:47" customFormat="1" ht="12.75" x14ac:dyDescent="0.2">
      <c r="A31" s="287"/>
      <c r="B31" s="287"/>
      <c r="C31" s="287"/>
      <c r="D31" s="287"/>
      <c r="E31" s="287"/>
      <c r="F31" s="287"/>
      <c r="G31" s="287"/>
      <c r="H31" s="287"/>
      <c r="I31" s="287"/>
    </row>
    <row r="32" spans="1:47" customFormat="1" ht="12.75" x14ac:dyDescent="0.2">
      <c r="A32" s="287"/>
      <c r="B32" s="287"/>
      <c r="C32" s="287"/>
      <c r="D32" s="287"/>
      <c r="E32" s="287"/>
      <c r="F32" s="287"/>
      <c r="G32" s="287"/>
      <c r="H32" s="287"/>
      <c r="I32" s="287"/>
    </row>
    <row r="33" spans="1:9" customFormat="1" ht="270.75" customHeight="1" x14ac:dyDescent="0.2">
      <c r="A33" s="287"/>
      <c r="B33" s="287"/>
      <c r="C33" s="287"/>
      <c r="D33" s="287"/>
      <c r="E33" s="287"/>
      <c r="F33" s="287"/>
      <c r="G33" s="287"/>
      <c r="H33" s="287"/>
      <c r="I33" s="287"/>
    </row>
  </sheetData>
  <mergeCells count="4">
    <mergeCell ref="A23:C23"/>
    <mergeCell ref="A24:C24"/>
    <mergeCell ref="A26:I33"/>
    <mergeCell ref="A19:F21"/>
  </mergeCells>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5">
    <tabColor rgb="FF00B0F0"/>
  </sheetPr>
  <dimension ref="A1:AT57"/>
  <sheetViews>
    <sheetView zoomScale="110" zoomScaleNormal="110" workbookViewId="0">
      <pane xSplit="1" topLeftCell="B1" activePane="topRight" state="frozen"/>
      <selection activeCell="A34" sqref="A34"/>
      <selection pane="topRight" activeCell="B3" sqref="B3"/>
    </sheetView>
  </sheetViews>
  <sheetFormatPr defaultColWidth="8.42578125" defaultRowHeight="12" x14ac:dyDescent="0.2"/>
  <cols>
    <col min="1" max="1" width="26.7109375" style="1" customWidth="1"/>
    <col min="2" max="16384" width="8.42578125" style="2"/>
  </cols>
  <sheetData>
    <row r="1" spans="1:46" s="5" customFormat="1" ht="12.75" x14ac:dyDescent="0.2">
      <c r="A1" s="3" t="s">
        <v>6</v>
      </c>
      <c r="B1" s="4"/>
      <c r="C1" s="4"/>
      <c r="D1" s="4"/>
      <c r="E1" s="4"/>
      <c r="F1" s="4"/>
      <c r="G1" s="4"/>
      <c r="H1" s="4"/>
      <c r="I1" s="4"/>
      <c r="J1" s="4"/>
      <c r="K1" s="4"/>
      <c r="L1" s="4"/>
      <c r="M1" s="4"/>
      <c r="N1" s="4"/>
      <c r="O1" s="4"/>
      <c r="P1" s="4"/>
      <c r="Q1" s="4"/>
      <c r="R1" s="4"/>
      <c r="S1" s="4"/>
      <c r="T1" s="4"/>
      <c r="U1" s="4"/>
      <c r="V1" s="4"/>
    </row>
    <row r="2" spans="1:46" s="5" customFormat="1" ht="12.75" x14ac:dyDescent="0.2">
      <c r="A2" s="6" t="s">
        <v>35</v>
      </c>
    </row>
    <row r="3" spans="1:46" s="11" customFormat="1" ht="38.25" customHeight="1" x14ac:dyDescent="0.2">
      <c r="A3" s="8" t="s">
        <v>0</v>
      </c>
      <c r="B3" s="43" t="s">
        <v>46</v>
      </c>
      <c r="C3" s="22"/>
      <c r="D3" s="22"/>
      <c r="E3" s="22"/>
    </row>
    <row r="4" spans="1:46"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13"/>
      <c r="AN4" s="13"/>
      <c r="AO4" s="13"/>
      <c r="AP4" s="13"/>
      <c r="AQ4" s="13"/>
      <c r="AR4" s="13"/>
      <c r="AS4" s="13"/>
      <c r="AT4" s="13"/>
    </row>
    <row r="5" spans="1:46" s="16" customFormat="1" ht="12" customHeight="1" x14ac:dyDescent="0.2">
      <c r="A5" s="15">
        <v>1</v>
      </c>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13"/>
      <c r="AN5" s="13"/>
      <c r="AO5" s="13"/>
      <c r="AP5" s="13"/>
      <c r="AQ5" s="13"/>
      <c r="AR5" s="13"/>
      <c r="AS5" s="13"/>
      <c r="AT5" s="13"/>
    </row>
    <row r="6" spans="1:46" s="16" customFormat="1" ht="12" customHeight="1" x14ac:dyDescent="0.2">
      <c r="A6" s="15">
        <v>2</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13"/>
      <c r="AN6" s="13"/>
      <c r="AO6" s="13"/>
      <c r="AP6" s="13"/>
      <c r="AQ6" s="13"/>
      <c r="AR6" s="13"/>
      <c r="AS6" s="13"/>
      <c r="AT6" s="13"/>
    </row>
    <row r="7" spans="1:46" s="14" customFormat="1" ht="12" customHeight="1" x14ac:dyDescent="0.2">
      <c r="A7" s="12" t="s">
        <v>1</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13"/>
      <c r="AN7" s="13"/>
      <c r="AO7" s="13"/>
      <c r="AP7" s="13"/>
      <c r="AQ7" s="13"/>
      <c r="AR7" s="13"/>
      <c r="AS7" s="13"/>
      <c r="AT7" s="13"/>
    </row>
    <row r="8" spans="1:46" s="16" customFormat="1" ht="12" customHeight="1" x14ac:dyDescent="0.2">
      <c r="A8" s="15">
        <v>1</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13"/>
      <c r="AN8" s="13"/>
      <c r="AO8" s="13"/>
      <c r="AP8" s="13"/>
      <c r="AQ8" s="13"/>
      <c r="AR8" s="13"/>
      <c r="AS8" s="13"/>
      <c r="AT8" s="13"/>
    </row>
    <row r="9" spans="1:46" s="16" customFormat="1" ht="12" customHeight="1" x14ac:dyDescent="0.2">
      <c r="A9" s="15">
        <v>2</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13"/>
      <c r="AN9" s="13"/>
      <c r="AO9" s="13"/>
      <c r="AP9" s="13"/>
      <c r="AQ9" s="13"/>
      <c r="AR9" s="13"/>
      <c r="AS9" s="13"/>
      <c r="AT9" s="13"/>
    </row>
    <row r="10" spans="1:46" s="14" customFormat="1" ht="12" customHeight="1" x14ac:dyDescent="0.2">
      <c r="A10" s="12" t="s">
        <v>2</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13"/>
      <c r="AN10" s="13"/>
      <c r="AO10" s="13"/>
      <c r="AP10" s="13"/>
      <c r="AQ10" s="13"/>
      <c r="AR10" s="13"/>
      <c r="AS10" s="13"/>
      <c r="AT10" s="13"/>
    </row>
    <row r="11" spans="1:46" s="16" customFormat="1" ht="12" customHeight="1" x14ac:dyDescent="0.2">
      <c r="A11" s="15">
        <v>1</v>
      </c>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13"/>
      <c r="AN11" s="13"/>
      <c r="AO11" s="13"/>
      <c r="AP11" s="13"/>
      <c r="AQ11" s="13"/>
      <c r="AR11" s="13"/>
      <c r="AS11" s="13"/>
      <c r="AT11" s="13"/>
    </row>
    <row r="12" spans="1:46" s="16" customFormat="1" ht="12" customHeight="1" x14ac:dyDescent="0.2">
      <c r="A12" s="15">
        <v>2</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13"/>
      <c r="AN12" s="13"/>
      <c r="AO12" s="13"/>
      <c r="AP12" s="13"/>
      <c r="AQ12" s="13"/>
      <c r="AR12" s="13"/>
      <c r="AS12" s="13"/>
      <c r="AT12" s="13"/>
    </row>
    <row r="13" spans="1:46" s="14" customFormat="1" ht="12" customHeight="1" x14ac:dyDescent="0.2">
      <c r="A13" s="12" t="s">
        <v>3</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13"/>
      <c r="AN13" s="13"/>
      <c r="AO13" s="13"/>
      <c r="AP13" s="13"/>
      <c r="AQ13" s="13"/>
      <c r="AR13" s="13"/>
      <c r="AS13" s="13"/>
      <c r="AT13" s="13"/>
    </row>
    <row r="14" spans="1:46" s="16" customFormat="1" ht="12" customHeight="1" x14ac:dyDescent="0.2">
      <c r="A14" s="15" t="s">
        <v>8</v>
      </c>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13"/>
      <c r="AN14" s="13"/>
      <c r="AO14" s="13"/>
      <c r="AP14" s="13"/>
      <c r="AQ14" s="13"/>
      <c r="AR14" s="13"/>
      <c r="AS14" s="13"/>
      <c r="AT14" s="13"/>
    </row>
    <row r="15" spans="1:46" s="14" customFormat="1" ht="12" customHeight="1" x14ac:dyDescent="0.2">
      <c r="A15" s="12" t="s">
        <v>4</v>
      </c>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13"/>
      <c r="AN15" s="13"/>
      <c r="AO15" s="13"/>
      <c r="AP15" s="13"/>
      <c r="AQ15" s="13"/>
      <c r="AR15" s="13"/>
      <c r="AS15" s="13"/>
      <c r="AT15" s="13"/>
    </row>
    <row r="16" spans="1:46" s="16" customFormat="1" ht="12" customHeight="1" x14ac:dyDescent="0.2">
      <c r="A16" s="15" t="s">
        <v>8</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13"/>
      <c r="AN16" s="13"/>
      <c r="AO16" s="13"/>
      <c r="AP16" s="13"/>
      <c r="AQ16" s="13"/>
      <c r="AR16" s="13"/>
      <c r="AS16" s="13"/>
      <c r="AT16" s="13"/>
    </row>
    <row r="17" spans="1:46" s="16" customFormat="1" ht="12" customHeight="1" x14ac:dyDescent="0.2">
      <c r="A17" s="20"/>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13"/>
      <c r="AN17" s="13"/>
      <c r="AO17" s="13"/>
      <c r="AP17" s="13"/>
      <c r="AQ17" s="13"/>
      <c r="AR17" s="13"/>
      <c r="AS17" s="13"/>
      <c r="AT17" s="13"/>
    </row>
    <row r="18" spans="1:46" s="11" customFormat="1" ht="38.25" customHeight="1" x14ac:dyDescent="0.2">
      <c r="A18" s="8" t="s">
        <v>0</v>
      </c>
      <c r="B18" s="22"/>
      <c r="C18" s="22"/>
      <c r="D18" s="22"/>
      <c r="E18" s="22"/>
    </row>
    <row r="19" spans="1:46" s="14" customFormat="1" ht="12" customHeight="1" x14ac:dyDescent="0.2">
      <c r="A19" s="12" t="s">
        <v>7</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13"/>
      <c r="AN19" s="13"/>
      <c r="AO19" s="13"/>
      <c r="AP19" s="13"/>
      <c r="AQ19" s="13"/>
      <c r="AR19" s="13"/>
      <c r="AS19" s="13"/>
      <c r="AT19" s="13"/>
    </row>
    <row r="20" spans="1:46" s="16" customFormat="1" ht="12" customHeight="1" x14ac:dyDescent="0.2">
      <c r="A20" s="15">
        <v>1</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13"/>
      <c r="AN20" s="13"/>
      <c r="AO20" s="13"/>
      <c r="AP20" s="13"/>
      <c r="AQ20" s="13"/>
      <c r="AR20" s="13"/>
      <c r="AS20" s="13"/>
      <c r="AT20" s="13"/>
    </row>
    <row r="21" spans="1:46" s="16" customFormat="1" ht="12" customHeight="1" x14ac:dyDescent="0.2">
      <c r="A21" s="15">
        <v>2</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13"/>
      <c r="AN21" s="13"/>
      <c r="AO21" s="13"/>
      <c r="AP21" s="13"/>
      <c r="AQ21" s="13"/>
      <c r="AR21" s="13"/>
      <c r="AS21" s="13"/>
      <c r="AT21" s="13"/>
    </row>
    <row r="22" spans="1:46" s="14" customFormat="1" ht="12" customHeight="1" x14ac:dyDescent="0.2">
      <c r="A22" s="12" t="s">
        <v>1</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13"/>
      <c r="AN22" s="13"/>
      <c r="AO22" s="13"/>
      <c r="AP22" s="13"/>
      <c r="AQ22" s="13"/>
      <c r="AR22" s="13"/>
      <c r="AS22" s="13"/>
      <c r="AT22" s="13"/>
    </row>
    <row r="23" spans="1:46" s="16" customFormat="1" ht="12" customHeight="1" x14ac:dyDescent="0.2">
      <c r="A23" s="15">
        <v>1</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13"/>
      <c r="AN23" s="13"/>
      <c r="AO23" s="13"/>
      <c r="AP23" s="13"/>
      <c r="AQ23" s="13"/>
      <c r="AR23" s="13"/>
      <c r="AS23" s="13"/>
      <c r="AT23" s="13"/>
    </row>
    <row r="24" spans="1:46" s="16" customFormat="1" ht="12" customHeight="1" x14ac:dyDescent="0.2">
      <c r="A24" s="15">
        <v>2</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13"/>
      <c r="AN24" s="13"/>
      <c r="AO24" s="13"/>
      <c r="AP24" s="13"/>
      <c r="AQ24" s="13"/>
      <c r="AR24" s="13"/>
      <c r="AS24" s="13"/>
      <c r="AT24" s="13"/>
    </row>
    <row r="25" spans="1:46" s="14" customFormat="1" ht="12" customHeight="1" x14ac:dyDescent="0.2">
      <c r="A25" s="12" t="s">
        <v>2</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13"/>
      <c r="AN25" s="13"/>
      <c r="AO25" s="13"/>
      <c r="AP25" s="13"/>
      <c r="AQ25" s="13"/>
      <c r="AR25" s="13"/>
      <c r="AS25" s="13"/>
      <c r="AT25" s="13"/>
    </row>
    <row r="26" spans="1:46" s="16" customFormat="1" ht="12" customHeight="1" x14ac:dyDescent="0.2">
      <c r="A26" s="15">
        <v>1</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13"/>
      <c r="AN26" s="13"/>
      <c r="AO26" s="13"/>
      <c r="AP26" s="13"/>
      <c r="AQ26" s="13"/>
      <c r="AR26" s="13"/>
      <c r="AS26" s="13"/>
      <c r="AT26" s="13"/>
    </row>
    <row r="27" spans="1:46" s="16" customFormat="1" ht="12" customHeight="1" x14ac:dyDescent="0.2">
      <c r="A27" s="15">
        <v>2</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13"/>
      <c r="AN27" s="13"/>
      <c r="AO27" s="13"/>
      <c r="AP27" s="13"/>
      <c r="AQ27" s="13"/>
      <c r="AR27" s="13"/>
      <c r="AS27" s="13"/>
      <c r="AT27" s="13"/>
    </row>
    <row r="28" spans="1:46" s="14" customFormat="1" ht="12" customHeight="1" x14ac:dyDescent="0.2">
      <c r="A28" s="12" t="s">
        <v>3</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13"/>
      <c r="AN28" s="13"/>
      <c r="AO28" s="13"/>
      <c r="AP28" s="13"/>
      <c r="AQ28" s="13"/>
      <c r="AR28" s="13"/>
      <c r="AS28" s="13"/>
      <c r="AT28" s="13"/>
    </row>
    <row r="29" spans="1:46" s="16" customFormat="1" ht="12" customHeight="1" x14ac:dyDescent="0.2">
      <c r="A29" s="15" t="s">
        <v>8</v>
      </c>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13"/>
      <c r="AN29" s="13"/>
      <c r="AO29" s="13"/>
      <c r="AP29" s="13"/>
      <c r="AQ29" s="13"/>
      <c r="AR29" s="13"/>
      <c r="AS29" s="13"/>
      <c r="AT29" s="13"/>
    </row>
    <row r="30" spans="1:46" s="14" customFormat="1" ht="12" customHeight="1" x14ac:dyDescent="0.2">
      <c r="A30" s="12" t="s">
        <v>4</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13"/>
      <c r="AN30" s="13"/>
      <c r="AO30" s="13"/>
      <c r="AP30" s="13"/>
      <c r="AQ30" s="13"/>
      <c r="AR30" s="13"/>
      <c r="AS30" s="13"/>
      <c r="AT30" s="13"/>
    </row>
    <row r="31" spans="1:46" s="16" customFormat="1" ht="12" customHeight="1" x14ac:dyDescent="0.2">
      <c r="A31" s="15" t="s">
        <v>8</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13"/>
      <c r="AN31" s="13"/>
      <c r="AO31" s="13"/>
      <c r="AP31" s="13"/>
      <c r="AQ31" s="13"/>
      <c r="AR31" s="13"/>
      <c r="AS31" s="13"/>
      <c r="AT31" s="13"/>
    </row>
    <row r="32" spans="1:46" s="16" customFormat="1" ht="12" customHeight="1" x14ac:dyDescent="0.2">
      <c r="A32" s="20"/>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13"/>
      <c r="AN32" s="13"/>
      <c r="AO32" s="13"/>
      <c r="AP32" s="13"/>
      <c r="AQ32" s="13"/>
      <c r="AR32" s="13"/>
      <c r="AS32" s="13"/>
      <c r="AT32" s="13"/>
    </row>
    <row r="33" spans="1:1" s="5" customFormat="1" ht="12.75" x14ac:dyDescent="0.2">
      <c r="A33" s="5" t="s">
        <v>17</v>
      </c>
    </row>
    <row r="34" spans="1:1" s="13" customFormat="1" ht="12.75" customHeight="1" x14ac:dyDescent="0.2">
      <c r="A34" s="17" t="s">
        <v>9</v>
      </c>
    </row>
    <row r="35" spans="1:1" s="13" customFormat="1" ht="12.75" customHeight="1" x14ac:dyDescent="0.2">
      <c r="A35" s="18" t="s">
        <v>10</v>
      </c>
    </row>
    <row r="36" spans="1:1" s="13" customFormat="1" ht="12.75" customHeight="1" x14ac:dyDescent="0.2">
      <c r="A36" s="18" t="s">
        <v>11</v>
      </c>
    </row>
    <row r="37" spans="1:1" s="13" customFormat="1" ht="12.75" customHeight="1" x14ac:dyDescent="0.2">
      <c r="A37" s="18" t="s">
        <v>12</v>
      </c>
    </row>
    <row r="38" spans="1:1" s="13" customFormat="1" ht="12.75" customHeight="1" x14ac:dyDescent="0.2">
      <c r="A38" s="18" t="s">
        <v>13</v>
      </c>
    </row>
    <row r="39" spans="1:1" s="13" customFormat="1" ht="12.75" customHeight="1" x14ac:dyDescent="0.2">
      <c r="A39" s="18" t="s">
        <v>14</v>
      </c>
    </row>
    <row r="40" spans="1:1" s="13" customFormat="1" ht="12.75" customHeight="1" x14ac:dyDescent="0.2">
      <c r="A40" s="19" t="s">
        <v>15</v>
      </c>
    </row>
    <row r="41" spans="1:1" s="13" customFormat="1" ht="12.75" customHeight="1" x14ac:dyDescent="0.2"/>
    <row r="42" spans="1:1" s="5" customFormat="1" ht="12.75" x14ac:dyDescent="0.2"/>
    <row r="43" spans="1:1" s="5" customFormat="1" ht="12.75" x14ac:dyDescent="0.2">
      <c r="A43" s="24" t="s">
        <v>18</v>
      </c>
    </row>
    <row r="44" spans="1:1" s="5" customFormat="1" ht="12.75" customHeight="1" x14ac:dyDescent="0.2">
      <c r="A44" s="36" t="s">
        <v>19</v>
      </c>
    </row>
    <row r="45" spans="1:1" s="5" customFormat="1" ht="12.75" customHeight="1" x14ac:dyDescent="0.2">
      <c r="A45" s="37" t="s">
        <v>20</v>
      </c>
    </row>
    <row r="46" spans="1:1" s="5" customFormat="1" ht="12.75" customHeight="1" x14ac:dyDescent="0.2">
      <c r="A46" s="35" t="s">
        <v>21</v>
      </c>
    </row>
    <row r="47" spans="1:1" s="5" customFormat="1" ht="12.75" customHeight="1" x14ac:dyDescent="0.2">
      <c r="A47" s="35" t="s">
        <v>22</v>
      </c>
    </row>
    <row r="48" spans="1:1" s="5" customFormat="1" ht="24" x14ac:dyDescent="0.2">
      <c r="A48" s="25" t="s">
        <v>23</v>
      </c>
    </row>
    <row r="49" spans="1:1" s="5" customFormat="1" ht="12.75" customHeight="1" x14ac:dyDescent="0.2">
      <c r="A49" s="35" t="s">
        <v>24</v>
      </c>
    </row>
    <row r="50" spans="1:1" s="5" customFormat="1" ht="12.75" x14ac:dyDescent="0.2"/>
    <row r="51" spans="1:1" s="5" customFormat="1" ht="13.5" thickBot="1" x14ac:dyDescent="0.25">
      <c r="A51" s="34" t="s">
        <v>16</v>
      </c>
    </row>
    <row r="52" spans="1:1" s="5" customFormat="1" ht="12.75" customHeight="1" x14ac:dyDescent="0.2">
      <c r="A52" s="294" t="s">
        <v>25</v>
      </c>
    </row>
    <row r="53" spans="1:1" s="5" customFormat="1" ht="12.75" x14ac:dyDescent="0.2">
      <c r="A53" s="295"/>
    </row>
    <row r="54" spans="1:1" s="5" customFormat="1" ht="12.75" x14ac:dyDescent="0.2">
      <c r="A54" s="295"/>
    </row>
    <row r="55" spans="1:1" s="5" customFormat="1" ht="12.75" x14ac:dyDescent="0.2">
      <c r="A55" s="295"/>
    </row>
    <row r="56" spans="1:1" s="5" customFormat="1" ht="12.75" x14ac:dyDescent="0.2">
      <c r="A56" s="295"/>
    </row>
    <row r="57" spans="1:1" s="5" customFormat="1" ht="13.5" thickBot="1" x14ac:dyDescent="0.25">
      <c r="A57" s="296"/>
    </row>
  </sheetData>
  <mergeCells count="1">
    <mergeCell ref="A52:A57"/>
  </mergeCells>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6">
    <tabColor rgb="FF00B0F0"/>
  </sheetPr>
  <dimension ref="A1:AP50"/>
  <sheetViews>
    <sheetView zoomScale="110" zoomScaleNormal="110" workbookViewId="0">
      <pane xSplit="1" topLeftCell="B1" activePane="topRight" state="frozen"/>
      <selection activeCell="A34" sqref="A34"/>
      <selection pane="topRight" activeCell="E11" sqref="E11"/>
    </sheetView>
  </sheetViews>
  <sheetFormatPr defaultColWidth="8.42578125" defaultRowHeight="12" x14ac:dyDescent="0.2"/>
  <cols>
    <col min="1" max="1" width="26.7109375" style="1" customWidth="1"/>
    <col min="2" max="2" width="10" style="2" customWidth="1"/>
    <col min="3" max="3" width="10.7109375" style="2" customWidth="1"/>
    <col min="4" max="5" width="10" style="2" customWidth="1"/>
    <col min="6" max="6" width="10.7109375" style="2" customWidth="1"/>
    <col min="7" max="16384" width="8.42578125" style="2"/>
  </cols>
  <sheetData>
    <row r="1" spans="1:42" s="5" customFormat="1" ht="12.75" x14ac:dyDescent="0.2">
      <c r="A1" s="3" t="s">
        <v>6</v>
      </c>
      <c r="B1" s="4"/>
      <c r="C1" s="4"/>
      <c r="D1" s="4"/>
      <c r="E1" s="4"/>
      <c r="F1" s="4"/>
      <c r="G1" s="4"/>
      <c r="H1" s="4"/>
      <c r="I1" s="4"/>
      <c r="J1" s="4"/>
      <c r="K1" s="4"/>
      <c r="L1" s="4"/>
      <c r="M1" s="4"/>
      <c r="N1" s="4"/>
      <c r="O1" s="4"/>
      <c r="P1" s="4"/>
      <c r="Q1" s="4"/>
      <c r="R1" s="4"/>
    </row>
    <row r="2" spans="1:42" s="5" customFormat="1" ht="12.75" x14ac:dyDescent="0.2">
      <c r="A2" s="6" t="s">
        <v>5</v>
      </c>
    </row>
    <row r="3" spans="1:42" s="11" customFormat="1" ht="26.25" customHeight="1" x14ac:dyDescent="0.2">
      <c r="A3" s="8" t="s">
        <v>0</v>
      </c>
      <c r="B3" s="56" t="e">
        <f>'BAR BB| Open rates'!#REF!</f>
        <v>#REF!</v>
      </c>
      <c r="C3" s="56" t="e">
        <f>'BAR BB| Open rates'!#REF!</f>
        <v>#REF!</v>
      </c>
      <c r="D3" s="56" t="e">
        <f>'BAR BB| Open rates'!#REF!</f>
        <v>#REF!</v>
      </c>
      <c r="E3" s="56" t="e">
        <f>'BAR BB| Open rates'!#REF!</f>
        <v>#REF!</v>
      </c>
      <c r="F3" s="56" t="e">
        <f>'BAR BB| Open rates'!#REF!</f>
        <v>#REF!</v>
      </c>
    </row>
    <row r="4" spans="1:42"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13"/>
      <c r="AJ4" s="13"/>
      <c r="AK4" s="13"/>
      <c r="AL4" s="13"/>
      <c r="AM4" s="13"/>
      <c r="AN4" s="13"/>
      <c r="AO4" s="13"/>
      <c r="AP4" s="13"/>
    </row>
    <row r="5" spans="1:42" s="16" customFormat="1" ht="12" customHeight="1" x14ac:dyDescent="0.2">
      <c r="A5" s="15">
        <v>1</v>
      </c>
      <c r="B5" s="12" t="e">
        <f>'BAR BB| Open rates'!#REF!*0.9+2600</f>
        <v>#REF!</v>
      </c>
      <c r="C5" s="12" t="e">
        <f>'BAR BB| Open rates'!#REF!*0.9+2600</f>
        <v>#REF!</v>
      </c>
      <c r="D5" s="12" t="e">
        <f>'BAR BB| Open rates'!#REF!*0.9+2600</f>
        <v>#REF!</v>
      </c>
      <c r="E5" s="12" t="e">
        <f>'BAR BB| Open rates'!#REF!*0.9+2600</f>
        <v>#REF!</v>
      </c>
      <c r="F5" s="12" t="e">
        <f>'BAR BB| Open rates'!#REF!*0.9+2600</f>
        <v>#REF!</v>
      </c>
      <c r="G5" s="5"/>
      <c r="H5" s="5"/>
      <c r="I5" s="5"/>
      <c r="J5" s="5"/>
      <c r="K5" s="5"/>
      <c r="L5" s="5"/>
      <c r="M5" s="5"/>
      <c r="N5" s="5"/>
      <c r="O5" s="5"/>
      <c r="P5" s="5"/>
      <c r="Q5" s="5"/>
      <c r="R5" s="5"/>
      <c r="S5" s="5"/>
      <c r="T5" s="5"/>
      <c r="U5" s="5"/>
      <c r="V5" s="5"/>
      <c r="W5" s="5"/>
      <c r="X5" s="5"/>
      <c r="Y5" s="5"/>
      <c r="Z5" s="5"/>
      <c r="AA5" s="5"/>
      <c r="AB5" s="5"/>
      <c r="AC5" s="5"/>
      <c r="AD5" s="5"/>
      <c r="AE5" s="5"/>
      <c r="AF5" s="5"/>
      <c r="AG5" s="5"/>
      <c r="AH5" s="5"/>
      <c r="AI5" s="13"/>
      <c r="AJ5" s="13"/>
      <c r="AK5" s="13"/>
      <c r="AL5" s="13"/>
      <c r="AM5" s="13"/>
      <c r="AN5" s="13"/>
      <c r="AO5" s="13"/>
      <c r="AP5" s="13"/>
    </row>
    <row r="6" spans="1:42" s="16" customFormat="1" ht="12" customHeight="1" x14ac:dyDescent="0.2">
      <c r="A6" s="15">
        <v>2</v>
      </c>
      <c r="B6" s="12" t="e">
        <f>'BAR BB| Open rates'!#REF!*0.9+5200</f>
        <v>#REF!</v>
      </c>
      <c r="C6" s="12" t="e">
        <f>'BAR BB| Open rates'!#REF!*0.9+5200</f>
        <v>#REF!</v>
      </c>
      <c r="D6" s="12" t="e">
        <f>'BAR BB| Open rates'!#REF!*0.9+5200</f>
        <v>#REF!</v>
      </c>
      <c r="E6" s="12" t="e">
        <f>'BAR BB| Open rates'!#REF!*0.9+5200</f>
        <v>#REF!</v>
      </c>
      <c r="F6" s="12" t="e">
        <f>'BAR BB| Open rates'!#REF!*0.9+5200</f>
        <v>#REF!</v>
      </c>
      <c r="G6" s="5"/>
      <c r="H6" s="5"/>
      <c r="I6" s="5"/>
      <c r="J6" s="5"/>
      <c r="K6" s="5"/>
      <c r="L6" s="5"/>
      <c r="M6" s="5"/>
      <c r="N6" s="5"/>
      <c r="O6" s="5"/>
      <c r="P6" s="5"/>
      <c r="Q6" s="5"/>
      <c r="R6" s="5"/>
      <c r="S6" s="5"/>
      <c r="T6" s="5"/>
      <c r="U6" s="5"/>
      <c r="V6" s="5"/>
      <c r="W6" s="5"/>
      <c r="X6" s="5"/>
      <c r="Y6" s="5"/>
      <c r="Z6" s="5"/>
      <c r="AA6" s="5"/>
      <c r="AB6" s="5"/>
      <c r="AC6" s="5"/>
      <c r="AD6" s="5"/>
      <c r="AE6" s="5"/>
      <c r="AF6" s="5"/>
      <c r="AG6" s="5"/>
      <c r="AH6" s="5"/>
      <c r="AI6" s="13"/>
      <c r="AJ6" s="13"/>
      <c r="AK6" s="13"/>
      <c r="AL6" s="13"/>
      <c r="AM6" s="13"/>
      <c r="AN6" s="13"/>
      <c r="AO6" s="13"/>
      <c r="AP6" s="13"/>
    </row>
    <row r="7" spans="1:42" s="14" customFormat="1" ht="12"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13"/>
      <c r="AJ7" s="13"/>
      <c r="AK7" s="13"/>
      <c r="AL7" s="13"/>
      <c r="AM7" s="13"/>
      <c r="AN7" s="13"/>
      <c r="AO7" s="13"/>
      <c r="AP7" s="13"/>
    </row>
    <row r="8" spans="1:42" s="16" customFormat="1" ht="12" customHeight="1" x14ac:dyDescent="0.2">
      <c r="A8" s="15">
        <v>1</v>
      </c>
      <c r="B8" s="12" t="e">
        <f>'BAR BB| Open rates'!#REF!*0.9+2600</f>
        <v>#REF!</v>
      </c>
      <c r="C8" s="12" t="e">
        <f>'BAR BB| Open rates'!#REF!*0.9+2600</f>
        <v>#REF!</v>
      </c>
      <c r="D8" s="12" t="e">
        <f>'BAR BB| Open rates'!#REF!*0.9+2600</f>
        <v>#REF!</v>
      </c>
      <c r="E8" s="12" t="e">
        <f>'BAR BB| Open rates'!#REF!*0.9+2600</f>
        <v>#REF!</v>
      </c>
      <c r="F8" s="12" t="e">
        <f>'BAR BB| Open rates'!#REF!*0.9+2600</f>
        <v>#REF!</v>
      </c>
      <c r="G8" s="5"/>
      <c r="H8" s="5"/>
      <c r="I8" s="5"/>
      <c r="J8" s="5"/>
      <c r="K8" s="5"/>
      <c r="L8" s="5"/>
      <c r="M8" s="5"/>
      <c r="N8" s="5"/>
      <c r="O8" s="5"/>
      <c r="P8" s="5"/>
      <c r="Q8" s="5"/>
      <c r="R8" s="5"/>
      <c r="S8" s="5"/>
      <c r="T8" s="5"/>
      <c r="U8" s="5"/>
      <c r="V8" s="5"/>
      <c r="W8" s="5"/>
      <c r="X8" s="5"/>
      <c r="Y8" s="5"/>
      <c r="Z8" s="5"/>
      <c r="AA8" s="5"/>
      <c r="AB8" s="5"/>
      <c r="AC8" s="5"/>
      <c r="AD8" s="5"/>
      <c r="AE8" s="5"/>
      <c r="AF8" s="5"/>
      <c r="AG8" s="5"/>
      <c r="AH8" s="5"/>
      <c r="AI8" s="13"/>
      <c r="AJ8" s="13"/>
      <c r="AK8" s="13"/>
      <c r="AL8" s="13"/>
      <c r="AM8" s="13"/>
      <c r="AN8" s="13"/>
      <c r="AO8" s="13"/>
      <c r="AP8" s="13"/>
    </row>
    <row r="9" spans="1:42" s="16" customFormat="1" ht="12" customHeight="1" x14ac:dyDescent="0.2">
      <c r="A9" s="15">
        <v>2</v>
      </c>
      <c r="B9" s="12" t="e">
        <f>'BAR BB| Open rates'!#REF!*0.9+5200</f>
        <v>#REF!</v>
      </c>
      <c r="C9" s="12" t="e">
        <f>'BAR BB| Open rates'!#REF!*0.9+5200</f>
        <v>#REF!</v>
      </c>
      <c r="D9" s="12" t="e">
        <f>'BAR BB| Open rates'!#REF!*0.9+5200</f>
        <v>#REF!</v>
      </c>
      <c r="E9" s="12" t="e">
        <f>'BAR BB| Open rates'!#REF!*0.9+5200</f>
        <v>#REF!</v>
      </c>
      <c r="F9" s="12" t="e">
        <f>'BAR BB| Open rates'!#REF!*0.9+5200</f>
        <v>#REF!</v>
      </c>
      <c r="G9" s="5"/>
      <c r="H9" s="5"/>
      <c r="I9" s="5"/>
      <c r="J9" s="5"/>
      <c r="K9" s="5"/>
      <c r="L9" s="5"/>
      <c r="M9" s="5"/>
      <c r="N9" s="5"/>
      <c r="O9" s="5"/>
      <c r="P9" s="5"/>
      <c r="Q9" s="5"/>
      <c r="R9" s="5"/>
      <c r="S9" s="5"/>
      <c r="T9" s="5"/>
      <c r="U9" s="5"/>
      <c r="V9" s="5"/>
      <c r="W9" s="5"/>
      <c r="X9" s="5"/>
      <c r="Y9" s="5"/>
      <c r="Z9" s="5"/>
      <c r="AA9" s="5"/>
      <c r="AB9" s="5"/>
      <c r="AC9" s="5"/>
      <c r="AD9" s="5"/>
      <c r="AE9" s="5"/>
      <c r="AF9" s="5"/>
      <c r="AG9" s="5"/>
      <c r="AH9" s="5"/>
      <c r="AI9" s="13"/>
      <c r="AJ9" s="13"/>
      <c r="AK9" s="13"/>
      <c r="AL9" s="13"/>
      <c r="AM9" s="13"/>
      <c r="AN9" s="13"/>
      <c r="AO9" s="13"/>
      <c r="AP9" s="13"/>
    </row>
    <row r="10" spans="1:42" s="16" customFormat="1" ht="21.75" customHeight="1" x14ac:dyDescent="0.3">
      <c r="A10" s="6" t="s">
        <v>31</v>
      </c>
      <c r="B10" s="57"/>
      <c r="C10" s="57"/>
      <c r="D10" s="57"/>
      <c r="E10" s="57"/>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13"/>
      <c r="AJ10" s="13"/>
      <c r="AK10" s="13"/>
      <c r="AL10" s="13"/>
      <c r="AM10" s="13"/>
      <c r="AN10" s="13"/>
      <c r="AO10" s="13"/>
      <c r="AP10" s="13"/>
    </row>
    <row r="11" spans="1:42" s="11" customFormat="1" ht="31.5" customHeight="1" x14ac:dyDescent="0.2">
      <c r="A11" s="8" t="s">
        <v>0</v>
      </c>
      <c r="B11" s="10" t="s">
        <v>75</v>
      </c>
      <c r="C11" s="10" t="s">
        <v>76</v>
      </c>
      <c r="D11" s="10" t="s">
        <v>77</v>
      </c>
      <c r="E11" s="10" t="s">
        <v>78</v>
      </c>
      <c r="F11" s="10" t="s">
        <v>79</v>
      </c>
    </row>
    <row r="12" spans="1:42" s="14" customFormat="1" ht="12" customHeight="1" x14ac:dyDescent="0.2">
      <c r="A12" s="12" t="s">
        <v>7</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13"/>
      <c r="AJ12" s="13"/>
      <c r="AK12" s="13"/>
      <c r="AL12" s="13"/>
      <c r="AM12" s="13"/>
      <c r="AN12" s="13"/>
      <c r="AO12" s="13"/>
      <c r="AP12" s="13"/>
    </row>
    <row r="13" spans="1:42" s="16" customFormat="1" ht="12" customHeight="1" x14ac:dyDescent="0.2">
      <c r="A13" s="15">
        <v>1</v>
      </c>
      <c r="B13" s="26" t="e">
        <f t="shared" ref="B13:F14" si="0">B5*0.87+25</f>
        <v>#REF!</v>
      </c>
      <c r="C13" s="26" t="e">
        <f t="shared" si="0"/>
        <v>#REF!</v>
      </c>
      <c r="D13" s="26" t="e">
        <f t="shared" si="0"/>
        <v>#REF!</v>
      </c>
      <c r="E13" s="26" t="e">
        <f t="shared" si="0"/>
        <v>#REF!</v>
      </c>
      <c r="F13" s="26" t="e">
        <f t="shared" si="0"/>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13"/>
      <c r="AJ13" s="13"/>
      <c r="AK13" s="13"/>
      <c r="AL13" s="13"/>
      <c r="AM13" s="13"/>
      <c r="AN13" s="13"/>
      <c r="AO13" s="13"/>
      <c r="AP13" s="13"/>
    </row>
    <row r="14" spans="1:42" s="16" customFormat="1" ht="12" customHeight="1" x14ac:dyDescent="0.2">
      <c r="A14" s="15">
        <v>2</v>
      </c>
      <c r="B14" s="26" t="e">
        <f t="shared" si="0"/>
        <v>#REF!</v>
      </c>
      <c r="C14" s="26" t="e">
        <f t="shared" si="0"/>
        <v>#REF!</v>
      </c>
      <c r="D14" s="26" t="e">
        <f t="shared" si="0"/>
        <v>#REF!</v>
      </c>
      <c r="E14" s="26" t="e">
        <f t="shared" si="0"/>
        <v>#REF!</v>
      </c>
      <c r="F14" s="26" t="e">
        <f t="shared" si="0"/>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13"/>
      <c r="AJ14" s="13"/>
      <c r="AK14" s="13"/>
      <c r="AL14" s="13"/>
      <c r="AM14" s="13"/>
      <c r="AN14" s="13"/>
      <c r="AO14" s="13"/>
      <c r="AP14" s="13"/>
    </row>
    <row r="15" spans="1:42" s="14" customFormat="1" ht="12" customHeight="1" x14ac:dyDescent="0.2">
      <c r="A15" s="12" t="s">
        <v>1</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13"/>
      <c r="AJ15" s="13"/>
      <c r="AK15" s="13"/>
      <c r="AL15" s="13"/>
      <c r="AM15" s="13"/>
      <c r="AN15" s="13"/>
      <c r="AO15" s="13"/>
      <c r="AP15" s="13"/>
    </row>
    <row r="16" spans="1:42" s="16" customFormat="1" ht="12" customHeight="1" x14ac:dyDescent="0.2">
      <c r="A16" s="15">
        <v>1</v>
      </c>
      <c r="B16" s="26" t="e">
        <f t="shared" ref="B16:F17" si="1">B8*0.87+25</f>
        <v>#REF!</v>
      </c>
      <c r="C16" s="26" t="e">
        <f t="shared" si="1"/>
        <v>#REF!</v>
      </c>
      <c r="D16" s="26" t="e">
        <f t="shared" si="1"/>
        <v>#REF!</v>
      </c>
      <c r="E16" s="26" t="e">
        <f t="shared" si="1"/>
        <v>#REF!</v>
      </c>
      <c r="F16" s="26" t="e">
        <f t="shared" si="1"/>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13"/>
      <c r="AJ16" s="13"/>
      <c r="AK16" s="13"/>
      <c r="AL16" s="13"/>
      <c r="AM16" s="13"/>
      <c r="AN16" s="13"/>
      <c r="AO16" s="13"/>
      <c r="AP16" s="13"/>
    </row>
    <row r="17" spans="1:42" s="16" customFormat="1" ht="12" customHeight="1" x14ac:dyDescent="0.2">
      <c r="A17" s="15">
        <v>2</v>
      </c>
      <c r="B17" s="26" t="e">
        <f t="shared" si="1"/>
        <v>#REF!</v>
      </c>
      <c r="C17" s="26" t="e">
        <f t="shared" si="1"/>
        <v>#REF!</v>
      </c>
      <c r="D17" s="26" t="e">
        <f t="shared" si="1"/>
        <v>#REF!</v>
      </c>
      <c r="E17" s="26" t="e">
        <f t="shared" si="1"/>
        <v>#REF!</v>
      </c>
      <c r="F17" s="26" t="e">
        <f t="shared" si="1"/>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13"/>
      <c r="AJ17" s="13"/>
      <c r="AK17" s="13"/>
      <c r="AL17" s="13"/>
      <c r="AM17" s="13"/>
      <c r="AN17" s="13"/>
      <c r="AO17" s="13"/>
      <c r="AP17" s="13"/>
    </row>
    <row r="18" spans="1:42" s="16" customFormat="1" ht="12" customHeight="1" x14ac:dyDescent="0.2">
      <c r="A18" s="20"/>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13"/>
      <c r="AJ18" s="13"/>
      <c r="AK18" s="13"/>
      <c r="AL18" s="13"/>
      <c r="AM18" s="13"/>
      <c r="AN18" s="13"/>
      <c r="AO18" s="13"/>
      <c r="AP18" s="13"/>
    </row>
    <row r="19" spans="1:42" s="27" customFormat="1" ht="12.75" x14ac:dyDescent="0.2">
      <c r="A19" s="5"/>
    </row>
    <row r="20" spans="1:42" s="29" customFormat="1" ht="12.75" x14ac:dyDescent="0.2">
      <c r="A20" s="28" t="s">
        <v>26</v>
      </c>
    </row>
    <row r="21" spans="1:42" s="29" customFormat="1" ht="12.75" x14ac:dyDescent="0.2">
      <c r="A21" s="28"/>
    </row>
    <row r="22" spans="1:42" s="29" customFormat="1" ht="27" customHeight="1" x14ac:dyDescent="0.2">
      <c r="A22" s="30" t="s">
        <v>27</v>
      </c>
    </row>
    <row r="23" spans="1:42" s="29" customFormat="1" ht="27" customHeight="1" x14ac:dyDescent="0.2">
      <c r="A23" s="30" t="s">
        <v>28</v>
      </c>
    </row>
    <row r="24" spans="1:42" s="29" customFormat="1" ht="9.75" customHeight="1" x14ac:dyDescent="0.2">
      <c r="A24" s="28"/>
    </row>
    <row r="25" spans="1:42" s="29" customFormat="1" ht="12.75" x14ac:dyDescent="0.2">
      <c r="A25" s="28" t="s">
        <v>29</v>
      </c>
    </row>
    <row r="26" spans="1:42" s="29" customFormat="1" ht="12.75" x14ac:dyDescent="0.2"/>
    <row r="27" spans="1:42" s="29" customFormat="1" ht="15" customHeight="1" x14ac:dyDescent="0.2">
      <c r="A27" s="297" t="s">
        <v>30</v>
      </c>
    </row>
    <row r="28" spans="1:42" s="29" customFormat="1" ht="12.75" x14ac:dyDescent="0.2">
      <c r="A28" s="297"/>
    </row>
    <row r="29" spans="1:42" s="29" customFormat="1" ht="12.75" x14ac:dyDescent="0.2">
      <c r="A29" s="297"/>
    </row>
    <row r="30" spans="1:42" s="29" customFormat="1" ht="12.75" x14ac:dyDescent="0.2">
      <c r="A30" s="297"/>
    </row>
    <row r="31" spans="1:42" s="29" customFormat="1" ht="12.75" x14ac:dyDescent="0.2">
      <c r="A31" s="297"/>
    </row>
    <row r="32" spans="1:42" s="29" customFormat="1" ht="12.75" x14ac:dyDescent="0.2">
      <c r="A32" s="297"/>
    </row>
    <row r="33" spans="1:1" s="29" customFormat="1" ht="12.75" x14ac:dyDescent="0.2">
      <c r="A33" s="297"/>
    </row>
    <row r="34" spans="1:1" s="29" customFormat="1" ht="12.75" x14ac:dyDescent="0.2">
      <c r="A34" s="297"/>
    </row>
    <row r="35" spans="1:1" s="29" customFormat="1" ht="12.75" x14ac:dyDescent="0.2">
      <c r="A35" s="297"/>
    </row>
    <row r="36" spans="1:1" s="29" customFormat="1" ht="12.75" x14ac:dyDescent="0.2">
      <c r="A36" s="297"/>
    </row>
    <row r="37" spans="1:1" s="29" customFormat="1" ht="12.75" x14ac:dyDescent="0.2">
      <c r="A37" s="297"/>
    </row>
    <row r="38" spans="1:1" s="29" customFormat="1" ht="12.75" x14ac:dyDescent="0.2">
      <c r="A38" s="297"/>
    </row>
    <row r="39" spans="1:1" s="29" customFormat="1" ht="12.75" x14ac:dyDescent="0.2">
      <c r="A39" s="297"/>
    </row>
    <row r="40" spans="1:1" s="29" customFormat="1" ht="12.75" x14ac:dyDescent="0.2">
      <c r="A40" s="297"/>
    </row>
    <row r="41" spans="1:1" s="29" customFormat="1" ht="12.75" x14ac:dyDescent="0.2">
      <c r="A41" s="297"/>
    </row>
    <row r="42" spans="1:1" x14ac:dyDescent="0.2">
      <c r="A42" s="297"/>
    </row>
    <row r="43" spans="1:1" x14ac:dyDescent="0.2">
      <c r="A43" s="297"/>
    </row>
    <row r="44" spans="1:1" x14ac:dyDescent="0.2">
      <c r="A44" s="297"/>
    </row>
    <row r="45" spans="1:1" x14ac:dyDescent="0.2">
      <c r="A45" s="297"/>
    </row>
    <row r="46" spans="1:1" x14ac:dyDescent="0.2">
      <c r="A46" s="297"/>
    </row>
    <row r="47" spans="1:1" x14ac:dyDescent="0.2">
      <c r="A47" s="297"/>
    </row>
    <row r="48" spans="1:1" x14ac:dyDescent="0.2">
      <c r="A48" s="297"/>
    </row>
    <row r="49" spans="1:1" x14ac:dyDescent="0.2">
      <c r="A49" s="297"/>
    </row>
    <row r="50" spans="1:1" x14ac:dyDescent="0.2">
      <c r="A50" s="297"/>
    </row>
  </sheetData>
  <mergeCells count="1">
    <mergeCell ref="A27:A50"/>
  </mergeCell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7">
    <tabColor rgb="FF00B0F0"/>
  </sheetPr>
  <dimension ref="A1:AT33"/>
  <sheetViews>
    <sheetView zoomScale="110" zoomScaleNormal="110" workbookViewId="0">
      <pane xSplit="1" topLeftCell="B1" activePane="topRight" state="frozen"/>
      <selection activeCell="A34" sqref="A34"/>
      <selection pane="topRight" activeCell="A2" sqref="A2:IV9"/>
    </sheetView>
  </sheetViews>
  <sheetFormatPr defaultColWidth="8.42578125" defaultRowHeight="12" x14ac:dyDescent="0.2"/>
  <cols>
    <col min="1" max="1" width="26.7109375" style="1" customWidth="1"/>
    <col min="2" max="2" width="11.85546875" style="1" hidden="1" customWidth="1"/>
    <col min="3" max="3" width="10.140625" style="2" hidden="1" customWidth="1"/>
    <col min="4" max="4" width="10.140625" style="2" customWidth="1"/>
    <col min="5" max="5" width="11.140625" style="2" customWidth="1"/>
    <col min="6" max="6" width="9.28515625" style="2" customWidth="1"/>
    <col min="7" max="16384" width="8.42578125" style="2"/>
  </cols>
  <sheetData>
    <row r="1" spans="1:46" s="5" customFormat="1" ht="12.75" x14ac:dyDescent="0.2">
      <c r="A1" s="3" t="s">
        <v>6</v>
      </c>
      <c r="B1" s="3"/>
      <c r="C1" s="4"/>
      <c r="D1" s="4"/>
      <c r="E1" s="4"/>
      <c r="F1" s="4"/>
      <c r="G1" s="4"/>
      <c r="H1" s="4"/>
      <c r="I1" s="4"/>
      <c r="J1" s="4"/>
      <c r="K1" s="4"/>
      <c r="L1" s="4"/>
      <c r="M1" s="4"/>
      <c r="N1" s="4"/>
      <c r="O1" s="4"/>
      <c r="P1" s="4"/>
      <c r="Q1" s="4"/>
      <c r="R1" s="4"/>
      <c r="S1" s="4"/>
      <c r="T1" s="4"/>
      <c r="U1" s="4"/>
      <c r="V1" s="4"/>
    </row>
    <row r="2" spans="1:46" s="5" customFormat="1" ht="12.75" hidden="1" x14ac:dyDescent="0.2">
      <c r="A2" s="6" t="s">
        <v>5</v>
      </c>
      <c r="B2" s="7"/>
      <c r="C2" s="7"/>
      <c r="D2" s="7"/>
      <c r="E2" s="57"/>
      <c r="F2" s="57"/>
    </row>
    <row r="3" spans="1:46" s="11" customFormat="1" ht="27" hidden="1" customHeight="1" x14ac:dyDescent="0.2">
      <c r="A3" s="8" t="s">
        <v>0</v>
      </c>
      <c r="B3" s="9" t="e">
        <f>'BAR BB| Open rates'!#REF!</f>
        <v>#REF!</v>
      </c>
      <c r="C3" s="9" t="e">
        <f>'BAR BB| Open rates'!#REF!</f>
        <v>#REF!</v>
      </c>
      <c r="D3" s="9" t="e">
        <f>'BAR BB| Open rates'!#REF!</f>
        <v>#REF!</v>
      </c>
      <c r="E3" s="9" t="e">
        <f>'BAR BB| Open rates'!#REF!</f>
        <v>#REF!</v>
      </c>
      <c r="F3" s="9" t="s">
        <v>73</v>
      </c>
    </row>
    <row r="4" spans="1:46" s="14" customFormat="1" ht="12" hidden="1" customHeight="1" x14ac:dyDescent="0.2">
      <c r="A4" s="12" t="s">
        <v>7</v>
      </c>
      <c r="B4" s="21"/>
      <c r="C4" s="21"/>
      <c r="D4" s="21"/>
      <c r="E4" s="21"/>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13"/>
      <c r="AN4" s="13"/>
      <c r="AO4" s="13"/>
      <c r="AP4" s="13"/>
      <c r="AQ4" s="13"/>
      <c r="AR4" s="13"/>
      <c r="AS4" s="13"/>
      <c r="AT4" s="13"/>
    </row>
    <row r="5" spans="1:46" s="16" customFormat="1" ht="12" hidden="1" customHeight="1" x14ac:dyDescent="0.2">
      <c r="A5" s="15">
        <v>1</v>
      </c>
      <c r="B5" s="12" t="e">
        <f>'BAR BB| Open rates'!#REF!</f>
        <v>#REF!</v>
      </c>
      <c r="C5" s="12" t="e">
        <f>'BAR BB| Open rates'!#REF!</f>
        <v>#REF!</v>
      </c>
      <c r="D5" s="12" t="e">
        <f>'BAR BB| Open rates'!#REF!</f>
        <v>#REF!</v>
      </c>
      <c r="E5" s="12" t="e">
        <f>'BAR BB| Open rates'!#REF!</f>
        <v>#REF!</v>
      </c>
      <c r="F5" s="12" t="e">
        <f>'BAR BB| Open rates'!#REF!</f>
        <v>#REF!</v>
      </c>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13"/>
      <c r="AN5" s="13"/>
      <c r="AO5" s="13"/>
      <c r="AP5" s="13"/>
      <c r="AQ5" s="13"/>
      <c r="AR5" s="13"/>
      <c r="AS5" s="13"/>
      <c r="AT5" s="13"/>
    </row>
    <row r="6" spans="1:46" s="16" customFormat="1" ht="12" hidden="1" customHeight="1" x14ac:dyDescent="0.2">
      <c r="A6" s="15">
        <v>2</v>
      </c>
      <c r="B6" s="12" t="e">
        <f>'BAR BB| Open rates'!#REF!</f>
        <v>#REF!</v>
      </c>
      <c r="C6" s="12" t="e">
        <f>'BAR BB| Open rates'!#REF!</f>
        <v>#REF!</v>
      </c>
      <c r="D6" s="12" t="e">
        <f>'BAR BB| Open rates'!#REF!</f>
        <v>#REF!</v>
      </c>
      <c r="E6" s="12" t="e">
        <f>'BAR BB| Open rates'!#REF!</f>
        <v>#REF!</v>
      </c>
      <c r="F6" s="12" t="e">
        <f>'BAR BB| Open rates'!#REF!</f>
        <v>#REF!</v>
      </c>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13"/>
      <c r="AN6" s="13"/>
      <c r="AO6" s="13"/>
      <c r="AP6" s="13"/>
      <c r="AQ6" s="13"/>
      <c r="AR6" s="13"/>
      <c r="AS6" s="13"/>
      <c r="AT6" s="13"/>
    </row>
    <row r="7" spans="1:46" s="14" customFormat="1" ht="12" hidden="1"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13"/>
      <c r="AN7" s="13"/>
      <c r="AO7" s="13"/>
      <c r="AP7" s="13"/>
      <c r="AQ7" s="13"/>
      <c r="AR7" s="13"/>
      <c r="AS7" s="13"/>
      <c r="AT7" s="13"/>
    </row>
    <row r="8" spans="1:46" s="16" customFormat="1" ht="12" hidden="1" customHeight="1" x14ac:dyDescent="0.2">
      <c r="A8" s="15">
        <v>1</v>
      </c>
      <c r="B8" s="12" t="e">
        <f>'BAR BB| Open rates'!#REF!</f>
        <v>#REF!</v>
      </c>
      <c r="C8" s="12" t="e">
        <f>'BAR BB| Open rates'!#REF!</f>
        <v>#REF!</v>
      </c>
      <c r="D8" s="12" t="e">
        <f>'BAR BB| Open rates'!#REF!</f>
        <v>#REF!</v>
      </c>
      <c r="E8" s="12" t="e">
        <f>'BAR BB| Open rates'!#REF!</f>
        <v>#REF!</v>
      </c>
      <c r="F8" s="12" t="e">
        <f>'BAR BB| Open rates'!#REF!</f>
        <v>#REF!</v>
      </c>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13"/>
      <c r="AN8" s="13"/>
      <c r="AO8" s="13"/>
      <c r="AP8" s="13"/>
      <c r="AQ8" s="13"/>
      <c r="AR8" s="13"/>
      <c r="AS8" s="13"/>
      <c r="AT8" s="13"/>
    </row>
    <row r="9" spans="1:46" s="16" customFormat="1" ht="12" hidden="1" customHeight="1" x14ac:dyDescent="0.2">
      <c r="A9" s="15">
        <v>2</v>
      </c>
      <c r="B9" s="12" t="e">
        <f>'BAR BB| Open rates'!#REF!</f>
        <v>#REF!</v>
      </c>
      <c r="C9" s="12" t="e">
        <f>'BAR BB| Open rates'!#REF!</f>
        <v>#REF!</v>
      </c>
      <c r="D9" s="12" t="e">
        <f>'BAR BB| Open rates'!#REF!</f>
        <v>#REF!</v>
      </c>
      <c r="E9" s="12" t="e">
        <f>'BAR BB| Open rates'!#REF!</f>
        <v>#REF!</v>
      </c>
      <c r="F9" s="12" t="e">
        <f>'BAR BB| Open rates'!#REF!</f>
        <v>#REF!</v>
      </c>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13"/>
      <c r="AN9" s="13"/>
      <c r="AO9" s="13"/>
      <c r="AP9" s="13"/>
      <c r="AQ9" s="13"/>
      <c r="AR9" s="13"/>
      <c r="AS9" s="13"/>
      <c r="AT9" s="13"/>
    </row>
    <row r="10" spans="1:46" s="16" customFormat="1" ht="15" customHeight="1" x14ac:dyDescent="0.3">
      <c r="A10" s="6" t="s">
        <v>31</v>
      </c>
      <c r="B10" s="6"/>
      <c r="C10" s="6"/>
      <c r="D10" s="6"/>
      <c r="E10" s="6"/>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13"/>
      <c r="AN10" s="13"/>
      <c r="AO10" s="13"/>
      <c r="AP10" s="13"/>
      <c r="AQ10" s="13"/>
      <c r="AR10" s="13"/>
      <c r="AS10" s="13"/>
      <c r="AT10" s="13"/>
    </row>
    <row r="11" spans="1:46" s="11" customFormat="1" ht="27" customHeight="1" x14ac:dyDescent="0.2">
      <c r="A11" s="8" t="s">
        <v>0</v>
      </c>
      <c r="B11" s="10" t="e">
        <f>B3</f>
        <v>#REF!</v>
      </c>
      <c r="C11" s="10" t="e">
        <f>C3</f>
        <v>#REF!</v>
      </c>
      <c r="D11" s="10" t="e">
        <f>D3</f>
        <v>#REF!</v>
      </c>
      <c r="E11" s="10" t="e">
        <f>E3</f>
        <v>#REF!</v>
      </c>
      <c r="F11" s="10" t="str">
        <f>F3</f>
        <v>29.11.2020-30.11.2020</v>
      </c>
    </row>
    <row r="12" spans="1:46" s="14" customFormat="1" ht="12" customHeight="1" x14ac:dyDescent="0.2">
      <c r="A12" s="12" t="s">
        <v>7</v>
      </c>
      <c r="B12" s="21"/>
      <c r="C12" s="21"/>
      <c r="D12" s="21"/>
      <c r="E12" s="21"/>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13"/>
      <c r="AN12" s="13"/>
      <c r="AO12" s="13"/>
      <c r="AP12" s="13"/>
      <c r="AQ12" s="13"/>
      <c r="AR12" s="13"/>
      <c r="AS12" s="13"/>
      <c r="AT12" s="13"/>
    </row>
    <row r="13" spans="1:46" s="16" customFormat="1" ht="12" customHeight="1" x14ac:dyDescent="0.2">
      <c r="A13" s="15">
        <v>1</v>
      </c>
      <c r="B13" s="26" t="e">
        <f t="shared" ref="B13:D14" si="0">B5*0.85*0.95+25</f>
        <v>#REF!</v>
      </c>
      <c r="C13" s="26" t="e">
        <f t="shared" si="0"/>
        <v>#REF!</v>
      </c>
      <c r="D13" s="26" t="e">
        <f t="shared" si="0"/>
        <v>#REF!</v>
      </c>
      <c r="E13" s="26" t="e">
        <f>E5*0.85*0.95+25</f>
        <v>#REF!</v>
      </c>
      <c r="F13" s="26" t="e">
        <f>F5*0.85*0.95+25</f>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13"/>
      <c r="AN13" s="13"/>
      <c r="AO13" s="13"/>
      <c r="AP13" s="13"/>
      <c r="AQ13" s="13"/>
      <c r="AR13" s="13"/>
      <c r="AS13" s="13"/>
      <c r="AT13" s="13"/>
    </row>
    <row r="14" spans="1:46" s="16" customFormat="1" ht="12" customHeight="1" x14ac:dyDescent="0.2">
      <c r="A14" s="15">
        <v>2</v>
      </c>
      <c r="B14" s="26" t="e">
        <f t="shared" si="0"/>
        <v>#REF!</v>
      </c>
      <c r="C14" s="26" t="e">
        <f t="shared" si="0"/>
        <v>#REF!</v>
      </c>
      <c r="D14" s="26" t="e">
        <f t="shared" si="0"/>
        <v>#REF!</v>
      </c>
      <c r="E14" s="26" t="e">
        <f>E6*0.85*0.95+25</f>
        <v>#REF!</v>
      </c>
      <c r="F14" s="26" t="e">
        <f>F6*0.85*0.95+25</f>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13"/>
      <c r="AN14" s="13"/>
      <c r="AO14" s="13"/>
      <c r="AP14" s="13"/>
      <c r="AQ14" s="13"/>
      <c r="AR14" s="13"/>
      <c r="AS14" s="13"/>
      <c r="AT14" s="13"/>
    </row>
    <row r="15" spans="1:46" s="14" customFormat="1" ht="12" customHeight="1" x14ac:dyDescent="0.2">
      <c r="A15" s="12" t="s">
        <v>1</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13"/>
      <c r="AN15" s="13"/>
      <c r="AO15" s="13"/>
      <c r="AP15" s="13"/>
      <c r="AQ15" s="13"/>
      <c r="AR15" s="13"/>
      <c r="AS15" s="13"/>
      <c r="AT15" s="13"/>
    </row>
    <row r="16" spans="1:46" s="16" customFormat="1" ht="12" customHeight="1" x14ac:dyDescent="0.2">
      <c r="A16" s="15">
        <v>1</v>
      </c>
      <c r="B16" s="26" t="e">
        <f t="shared" ref="B16:D17" si="1">B8*0.85*0.95+25</f>
        <v>#REF!</v>
      </c>
      <c r="C16" s="26" t="e">
        <f t="shared" si="1"/>
        <v>#REF!</v>
      </c>
      <c r="D16" s="26" t="e">
        <f t="shared" si="1"/>
        <v>#REF!</v>
      </c>
      <c r="E16" s="26" t="e">
        <f>E8*0.85*0.95+25</f>
        <v>#REF!</v>
      </c>
      <c r="F16" s="26" t="e">
        <f>F8*0.85*0.95+25</f>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13"/>
      <c r="AN16" s="13"/>
      <c r="AO16" s="13"/>
      <c r="AP16" s="13"/>
      <c r="AQ16" s="13"/>
      <c r="AR16" s="13"/>
      <c r="AS16" s="13"/>
      <c r="AT16" s="13"/>
    </row>
    <row r="17" spans="1:46" s="16" customFormat="1" ht="12" customHeight="1" x14ac:dyDescent="0.2">
      <c r="A17" s="15">
        <v>2</v>
      </c>
      <c r="B17" s="26" t="e">
        <f t="shared" si="1"/>
        <v>#REF!</v>
      </c>
      <c r="C17" s="26" t="e">
        <f t="shared" si="1"/>
        <v>#REF!</v>
      </c>
      <c r="D17" s="26" t="e">
        <f t="shared" si="1"/>
        <v>#REF!</v>
      </c>
      <c r="E17" s="26" t="e">
        <f>E9*0.85*0.95+25</f>
        <v>#REF!</v>
      </c>
      <c r="F17" s="26" t="e">
        <f>F9*0.85*0.95+25</f>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13"/>
      <c r="AN17" s="13"/>
      <c r="AO17" s="13"/>
      <c r="AP17" s="13"/>
      <c r="AQ17" s="13"/>
      <c r="AR17" s="13"/>
      <c r="AS17" s="13"/>
      <c r="AT17" s="13"/>
    </row>
    <row r="18" spans="1:46" s="16" customFormat="1" ht="12" customHeight="1" thickBot="1" x14ac:dyDescent="0.25">
      <c r="A18" s="20"/>
      <c r="B18" s="20"/>
      <c r="C18" s="21"/>
      <c r="D18" s="21"/>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13"/>
      <c r="AN18" s="13"/>
      <c r="AO18" s="13"/>
      <c r="AP18" s="13"/>
      <c r="AQ18" s="13"/>
      <c r="AR18" s="13"/>
      <c r="AS18" s="13"/>
      <c r="AT18" s="13"/>
    </row>
    <row r="19" spans="1:46" customFormat="1" ht="12.75" x14ac:dyDescent="0.2">
      <c r="A19" s="288" t="s">
        <v>45</v>
      </c>
      <c r="B19" s="289"/>
      <c r="C19" s="289"/>
      <c r="D19" s="289"/>
      <c r="E19" s="289"/>
      <c r="F19" s="289"/>
    </row>
    <row r="20" spans="1:46" customFormat="1" ht="12.75" x14ac:dyDescent="0.2">
      <c r="A20" s="290"/>
      <c r="B20" s="291"/>
      <c r="C20" s="291"/>
      <c r="D20" s="291"/>
      <c r="E20" s="291"/>
      <c r="F20" s="291"/>
    </row>
    <row r="21" spans="1:46" customFormat="1" ht="13.5" thickBot="1" x14ac:dyDescent="0.25">
      <c r="A21" s="292"/>
      <c r="B21" s="293"/>
      <c r="C21" s="293"/>
      <c r="D21" s="293"/>
      <c r="E21" s="293"/>
      <c r="F21" s="293"/>
    </row>
    <row r="22" spans="1:46" customFormat="1" ht="12.75" x14ac:dyDescent="0.2">
      <c r="A22" s="1"/>
      <c r="B22" s="1"/>
      <c r="C22" s="2"/>
      <c r="D22" s="2"/>
      <c r="E22" s="2"/>
    </row>
    <row r="23" spans="1:46" customFormat="1" ht="15" x14ac:dyDescent="0.2">
      <c r="A23" s="285" t="s">
        <v>32</v>
      </c>
      <c r="B23" s="285"/>
      <c r="C23" s="285"/>
      <c r="D23" s="285"/>
      <c r="E23" s="285"/>
    </row>
    <row r="24" spans="1:46" customFormat="1" ht="15" x14ac:dyDescent="0.2">
      <c r="A24" s="285" t="s">
        <v>33</v>
      </c>
      <c r="B24" s="285"/>
      <c r="C24" s="285"/>
      <c r="D24" s="285"/>
      <c r="E24" s="285"/>
    </row>
    <row r="25" spans="1:46" customFormat="1" ht="15" customHeight="1" x14ac:dyDescent="0.2"/>
    <row r="26" spans="1:46" customFormat="1" ht="12.75" x14ac:dyDescent="0.2">
      <c r="A26" s="286" t="s">
        <v>34</v>
      </c>
      <c r="B26" s="286"/>
      <c r="C26" s="287"/>
      <c r="D26" s="287"/>
      <c r="E26" s="287"/>
      <c r="F26" s="287"/>
      <c r="G26" s="287"/>
      <c r="H26" s="287"/>
    </row>
    <row r="27" spans="1:46" customFormat="1" ht="12.75" x14ac:dyDescent="0.2">
      <c r="A27" s="287"/>
      <c r="B27" s="287"/>
      <c r="C27" s="287"/>
      <c r="D27" s="287"/>
      <c r="E27" s="287"/>
      <c r="F27" s="287"/>
      <c r="G27" s="287"/>
      <c r="H27" s="287"/>
    </row>
    <row r="28" spans="1:46" customFormat="1" ht="12.75" x14ac:dyDescent="0.2">
      <c r="A28" s="287"/>
      <c r="B28" s="287"/>
      <c r="C28" s="287"/>
      <c r="D28" s="287"/>
      <c r="E28" s="287"/>
      <c r="F28" s="287"/>
      <c r="G28" s="287"/>
      <c r="H28" s="287"/>
    </row>
    <row r="29" spans="1:46" customFormat="1" ht="12.75" x14ac:dyDescent="0.2">
      <c r="A29" s="287"/>
      <c r="B29" s="287"/>
      <c r="C29" s="287"/>
      <c r="D29" s="287"/>
      <c r="E29" s="287"/>
      <c r="F29" s="287"/>
      <c r="G29" s="287"/>
      <c r="H29" s="287"/>
    </row>
    <row r="30" spans="1:46" customFormat="1" ht="12.75" x14ac:dyDescent="0.2">
      <c r="A30" s="287"/>
      <c r="B30" s="287"/>
      <c r="C30" s="287"/>
      <c r="D30" s="287"/>
      <c r="E30" s="287"/>
      <c r="F30" s="287"/>
      <c r="G30" s="287"/>
      <c r="H30" s="287"/>
    </row>
    <row r="31" spans="1:46" customFormat="1" ht="12.75" x14ac:dyDescent="0.2">
      <c r="A31" s="287"/>
      <c r="B31" s="287"/>
      <c r="C31" s="287"/>
      <c r="D31" s="287"/>
      <c r="E31" s="287"/>
      <c r="F31" s="287"/>
      <c r="G31" s="287"/>
      <c r="H31" s="287"/>
    </row>
    <row r="32" spans="1:46" customFormat="1" ht="12.75" x14ac:dyDescent="0.2">
      <c r="A32" s="287"/>
      <c r="B32" s="287"/>
      <c r="C32" s="287"/>
      <c r="D32" s="287"/>
      <c r="E32" s="287"/>
      <c r="F32" s="287"/>
      <c r="G32" s="287"/>
      <c r="H32" s="287"/>
    </row>
    <row r="33" spans="1:8" customFormat="1" ht="270.75" customHeight="1" x14ac:dyDescent="0.2">
      <c r="A33" s="287"/>
      <c r="B33" s="287"/>
      <c r="C33" s="287"/>
      <c r="D33" s="287"/>
      <c r="E33" s="287"/>
      <c r="F33" s="287"/>
      <c r="G33" s="287"/>
      <c r="H33" s="287"/>
    </row>
  </sheetData>
  <mergeCells count="4">
    <mergeCell ref="A23:E23"/>
    <mergeCell ref="A24:E24"/>
    <mergeCell ref="A26:H33"/>
    <mergeCell ref="A19:F21"/>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8">
    <tabColor rgb="FF00B0F0"/>
  </sheetPr>
  <dimension ref="A2:AO34"/>
  <sheetViews>
    <sheetView zoomScale="110" zoomScaleNormal="110" workbookViewId="0">
      <pane xSplit="1" topLeftCell="B1" activePane="topRight" state="frozen"/>
      <selection activeCell="A34" sqref="A34"/>
      <selection pane="topRight" activeCell="AL3" sqref="AL3:AO10"/>
    </sheetView>
  </sheetViews>
  <sheetFormatPr defaultColWidth="8.42578125" defaultRowHeight="12" x14ac:dyDescent="0.2"/>
  <cols>
    <col min="1" max="1" width="40.85546875" style="1" customWidth="1"/>
    <col min="2" max="4" width="10.140625" style="2" hidden="1" customWidth="1"/>
    <col min="5" max="5" width="9.85546875" style="2" hidden="1" customWidth="1"/>
    <col min="6" max="6" width="12" style="2" hidden="1" customWidth="1"/>
    <col min="7" max="7" width="0" style="2" hidden="1" customWidth="1"/>
    <col min="8" max="8" width="13" style="2" hidden="1" customWidth="1"/>
    <col min="9" max="28" width="10.140625" style="2" hidden="1" customWidth="1"/>
    <col min="29" max="30" width="9" style="2" hidden="1" customWidth="1"/>
    <col min="31" max="31" width="10.140625" style="2" hidden="1" customWidth="1"/>
    <col min="32" max="32" width="9.5703125" style="2" hidden="1" customWidth="1"/>
    <col min="33" max="33" width="9.7109375" style="2" hidden="1" customWidth="1"/>
    <col min="34" max="35" width="9.42578125" style="2" hidden="1" customWidth="1"/>
    <col min="36" max="36" width="10" style="2" hidden="1" customWidth="1"/>
    <col min="37" max="37" width="9.7109375" style="2" hidden="1" customWidth="1"/>
    <col min="38" max="38" width="10.140625" style="2" customWidth="1"/>
    <col min="39" max="41" width="9.140625" style="2" customWidth="1"/>
    <col min="42" max="16384" width="8.42578125" style="2"/>
  </cols>
  <sheetData>
    <row r="2" spans="1:41" x14ac:dyDescent="0.2">
      <c r="A2" s="6" t="s">
        <v>48</v>
      </c>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41" ht="32.25" customHeight="1" x14ac:dyDescent="0.2">
      <c r="A3" s="8"/>
      <c r="B3" s="10" t="e">
        <f>#REF!</f>
        <v>#REF!</v>
      </c>
      <c r="C3" s="10" t="e">
        <f>#REF!</f>
        <v>#REF!</v>
      </c>
      <c r="D3" s="10" t="e">
        <f>#REF!</f>
        <v>#REF!</v>
      </c>
      <c r="E3" s="10" t="e">
        <f>#REF!</f>
        <v>#REF!</v>
      </c>
      <c r="F3" s="10" t="e">
        <f>#REF!</f>
        <v>#REF!</v>
      </c>
      <c r="G3" s="10" t="e">
        <f>#REF!</f>
        <v>#REF!</v>
      </c>
      <c r="H3" s="10" t="str">
        <f>'Отдыхай и катай| Rest &amp; Ski '!B31</f>
        <v>20.12.2020-24.12.2020</v>
      </c>
      <c r="I3" s="10" t="e">
        <f>'Отдыхай и катай| Rest &amp; Ski '!C31</f>
        <v>#REF!</v>
      </c>
      <c r="J3" s="10" t="e">
        <f>'Отдыхай и катай| Rest &amp; Ski '!D31</f>
        <v>#REF!</v>
      </c>
      <c r="K3" s="10" t="e">
        <f>'Отдыхай и катай| Rest &amp; Ski '!E31</f>
        <v>#REF!</v>
      </c>
      <c r="L3" s="10" t="e">
        <f>'Отдыхай и катай| Rest &amp; Ski '!F31</f>
        <v>#REF!</v>
      </c>
      <c r="M3" s="10" t="e">
        <f>'Отдыхай и катай| Rest &amp; Ski '!G31</f>
        <v>#REF!</v>
      </c>
      <c r="N3" s="10" t="e">
        <f>'Отдыхай и катай| Rest &amp; Ski '!H31</f>
        <v>#REF!</v>
      </c>
      <c r="O3" s="10" t="e">
        <f>'Отдыхай и катай| Rest &amp; Ski '!I31</f>
        <v>#REF!</v>
      </c>
      <c r="P3" s="10" t="e">
        <f>'Отдыхай и катай| Rest &amp; Ski '!J31</f>
        <v>#REF!</v>
      </c>
      <c r="Q3" s="10" t="e">
        <f>'Отдыхай и катай| Rest &amp; Ski '!K31</f>
        <v>#REF!</v>
      </c>
      <c r="R3" s="10" t="e">
        <f>'Отдыхай и катай| Rest &amp; Ski '!L31</f>
        <v>#REF!</v>
      </c>
      <c r="S3" s="10" t="e">
        <f>'Отдыхай и катай| Rest &amp; Ski '!M31</f>
        <v>#REF!</v>
      </c>
      <c r="T3" s="10" t="e">
        <f>'Отдыхай и катай| Rest &amp; Ski '!N31</f>
        <v>#REF!</v>
      </c>
      <c r="U3" s="10" t="e">
        <f>'Отдыхай и катай| Rest &amp; Ski '!O31</f>
        <v>#REF!</v>
      </c>
      <c r="V3" s="10" t="e">
        <f>'Отдыхай и катай| Rest &amp; Ski '!P31</f>
        <v>#REF!</v>
      </c>
      <c r="W3" s="10" t="e">
        <f>'Отдыхай и катай| Rest &amp; Ski '!Q31</f>
        <v>#REF!</v>
      </c>
      <c r="X3" s="10" t="e">
        <f>'Отдыхай и катай| Rest &amp; Ski '!R31</f>
        <v>#REF!</v>
      </c>
      <c r="Y3" s="10" t="e">
        <f>'Отдыхай и катай| Rest &amp; Ski '!S31</f>
        <v>#REF!</v>
      </c>
      <c r="Z3" s="10" t="e">
        <f>'Отдыхай и катай| Rest &amp; Ski '!T31</f>
        <v>#REF!</v>
      </c>
      <c r="AA3" s="10" t="e">
        <f>'Отдыхай и катай| Rest &amp; Ski '!U31</f>
        <v>#REF!</v>
      </c>
      <c r="AB3" s="10" t="e">
        <f>'Отдыхай и катай| Rest &amp; Ski '!V31</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row>
    <row r="4" spans="1:41" ht="32.25" customHeight="1" x14ac:dyDescent="0.2">
      <c r="A4" s="8" t="s">
        <v>0</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row>
    <row r="5" spans="1:41" ht="12.75" x14ac:dyDescent="0.2">
      <c r="A5" s="75"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row>
    <row r="6" spans="1:41" ht="12.75" x14ac:dyDescent="0.2">
      <c r="A6" s="42">
        <v>1</v>
      </c>
      <c r="B6" s="10" t="e">
        <f>#REF!*0.9</f>
        <v>#REF!</v>
      </c>
      <c r="C6" s="10" t="e">
        <f>#REF!*0.9</f>
        <v>#REF!</v>
      </c>
      <c r="D6" s="10" t="e">
        <f>#REF!*0.9</f>
        <v>#REF!</v>
      </c>
      <c r="E6" s="10" t="e">
        <f>#REF!*0.9</f>
        <v>#REF!</v>
      </c>
      <c r="F6" s="10" t="e">
        <f>#REF!*0.9</f>
        <v>#REF!</v>
      </c>
      <c r="G6" s="10" t="e">
        <f>#REF!*0.9</f>
        <v>#REF!</v>
      </c>
      <c r="H6" s="45" t="e">
        <f>'Отдыхай и катай| Rest &amp; Ski '!B34+25</f>
        <v>#REF!</v>
      </c>
      <c r="I6" s="45" t="e">
        <f>'Отдыхай и катай| Rest &amp; Ski '!C34+25</f>
        <v>#REF!</v>
      </c>
      <c r="J6" s="45" t="e">
        <f>'Отдыхай и катай| Rest &amp; Ski '!D34+25</f>
        <v>#REF!</v>
      </c>
      <c r="K6" s="45" t="e">
        <f>'Отдыхай и катай| Rest &amp; Ski '!E34+25</f>
        <v>#REF!</v>
      </c>
      <c r="L6" s="45" t="e">
        <f>'Отдыхай и катай| Rest &amp; Ski '!F34+25</f>
        <v>#REF!</v>
      </c>
      <c r="M6" s="45" t="e">
        <f>'Отдыхай и катай| Rest &amp; Ski '!G34+25</f>
        <v>#REF!</v>
      </c>
      <c r="N6" s="45" t="e">
        <f>'Отдыхай и катай| Rest &amp; Ski '!H34+25</f>
        <v>#REF!</v>
      </c>
      <c r="O6" s="45" t="e">
        <f>'Отдыхай и катай| Rest &amp; Ski '!I34+25</f>
        <v>#REF!</v>
      </c>
      <c r="P6" s="45" t="e">
        <f>'Отдыхай и катай| Rest &amp; Ski '!J34+25</f>
        <v>#REF!</v>
      </c>
      <c r="Q6" s="45" t="e">
        <f>'Отдыхай и катай| Rest &amp; Ski '!K34+25</f>
        <v>#REF!</v>
      </c>
      <c r="R6" s="45" t="e">
        <f>'Отдыхай и катай| Rest &amp; Ski '!L34+25</f>
        <v>#REF!</v>
      </c>
      <c r="S6" s="45" t="e">
        <f>'Отдыхай и катай| Rest &amp; Ski '!M34+25</f>
        <v>#REF!</v>
      </c>
      <c r="T6" s="45" t="e">
        <f>'Отдыхай и катай| Rest &amp; Ski '!N34+25</f>
        <v>#REF!</v>
      </c>
      <c r="U6" s="45" t="e">
        <f>'Отдыхай и катай| Rest &amp; Ski '!O34+25</f>
        <v>#REF!</v>
      </c>
      <c r="V6" s="45" t="e">
        <f>'Отдыхай и катай| Rest &amp; Ski '!P34+25</f>
        <v>#REF!</v>
      </c>
      <c r="W6" s="45" t="e">
        <f>'Отдыхай и катай| Rest &amp; Ski '!Q34+25</f>
        <v>#REF!</v>
      </c>
      <c r="X6" s="45" t="e">
        <f>'Отдыхай и катай| Rest &amp; Ski '!R34+25</f>
        <v>#REF!</v>
      </c>
      <c r="Y6" s="45" t="e">
        <f>'Отдыхай и катай| Rest &amp; Ski '!S34+25</f>
        <v>#REF!</v>
      </c>
      <c r="Z6" s="45" t="e">
        <f>'Отдыхай и катай| Rest &amp; Ski '!T34+25</f>
        <v>#REF!</v>
      </c>
      <c r="AA6" s="45" t="e">
        <f>'Отдыхай и катай| Rest &amp; Ski '!U34+25</f>
        <v>#REF!</v>
      </c>
      <c r="AB6" s="45" t="e">
        <f>'Отдыхай и катай| Rest &amp; Ski '!V34+25</f>
        <v>#REF!</v>
      </c>
      <c r="AC6" s="45" t="e">
        <f>'Отдыхай и катай| Rest &amp; Ski '!W34+25</f>
        <v>#REF!</v>
      </c>
      <c r="AD6" s="45" t="e">
        <f>'Отдыхай и катай| Rest &amp; Ski '!X34+25</f>
        <v>#REF!</v>
      </c>
      <c r="AE6" s="45" t="e">
        <f>'Отдыхай и катай| Rest &amp; Ski '!Y34+25</f>
        <v>#REF!</v>
      </c>
      <c r="AF6" s="45" t="e">
        <f>'Отдыхай и катай| Rest &amp; Ski '!Z34+25</f>
        <v>#REF!</v>
      </c>
      <c r="AG6" s="45" t="e">
        <f>'Отдыхай и катай| Rest &amp; Ski '!AA34+25</f>
        <v>#REF!</v>
      </c>
      <c r="AH6" s="45" t="e">
        <f>'Отдыхай и катай| Rest &amp; Ski '!AB34+25</f>
        <v>#REF!</v>
      </c>
      <c r="AI6" s="45" t="e">
        <f>'Отдыхай и катай| Rest &amp; Ski '!AC34+25</f>
        <v>#REF!</v>
      </c>
      <c r="AJ6" s="45" t="e">
        <f>'Отдыхай и катай| Rest &amp; Ski '!AD34+25</f>
        <v>#REF!</v>
      </c>
      <c r="AK6" s="45" t="e">
        <f>'Отдыхай и катай| Rest &amp; Ski '!AE34+25</f>
        <v>#REF!</v>
      </c>
      <c r="AL6" s="45" t="e">
        <f>'Отдыхай и катай| Rest &amp; Ski '!AF34+25</f>
        <v>#REF!</v>
      </c>
      <c r="AM6" s="45" t="e">
        <f>'Отдыхай и катай| Rest &amp; Ski '!AG34+25</f>
        <v>#REF!</v>
      </c>
      <c r="AN6" s="45" t="e">
        <f>'Отдыхай и катай| Rest &amp; Ski '!AH34+25</f>
        <v>#REF!</v>
      </c>
      <c r="AO6" s="45" t="e">
        <f>'Отдыхай и катай| Rest &amp; Ski '!AI34+25</f>
        <v>#REF!</v>
      </c>
    </row>
    <row r="7" spans="1:41" ht="12.75" x14ac:dyDescent="0.2">
      <c r="A7" s="15">
        <v>2</v>
      </c>
      <c r="B7" s="10" t="e">
        <f>#REF!*0.9</f>
        <v>#REF!</v>
      </c>
      <c r="C7" s="10" t="e">
        <f>#REF!*0.9</f>
        <v>#REF!</v>
      </c>
      <c r="D7" s="10" t="e">
        <f>#REF!*0.9</f>
        <v>#REF!</v>
      </c>
      <c r="E7" s="10" t="e">
        <f>#REF!*0.9</f>
        <v>#REF!</v>
      </c>
      <c r="F7" s="10" t="e">
        <f>#REF!*0.9</f>
        <v>#REF!</v>
      </c>
      <c r="G7" s="10" t="e">
        <f>#REF!*0.9</f>
        <v>#REF!</v>
      </c>
      <c r="H7" s="45" t="e">
        <f>'Отдыхай и катай| Rest &amp; Ski '!B35+25</f>
        <v>#REF!</v>
      </c>
      <c r="I7" s="45" t="e">
        <f>'Отдыхай и катай| Rest &amp; Ski '!C35+25</f>
        <v>#REF!</v>
      </c>
      <c r="J7" s="45" t="e">
        <f>'Отдыхай и катай| Rest &amp; Ski '!D35+25</f>
        <v>#REF!</v>
      </c>
      <c r="K7" s="45" t="e">
        <f>'Отдыхай и катай| Rest &amp; Ski '!E35+25</f>
        <v>#REF!</v>
      </c>
      <c r="L7" s="45" t="e">
        <f>'Отдыхай и катай| Rest &amp; Ski '!F35+25</f>
        <v>#REF!</v>
      </c>
      <c r="M7" s="45" t="e">
        <f>'Отдыхай и катай| Rest &amp; Ski '!G35+25</f>
        <v>#REF!</v>
      </c>
      <c r="N7" s="45" t="e">
        <f>'Отдыхай и катай| Rest &amp; Ski '!H35+25</f>
        <v>#REF!</v>
      </c>
      <c r="O7" s="45" t="e">
        <f>'Отдыхай и катай| Rest &amp; Ski '!I35+25</f>
        <v>#REF!</v>
      </c>
      <c r="P7" s="45" t="e">
        <f>'Отдыхай и катай| Rest &amp; Ski '!J35+25</f>
        <v>#REF!</v>
      </c>
      <c r="Q7" s="45" t="e">
        <f>'Отдыхай и катай| Rest &amp; Ski '!K35+25</f>
        <v>#REF!</v>
      </c>
      <c r="R7" s="45" t="e">
        <f>'Отдыхай и катай| Rest &amp; Ski '!L35+25</f>
        <v>#REF!</v>
      </c>
      <c r="S7" s="45" t="e">
        <f>'Отдыхай и катай| Rest &amp; Ski '!M35+25</f>
        <v>#REF!</v>
      </c>
      <c r="T7" s="45" t="e">
        <f>'Отдыхай и катай| Rest &amp; Ski '!N35+25</f>
        <v>#REF!</v>
      </c>
      <c r="U7" s="45" t="e">
        <f>'Отдыхай и катай| Rest &amp; Ski '!O35+25</f>
        <v>#REF!</v>
      </c>
      <c r="V7" s="45" t="e">
        <f>'Отдыхай и катай| Rest &amp; Ski '!P35+25</f>
        <v>#REF!</v>
      </c>
      <c r="W7" s="45" t="e">
        <f>'Отдыхай и катай| Rest &amp; Ski '!Q35+25</f>
        <v>#REF!</v>
      </c>
      <c r="X7" s="45" t="e">
        <f>'Отдыхай и катай| Rest &amp; Ski '!R35+25</f>
        <v>#REF!</v>
      </c>
      <c r="Y7" s="45" t="e">
        <f>'Отдыхай и катай| Rest &amp; Ski '!S35+25</f>
        <v>#REF!</v>
      </c>
      <c r="Z7" s="45" t="e">
        <f>'Отдыхай и катай| Rest &amp; Ski '!T35+25</f>
        <v>#REF!</v>
      </c>
      <c r="AA7" s="45" t="e">
        <f>'Отдыхай и катай| Rest &amp; Ski '!U35+25</f>
        <v>#REF!</v>
      </c>
      <c r="AB7" s="45" t="e">
        <f>'Отдыхай и катай| Rest &amp; Ski '!V35+25</f>
        <v>#REF!</v>
      </c>
      <c r="AC7" s="45" t="e">
        <f>'Отдыхай и катай| Rest &amp; Ski '!W35+25</f>
        <v>#REF!</v>
      </c>
      <c r="AD7" s="45" t="e">
        <f>'Отдыхай и катай| Rest &amp; Ski '!X35+25</f>
        <v>#REF!</v>
      </c>
      <c r="AE7" s="45" t="e">
        <f>'Отдыхай и катай| Rest &amp; Ski '!Y35+25</f>
        <v>#REF!</v>
      </c>
      <c r="AF7" s="45" t="e">
        <f>'Отдыхай и катай| Rest &amp; Ski '!Z35+25</f>
        <v>#REF!</v>
      </c>
      <c r="AG7" s="45" t="e">
        <f>'Отдыхай и катай| Rest &amp; Ski '!AA35+25</f>
        <v>#REF!</v>
      </c>
      <c r="AH7" s="45" t="e">
        <f>'Отдыхай и катай| Rest &amp; Ski '!AB35+25</f>
        <v>#REF!</v>
      </c>
      <c r="AI7" s="45" t="e">
        <f>'Отдыхай и катай| Rest &amp; Ski '!AC35+25</f>
        <v>#REF!</v>
      </c>
      <c r="AJ7" s="45" t="e">
        <f>'Отдыхай и катай| Rest &amp; Ski '!AD35+25</f>
        <v>#REF!</v>
      </c>
      <c r="AK7" s="45" t="e">
        <f>'Отдыхай и катай| Rest &amp; Ski '!AE35+25</f>
        <v>#REF!</v>
      </c>
      <c r="AL7" s="45" t="e">
        <f>'Отдыхай и катай| Rest &amp; Ski '!AF35+25</f>
        <v>#REF!</v>
      </c>
      <c r="AM7" s="45" t="e">
        <f>'Отдыхай и катай| Rest &amp; Ski '!AG35+25</f>
        <v>#REF!</v>
      </c>
      <c r="AN7" s="45" t="e">
        <f>'Отдыхай и катай| Rest &amp; Ski '!AH35+25</f>
        <v>#REF!</v>
      </c>
      <c r="AO7" s="45" t="e">
        <f>'Отдыхай и катай| Rest &amp; Ski '!AI35+25</f>
        <v>#REF!</v>
      </c>
    </row>
    <row r="8" spans="1:41" ht="12.75" x14ac:dyDescent="0.2">
      <c r="A8" s="75" t="s">
        <v>54</v>
      </c>
      <c r="B8" s="10"/>
      <c r="C8" s="10"/>
      <c r="D8" s="10"/>
      <c r="E8" s="10"/>
      <c r="F8" s="10"/>
      <c r="G8" s="10"/>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row>
    <row r="9" spans="1:41" ht="12.75" x14ac:dyDescent="0.2">
      <c r="A9" s="15">
        <v>1</v>
      </c>
      <c r="B9" s="10" t="e">
        <f>#REF!*0.9</f>
        <v>#REF!</v>
      </c>
      <c r="C9" s="10" t="e">
        <f>#REF!*0.9</f>
        <v>#REF!</v>
      </c>
      <c r="D9" s="10" t="e">
        <f>#REF!*0.9</f>
        <v>#REF!</v>
      </c>
      <c r="E9" s="10" t="e">
        <f>#REF!*0.9</f>
        <v>#REF!</v>
      </c>
      <c r="F9" s="10" t="e">
        <f>#REF!*0.9</f>
        <v>#REF!</v>
      </c>
      <c r="G9" s="10" t="e">
        <f>#REF!*0.9</f>
        <v>#REF!</v>
      </c>
      <c r="H9" s="45" t="e">
        <f>'Отдыхай и катай| Rest &amp; Ski '!B37+25</f>
        <v>#REF!</v>
      </c>
      <c r="I9" s="45" t="e">
        <f>'Отдыхай и катай| Rest &amp; Ski '!C37+25</f>
        <v>#REF!</v>
      </c>
      <c r="J9" s="45" t="e">
        <f>'Отдыхай и катай| Rest &amp; Ski '!D37+25</f>
        <v>#REF!</v>
      </c>
      <c r="K9" s="45" t="e">
        <f>'Отдыхай и катай| Rest &amp; Ski '!E37+25</f>
        <v>#REF!</v>
      </c>
      <c r="L9" s="45" t="e">
        <f>'Отдыхай и катай| Rest &amp; Ski '!F37+25</f>
        <v>#REF!</v>
      </c>
      <c r="M9" s="45" t="e">
        <f>'Отдыхай и катай| Rest &amp; Ski '!G37+25</f>
        <v>#REF!</v>
      </c>
      <c r="N9" s="45" t="e">
        <f>'Отдыхай и катай| Rest &amp; Ski '!H37+25</f>
        <v>#REF!</v>
      </c>
      <c r="O9" s="45" t="e">
        <f>'Отдыхай и катай| Rest &amp; Ski '!I37+25</f>
        <v>#REF!</v>
      </c>
      <c r="P9" s="45" t="e">
        <f>'Отдыхай и катай| Rest &amp; Ski '!J37+25</f>
        <v>#REF!</v>
      </c>
      <c r="Q9" s="45" t="e">
        <f>'Отдыхай и катай| Rest &amp; Ski '!K37+25</f>
        <v>#REF!</v>
      </c>
      <c r="R9" s="45" t="e">
        <f>'Отдыхай и катай| Rest &amp; Ski '!L37+25</f>
        <v>#REF!</v>
      </c>
      <c r="S9" s="45" t="e">
        <f>'Отдыхай и катай| Rest &amp; Ski '!M37+25</f>
        <v>#REF!</v>
      </c>
      <c r="T9" s="45" t="e">
        <f>'Отдыхай и катай| Rest &amp; Ski '!N37+25</f>
        <v>#REF!</v>
      </c>
      <c r="U9" s="45" t="e">
        <f>'Отдыхай и катай| Rest &amp; Ski '!O37+25</f>
        <v>#REF!</v>
      </c>
      <c r="V9" s="45" t="e">
        <f>'Отдыхай и катай| Rest &amp; Ski '!P37+25</f>
        <v>#REF!</v>
      </c>
      <c r="W9" s="45" t="e">
        <f>'Отдыхай и катай| Rest &amp; Ski '!Q37+25</f>
        <v>#REF!</v>
      </c>
      <c r="X9" s="45" t="e">
        <f>'Отдыхай и катай| Rest &amp; Ski '!R37+25</f>
        <v>#REF!</v>
      </c>
      <c r="Y9" s="45" t="e">
        <f>'Отдыхай и катай| Rest &amp; Ski '!S37+25</f>
        <v>#REF!</v>
      </c>
      <c r="Z9" s="45" t="e">
        <f>'Отдыхай и катай| Rest &amp; Ski '!T37+25</f>
        <v>#REF!</v>
      </c>
      <c r="AA9" s="45" t="e">
        <f>'Отдыхай и катай| Rest &amp; Ski '!U37+25</f>
        <v>#REF!</v>
      </c>
      <c r="AB9" s="45" t="e">
        <f>'Отдыхай и катай| Rest &amp; Ski '!V37+25</f>
        <v>#REF!</v>
      </c>
      <c r="AC9" s="45" t="e">
        <f>'Отдыхай и катай| Rest &amp; Ski '!W37+25</f>
        <v>#REF!</v>
      </c>
      <c r="AD9" s="45" t="e">
        <f>'Отдыхай и катай| Rest &amp; Ski '!X37+25</f>
        <v>#REF!</v>
      </c>
      <c r="AE9" s="45" t="e">
        <f>'Отдыхай и катай| Rest &amp; Ski '!Y37+25</f>
        <v>#REF!</v>
      </c>
      <c r="AF9" s="45" t="e">
        <f>'Отдыхай и катай| Rest &amp; Ski '!Z37+25</f>
        <v>#REF!</v>
      </c>
      <c r="AG9" s="45" t="e">
        <f>'Отдыхай и катай| Rest &amp; Ski '!AA37+25</f>
        <v>#REF!</v>
      </c>
      <c r="AH9" s="45" t="e">
        <f>'Отдыхай и катай| Rest &amp; Ski '!AB37+25</f>
        <v>#REF!</v>
      </c>
      <c r="AI9" s="45" t="e">
        <f>'Отдыхай и катай| Rest &amp; Ski '!AC37+25</f>
        <v>#REF!</v>
      </c>
      <c r="AJ9" s="45" t="e">
        <f>'Отдыхай и катай| Rest &amp; Ski '!AD37+25</f>
        <v>#REF!</v>
      </c>
      <c r="AK9" s="45" t="e">
        <f>'Отдыхай и катай| Rest &amp; Ski '!AE37+25</f>
        <v>#REF!</v>
      </c>
      <c r="AL9" s="45" t="e">
        <f>'Отдыхай и катай| Rest &amp; Ski '!AF37+25</f>
        <v>#REF!</v>
      </c>
      <c r="AM9" s="45" t="e">
        <f>'Отдыхай и катай| Rest &amp; Ski '!AG37+25</f>
        <v>#REF!</v>
      </c>
      <c r="AN9" s="45" t="e">
        <f>'Отдыхай и катай| Rest &amp; Ski '!AH37+25</f>
        <v>#REF!</v>
      </c>
      <c r="AO9" s="45" t="e">
        <f>'Отдыхай и катай| Rest &amp; Ski '!AI37+25</f>
        <v>#REF!</v>
      </c>
    </row>
    <row r="10" spans="1:41" ht="12.75" x14ac:dyDescent="0.2">
      <c r="A10" s="15">
        <v>2</v>
      </c>
      <c r="B10" s="10" t="e">
        <f>#REF!*0.9</f>
        <v>#REF!</v>
      </c>
      <c r="C10" s="10" t="e">
        <f>#REF!*0.9</f>
        <v>#REF!</v>
      </c>
      <c r="D10" s="10" t="e">
        <f>#REF!*0.9</f>
        <v>#REF!</v>
      </c>
      <c r="E10" s="10" t="e">
        <f>#REF!*0.9</f>
        <v>#REF!</v>
      </c>
      <c r="F10" s="10" t="e">
        <f>#REF!*0.9</f>
        <v>#REF!</v>
      </c>
      <c r="G10" s="10" t="e">
        <f>#REF!*0.9</f>
        <v>#REF!</v>
      </c>
      <c r="H10" s="45" t="e">
        <f>'Отдыхай и катай| Rest &amp; Ski '!B38+25</f>
        <v>#REF!</v>
      </c>
      <c r="I10" s="45" t="e">
        <f>'Отдыхай и катай| Rest &amp; Ski '!C38+25</f>
        <v>#REF!</v>
      </c>
      <c r="J10" s="45" t="e">
        <f>'Отдыхай и катай| Rest &amp; Ski '!D38+25</f>
        <v>#REF!</v>
      </c>
      <c r="K10" s="45" t="e">
        <f>'Отдыхай и катай| Rest &amp; Ski '!E38+25</f>
        <v>#REF!</v>
      </c>
      <c r="L10" s="45" t="e">
        <f>'Отдыхай и катай| Rest &amp; Ski '!F38+25</f>
        <v>#REF!</v>
      </c>
      <c r="M10" s="45" t="e">
        <f>'Отдыхай и катай| Rest &amp; Ski '!G38+25</f>
        <v>#REF!</v>
      </c>
      <c r="N10" s="45" t="e">
        <f>'Отдыхай и катай| Rest &amp; Ski '!H38+25</f>
        <v>#REF!</v>
      </c>
      <c r="O10" s="45" t="e">
        <f>'Отдыхай и катай| Rest &amp; Ski '!I38+25</f>
        <v>#REF!</v>
      </c>
      <c r="P10" s="45" t="e">
        <f>'Отдыхай и катай| Rest &amp; Ski '!J38+25</f>
        <v>#REF!</v>
      </c>
      <c r="Q10" s="45" t="e">
        <f>'Отдыхай и катай| Rest &amp; Ski '!K38+25</f>
        <v>#REF!</v>
      </c>
      <c r="R10" s="45" t="e">
        <f>'Отдыхай и катай| Rest &amp; Ski '!L38+25</f>
        <v>#REF!</v>
      </c>
      <c r="S10" s="45" t="e">
        <f>'Отдыхай и катай| Rest &amp; Ski '!M38+25</f>
        <v>#REF!</v>
      </c>
      <c r="T10" s="45" t="e">
        <f>'Отдыхай и катай| Rest &amp; Ski '!N38+25</f>
        <v>#REF!</v>
      </c>
      <c r="U10" s="45" t="e">
        <f>'Отдыхай и катай| Rest &amp; Ski '!O38+25</f>
        <v>#REF!</v>
      </c>
      <c r="V10" s="45" t="e">
        <f>'Отдыхай и катай| Rest &amp; Ski '!P38+25</f>
        <v>#REF!</v>
      </c>
      <c r="W10" s="45" t="e">
        <f>'Отдыхай и катай| Rest &amp; Ski '!Q38+25</f>
        <v>#REF!</v>
      </c>
      <c r="X10" s="45" t="e">
        <f>'Отдыхай и катай| Rest &amp; Ski '!R38+25</f>
        <v>#REF!</v>
      </c>
      <c r="Y10" s="45" t="e">
        <f>'Отдыхай и катай| Rest &amp; Ski '!S38+25</f>
        <v>#REF!</v>
      </c>
      <c r="Z10" s="45" t="e">
        <f>'Отдыхай и катай| Rest &amp; Ski '!T38+25</f>
        <v>#REF!</v>
      </c>
      <c r="AA10" s="45" t="e">
        <f>'Отдыхай и катай| Rest &amp; Ski '!U38+25</f>
        <v>#REF!</v>
      </c>
      <c r="AB10" s="45" t="e">
        <f>'Отдыхай и катай| Rest &amp; Ski '!V38+25</f>
        <v>#REF!</v>
      </c>
      <c r="AC10" s="45" t="e">
        <f>'Отдыхай и катай| Rest &amp; Ski '!W38+25</f>
        <v>#REF!</v>
      </c>
      <c r="AD10" s="45" t="e">
        <f>'Отдыхай и катай| Rest &amp; Ski '!X38+25</f>
        <v>#REF!</v>
      </c>
      <c r="AE10" s="45" t="e">
        <f>'Отдыхай и катай| Rest &amp; Ski '!Y38+25</f>
        <v>#REF!</v>
      </c>
      <c r="AF10" s="45" t="e">
        <f>'Отдыхай и катай| Rest &amp; Ski '!Z38+25</f>
        <v>#REF!</v>
      </c>
      <c r="AG10" s="45" t="e">
        <f>'Отдыхай и катай| Rest &amp; Ski '!AA38+25</f>
        <v>#REF!</v>
      </c>
      <c r="AH10" s="45" t="e">
        <f>'Отдыхай и катай| Rest &amp; Ski '!AB38+25</f>
        <v>#REF!</v>
      </c>
      <c r="AI10" s="45" t="e">
        <f>'Отдыхай и катай| Rest &amp; Ski '!AC38+25</f>
        <v>#REF!</v>
      </c>
      <c r="AJ10" s="45" t="e">
        <f>'Отдыхай и катай| Rest &amp; Ski '!AD38+25</f>
        <v>#REF!</v>
      </c>
      <c r="AK10" s="45" t="e">
        <f>'Отдыхай и катай| Rest &amp; Ski '!AE38+25</f>
        <v>#REF!</v>
      </c>
      <c r="AL10" s="45" t="e">
        <f>'Отдыхай и катай| Rest &amp; Ski '!AF38+25</f>
        <v>#REF!</v>
      </c>
      <c r="AM10" s="45" t="e">
        <f>'Отдыхай и катай| Rest &amp; Ski '!AG38+25</f>
        <v>#REF!</v>
      </c>
      <c r="AN10" s="45" t="e">
        <f>'Отдыхай и катай| Rest &amp; Ski '!AH38+25</f>
        <v>#REF!</v>
      </c>
      <c r="AO10" s="45" t="e">
        <f>'Отдыхай и катай| Rest &amp; Ski '!AI38+25</f>
        <v>#REF!</v>
      </c>
    </row>
    <row r="13" spans="1:41" x14ac:dyDescent="0.2">
      <c r="A13" s="87" t="s">
        <v>80</v>
      </c>
    </row>
    <row r="14" spans="1:41" x14ac:dyDescent="0.2">
      <c r="A14" s="13" t="s">
        <v>119</v>
      </c>
    </row>
    <row r="15" spans="1:41" x14ac:dyDescent="0.2">
      <c r="A15" s="13" t="s">
        <v>120</v>
      </c>
    </row>
    <row r="16" spans="1:41" ht="12.75" thickBot="1" x14ac:dyDescent="0.25"/>
    <row r="17" spans="1:26" ht="12" customHeight="1" x14ac:dyDescent="0.2">
      <c r="A17" s="86" t="s">
        <v>58</v>
      </c>
      <c r="B17" s="93"/>
      <c r="C17" s="93"/>
      <c r="D17" s="93"/>
      <c r="E17" s="93"/>
      <c r="F17" s="93"/>
      <c r="G17" s="93"/>
      <c r="H17" s="93"/>
      <c r="I17" s="93"/>
      <c r="J17" s="93"/>
      <c r="K17" s="93"/>
      <c r="L17" s="93"/>
      <c r="M17" s="93"/>
      <c r="N17" s="93"/>
      <c r="O17" s="94"/>
    </row>
    <row r="18" spans="1:26" x14ac:dyDescent="0.2">
      <c r="A18" s="59" t="s">
        <v>59</v>
      </c>
      <c r="B18" s="96"/>
      <c r="C18" s="96"/>
      <c r="D18" s="96"/>
      <c r="E18" s="96"/>
      <c r="F18" s="96"/>
      <c r="G18" s="96"/>
      <c r="H18" s="96"/>
      <c r="I18" s="96"/>
      <c r="J18" s="96"/>
      <c r="K18" s="96"/>
      <c r="L18" s="96"/>
      <c r="M18" s="96"/>
      <c r="N18" s="96"/>
      <c r="O18" s="97"/>
    </row>
    <row r="19" spans="1:26" x14ac:dyDescent="0.2">
      <c r="A19" s="60" t="s">
        <v>60</v>
      </c>
      <c r="B19" s="96"/>
      <c r="C19" s="96"/>
      <c r="D19" s="96"/>
      <c r="E19" s="96"/>
      <c r="F19" s="96"/>
      <c r="G19" s="96"/>
      <c r="H19" s="96"/>
      <c r="I19" s="96"/>
      <c r="J19" s="96"/>
      <c r="K19" s="96"/>
      <c r="L19" s="96"/>
      <c r="M19" s="96"/>
      <c r="N19" s="96"/>
      <c r="O19" s="97"/>
    </row>
    <row r="20" spans="1:26" x14ac:dyDescent="0.2">
      <c r="A20" s="60" t="s">
        <v>61</v>
      </c>
      <c r="B20" s="96"/>
      <c r="C20" s="96"/>
      <c r="D20" s="96"/>
      <c r="E20" s="96"/>
      <c r="F20" s="96"/>
      <c r="G20" s="96"/>
      <c r="H20" s="96"/>
      <c r="I20" s="96"/>
      <c r="J20" s="96"/>
      <c r="K20" s="96"/>
      <c r="L20" s="96"/>
      <c r="M20" s="96"/>
      <c r="N20" s="96"/>
      <c r="O20" s="97"/>
    </row>
    <row r="21" spans="1:26" x14ac:dyDescent="0.2">
      <c r="A21" s="60" t="s">
        <v>62</v>
      </c>
      <c r="B21" s="96"/>
      <c r="C21" s="96"/>
      <c r="D21" s="96"/>
      <c r="E21" s="96"/>
      <c r="F21" s="96"/>
      <c r="G21" s="96"/>
      <c r="H21" s="96"/>
      <c r="I21" s="96"/>
      <c r="J21" s="96"/>
      <c r="K21" s="96"/>
      <c r="L21" s="96"/>
      <c r="M21" s="96"/>
      <c r="N21" s="96"/>
      <c r="O21" s="97"/>
    </row>
    <row r="22" spans="1:26" x14ac:dyDescent="0.2">
      <c r="A22" s="60" t="s">
        <v>63</v>
      </c>
      <c r="B22" s="96"/>
      <c r="C22" s="96"/>
      <c r="D22" s="96"/>
      <c r="E22" s="96"/>
      <c r="F22" s="96"/>
      <c r="G22" s="96"/>
      <c r="H22" s="96"/>
      <c r="I22" s="96"/>
      <c r="J22" s="96"/>
      <c r="K22" s="96"/>
      <c r="L22" s="96"/>
      <c r="M22" s="96"/>
      <c r="N22" s="96"/>
      <c r="O22" s="97"/>
    </row>
    <row r="23" spans="1:26" x14ac:dyDescent="0.2">
      <c r="A23" s="60" t="s">
        <v>64</v>
      </c>
      <c r="B23" s="96"/>
      <c r="C23" s="96"/>
      <c r="D23" s="96"/>
      <c r="E23" s="96"/>
      <c r="F23" s="96"/>
      <c r="G23" s="96"/>
      <c r="H23" s="96"/>
      <c r="I23" s="96"/>
      <c r="J23" s="96"/>
      <c r="K23" s="96"/>
      <c r="L23" s="96"/>
      <c r="M23" s="96"/>
      <c r="N23" s="96"/>
      <c r="O23" s="97"/>
    </row>
    <row r="24" spans="1:26" x14ac:dyDescent="0.2">
      <c r="A24" s="13" t="s">
        <v>90</v>
      </c>
      <c r="B24" s="96"/>
      <c r="C24" s="96"/>
      <c r="D24" s="96"/>
      <c r="E24" s="96"/>
      <c r="F24" s="96"/>
      <c r="G24" s="96"/>
      <c r="H24" s="96"/>
      <c r="I24" s="96"/>
      <c r="J24" s="96"/>
      <c r="K24" s="96"/>
      <c r="L24" s="96"/>
      <c r="M24" s="96"/>
      <c r="N24" s="96"/>
      <c r="O24" s="97"/>
    </row>
    <row r="25" spans="1:26" ht="144" x14ac:dyDescent="0.2">
      <c r="A25" s="68" t="s">
        <v>118</v>
      </c>
      <c r="B25" s="96"/>
      <c r="C25" s="96"/>
      <c r="D25" s="96"/>
      <c r="E25" s="96"/>
      <c r="F25" s="96"/>
      <c r="G25" s="96"/>
      <c r="H25" s="96"/>
      <c r="I25" s="96"/>
      <c r="J25" s="96"/>
      <c r="K25" s="96"/>
      <c r="L25" s="96"/>
      <c r="M25" s="96"/>
      <c r="N25" s="96"/>
      <c r="O25" s="97"/>
    </row>
    <row r="26" spans="1:26" x14ac:dyDescent="0.2">
      <c r="A26" s="95"/>
      <c r="B26" s="96"/>
      <c r="C26" s="96"/>
      <c r="D26" s="96"/>
      <c r="E26" s="96"/>
      <c r="F26" s="96"/>
      <c r="G26" s="96"/>
      <c r="H26" s="96"/>
      <c r="I26" s="96"/>
      <c r="J26" s="96"/>
      <c r="K26" s="96"/>
      <c r="L26" s="96"/>
      <c r="M26" s="96"/>
      <c r="N26" s="96"/>
      <c r="O26" s="97"/>
    </row>
    <row r="27" spans="1:26" ht="36" x14ac:dyDescent="0.2">
      <c r="A27" s="116" t="s">
        <v>92</v>
      </c>
      <c r="B27" s="88"/>
      <c r="C27" s="88"/>
      <c r="D27" s="88"/>
      <c r="E27" s="88"/>
      <c r="F27" s="88"/>
      <c r="G27" s="88"/>
      <c r="H27" s="88"/>
      <c r="I27" s="88"/>
      <c r="J27" s="88"/>
      <c r="K27" s="88"/>
      <c r="L27" s="88"/>
      <c r="M27" s="88"/>
      <c r="N27" s="88"/>
      <c r="O27" s="88"/>
      <c r="P27" s="88"/>
      <c r="Q27" s="88"/>
      <c r="R27" s="88"/>
      <c r="S27" s="88"/>
      <c r="T27" s="88"/>
      <c r="U27" s="88"/>
      <c r="V27" s="88"/>
      <c r="W27" s="88"/>
      <c r="X27" s="88"/>
      <c r="Y27" s="88"/>
      <c r="Z27" s="88"/>
    </row>
    <row r="28" spans="1:26" ht="36" x14ac:dyDescent="0.2">
      <c r="A28" s="69" t="s">
        <v>93</v>
      </c>
    </row>
    <row r="29" spans="1:26" ht="12.75" x14ac:dyDescent="0.2">
      <c r="A29" s="5"/>
      <c r="B29" s="5"/>
      <c r="C29" s="5"/>
      <c r="D29" s="5"/>
      <c r="E29" s="5"/>
      <c r="F29" s="5"/>
      <c r="G29" s="5"/>
      <c r="H29" s="5"/>
      <c r="I29" s="5"/>
      <c r="J29" s="5"/>
      <c r="K29" s="5"/>
      <c r="L29" s="5"/>
      <c r="M29" s="5"/>
      <c r="N29" s="5"/>
      <c r="O29" s="5"/>
    </row>
    <row r="30" spans="1:26" ht="12.75" x14ac:dyDescent="0.2">
      <c r="A30" s="89" t="s">
        <v>65</v>
      </c>
      <c r="B30" s="5"/>
      <c r="C30" s="5"/>
      <c r="D30" s="5"/>
      <c r="E30" s="5"/>
      <c r="F30" s="5"/>
      <c r="G30" s="5"/>
      <c r="H30" s="5"/>
      <c r="I30" s="5"/>
      <c r="J30" s="5"/>
      <c r="K30" s="5"/>
      <c r="L30" s="5"/>
      <c r="M30" s="5"/>
      <c r="N30" s="5"/>
      <c r="O30" s="5"/>
    </row>
    <row r="31" spans="1:26" ht="54" x14ac:dyDescent="0.2">
      <c r="A31" s="114" t="s">
        <v>129</v>
      </c>
      <c r="B31" s="5"/>
      <c r="C31" s="5"/>
      <c r="D31" s="5"/>
      <c r="E31" s="5"/>
      <c r="F31" s="5"/>
      <c r="G31" s="5"/>
      <c r="H31" s="5"/>
      <c r="I31" s="5"/>
      <c r="J31" s="5"/>
      <c r="K31" s="5"/>
      <c r="L31" s="5"/>
      <c r="M31" s="5"/>
      <c r="N31" s="5"/>
      <c r="O31" s="5"/>
    </row>
    <row r="32" spans="1:26" ht="15" x14ac:dyDescent="0.2">
      <c r="A32" s="46"/>
      <c r="B32" s="5"/>
      <c r="C32" s="5"/>
      <c r="D32" s="5"/>
      <c r="E32" s="5"/>
      <c r="F32" s="5"/>
      <c r="G32" s="5"/>
      <c r="H32" s="5"/>
      <c r="I32" s="5"/>
      <c r="J32" s="5"/>
      <c r="K32" s="5"/>
      <c r="L32" s="5"/>
      <c r="M32" s="5"/>
      <c r="N32" s="5"/>
      <c r="O32" s="5"/>
    </row>
    <row r="33" spans="1:15" ht="15" x14ac:dyDescent="0.2">
      <c r="A33" s="46"/>
      <c r="B33" s="5"/>
      <c r="C33" s="5"/>
      <c r="D33" s="5"/>
      <c r="E33" s="5"/>
      <c r="F33" s="5"/>
      <c r="G33" s="5"/>
      <c r="H33" s="5"/>
      <c r="I33" s="5"/>
      <c r="J33" s="5"/>
      <c r="K33" s="5"/>
      <c r="L33" s="5"/>
      <c r="M33" s="5"/>
      <c r="N33" s="5"/>
      <c r="O33" s="5"/>
    </row>
    <row r="34" spans="1:15" ht="15" x14ac:dyDescent="0.2">
      <c r="A34" s="46"/>
      <c r="B34" s="5"/>
      <c r="C34" s="5"/>
      <c r="D34" s="5"/>
      <c r="E34" s="5"/>
      <c r="F34" s="5"/>
      <c r="G34" s="5"/>
      <c r="H34" s="5"/>
      <c r="I34" s="5"/>
      <c r="J34" s="5"/>
      <c r="K34" s="5"/>
      <c r="L34" s="5"/>
      <c r="M34" s="5"/>
      <c r="N34" s="5"/>
      <c r="O34" s="5"/>
    </row>
  </sheetData>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21"/>
  <dimension ref="A1:BR75"/>
  <sheetViews>
    <sheetView zoomScaleNormal="100" workbookViewId="0">
      <pane xSplit="1" topLeftCell="B1" activePane="topRight" state="frozen"/>
      <selection activeCell="BE26" sqref="BE26:BE27"/>
      <selection pane="topRight" activeCell="BF3" sqref="BF3:BH30"/>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140625" style="2" hidden="1" customWidth="1"/>
    <col min="58" max="59" width="9.5703125" style="2" customWidth="1"/>
    <col min="60" max="60" width="10.42578125" style="2" customWidth="1"/>
    <col min="61" max="16384" width="8.42578125" style="2"/>
  </cols>
  <sheetData>
    <row r="1" spans="1:6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60" s="5" customFormat="1" ht="12.75" x14ac:dyDescent="0.2">
      <c r="A2" s="6" t="s">
        <v>135</v>
      </c>
      <c r="B2" s="77"/>
      <c r="C2" s="77"/>
      <c r="D2" s="77"/>
      <c r="E2" s="77"/>
      <c r="F2" s="77"/>
      <c r="G2" s="77"/>
      <c r="H2" s="77"/>
      <c r="I2" s="77"/>
      <c r="J2" s="77"/>
      <c r="K2" s="77"/>
      <c r="L2" s="77"/>
      <c r="M2" s="77"/>
      <c r="N2" s="77"/>
      <c r="O2" s="77"/>
      <c r="P2" s="77"/>
      <c r="Q2" s="77"/>
      <c r="R2" s="77"/>
      <c r="S2" s="77"/>
      <c r="T2" s="77"/>
      <c r="U2" s="77"/>
      <c r="V2" s="77"/>
      <c r="W2" s="77"/>
      <c r="X2" s="77"/>
    </row>
    <row r="3" spans="1:60" s="11" customFormat="1" ht="25.5" x14ac:dyDescent="0.2">
      <c r="A3" s="74" t="s">
        <v>52</v>
      </c>
      <c r="B3" s="10" t="s">
        <v>95</v>
      </c>
      <c r="C3" s="10" t="e">
        <f>'BAR BB| Open rates'!#REF!</f>
        <v>#REF!</v>
      </c>
      <c r="D3" s="10" t="e">
        <f>'BAR BB| Open rates'!#REF!</f>
        <v>#REF!</v>
      </c>
      <c r="E3" s="10" t="e">
        <f>'BAR BB| Open rates'!#REF!</f>
        <v>#REF!</v>
      </c>
      <c r="F3" s="10" t="e">
        <f>'BAR BB| Open rates'!#REF!</f>
        <v>#REF!</v>
      </c>
      <c r="G3" s="10" t="e">
        <f>'BAR BB| Open rates'!#REF!</f>
        <v>#REF!</v>
      </c>
      <c r="H3" s="10" t="e">
        <f>'BAR BB| Open rates'!#REF!</f>
        <v>#REF!</v>
      </c>
      <c r="I3" s="10" t="e">
        <f>'BAR BB| Open rates'!#REF!</f>
        <v>#REF!</v>
      </c>
      <c r="J3" s="10" t="e">
        <f>'BAR BB| Open rates'!#REF!</f>
        <v>#REF!</v>
      </c>
      <c r="K3" s="10" t="e">
        <f>'BAR BB| Open rates'!#REF!</f>
        <v>#REF!</v>
      </c>
      <c r="L3" s="10" t="e">
        <f>'BAR BB| Open rates'!#REF!</f>
        <v>#REF!</v>
      </c>
      <c r="M3" s="10" t="e">
        <f>'BAR BB| Open rates'!#REF!</f>
        <v>#REF!</v>
      </c>
      <c r="N3" s="10" t="e">
        <f>'BAR BB| Open rates'!#REF!</f>
        <v>#REF!</v>
      </c>
      <c r="O3" s="10" t="e">
        <f>'BAR BB| Open rates'!#REF!</f>
        <v>#REF!</v>
      </c>
      <c r="P3" s="10" t="e">
        <f>'BAR BB| Open rates'!#REF!</f>
        <v>#REF!</v>
      </c>
      <c r="Q3" s="10" t="e">
        <f>'BAR BB| Open rates'!#REF!</f>
        <v>#REF!</v>
      </c>
      <c r="R3" s="10" t="e">
        <f>'BAR BB| Open rates'!#REF!</f>
        <v>#REF!</v>
      </c>
      <c r="S3" s="10" t="e">
        <f>'BAR BB| Open rates'!#REF!</f>
        <v>#REF!</v>
      </c>
      <c r="T3" s="10" t="e">
        <f>'BAR BB| Open rates'!#REF!</f>
        <v>#REF!</v>
      </c>
      <c r="U3" s="10" t="e">
        <f>'BAR BB| Open rates'!#REF!</f>
        <v>#REF!</v>
      </c>
      <c r="V3" s="99"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c r="AP3" s="73" t="e">
        <f>'BAR BB| Open rates'!#REF!</f>
        <v>#REF!</v>
      </c>
      <c r="AQ3" s="73" t="e">
        <f>'BAR BB| Open rates'!#REF!</f>
        <v>#REF!</v>
      </c>
      <c r="AR3" s="73" t="e">
        <f>'BAR BB| Open rates'!#REF!</f>
        <v>#REF!</v>
      </c>
      <c r="AS3" s="73" t="e">
        <f>'BAR BB| Open rates'!#REF!</f>
        <v>#REF!</v>
      </c>
      <c r="AT3" s="73" t="e">
        <f>'BAR BB| Open rates'!#REF!</f>
        <v>#REF!</v>
      </c>
      <c r="AU3" s="73" t="e">
        <f>'BAR BB| Open rates'!#REF!</f>
        <v>#REF!</v>
      </c>
      <c r="AV3" s="73" t="e">
        <f>'BAR BB| Open rates'!#REF!</f>
        <v>#REF!</v>
      </c>
      <c r="AW3" s="73" t="e">
        <f>'BAR BB| Open rates'!#REF!</f>
        <v>#REF!</v>
      </c>
      <c r="AX3" s="73" t="e">
        <f>'BAR BB| Open rates'!#REF!</f>
        <v>#REF!</v>
      </c>
      <c r="AY3" s="73" t="e">
        <f>'BAR BB| Open rates'!#REF!</f>
        <v>#REF!</v>
      </c>
      <c r="AZ3" s="73" t="e">
        <f>'BAR BB| Open rates'!#REF!</f>
        <v>#REF!</v>
      </c>
      <c r="BA3" s="73" t="e">
        <f>'BAR BB| Open rates'!#REF!</f>
        <v>#REF!</v>
      </c>
      <c r="BB3" s="73" t="e">
        <f>'BAR BB| Open rates'!#REF!</f>
        <v>#REF!</v>
      </c>
      <c r="BC3" s="73" t="e">
        <f>'BAR BB| Open rates'!#REF!</f>
        <v>#REF!</v>
      </c>
      <c r="BD3" s="73" t="e">
        <f>'BAR BB| Open rates'!#REF!</f>
        <v>#REF!</v>
      </c>
      <c r="BE3" s="73" t="e">
        <f>'BAR BB| Open rates'!#REF!</f>
        <v>#REF!</v>
      </c>
      <c r="BF3" s="73" t="e">
        <f>'BAR BB| Open rates'!#REF!</f>
        <v>#REF!</v>
      </c>
      <c r="BG3" s="73" t="e">
        <f>'BAR BB| Open rates'!#REF!</f>
        <v>#REF!</v>
      </c>
      <c r="BH3" s="73" t="e">
        <f>'BAR BB| Open rates'!#REF!</f>
        <v>#REF!</v>
      </c>
    </row>
    <row r="4" spans="1:60" s="11" customFormat="1" ht="18.75" customHeight="1" x14ac:dyDescent="0.2">
      <c r="A4" s="8"/>
      <c r="B4" s="98"/>
      <c r="C4" s="98"/>
      <c r="D4" s="98"/>
      <c r="E4" s="98"/>
      <c r="F4" s="98"/>
      <c r="G4" s="98"/>
      <c r="H4" s="98"/>
      <c r="I4" s="98"/>
      <c r="J4" s="98"/>
      <c r="K4" s="98"/>
      <c r="L4" s="98"/>
      <c r="M4" s="98"/>
      <c r="N4" s="98"/>
      <c r="O4" s="98"/>
      <c r="P4" s="98"/>
      <c r="Q4" s="98"/>
      <c r="R4" s="98"/>
      <c r="S4" s="98"/>
      <c r="T4" s="98"/>
      <c r="U4" s="98"/>
      <c r="V4" s="98"/>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c r="AP4" s="73" t="e">
        <f>'BAR BB| Open rates'!#REF!</f>
        <v>#REF!</v>
      </c>
      <c r="AQ4" s="73" t="e">
        <f>'BAR BB| Open rates'!#REF!</f>
        <v>#REF!</v>
      </c>
      <c r="AR4" s="73" t="e">
        <f>'BAR BB| Open rates'!#REF!</f>
        <v>#REF!</v>
      </c>
      <c r="AS4" s="73" t="e">
        <f>'BAR BB| Open rates'!#REF!</f>
        <v>#REF!</v>
      </c>
      <c r="AT4" s="73" t="e">
        <f>'BAR BB| Open rates'!#REF!</f>
        <v>#REF!</v>
      </c>
      <c r="AU4" s="73" t="e">
        <f>'BAR BB| Open rates'!#REF!</f>
        <v>#REF!</v>
      </c>
      <c r="AV4" s="73" t="e">
        <f>'BAR BB| Open rates'!#REF!</f>
        <v>#REF!</v>
      </c>
      <c r="AW4" s="73" t="e">
        <f>'BAR BB| Open rates'!#REF!</f>
        <v>#REF!</v>
      </c>
      <c r="AX4" s="73" t="e">
        <f>'BAR BB| Open rates'!#REF!</f>
        <v>#REF!</v>
      </c>
      <c r="AY4" s="73" t="e">
        <f>'BAR BB| Open rates'!#REF!</f>
        <v>#REF!</v>
      </c>
      <c r="AZ4" s="73" t="e">
        <f>'BAR BB| Open rates'!#REF!</f>
        <v>#REF!</v>
      </c>
      <c r="BA4" s="73" t="e">
        <f>'BAR BB| Open rates'!#REF!</f>
        <v>#REF!</v>
      </c>
      <c r="BB4" s="73" t="e">
        <f>'BAR BB| Open rates'!#REF!</f>
        <v>#REF!</v>
      </c>
      <c r="BC4" s="73" t="e">
        <f>'BAR BB| Open rates'!#REF!</f>
        <v>#REF!</v>
      </c>
      <c r="BD4" s="73" t="e">
        <f>'BAR BB| Open rates'!#REF!</f>
        <v>#REF!</v>
      </c>
      <c r="BE4" s="73" t="e">
        <f>'BAR BB| Open rates'!#REF!</f>
        <v>#REF!</v>
      </c>
      <c r="BF4" s="73" t="e">
        <f>'BAR BB| Open rates'!#REF!</f>
        <v>#REF!</v>
      </c>
      <c r="BG4" s="73" t="e">
        <f>'BAR BB| Open rates'!#REF!</f>
        <v>#REF!</v>
      </c>
      <c r="BH4" s="73" t="e">
        <f>'BAR BB| Open rates'!#REF!</f>
        <v>#REF!</v>
      </c>
    </row>
    <row r="5" spans="1:60" s="14" customFormat="1" ht="12" customHeight="1" x14ac:dyDescent="0.2">
      <c r="A5" s="33" t="s">
        <v>53</v>
      </c>
    </row>
    <row r="6" spans="1:60" s="14" customFormat="1" ht="12" customHeight="1" x14ac:dyDescent="0.2">
      <c r="A6" s="42">
        <v>1</v>
      </c>
      <c r="B6" s="33" t="e">
        <f>'BAR BB| Open rates'!#REF!</f>
        <v>#REF!</v>
      </c>
      <c r="C6" s="33" t="e">
        <f>'BAR BB| Open rates'!#REF!</f>
        <v>#REF!</v>
      </c>
      <c r="D6" s="33" t="e">
        <f>'BAR BB| Open rates'!#REF!</f>
        <v>#REF!</v>
      </c>
      <c r="E6" s="33" t="e">
        <f>'BAR BB| Open rates'!#REF!</f>
        <v>#REF!</v>
      </c>
      <c r="F6" s="33" t="e">
        <f>'BAR BB| Open rates'!#REF!</f>
        <v>#REF!</v>
      </c>
      <c r="G6" s="33" t="e">
        <f>'BAR BB| Open rates'!#REF!</f>
        <v>#REF!</v>
      </c>
      <c r="H6" s="33" t="e">
        <f>'BAR BB| Open rates'!#REF!</f>
        <v>#REF!</v>
      </c>
      <c r="I6" s="33" t="e">
        <f>'BAR BB| Open rates'!#REF!</f>
        <v>#REF!</v>
      </c>
      <c r="J6" s="33" t="e">
        <f>'BAR BB| Open rates'!#REF!</f>
        <v>#REF!</v>
      </c>
      <c r="K6" s="33" t="e">
        <f>'BAR BB| Open rates'!#REF!</f>
        <v>#REF!</v>
      </c>
      <c r="L6" s="33" t="e">
        <f>'BAR BB| Open rates'!#REF!</f>
        <v>#REF!</v>
      </c>
      <c r="M6" s="33" t="e">
        <f>'BAR BB| Open rates'!#REF!</f>
        <v>#REF!</v>
      </c>
      <c r="N6" s="33" t="e">
        <f>'BAR BB| Open rates'!#REF!</f>
        <v>#REF!</v>
      </c>
      <c r="O6" s="33" t="e">
        <f>'BAR BB| Open rates'!#REF!</f>
        <v>#REF!</v>
      </c>
      <c r="P6" s="33" t="e">
        <f>'BAR BB| Open rates'!#REF!</f>
        <v>#REF!</v>
      </c>
      <c r="Q6" s="33" t="e">
        <f>'BAR BB| Open rates'!#REF!</f>
        <v>#REF!</v>
      </c>
      <c r="R6" s="33" t="e">
        <f>'BAR BB| Open rates'!#REF!</f>
        <v>#REF!</v>
      </c>
      <c r="S6" s="33" t="e">
        <f>'BAR BB| Open rates'!#REF!</f>
        <v>#REF!</v>
      </c>
      <c r="T6" s="33" t="e">
        <f>'BAR BB| Open rates'!#REF!</f>
        <v>#REF!</v>
      </c>
      <c r="U6" s="33" t="e">
        <f>'BAR BB| Open rates'!#REF!</f>
        <v>#REF!</v>
      </c>
      <c r="V6" s="33" t="e">
        <f>'BAR BB| Open rates'!#REF!</f>
        <v>#REF!</v>
      </c>
      <c r="W6" s="33" t="e">
        <f>'BAR BB| Open rates'!#REF!</f>
        <v>#REF!</v>
      </c>
      <c r="X6" s="33" t="e">
        <f>'BAR BB| Open rates'!#REF!</f>
        <v>#REF!</v>
      </c>
      <c r="Y6" s="33" t="e">
        <f>'BAR BB| Open rates'!#REF!</f>
        <v>#REF!</v>
      </c>
      <c r="Z6" s="33" t="e">
        <f>'BAR BB| Open rates'!#REF!</f>
        <v>#REF!</v>
      </c>
      <c r="AA6" s="33" t="e">
        <f>'BAR BB| Open rates'!#REF!</f>
        <v>#REF!</v>
      </c>
      <c r="AB6" s="33" t="e">
        <f>'BAR BB| Open rates'!#REF!</f>
        <v>#REF!</v>
      </c>
      <c r="AC6" s="33" t="e">
        <f>'BAR BB| Open rates'!#REF!</f>
        <v>#REF!</v>
      </c>
      <c r="AD6" s="33" t="e">
        <f>'BAR BB| Open rates'!#REF!</f>
        <v>#REF!</v>
      </c>
      <c r="AE6" s="33" t="e">
        <f>'BAR BB| Open rates'!#REF!</f>
        <v>#REF!</v>
      </c>
      <c r="AF6" s="33" t="e">
        <f>'BAR BB| Open rates'!#REF!</f>
        <v>#REF!</v>
      </c>
      <c r="AG6" s="33" t="e">
        <f>'BAR BB| Open rates'!#REF!</f>
        <v>#REF!</v>
      </c>
      <c r="AH6" s="33" t="e">
        <f>'BAR BB| Open rates'!#REF!</f>
        <v>#REF!</v>
      </c>
      <c r="AI6" s="33" t="e">
        <f>'BAR BB| Open rates'!#REF!</f>
        <v>#REF!</v>
      </c>
      <c r="AJ6" s="33" t="e">
        <f>'BAR BB| Open rates'!#REF!</f>
        <v>#REF!</v>
      </c>
      <c r="AK6" s="33" t="e">
        <f>'BAR BB| Open rates'!#REF!</f>
        <v>#REF!</v>
      </c>
      <c r="AL6" s="33" t="e">
        <f>'BAR BB| Open rates'!#REF!</f>
        <v>#REF!</v>
      </c>
      <c r="AM6" s="33" t="e">
        <f>'BAR BB| Open rates'!#REF!</f>
        <v>#REF!</v>
      </c>
      <c r="AN6" s="33" t="e">
        <f>'BAR BB| Open rates'!#REF!</f>
        <v>#REF!</v>
      </c>
      <c r="AO6" s="33" t="e">
        <f>'BAR BB| Open rates'!#REF!</f>
        <v>#REF!</v>
      </c>
      <c r="AP6" s="33" t="e">
        <f>'BAR BB| Open rates'!#REF!</f>
        <v>#REF!</v>
      </c>
      <c r="AQ6" s="33" t="e">
        <f>'BAR BB| Open rates'!#REF!</f>
        <v>#REF!</v>
      </c>
      <c r="AR6" s="33" t="e">
        <f>'BAR BB| Open rates'!#REF!</f>
        <v>#REF!</v>
      </c>
      <c r="AS6" s="33" t="e">
        <f>'BAR BB| Open rates'!#REF!</f>
        <v>#REF!</v>
      </c>
      <c r="AT6" s="33" t="e">
        <f>'BAR BB| Open rates'!#REF!</f>
        <v>#REF!</v>
      </c>
      <c r="AU6" s="33" t="e">
        <f>'BAR BB| Open rates'!#REF!</f>
        <v>#REF!</v>
      </c>
      <c r="AV6" s="33" t="e">
        <f>'BAR BB| Open rates'!#REF!</f>
        <v>#REF!</v>
      </c>
      <c r="AW6" s="33" t="e">
        <f>'BAR BB| Open rates'!#REF!</f>
        <v>#REF!</v>
      </c>
      <c r="AX6" s="33" t="e">
        <f>'BAR BB| Open rates'!#REF!</f>
        <v>#REF!</v>
      </c>
      <c r="AY6" s="33" t="e">
        <f>'BAR BB| Open rates'!#REF!</f>
        <v>#REF!</v>
      </c>
      <c r="AZ6" s="33" t="e">
        <f>'BAR BB| Open rates'!#REF!</f>
        <v>#REF!</v>
      </c>
      <c r="BA6" s="33" t="e">
        <f>'BAR BB| Open rates'!#REF!</f>
        <v>#REF!</v>
      </c>
      <c r="BB6" s="33" t="e">
        <f>'BAR BB| Open rates'!#REF!</f>
        <v>#REF!</v>
      </c>
      <c r="BC6" s="33" t="e">
        <f>'BAR BB| Open rates'!#REF!</f>
        <v>#REF!</v>
      </c>
      <c r="BD6" s="33" t="e">
        <f>'BAR BB| Open rates'!#REF!</f>
        <v>#REF!</v>
      </c>
      <c r="BE6" s="33" t="e">
        <f>'BAR BB| Open rates'!#REF!</f>
        <v>#REF!</v>
      </c>
      <c r="BF6" s="33" t="e">
        <f>'BAR BB| Open rates'!#REF!</f>
        <v>#REF!</v>
      </c>
      <c r="BG6" s="33" t="e">
        <f>'BAR BB| Open rates'!#REF!</f>
        <v>#REF!</v>
      </c>
      <c r="BH6" s="33" t="e">
        <f>'BAR BB| Open rates'!#REF!</f>
        <v>#REF!</v>
      </c>
    </row>
    <row r="7" spans="1:60" s="14" customFormat="1" ht="12" customHeight="1" x14ac:dyDescent="0.2">
      <c r="A7" s="42">
        <v>2</v>
      </c>
      <c r="B7" s="33" t="e">
        <f>'BAR BB| Open rates'!#REF!</f>
        <v>#REF!</v>
      </c>
      <c r="C7" s="33" t="e">
        <f>'BAR BB| Open rates'!#REF!</f>
        <v>#REF!</v>
      </c>
      <c r="D7" s="33" t="e">
        <f>'BAR BB| Open rates'!#REF!</f>
        <v>#REF!</v>
      </c>
      <c r="E7" s="33" t="e">
        <f>'BAR BB| Open rates'!#REF!</f>
        <v>#REF!</v>
      </c>
      <c r="F7" s="33" t="e">
        <f>'BAR BB| Open rates'!#REF!</f>
        <v>#REF!</v>
      </c>
      <c r="G7" s="33" t="e">
        <f>'BAR BB| Open rates'!#REF!</f>
        <v>#REF!</v>
      </c>
      <c r="H7" s="33" t="e">
        <f>'BAR BB| Open rates'!#REF!</f>
        <v>#REF!</v>
      </c>
      <c r="I7" s="33" t="e">
        <f>'BAR BB| Open rates'!#REF!</f>
        <v>#REF!</v>
      </c>
      <c r="J7" s="33" t="e">
        <f>'BAR BB| Open rates'!#REF!</f>
        <v>#REF!</v>
      </c>
      <c r="K7" s="33" t="e">
        <f>'BAR BB| Open rates'!#REF!</f>
        <v>#REF!</v>
      </c>
      <c r="L7" s="33" t="e">
        <f>'BAR BB| Open rates'!#REF!</f>
        <v>#REF!</v>
      </c>
      <c r="M7" s="33" t="e">
        <f>'BAR BB| Open rates'!#REF!</f>
        <v>#REF!</v>
      </c>
      <c r="N7" s="33" t="e">
        <f>'BAR BB| Open rates'!#REF!</f>
        <v>#REF!</v>
      </c>
      <c r="O7" s="33" t="e">
        <f>'BAR BB| Open rates'!#REF!</f>
        <v>#REF!</v>
      </c>
      <c r="P7" s="33" t="e">
        <f>'BAR BB| Open rates'!#REF!</f>
        <v>#REF!</v>
      </c>
      <c r="Q7" s="33" t="e">
        <f>'BAR BB| Open rates'!#REF!</f>
        <v>#REF!</v>
      </c>
      <c r="R7" s="33" t="e">
        <f>'BAR BB| Open rates'!#REF!</f>
        <v>#REF!</v>
      </c>
      <c r="S7" s="33" t="e">
        <f>'BAR BB| Open rates'!#REF!</f>
        <v>#REF!</v>
      </c>
      <c r="T7" s="33" t="e">
        <f>'BAR BB| Open rates'!#REF!</f>
        <v>#REF!</v>
      </c>
      <c r="U7" s="33" t="e">
        <f>'BAR BB| Open rates'!#REF!</f>
        <v>#REF!</v>
      </c>
      <c r="V7" s="33" t="e">
        <f>'BAR BB| Open rates'!#REF!</f>
        <v>#REF!</v>
      </c>
      <c r="W7" s="33" t="e">
        <f>'BAR BB| Open rates'!#REF!</f>
        <v>#REF!</v>
      </c>
      <c r="X7" s="33" t="e">
        <f>'BAR BB| Open rates'!#REF!</f>
        <v>#REF!</v>
      </c>
      <c r="Y7" s="33" t="e">
        <f>'BAR BB| Open rates'!#REF!</f>
        <v>#REF!</v>
      </c>
      <c r="Z7" s="33" t="e">
        <f>'BAR BB| Open rates'!#REF!</f>
        <v>#REF!</v>
      </c>
      <c r="AA7" s="33" t="e">
        <f>'BAR BB| Open rates'!#REF!</f>
        <v>#REF!</v>
      </c>
      <c r="AB7" s="33" t="e">
        <f>'BAR BB| Open rates'!#REF!</f>
        <v>#REF!</v>
      </c>
      <c r="AC7" s="33" t="e">
        <f>'BAR BB| Open rates'!#REF!</f>
        <v>#REF!</v>
      </c>
      <c r="AD7" s="33" t="e">
        <f>'BAR BB| Open rates'!#REF!</f>
        <v>#REF!</v>
      </c>
      <c r="AE7" s="33" t="e">
        <f>'BAR BB| Open rates'!#REF!</f>
        <v>#REF!</v>
      </c>
      <c r="AF7" s="33" t="e">
        <f>'BAR BB| Open rates'!#REF!</f>
        <v>#REF!</v>
      </c>
      <c r="AG7" s="33" t="e">
        <f>'BAR BB| Open rates'!#REF!</f>
        <v>#REF!</v>
      </c>
      <c r="AH7" s="33" t="e">
        <f>'BAR BB| Open rates'!#REF!</f>
        <v>#REF!</v>
      </c>
      <c r="AI7" s="33" t="e">
        <f>'BAR BB| Open rates'!#REF!</f>
        <v>#REF!</v>
      </c>
      <c r="AJ7" s="33" t="e">
        <f>'BAR BB| Open rates'!#REF!</f>
        <v>#REF!</v>
      </c>
      <c r="AK7" s="33" t="e">
        <f>'BAR BB| Open rates'!#REF!</f>
        <v>#REF!</v>
      </c>
      <c r="AL7" s="33" t="e">
        <f>'BAR BB| Open rates'!#REF!</f>
        <v>#REF!</v>
      </c>
      <c r="AM7" s="33" t="e">
        <f>'BAR BB| Open rates'!#REF!</f>
        <v>#REF!</v>
      </c>
      <c r="AN7" s="33" t="e">
        <f>'BAR BB| Open rates'!#REF!</f>
        <v>#REF!</v>
      </c>
      <c r="AO7" s="33" t="e">
        <f>'BAR BB| Open rates'!#REF!</f>
        <v>#REF!</v>
      </c>
      <c r="AP7" s="33" t="e">
        <f>'BAR BB| Open rates'!#REF!</f>
        <v>#REF!</v>
      </c>
      <c r="AQ7" s="33" t="e">
        <f>'BAR BB| Open rates'!#REF!</f>
        <v>#REF!</v>
      </c>
      <c r="AR7" s="33" t="e">
        <f>'BAR BB| Open rates'!#REF!</f>
        <v>#REF!</v>
      </c>
      <c r="AS7" s="33" t="e">
        <f>'BAR BB| Open rates'!#REF!</f>
        <v>#REF!</v>
      </c>
      <c r="AT7" s="33" t="e">
        <f>'BAR BB| Open rates'!#REF!</f>
        <v>#REF!</v>
      </c>
      <c r="AU7" s="33" t="e">
        <f>'BAR BB| Open rates'!#REF!</f>
        <v>#REF!</v>
      </c>
      <c r="AV7" s="33" t="e">
        <f>'BAR BB| Open rates'!#REF!</f>
        <v>#REF!</v>
      </c>
      <c r="AW7" s="33" t="e">
        <f>'BAR BB| Open rates'!#REF!</f>
        <v>#REF!</v>
      </c>
      <c r="AX7" s="33" t="e">
        <f>'BAR BB| Open rates'!#REF!</f>
        <v>#REF!</v>
      </c>
      <c r="AY7" s="33" t="e">
        <f>'BAR BB| Open rates'!#REF!</f>
        <v>#REF!</v>
      </c>
      <c r="AZ7" s="33" t="e">
        <f>'BAR BB| Open rates'!#REF!</f>
        <v>#REF!</v>
      </c>
      <c r="BA7" s="33" t="e">
        <f>'BAR BB| Open rates'!#REF!</f>
        <v>#REF!</v>
      </c>
      <c r="BB7" s="33" t="e">
        <f>'BAR BB| Open rates'!#REF!</f>
        <v>#REF!</v>
      </c>
      <c r="BC7" s="33" t="e">
        <f>'BAR BB| Open rates'!#REF!</f>
        <v>#REF!</v>
      </c>
      <c r="BD7" s="33" t="e">
        <f>'BAR BB| Open rates'!#REF!</f>
        <v>#REF!</v>
      </c>
      <c r="BE7" s="33" t="e">
        <f>'BAR BB| Open rates'!#REF!</f>
        <v>#REF!</v>
      </c>
      <c r="BF7" s="33" t="e">
        <f>'BAR BB| Open rates'!#REF!</f>
        <v>#REF!</v>
      </c>
      <c r="BG7" s="33" t="e">
        <f>'BAR BB| Open rates'!#REF!</f>
        <v>#REF!</v>
      </c>
      <c r="BH7" s="33" t="e">
        <f>'BAR BB| Open rates'!#REF!</f>
        <v>#REF!</v>
      </c>
    </row>
    <row r="8" spans="1:60" s="14" customFormat="1" ht="12" customHeight="1" x14ac:dyDescent="0.2">
      <c r="A8" s="33" t="s">
        <v>54</v>
      </c>
    </row>
    <row r="9" spans="1:60" s="14" customFormat="1" ht="12" customHeight="1" x14ac:dyDescent="0.2">
      <c r="A9" s="42">
        <v>1</v>
      </c>
      <c r="B9" s="33" t="e">
        <f>'BAR BB| Open rates'!#REF!</f>
        <v>#REF!</v>
      </c>
      <c r="C9" s="33" t="e">
        <f>'BAR BB| Open rates'!#REF!</f>
        <v>#REF!</v>
      </c>
      <c r="D9" s="33" t="e">
        <f>'BAR BB| Open rates'!#REF!</f>
        <v>#REF!</v>
      </c>
      <c r="E9" s="33" t="e">
        <f>'BAR BB| Open rates'!#REF!</f>
        <v>#REF!</v>
      </c>
      <c r="F9" s="33" t="e">
        <f>'BAR BB| Open rates'!#REF!</f>
        <v>#REF!</v>
      </c>
      <c r="G9" s="33" t="e">
        <f>'BAR BB| Open rates'!#REF!</f>
        <v>#REF!</v>
      </c>
      <c r="H9" s="33" t="e">
        <f>'BAR BB| Open rates'!#REF!</f>
        <v>#REF!</v>
      </c>
      <c r="I9" s="33" t="e">
        <f>'BAR BB| Open rates'!#REF!</f>
        <v>#REF!</v>
      </c>
      <c r="J9" s="33" t="e">
        <f>'BAR BB| Open rates'!#REF!</f>
        <v>#REF!</v>
      </c>
      <c r="K9" s="33" t="e">
        <f>'BAR BB| Open rates'!#REF!</f>
        <v>#REF!</v>
      </c>
      <c r="L9" s="33" t="e">
        <f>'BAR BB| Open rates'!#REF!</f>
        <v>#REF!</v>
      </c>
      <c r="M9" s="33" t="e">
        <f>'BAR BB| Open rates'!#REF!</f>
        <v>#REF!</v>
      </c>
      <c r="N9" s="33" t="e">
        <f>'BAR BB| Open rates'!#REF!</f>
        <v>#REF!</v>
      </c>
      <c r="O9" s="33" t="e">
        <f>'BAR BB| Open rates'!#REF!</f>
        <v>#REF!</v>
      </c>
      <c r="P9" s="33" t="e">
        <f>'BAR BB| Open rates'!#REF!</f>
        <v>#REF!</v>
      </c>
      <c r="Q9" s="33" t="e">
        <f>'BAR BB| Open rates'!#REF!</f>
        <v>#REF!</v>
      </c>
      <c r="R9" s="33" t="e">
        <f>'BAR BB| Open rates'!#REF!</f>
        <v>#REF!</v>
      </c>
      <c r="S9" s="33" t="e">
        <f>'BAR BB| Open rates'!#REF!</f>
        <v>#REF!</v>
      </c>
      <c r="T9" s="33" t="e">
        <f>'BAR BB| Open rates'!#REF!</f>
        <v>#REF!</v>
      </c>
      <c r="U9" s="33" t="e">
        <f>'BAR BB| Open rates'!#REF!</f>
        <v>#REF!</v>
      </c>
      <c r="V9" s="33" t="e">
        <f>'BAR BB| Open rates'!#REF!</f>
        <v>#REF!</v>
      </c>
      <c r="W9" s="33" t="e">
        <f>'BAR BB| Open rates'!#REF!</f>
        <v>#REF!</v>
      </c>
      <c r="X9" s="33" t="e">
        <f>'BAR BB| Open rates'!#REF!</f>
        <v>#REF!</v>
      </c>
      <c r="Y9" s="33" t="e">
        <f>'BAR BB| Open rates'!#REF!</f>
        <v>#REF!</v>
      </c>
      <c r="Z9" s="33" t="e">
        <f>'BAR BB| Open rates'!#REF!</f>
        <v>#REF!</v>
      </c>
      <c r="AA9" s="33" t="e">
        <f>'BAR BB| Open rates'!#REF!</f>
        <v>#REF!</v>
      </c>
      <c r="AB9" s="33" t="e">
        <f>'BAR BB| Open rates'!#REF!</f>
        <v>#REF!</v>
      </c>
      <c r="AC9" s="33" t="e">
        <f>'BAR BB| Open rates'!#REF!</f>
        <v>#REF!</v>
      </c>
      <c r="AD9" s="33" t="e">
        <f>'BAR BB| Open rates'!#REF!</f>
        <v>#REF!</v>
      </c>
      <c r="AE9" s="33" t="e">
        <f>'BAR BB| Open rates'!#REF!</f>
        <v>#REF!</v>
      </c>
      <c r="AF9" s="33" t="e">
        <f>'BAR BB| Open rates'!#REF!</f>
        <v>#REF!</v>
      </c>
      <c r="AG9" s="33" t="e">
        <f>'BAR BB| Open rates'!#REF!</f>
        <v>#REF!</v>
      </c>
      <c r="AH9" s="33" t="e">
        <f>'BAR BB| Open rates'!#REF!</f>
        <v>#REF!</v>
      </c>
      <c r="AI9" s="33" t="e">
        <f>'BAR BB| Open rates'!#REF!</f>
        <v>#REF!</v>
      </c>
      <c r="AJ9" s="33" t="e">
        <f>'BAR BB| Open rates'!#REF!</f>
        <v>#REF!</v>
      </c>
      <c r="AK9" s="33" t="e">
        <f>'BAR BB| Open rates'!#REF!</f>
        <v>#REF!</v>
      </c>
      <c r="AL9" s="33" t="e">
        <f>'BAR BB| Open rates'!#REF!</f>
        <v>#REF!</v>
      </c>
      <c r="AM9" s="33" t="e">
        <f>'BAR BB| Open rates'!#REF!</f>
        <v>#REF!</v>
      </c>
      <c r="AN9" s="33" t="e">
        <f>'BAR BB| Open rates'!#REF!</f>
        <v>#REF!</v>
      </c>
      <c r="AO9" s="33" t="e">
        <f>'BAR BB| Open rates'!#REF!</f>
        <v>#REF!</v>
      </c>
      <c r="AP9" s="33" t="e">
        <f>'BAR BB| Open rates'!#REF!</f>
        <v>#REF!</v>
      </c>
      <c r="AQ9" s="33" t="e">
        <f>'BAR BB| Open rates'!#REF!</f>
        <v>#REF!</v>
      </c>
      <c r="AR9" s="33" t="e">
        <f>'BAR BB| Open rates'!#REF!</f>
        <v>#REF!</v>
      </c>
      <c r="AS9" s="33" t="e">
        <f>'BAR BB| Open rates'!#REF!</f>
        <v>#REF!</v>
      </c>
      <c r="AT9" s="33" t="e">
        <f>'BAR BB| Open rates'!#REF!</f>
        <v>#REF!</v>
      </c>
      <c r="AU9" s="33" t="e">
        <f>'BAR BB| Open rates'!#REF!</f>
        <v>#REF!</v>
      </c>
      <c r="AV9" s="33" t="e">
        <f>'BAR BB| Open rates'!#REF!</f>
        <v>#REF!</v>
      </c>
      <c r="AW9" s="33" t="e">
        <f>'BAR BB| Open rates'!#REF!</f>
        <v>#REF!</v>
      </c>
      <c r="AX9" s="33" t="e">
        <f>'BAR BB| Open rates'!#REF!</f>
        <v>#REF!</v>
      </c>
      <c r="AY9" s="33" t="e">
        <f>'BAR BB| Open rates'!#REF!</f>
        <v>#REF!</v>
      </c>
      <c r="AZ9" s="33" t="e">
        <f>'BAR BB| Open rates'!#REF!</f>
        <v>#REF!</v>
      </c>
      <c r="BA9" s="33" t="e">
        <f>'BAR BB| Open rates'!#REF!</f>
        <v>#REF!</v>
      </c>
      <c r="BB9" s="33" t="e">
        <f>'BAR BB| Open rates'!#REF!</f>
        <v>#REF!</v>
      </c>
      <c r="BC9" s="33" t="e">
        <f>'BAR BB| Open rates'!#REF!</f>
        <v>#REF!</v>
      </c>
      <c r="BD9" s="33" t="e">
        <f>'BAR BB| Open rates'!#REF!</f>
        <v>#REF!</v>
      </c>
      <c r="BE9" s="33" t="e">
        <f>'BAR BB| Open rates'!#REF!</f>
        <v>#REF!</v>
      </c>
      <c r="BF9" s="33" t="e">
        <f>'BAR BB| Open rates'!#REF!</f>
        <v>#REF!</v>
      </c>
      <c r="BG9" s="33" t="e">
        <f>'BAR BB| Open rates'!#REF!</f>
        <v>#REF!</v>
      </c>
      <c r="BH9" s="33" t="e">
        <f>'BAR BB| Open rates'!#REF!</f>
        <v>#REF!</v>
      </c>
    </row>
    <row r="10" spans="1:60" s="14" customFormat="1" ht="12" customHeight="1" x14ac:dyDescent="0.2">
      <c r="A10" s="42">
        <v>2</v>
      </c>
      <c r="B10" s="33" t="e">
        <f>'BAR BB| Open rates'!#REF!</f>
        <v>#REF!</v>
      </c>
      <c r="C10" s="33" t="e">
        <f>'BAR BB| Open rates'!#REF!</f>
        <v>#REF!</v>
      </c>
      <c r="D10" s="33" t="e">
        <f>'BAR BB| Open rates'!#REF!</f>
        <v>#REF!</v>
      </c>
      <c r="E10" s="33" t="e">
        <f>'BAR BB| Open rates'!#REF!</f>
        <v>#REF!</v>
      </c>
      <c r="F10" s="33" t="e">
        <f>'BAR BB| Open rates'!#REF!</f>
        <v>#REF!</v>
      </c>
      <c r="G10" s="33" t="e">
        <f>'BAR BB| Open rates'!#REF!</f>
        <v>#REF!</v>
      </c>
      <c r="H10" s="33" t="e">
        <f>'BAR BB| Open rates'!#REF!</f>
        <v>#REF!</v>
      </c>
      <c r="I10" s="33" t="e">
        <f>'BAR BB| Open rates'!#REF!</f>
        <v>#REF!</v>
      </c>
      <c r="J10" s="33" t="e">
        <f>'BAR BB| Open rates'!#REF!</f>
        <v>#REF!</v>
      </c>
      <c r="K10" s="33" t="e">
        <f>'BAR BB| Open rates'!#REF!</f>
        <v>#REF!</v>
      </c>
      <c r="L10" s="33" t="e">
        <f>'BAR BB| Open rates'!#REF!</f>
        <v>#REF!</v>
      </c>
      <c r="M10" s="33" t="e">
        <f>'BAR BB| Open rates'!#REF!</f>
        <v>#REF!</v>
      </c>
      <c r="N10" s="33" t="e">
        <f>'BAR BB| Open rates'!#REF!</f>
        <v>#REF!</v>
      </c>
      <c r="O10" s="33" t="e">
        <f>'BAR BB| Open rates'!#REF!</f>
        <v>#REF!</v>
      </c>
      <c r="P10" s="33" t="e">
        <f>'BAR BB| Open rates'!#REF!</f>
        <v>#REF!</v>
      </c>
      <c r="Q10" s="33" t="e">
        <f>'BAR BB| Open rates'!#REF!</f>
        <v>#REF!</v>
      </c>
      <c r="R10" s="33" t="e">
        <f>'BAR BB| Open rates'!#REF!</f>
        <v>#REF!</v>
      </c>
      <c r="S10" s="33" t="e">
        <f>'BAR BB| Open rates'!#REF!</f>
        <v>#REF!</v>
      </c>
      <c r="T10" s="33" t="e">
        <f>'BAR BB| Open rates'!#REF!</f>
        <v>#REF!</v>
      </c>
      <c r="U10" s="33" t="e">
        <f>'BAR BB| Open rates'!#REF!</f>
        <v>#REF!</v>
      </c>
      <c r="V10" s="33" t="e">
        <f>'BAR BB| Open rates'!#REF!</f>
        <v>#REF!</v>
      </c>
      <c r="W10" s="33" t="e">
        <f>'BAR BB| Open rates'!#REF!</f>
        <v>#REF!</v>
      </c>
      <c r="X10" s="33" t="e">
        <f>'BAR BB| Open rates'!#REF!</f>
        <v>#REF!</v>
      </c>
      <c r="Y10" s="33" t="e">
        <f>'BAR BB| Open rates'!#REF!</f>
        <v>#REF!</v>
      </c>
      <c r="Z10" s="33" t="e">
        <f>'BAR BB| Open rates'!#REF!</f>
        <v>#REF!</v>
      </c>
      <c r="AA10" s="33" t="e">
        <f>'BAR BB| Open rates'!#REF!</f>
        <v>#REF!</v>
      </c>
      <c r="AB10" s="33" t="e">
        <f>'BAR BB| Open rates'!#REF!</f>
        <v>#REF!</v>
      </c>
      <c r="AC10" s="33" t="e">
        <f>'BAR BB| Open rates'!#REF!</f>
        <v>#REF!</v>
      </c>
      <c r="AD10" s="33" t="e">
        <f>'BAR BB| Open rates'!#REF!</f>
        <v>#REF!</v>
      </c>
      <c r="AE10" s="33" t="e">
        <f>'BAR BB| Open rates'!#REF!</f>
        <v>#REF!</v>
      </c>
      <c r="AF10" s="33" t="e">
        <f>'BAR BB| Open rates'!#REF!</f>
        <v>#REF!</v>
      </c>
      <c r="AG10" s="33" t="e">
        <f>'BAR BB| Open rates'!#REF!</f>
        <v>#REF!</v>
      </c>
      <c r="AH10" s="33" t="e">
        <f>'BAR BB| Open rates'!#REF!</f>
        <v>#REF!</v>
      </c>
      <c r="AI10" s="33" t="e">
        <f>'BAR BB| Open rates'!#REF!</f>
        <v>#REF!</v>
      </c>
      <c r="AJ10" s="33" t="e">
        <f>'BAR BB| Open rates'!#REF!</f>
        <v>#REF!</v>
      </c>
      <c r="AK10" s="33" t="e">
        <f>'BAR BB| Open rates'!#REF!</f>
        <v>#REF!</v>
      </c>
      <c r="AL10" s="33" t="e">
        <f>'BAR BB| Open rates'!#REF!</f>
        <v>#REF!</v>
      </c>
      <c r="AM10" s="33" t="e">
        <f>'BAR BB| Open rates'!#REF!</f>
        <v>#REF!</v>
      </c>
      <c r="AN10" s="33" t="e">
        <f>'BAR BB| Open rates'!#REF!</f>
        <v>#REF!</v>
      </c>
      <c r="AO10" s="33" t="e">
        <f>'BAR BB| Open rates'!#REF!</f>
        <v>#REF!</v>
      </c>
      <c r="AP10" s="33" t="e">
        <f>'BAR BB| Open rates'!#REF!</f>
        <v>#REF!</v>
      </c>
      <c r="AQ10" s="33" t="e">
        <f>'BAR BB| Open rates'!#REF!</f>
        <v>#REF!</v>
      </c>
      <c r="AR10" s="33" t="e">
        <f>'BAR BB| Open rates'!#REF!</f>
        <v>#REF!</v>
      </c>
      <c r="AS10" s="33" t="e">
        <f>'BAR BB| Open rates'!#REF!</f>
        <v>#REF!</v>
      </c>
      <c r="AT10" s="33" t="e">
        <f>'BAR BB| Open rates'!#REF!</f>
        <v>#REF!</v>
      </c>
      <c r="AU10" s="33" t="e">
        <f>'BAR BB| Open rates'!#REF!</f>
        <v>#REF!</v>
      </c>
      <c r="AV10" s="33" t="e">
        <f>'BAR BB| Open rates'!#REF!</f>
        <v>#REF!</v>
      </c>
      <c r="AW10" s="33" t="e">
        <f>'BAR BB| Open rates'!#REF!</f>
        <v>#REF!</v>
      </c>
      <c r="AX10" s="33" t="e">
        <f>'BAR BB| Open rates'!#REF!</f>
        <v>#REF!</v>
      </c>
      <c r="AY10" s="33" t="e">
        <f>'BAR BB| Open rates'!#REF!</f>
        <v>#REF!</v>
      </c>
      <c r="AZ10" s="33" t="e">
        <f>'BAR BB| Open rates'!#REF!</f>
        <v>#REF!</v>
      </c>
      <c r="BA10" s="33" t="e">
        <f>'BAR BB| Open rates'!#REF!</f>
        <v>#REF!</v>
      </c>
      <c r="BB10" s="33" t="e">
        <f>'BAR BB| Open rates'!#REF!</f>
        <v>#REF!</v>
      </c>
      <c r="BC10" s="33" t="e">
        <f>'BAR BB| Open rates'!#REF!</f>
        <v>#REF!</v>
      </c>
      <c r="BD10" s="33" t="e">
        <f>'BAR BB| Open rates'!#REF!</f>
        <v>#REF!</v>
      </c>
      <c r="BE10" s="33" t="e">
        <f>'BAR BB| Open rates'!#REF!</f>
        <v>#REF!</v>
      </c>
      <c r="BF10" s="33" t="e">
        <f>'BAR BB| Open rates'!#REF!</f>
        <v>#REF!</v>
      </c>
      <c r="BG10" s="33" t="e">
        <f>'BAR BB| Open rates'!#REF!</f>
        <v>#REF!</v>
      </c>
      <c r="BH10" s="33" t="e">
        <f>'BAR BB| Open rates'!#REF!</f>
        <v>#REF!</v>
      </c>
    </row>
    <row r="11" spans="1:60" s="1" customFormat="1" x14ac:dyDescent="0.2"/>
    <row r="12" spans="1:60" s="22" customFormat="1" ht="12.75" x14ac:dyDescent="0.2">
      <c r="A12" s="6" t="s">
        <v>134</v>
      </c>
      <c r="B12" s="6" t="s">
        <v>134</v>
      </c>
      <c r="C12" s="6" t="s">
        <v>134</v>
      </c>
      <c r="D12" s="6" t="s">
        <v>134</v>
      </c>
      <c r="E12" s="6" t="s">
        <v>134</v>
      </c>
      <c r="F12" s="6" t="s">
        <v>134</v>
      </c>
      <c r="G12" s="6" t="s">
        <v>134</v>
      </c>
      <c r="H12" s="6" t="s">
        <v>134</v>
      </c>
      <c r="I12" s="6" t="s">
        <v>134</v>
      </c>
      <c r="J12" s="6" t="s">
        <v>134</v>
      </c>
      <c r="K12" s="6" t="s">
        <v>134</v>
      </c>
      <c r="L12" s="6" t="s">
        <v>134</v>
      </c>
      <c r="M12" s="6" t="s">
        <v>134</v>
      </c>
      <c r="N12" s="6" t="s">
        <v>134</v>
      </c>
      <c r="O12" s="6" t="s">
        <v>134</v>
      </c>
      <c r="P12" s="6" t="s">
        <v>134</v>
      </c>
      <c r="Q12" s="6" t="s">
        <v>134</v>
      </c>
      <c r="R12" s="6" t="s">
        <v>134</v>
      </c>
      <c r="S12" s="6" t="s">
        <v>134</v>
      </c>
      <c r="T12" s="6" t="s">
        <v>134</v>
      </c>
      <c r="U12" s="6" t="s">
        <v>134</v>
      </c>
      <c r="V12" s="6" t="s">
        <v>134</v>
      </c>
      <c r="W12" s="6" t="s">
        <v>134</v>
      </c>
      <c r="X12" s="6" t="s">
        <v>134</v>
      </c>
      <c r="Y12" s="6" t="s">
        <v>134</v>
      </c>
      <c r="Z12" s="6" t="s">
        <v>134</v>
      </c>
      <c r="AA12" s="6" t="s">
        <v>134</v>
      </c>
      <c r="AB12" s="6" t="s">
        <v>134</v>
      </c>
      <c r="AC12" s="6" t="s">
        <v>134</v>
      </c>
      <c r="AD12" s="6" t="s">
        <v>134</v>
      </c>
      <c r="AE12" s="6" t="s">
        <v>134</v>
      </c>
      <c r="AF12" s="6" t="s">
        <v>134</v>
      </c>
      <c r="AG12" s="6" t="s">
        <v>134</v>
      </c>
      <c r="AH12" s="6" t="s">
        <v>134</v>
      </c>
      <c r="AI12" s="6" t="s">
        <v>134</v>
      </c>
      <c r="AJ12" s="6" t="s">
        <v>134</v>
      </c>
      <c r="AK12" s="6" t="s">
        <v>134</v>
      </c>
      <c r="AL12" s="6" t="s">
        <v>134</v>
      </c>
      <c r="AM12" s="6" t="s">
        <v>134</v>
      </c>
      <c r="AN12" s="6" t="s">
        <v>134</v>
      </c>
      <c r="AO12" s="6" t="s">
        <v>134</v>
      </c>
      <c r="AP12" s="6" t="s">
        <v>134</v>
      </c>
      <c r="AQ12" s="6" t="s">
        <v>134</v>
      </c>
      <c r="AR12" s="6" t="s">
        <v>134</v>
      </c>
      <c r="AS12" s="6" t="s">
        <v>134</v>
      </c>
      <c r="AT12" s="6" t="s">
        <v>134</v>
      </c>
      <c r="AU12" s="6" t="s">
        <v>134</v>
      </c>
      <c r="AV12" s="6" t="s">
        <v>134</v>
      </c>
      <c r="AW12" s="6" t="s">
        <v>134</v>
      </c>
      <c r="AX12" s="6"/>
      <c r="AY12" s="6"/>
      <c r="AZ12" s="6"/>
      <c r="BA12" s="6"/>
      <c r="BB12" s="6"/>
      <c r="BC12" s="6"/>
      <c r="BD12" s="6"/>
      <c r="BE12" s="6"/>
      <c r="BF12" s="6"/>
      <c r="BG12" s="6"/>
      <c r="BH12" s="6"/>
    </row>
    <row r="13" spans="1:60" s="11" customFormat="1" ht="25.5" x14ac:dyDescent="0.2">
      <c r="A13" s="74" t="s">
        <v>52</v>
      </c>
      <c r="B13" s="10" t="str">
        <f t="shared" ref="B13:AG13" si="0">B3</f>
        <v>20.12.2020-24.12.2020</v>
      </c>
      <c r="C13" s="10" t="e">
        <f t="shared" si="0"/>
        <v>#REF!</v>
      </c>
      <c r="D13" s="10" t="e">
        <f t="shared" si="0"/>
        <v>#REF!</v>
      </c>
      <c r="E13" s="10" t="e">
        <f t="shared" si="0"/>
        <v>#REF!</v>
      </c>
      <c r="F13" s="10" t="e">
        <f t="shared" si="0"/>
        <v>#REF!</v>
      </c>
      <c r="G13" s="10" t="e">
        <f t="shared" si="0"/>
        <v>#REF!</v>
      </c>
      <c r="H13" s="10" t="e">
        <f t="shared" si="0"/>
        <v>#REF!</v>
      </c>
      <c r="I13" s="10" t="e">
        <f t="shared" si="0"/>
        <v>#REF!</v>
      </c>
      <c r="J13" s="10" t="e">
        <f t="shared" si="0"/>
        <v>#REF!</v>
      </c>
      <c r="K13" s="10" t="e">
        <f t="shared" si="0"/>
        <v>#REF!</v>
      </c>
      <c r="L13" s="10" t="e">
        <f t="shared" si="0"/>
        <v>#REF!</v>
      </c>
      <c r="M13" s="10" t="e">
        <f t="shared" si="0"/>
        <v>#REF!</v>
      </c>
      <c r="N13" s="10" t="e">
        <f t="shared" si="0"/>
        <v>#REF!</v>
      </c>
      <c r="O13" s="10" t="e">
        <f t="shared" si="0"/>
        <v>#REF!</v>
      </c>
      <c r="P13" s="10" t="e">
        <f t="shared" si="0"/>
        <v>#REF!</v>
      </c>
      <c r="Q13" s="10" t="e">
        <f t="shared" si="0"/>
        <v>#REF!</v>
      </c>
      <c r="R13" s="10" t="e">
        <f t="shared" si="0"/>
        <v>#REF!</v>
      </c>
      <c r="S13" s="10" t="e">
        <f t="shared" si="0"/>
        <v>#REF!</v>
      </c>
      <c r="T13" s="10" t="e">
        <f t="shared" si="0"/>
        <v>#REF!</v>
      </c>
      <c r="U13" s="10" t="e">
        <f t="shared" si="0"/>
        <v>#REF!</v>
      </c>
      <c r="V13" s="10" t="e">
        <f t="shared" si="0"/>
        <v>#REF!</v>
      </c>
      <c r="W13" s="73" t="e">
        <f t="shared" si="0"/>
        <v>#REF!</v>
      </c>
      <c r="X13" s="73" t="e">
        <f t="shared" si="0"/>
        <v>#REF!</v>
      </c>
      <c r="Y13" s="73" t="e">
        <f t="shared" si="0"/>
        <v>#REF!</v>
      </c>
      <c r="Z13" s="73" t="e">
        <f t="shared" si="0"/>
        <v>#REF!</v>
      </c>
      <c r="AA13" s="73" t="e">
        <f t="shared" si="0"/>
        <v>#REF!</v>
      </c>
      <c r="AB13" s="73" t="e">
        <f t="shared" si="0"/>
        <v>#REF!</v>
      </c>
      <c r="AC13" s="73" t="e">
        <f t="shared" si="0"/>
        <v>#REF!</v>
      </c>
      <c r="AD13" s="73" t="e">
        <f t="shared" si="0"/>
        <v>#REF!</v>
      </c>
      <c r="AE13" s="73" t="e">
        <f t="shared" si="0"/>
        <v>#REF!</v>
      </c>
      <c r="AF13" s="73" t="e">
        <f t="shared" si="0"/>
        <v>#REF!</v>
      </c>
      <c r="AG13" s="73" t="e">
        <f t="shared" si="0"/>
        <v>#REF!</v>
      </c>
      <c r="AH13" s="73" t="e">
        <f t="shared" ref="AH13:AX13" si="1">AH3</f>
        <v>#REF!</v>
      </c>
      <c r="AI13" s="73" t="e">
        <f t="shared" si="1"/>
        <v>#REF!</v>
      </c>
      <c r="AJ13" s="73" t="e">
        <f t="shared" si="1"/>
        <v>#REF!</v>
      </c>
      <c r="AK13" s="73" t="e">
        <f t="shared" si="1"/>
        <v>#REF!</v>
      </c>
      <c r="AL13" s="73" t="e">
        <f t="shared" si="1"/>
        <v>#REF!</v>
      </c>
      <c r="AM13" s="73" t="e">
        <f t="shared" si="1"/>
        <v>#REF!</v>
      </c>
      <c r="AN13" s="73" t="e">
        <f t="shared" si="1"/>
        <v>#REF!</v>
      </c>
      <c r="AO13" s="73" t="e">
        <f t="shared" si="1"/>
        <v>#REF!</v>
      </c>
      <c r="AP13" s="73" t="e">
        <f t="shared" si="1"/>
        <v>#REF!</v>
      </c>
      <c r="AQ13" s="73" t="e">
        <f t="shared" si="1"/>
        <v>#REF!</v>
      </c>
      <c r="AR13" s="73" t="e">
        <f t="shared" si="1"/>
        <v>#REF!</v>
      </c>
      <c r="AS13" s="73" t="e">
        <f t="shared" si="1"/>
        <v>#REF!</v>
      </c>
      <c r="AT13" s="73" t="e">
        <f t="shared" si="1"/>
        <v>#REF!</v>
      </c>
      <c r="AU13" s="73" t="e">
        <f t="shared" si="1"/>
        <v>#REF!</v>
      </c>
      <c r="AV13" s="73" t="e">
        <f t="shared" si="1"/>
        <v>#REF!</v>
      </c>
      <c r="AW13" s="73" t="e">
        <f t="shared" si="1"/>
        <v>#REF!</v>
      </c>
      <c r="AX13" s="73" t="e">
        <f t="shared" si="1"/>
        <v>#REF!</v>
      </c>
      <c r="AY13" s="73" t="e">
        <f t="shared" ref="AY13:BF13" si="2">AY3</f>
        <v>#REF!</v>
      </c>
      <c r="AZ13" s="73" t="e">
        <f t="shared" si="2"/>
        <v>#REF!</v>
      </c>
      <c r="BA13" s="73" t="e">
        <f t="shared" si="2"/>
        <v>#REF!</v>
      </c>
      <c r="BB13" s="73" t="e">
        <f t="shared" si="2"/>
        <v>#REF!</v>
      </c>
      <c r="BC13" s="73" t="e">
        <f t="shared" si="2"/>
        <v>#REF!</v>
      </c>
      <c r="BD13" s="73" t="e">
        <f t="shared" si="2"/>
        <v>#REF!</v>
      </c>
      <c r="BE13" s="73" t="e">
        <f t="shared" si="2"/>
        <v>#REF!</v>
      </c>
      <c r="BF13" s="73" t="e">
        <f t="shared" si="2"/>
        <v>#REF!</v>
      </c>
      <c r="BG13" s="73" t="e">
        <f t="shared" ref="BG13:BH13" si="3">BG3</f>
        <v>#REF!</v>
      </c>
      <c r="BH13" s="73" t="e">
        <f t="shared" si="3"/>
        <v>#REF!</v>
      </c>
    </row>
    <row r="14" spans="1:60" s="11" customFormat="1" ht="20.25" customHeight="1" x14ac:dyDescent="0.2">
      <c r="A14" s="8"/>
      <c r="B14" s="10"/>
      <c r="C14" s="10"/>
      <c r="D14" s="10"/>
      <c r="E14" s="10"/>
      <c r="F14" s="10"/>
      <c r="G14" s="10"/>
      <c r="H14" s="10"/>
      <c r="I14" s="10"/>
      <c r="J14" s="10"/>
      <c r="K14" s="10"/>
      <c r="L14" s="10"/>
      <c r="M14" s="10"/>
      <c r="N14" s="10"/>
      <c r="O14" s="10"/>
      <c r="P14" s="10"/>
      <c r="Q14" s="10"/>
      <c r="R14" s="10"/>
      <c r="S14" s="10"/>
      <c r="T14" s="10"/>
      <c r="U14" s="10"/>
      <c r="V14" s="10"/>
      <c r="W14" s="73" t="e">
        <f t="shared" ref="W14:AX14" si="4">W4</f>
        <v>#REF!</v>
      </c>
      <c r="X14" s="73" t="e">
        <f t="shared" si="4"/>
        <v>#REF!</v>
      </c>
      <c r="Y14" s="73" t="e">
        <f t="shared" si="4"/>
        <v>#REF!</v>
      </c>
      <c r="Z14" s="73" t="e">
        <f t="shared" si="4"/>
        <v>#REF!</v>
      </c>
      <c r="AA14" s="73" t="e">
        <f t="shared" si="4"/>
        <v>#REF!</v>
      </c>
      <c r="AB14" s="73" t="e">
        <f t="shared" si="4"/>
        <v>#REF!</v>
      </c>
      <c r="AC14" s="73" t="e">
        <f t="shared" si="4"/>
        <v>#REF!</v>
      </c>
      <c r="AD14" s="73" t="e">
        <f t="shared" si="4"/>
        <v>#REF!</v>
      </c>
      <c r="AE14" s="73" t="e">
        <f t="shared" si="4"/>
        <v>#REF!</v>
      </c>
      <c r="AF14" s="73" t="e">
        <f t="shared" si="4"/>
        <v>#REF!</v>
      </c>
      <c r="AG14" s="73" t="e">
        <f t="shared" si="4"/>
        <v>#REF!</v>
      </c>
      <c r="AH14" s="73" t="e">
        <f t="shared" si="4"/>
        <v>#REF!</v>
      </c>
      <c r="AI14" s="73" t="e">
        <f t="shared" si="4"/>
        <v>#REF!</v>
      </c>
      <c r="AJ14" s="73" t="e">
        <f t="shared" si="4"/>
        <v>#REF!</v>
      </c>
      <c r="AK14" s="73" t="e">
        <f t="shared" si="4"/>
        <v>#REF!</v>
      </c>
      <c r="AL14" s="73" t="e">
        <f t="shared" si="4"/>
        <v>#REF!</v>
      </c>
      <c r="AM14" s="73" t="e">
        <f t="shared" si="4"/>
        <v>#REF!</v>
      </c>
      <c r="AN14" s="73" t="e">
        <f t="shared" si="4"/>
        <v>#REF!</v>
      </c>
      <c r="AO14" s="73" t="e">
        <f t="shared" si="4"/>
        <v>#REF!</v>
      </c>
      <c r="AP14" s="73" t="e">
        <f t="shared" si="4"/>
        <v>#REF!</v>
      </c>
      <c r="AQ14" s="73" t="e">
        <f t="shared" si="4"/>
        <v>#REF!</v>
      </c>
      <c r="AR14" s="73" t="e">
        <f t="shared" si="4"/>
        <v>#REF!</v>
      </c>
      <c r="AS14" s="73" t="e">
        <f t="shared" si="4"/>
        <v>#REF!</v>
      </c>
      <c r="AT14" s="73" t="e">
        <f t="shared" si="4"/>
        <v>#REF!</v>
      </c>
      <c r="AU14" s="73" t="e">
        <f t="shared" si="4"/>
        <v>#REF!</v>
      </c>
      <c r="AV14" s="73" t="e">
        <f t="shared" si="4"/>
        <v>#REF!</v>
      </c>
      <c r="AW14" s="73" t="e">
        <f t="shared" si="4"/>
        <v>#REF!</v>
      </c>
      <c r="AX14" s="73" t="e">
        <f t="shared" si="4"/>
        <v>#REF!</v>
      </c>
      <c r="AY14" s="73" t="e">
        <f t="shared" ref="AY14:BF14" si="5">AY4</f>
        <v>#REF!</v>
      </c>
      <c r="AZ14" s="73" t="e">
        <f t="shared" si="5"/>
        <v>#REF!</v>
      </c>
      <c r="BA14" s="73" t="e">
        <f t="shared" si="5"/>
        <v>#REF!</v>
      </c>
      <c r="BB14" s="73" t="e">
        <f t="shared" si="5"/>
        <v>#REF!</v>
      </c>
      <c r="BC14" s="73" t="e">
        <f t="shared" si="5"/>
        <v>#REF!</v>
      </c>
      <c r="BD14" s="73" t="e">
        <f t="shared" si="5"/>
        <v>#REF!</v>
      </c>
      <c r="BE14" s="73" t="e">
        <f t="shared" si="5"/>
        <v>#REF!</v>
      </c>
      <c r="BF14" s="73" t="e">
        <f t="shared" si="5"/>
        <v>#REF!</v>
      </c>
      <c r="BG14" s="73" t="e">
        <f t="shared" ref="BG14:BH14" si="6">BG4</f>
        <v>#REF!</v>
      </c>
      <c r="BH14" s="73" t="e">
        <f t="shared" si="6"/>
        <v>#REF!</v>
      </c>
    </row>
    <row r="15" spans="1:60" s="14" customFormat="1" ht="12" customHeight="1" x14ac:dyDescent="0.2">
      <c r="A15" s="33" t="s">
        <v>53</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row>
    <row r="16" spans="1:60" s="14" customFormat="1" ht="12" customHeight="1" x14ac:dyDescent="0.2">
      <c r="A16" s="42">
        <v>1</v>
      </c>
      <c r="B16" s="10" t="e">
        <f>B6*0.9+1100</f>
        <v>#REF!</v>
      </c>
      <c r="C16" s="10" t="e">
        <f>C6*0.9+1100</f>
        <v>#REF!</v>
      </c>
      <c r="D16" s="10" t="e">
        <f>D6*0.9+2100</f>
        <v>#REF!</v>
      </c>
      <c r="E16" s="10" t="e">
        <f>E6*0.9+2100</f>
        <v>#REF!</v>
      </c>
      <c r="F16" s="10" t="e">
        <f>F6*0.9+2100</f>
        <v>#REF!</v>
      </c>
      <c r="G16" s="10" t="e">
        <f>G6*0.9+2100</f>
        <v>#REF!</v>
      </c>
      <c r="H16" s="10" t="e">
        <f>H6*0.9+2100</f>
        <v>#REF!</v>
      </c>
      <c r="I16" s="10" t="e">
        <f t="shared" ref="I16:Z16" si="7">I6*0.9+1700</f>
        <v>#REF!</v>
      </c>
      <c r="J16" s="10" t="e">
        <f t="shared" si="7"/>
        <v>#REF!</v>
      </c>
      <c r="K16" s="10" t="e">
        <f t="shared" si="7"/>
        <v>#REF!</v>
      </c>
      <c r="L16" s="10" t="e">
        <f t="shared" si="7"/>
        <v>#REF!</v>
      </c>
      <c r="M16" s="10" t="e">
        <f t="shared" si="7"/>
        <v>#REF!</v>
      </c>
      <c r="N16" s="10" t="e">
        <f t="shared" si="7"/>
        <v>#REF!</v>
      </c>
      <c r="O16" s="10" t="e">
        <f t="shared" si="7"/>
        <v>#REF!</v>
      </c>
      <c r="P16" s="10" t="e">
        <f t="shared" si="7"/>
        <v>#REF!</v>
      </c>
      <c r="Q16" s="10" t="e">
        <f t="shared" si="7"/>
        <v>#REF!</v>
      </c>
      <c r="R16" s="10" t="e">
        <f t="shared" si="7"/>
        <v>#REF!</v>
      </c>
      <c r="S16" s="10" t="e">
        <f t="shared" si="7"/>
        <v>#REF!</v>
      </c>
      <c r="T16" s="10" t="e">
        <f t="shared" si="7"/>
        <v>#REF!</v>
      </c>
      <c r="U16" s="10" t="e">
        <f t="shared" si="7"/>
        <v>#REF!</v>
      </c>
      <c r="V16" s="10" t="e">
        <f t="shared" si="7"/>
        <v>#REF!</v>
      </c>
      <c r="W16" s="10" t="e">
        <f t="shared" si="7"/>
        <v>#REF!</v>
      </c>
      <c r="X16" s="10" t="e">
        <f t="shared" si="7"/>
        <v>#REF!</v>
      </c>
      <c r="Y16" s="10" t="e">
        <f t="shared" si="7"/>
        <v>#REF!</v>
      </c>
      <c r="Z16" s="10" t="e">
        <f t="shared" si="7"/>
        <v>#REF!</v>
      </c>
      <c r="AA16" s="10" t="e">
        <f t="shared" ref="AA16:AX16" si="8">AA6*0.9</f>
        <v>#REF!</v>
      </c>
      <c r="AB16" s="10" t="e">
        <f t="shared" si="8"/>
        <v>#REF!</v>
      </c>
      <c r="AC16" s="10" t="e">
        <f t="shared" si="8"/>
        <v>#REF!</v>
      </c>
      <c r="AD16" s="10" t="e">
        <f t="shared" si="8"/>
        <v>#REF!</v>
      </c>
      <c r="AE16" s="10" t="e">
        <f t="shared" si="8"/>
        <v>#REF!</v>
      </c>
      <c r="AF16" s="10" t="e">
        <f t="shared" si="8"/>
        <v>#REF!</v>
      </c>
      <c r="AG16" s="10" t="e">
        <f t="shared" si="8"/>
        <v>#REF!</v>
      </c>
      <c r="AH16" s="10" t="e">
        <f t="shared" si="8"/>
        <v>#REF!</v>
      </c>
      <c r="AI16" s="10" t="e">
        <f t="shared" si="8"/>
        <v>#REF!</v>
      </c>
      <c r="AJ16" s="10" t="e">
        <f t="shared" si="8"/>
        <v>#REF!</v>
      </c>
      <c r="AK16" s="10" t="e">
        <f t="shared" si="8"/>
        <v>#REF!</v>
      </c>
      <c r="AL16" s="10" t="e">
        <f t="shared" si="8"/>
        <v>#REF!</v>
      </c>
      <c r="AM16" s="10" t="e">
        <f t="shared" si="8"/>
        <v>#REF!</v>
      </c>
      <c r="AN16" s="10" t="e">
        <f t="shared" si="8"/>
        <v>#REF!</v>
      </c>
      <c r="AO16" s="10" t="e">
        <f t="shared" si="8"/>
        <v>#REF!</v>
      </c>
      <c r="AP16" s="10" t="e">
        <f t="shared" si="8"/>
        <v>#REF!</v>
      </c>
      <c r="AQ16" s="10" t="e">
        <f t="shared" si="8"/>
        <v>#REF!</v>
      </c>
      <c r="AR16" s="10" t="e">
        <f t="shared" si="8"/>
        <v>#REF!</v>
      </c>
      <c r="AS16" s="10" t="e">
        <f t="shared" si="8"/>
        <v>#REF!</v>
      </c>
      <c r="AT16" s="10" t="e">
        <f t="shared" si="8"/>
        <v>#REF!</v>
      </c>
      <c r="AU16" s="10" t="e">
        <f t="shared" si="8"/>
        <v>#REF!</v>
      </c>
      <c r="AV16" s="10" t="e">
        <f t="shared" si="8"/>
        <v>#REF!</v>
      </c>
      <c r="AW16" s="10" t="e">
        <f t="shared" si="8"/>
        <v>#REF!</v>
      </c>
      <c r="AX16" s="10" t="e">
        <f t="shared" si="8"/>
        <v>#REF!</v>
      </c>
      <c r="AY16" s="10" t="e">
        <f t="shared" ref="AY16:BF16" si="9">AY6*0.9</f>
        <v>#REF!</v>
      </c>
      <c r="AZ16" s="10" t="e">
        <f t="shared" si="9"/>
        <v>#REF!</v>
      </c>
      <c r="BA16" s="10" t="e">
        <f t="shared" si="9"/>
        <v>#REF!</v>
      </c>
      <c r="BB16" s="10" t="e">
        <f t="shared" si="9"/>
        <v>#REF!</v>
      </c>
      <c r="BC16" s="10" t="e">
        <f t="shared" si="9"/>
        <v>#REF!</v>
      </c>
      <c r="BD16" s="10" t="e">
        <f t="shared" si="9"/>
        <v>#REF!</v>
      </c>
      <c r="BE16" s="10" t="e">
        <f t="shared" si="9"/>
        <v>#REF!</v>
      </c>
      <c r="BF16" s="10" t="e">
        <f t="shared" si="9"/>
        <v>#REF!</v>
      </c>
      <c r="BG16" s="10" t="e">
        <f t="shared" ref="BG16:BH16" si="10">BG6*0.9</f>
        <v>#REF!</v>
      </c>
      <c r="BH16" s="10" t="e">
        <f t="shared" si="10"/>
        <v>#REF!</v>
      </c>
    </row>
    <row r="17" spans="1:70" s="14" customFormat="1" ht="12" customHeight="1" x14ac:dyDescent="0.2">
      <c r="A17" s="42">
        <v>2</v>
      </c>
      <c r="B17" s="10" t="e">
        <f>B7*0.9+2200</f>
        <v>#REF!</v>
      </c>
      <c r="C17" s="10" t="e">
        <f>C7*0.9+2200</f>
        <v>#REF!</v>
      </c>
      <c r="D17" s="10" t="e">
        <f>D7*0.9+4200</f>
        <v>#REF!</v>
      </c>
      <c r="E17" s="10" t="e">
        <f>E7*0.9+4200</f>
        <v>#REF!</v>
      </c>
      <c r="F17" s="10" t="e">
        <f>F7*0.9+4200</f>
        <v>#REF!</v>
      </c>
      <c r="G17" s="10" t="e">
        <f>G7*0.9+4200</f>
        <v>#REF!</v>
      </c>
      <c r="H17" s="10" t="e">
        <f>H7*0.9+4200</f>
        <v>#REF!</v>
      </c>
      <c r="I17" s="10" t="e">
        <f t="shared" ref="I17:Z17" si="11">I7*0.9+3400</f>
        <v>#REF!</v>
      </c>
      <c r="J17" s="10" t="e">
        <f t="shared" si="11"/>
        <v>#REF!</v>
      </c>
      <c r="K17" s="10" t="e">
        <f t="shared" si="11"/>
        <v>#REF!</v>
      </c>
      <c r="L17" s="10" t="e">
        <f t="shared" si="11"/>
        <v>#REF!</v>
      </c>
      <c r="M17" s="10" t="e">
        <f t="shared" si="11"/>
        <v>#REF!</v>
      </c>
      <c r="N17" s="10" t="e">
        <f t="shared" si="11"/>
        <v>#REF!</v>
      </c>
      <c r="O17" s="10" t="e">
        <f t="shared" si="11"/>
        <v>#REF!</v>
      </c>
      <c r="P17" s="10" t="e">
        <f t="shared" si="11"/>
        <v>#REF!</v>
      </c>
      <c r="Q17" s="10" t="e">
        <f t="shared" si="11"/>
        <v>#REF!</v>
      </c>
      <c r="R17" s="10" t="e">
        <f t="shared" si="11"/>
        <v>#REF!</v>
      </c>
      <c r="S17" s="10" t="e">
        <f t="shared" si="11"/>
        <v>#REF!</v>
      </c>
      <c r="T17" s="10" t="e">
        <f t="shared" si="11"/>
        <v>#REF!</v>
      </c>
      <c r="U17" s="10" t="e">
        <f t="shared" si="11"/>
        <v>#REF!</v>
      </c>
      <c r="V17" s="10" t="e">
        <f t="shared" si="11"/>
        <v>#REF!</v>
      </c>
      <c r="W17" s="10" t="e">
        <f t="shared" si="11"/>
        <v>#REF!</v>
      </c>
      <c r="X17" s="10" t="e">
        <f t="shared" si="11"/>
        <v>#REF!</v>
      </c>
      <c r="Y17" s="10" t="e">
        <f t="shared" si="11"/>
        <v>#REF!</v>
      </c>
      <c r="Z17" s="10" t="e">
        <f t="shared" si="11"/>
        <v>#REF!</v>
      </c>
      <c r="AA17" s="10" t="e">
        <f t="shared" ref="AA17:AX17" si="12">AA7*0.9</f>
        <v>#REF!</v>
      </c>
      <c r="AB17" s="10" t="e">
        <f t="shared" si="12"/>
        <v>#REF!</v>
      </c>
      <c r="AC17" s="10" t="e">
        <f t="shared" si="12"/>
        <v>#REF!</v>
      </c>
      <c r="AD17" s="10" t="e">
        <f t="shared" si="12"/>
        <v>#REF!</v>
      </c>
      <c r="AE17" s="10" t="e">
        <f t="shared" si="12"/>
        <v>#REF!</v>
      </c>
      <c r="AF17" s="10" t="e">
        <f t="shared" si="12"/>
        <v>#REF!</v>
      </c>
      <c r="AG17" s="10" t="e">
        <f t="shared" si="12"/>
        <v>#REF!</v>
      </c>
      <c r="AH17" s="10" t="e">
        <f t="shared" si="12"/>
        <v>#REF!</v>
      </c>
      <c r="AI17" s="10" t="e">
        <f t="shared" si="12"/>
        <v>#REF!</v>
      </c>
      <c r="AJ17" s="10" t="e">
        <f t="shared" si="12"/>
        <v>#REF!</v>
      </c>
      <c r="AK17" s="10" t="e">
        <f t="shared" si="12"/>
        <v>#REF!</v>
      </c>
      <c r="AL17" s="10" t="e">
        <f t="shared" si="12"/>
        <v>#REF!</v>
      </c>
      <c r="AM17" s="10" t="e">
        <f t="shared" si="12"/>
        <v>#REF!</v>
      </c>
      <c r="AN17" s="10" t="e">
        <f t="shared" si="12"/>
        <v>#REF!</v>
      </c>
      <c r="AO17" s="10" t="e">
        <f t="shared" si="12"/>
        <v>#REF!</v>
      </c>
      <c r="AP17" s="10" t="e">
        <f t="shared" si="12"/>
        <v>#REF!</v>
      </c>
      <c r="AQ17" s="10" t="e">
        <f t="shared" si="12"/>
        <v>#REF!</v>
      </c>
      <c r="AR17" s="10" t="e">
        <f t="shared" si="12"/>
        <v>#REF!</v>
      </c>
      <c r="AS17" s="10" t="e">
        <f t="shared" si="12"/>
        <v>#REF!</v>
      </c>
      <c r="AT17" s="10" t="e">
        <f t="shared" si="12"/>
        <v>#REF!</v>
      </c>
      <c r="AU17" s="10" t="e">
        <f t="shared" si="12"/>
        <v>#REF!</v>
      </c>
      <c r="AV17" s="10" t="e">
        <f t="shared" si="12"/>
        <v>#REF!</v>
      </c>
      <c r="AW17" s="10" t="e">
        <f t="shared" si="12"/>
        <v>#REF!</v>
      </c>
      <c r="AX17" s="10" t="e">
        <f t="shared" si="12"/>
        <v>#REF!</v>
      </c>
      <c r="AY17" s="10" t="e">
        <f t="shared" ref="AY17:BF17" si="13">AY7*0.9</f>
        <v>#REF!</v>
      </c>
      <c r="AZ17" s="10" t="e">
        <f t="shared" si="13"/>
        <v>#REF!</v>
      </c>
      <c r="BA17" s="10" t="e">
        <f t="shared" si="13"/>
        <v>#REF!</v>
      </c>
      <c r="BB17" s="10" t="e">
        <f t="shared" si="13"/>
        <v>#REF!</v>
      </c>
      <c r="BC17" s="10" t="e">
        <f t="shared" si="13"/>
        <v>#REF!</v>
      </c>
      <c r="BD17" s="10" t="e">
        <f t="shared" si="13"/>
        <v>#REF!</v>
      </c>
      <c r="BE17" s="10" t="e">
        <f t="shared" si="13"/>
        <v>#REF!</v>
      </c>
      <c r="BF17" s="10" t="e">
        <f t="shared" si="13"/>
        <v>#REF!</v>
      </c>
      <c r="BG17" s="10" t="e">
        <f t="shared" ref="BG17:BH17" si="14">BG7*0.9</f>
        <v>#REF!</v>
      </c>
      <c r="BH17" s="10" t="e">
        <f t="shared" si="14"/>
        <v>#REF!</v>
      </c>
    </row>
    <row r="18" spans="1:70" s="14" customFormat="1" ht="12" customHeight="1" x14ac:dyDescent="0.2">
      <c r="A18" s="33" t="s">
        <v>54</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row>
    <row r="19" spans="1:70" s="14" customFormat="1" ht="12" customHeight="1" x14ac:dyDescent="0.2">
      <c r="A19" s="42">
        <v>1</v>
      </c>
      <c r="B19" s="10" t="e">
        <f>B9*0.9+1100</f>
        <v>#REF!</v>
      </c>
      <c r="C19" s="10" t="e">
        <f>C9*0.9+1100</f>
        <v>#REF!</v>
      </c>
      <c r="D19" s="10" t="e">
        <f>D9*0.9+2100</f>
        <v>#REF!</v>
      </c>
      <c r="E19" s="10" t="e">
        <f>E9*0.9+2100</f>
        <v>#REF!</v>
      </c>
      <c r="F19" s="10" t="e">
        <f>F9*0.9+2100</f>
        <v>#REF!</v>
      </c>
      <c r="G19" s="10" t="e">
        <f>G9*0.9+2100</f>
        <v>#REF!</v>
      </c>
      <c r="H19" s="10" t="e">
        <f>H9*0.9+2100</f>
        <v>#REF!</v>
      </c>
      <c r="I19" s="10" t="e">
        <f t="shared" ref="I19:Z19" si="15">I9*0.9+1700</f>
        <v>#REF!</v>
      </c>
      <c r="J19" s="10" t="e">
        <f t="shared" si="15"/>
        <v>#REF!</v>
      </c>
      <c r="K19" s="10" t="e">
        <f t="shared" si="15"/>
        <v>#REF!</v>
      </c>
      <c r="L19" s="10" t="e">
        <f t="shared" si="15"/>
        <v>#REF!</v>
      </c>
      <c r="M19" s="10" t="e">
        <f t="shared" si="15"/>
        <v>#REF!</v>
      </c>
      <c r="N19" s="10" t="e">
        <f t="shared" si="15"/>
        <v>#REF!</v>
      </c>
      <c r="O19" s="10" t="e">
        <f t="shared" si="15"/>
        <v>#REF!</v>
      </c>
      <c r="P19" s="10" t="e">
        <f t="shared" si="15"/>
        <v>#REF!</v>
      </c>
      <c r="Q19" s="10" t="e">
        <f t="shared" si="15"/>
        <v>#REF!</v>
      </c>
      <c r="R19" s="10" t="e">
        <f t="shared" si="15"/>
        <v>#REF!</v>
      </c>
      <c r="S19" s="10" t="e">
        <f t="shared" si="15"/>
        <v>#REF!</v>
      </c>
      <c r="T19" s="10" t="e">
        <f t="shared" si="15"/>
        <v>#REF!</v>
      </c>
      <c r="U19" s="10" t="e">
        <f t="shared" si="15"/>
        <v>#REF!</v>
      </c>
      <c r="V19" s="10" t="e">
        <f t="shared" si="15"/>
        <v>#REF!</v>
      </c>
      <c r="W19" s="10" t="e">
        <f t="shared" si="15"/>
        <v>#REF!</v>
      </c>
      <c r="X19" s="10" t="e">
        <f t="shared" si="15"/>
        <v>#REF!</v>
      </c>
      <c r="Y19" s="10" t="e">
        <f t="shared" si="15"/>
        <v>#REF!</v>
      </c>
      <c r="Z19" s="10" t="e">
        <f t="shared" si="15"/>
        <v>#REF!</v>
      </c>
      <c r="AA19" s="10" t="e">
        <f t="shared" ref="AA19:AX19" si="16">AA9*0.9</f>
        <v>#REF!</v>
      </c>
      <c r="AB19" s="10" t="e">
        <f t="shared" si="16"/>
        <v>#REF!</v>
      </c>
      <c r="AC19" s="10" t="e">
        <f t="shared" si="16"/>
        <v>#REF!</v>
      </c>
      <c r="AD19" s="10" t="e">
        <f t="shared" si="16"/>
        <v>#REF!</v>
      </c>
      <c r="AE19" s="10" t="e">
        <f t="shared" si="16"/>
        <v>#REF!</v>
      </c>
      <c r="AF19" s="10" t="e">
        <f t="shared" si="16"/>
        <v>#REF!</v>
      </c>
      <c r="AG19" s="10" t="e">
        <f t="shared" si="16"/>
        <v>#REF!</v>
      </c>
      <c r="AH19" s="10" t="e">
        <f t="shared" si="16"/>
        <v>#REF!</v>
      </c>
      <c r="AI19" s="10" t="e">
        <f t="shared" si="16"/>
        <v>#REF!</v>
      </c>
      <c r="AJ19" s="10" t="e">
        <f t="shared" si="16"/>
        <v>#REF!</v>
      </c>
      <c r="AK19" s="10" t="e">
        <f t="shared" si="16"/>
        <v>#REF!</v>
      </c>
      <c r="AL19" s="10" t="e">
        <f t="shared" si="16"/>
        <v>#REF!</v>
      </c>
      <c r="AM19" s="10" t="e">
        <f t="shared" si="16"/>
        <v>#REF!</v>
      </c>
      <c r="AN19" s="10" t="e">
        <f t="shared" si="16"/>
        <v>#REF!</v>
      </c>
      <c r="AO19" s="10" t="e">
        <f t="shared" si="16"/>
        <v>#REF!</v>
      </c>
      <c r="AP19" s="10" t="e">
        <f t="shared" si="16"/>
        <v>#REF!</v>
      </c>
      <c r="AQ19" s="10" t="e">
        <f t="shared" si="16"/>
        <v>#REF!</v>
      </c>
      <c r="AR19" s="10" t="e">
        <f t="shared" si="16"/>
        <v>#REF!</v>
      </c>
      <c r="AS19" s="10" t="e">
        <f t="shared" si="16"/>
        <v>#REF!</v>
      </c>
      <c r="AT19" s="10" t="e">
        <f t="shared" si="16"/>
        <v>#REF!</v>
      </c>
      <c r="AU19" s="10" t="e">
        <f t="shared" si="16"/>
        <v>#REF!</v>
      </c>
      <c r="AV19" s="10" t="e">
        <f t="shared" si="16"/>
        <v>#REF!</v>
      </c>
      <c r="AW19" s="10" t="e">
        <f t="shared" si="16"/>
        <v>#REF!</v>
      </c>
      <c r="AX19" s="10" t="e">
        <f t="shared" si="16"/>
        <v>#REF!</v>
      </c>
      <c r="AY19" s="10" t="e">
        <f t="shared" ref="AY19:BF19" si="17">AY9*0.9</f>
        <v>#REF!</v>
      </c>
      <c r="AZ19" s="10" t="e">
        <f t="shared" si="17"/>
        <v>#REF!</v>
      </c>
      <c r="BA19" s="10" t="e">
        <f t="shared" si="17"/>
        <v>#REF!</v>
      </c>
      <c r="BB19" s="10" t="e">
        <f t="shared" si="17"/>
        <v>#REF!</v>
      </c>
      <c r="BC19" s="10" t="e">
        <f t="shared" si="17"/>
        <v>#REF!</v>
      </c>
      <c r="BD19" s="10" t="e">
        <f t="shared" si="17"/>
        <v>#REF!</v>
      </c>
      <c r="BE19" s="10" t="e">
        <f t="shared" si="17"/>
        <v>#REF!</v>
      </c>
      <c r="BF19" s="10" t="e">
        <f t="shared" si="17"/>
        <v>#REF!</v>
      </c>
      <c r="BG19" s="10" t="e">
        <f t="shared" ref="BG19:BH19" si="18">BG9*0.9</f>
        <v>#REF!</v>
      </c>
      <c r="BH19" s="10" t="e">
        <f t="shared" si="18"/>
        <v>#REF!</v>
      </c>
    </row>
    <row r="20" spans="1:70" s="14" customFormat="1" ht="12" customHeight="1" x14ac:dyDescent="0.2">
      <c r="A20" s="42">
        <v>2</v>
      </c>
      <c r="B20" s="10" t="e">
        <f>B10*0.9+2200</f>
        <v>#REF!</v>
      </c>
      <c r="C20" s="10" t="e">
        <f>C10*0.9+2200</f>
        <v>#REF!</v>
      </c>
      <c r="D20" s="10" t="e">
        <f>D10*0.9+4200</f>
        <v>#REF!</v>
      </c>
      <c r="E20" s="10" t="e">
        <f>E10*0.9+4200</f>
        <v>#REF!</v>
      </c>
      <c r="F20" s="10" t="e">
        <f>F10*0.9+4200</f>
        <v>#REF!</v>
      </c>
      <c r="G20" s="10" t="e">
        <f>G10*0.9+4200</f>
        <v>#REF!</v>
      </c>
      <c r="H20" s="10" t="e">
        <f>H10*0.9+4200</f>
        <v>#REF!</v>
      </c>
      <c r="I20" s="10" t="e">
        <f t="shared" ref="I20:Z20" si="19">I10*0.9+3400</f>
        <v>#REF!</v>
      </c>
      <c r="J20" s="10" t="e">
        <f t="shared" si="19"/>
        <v>#REF!</v>
      </c>
      <c r="K20" s="10" t="e">
        <f t="shared" si="19"/>
        <v>#REF!</v>
      </c>
      <c r="L20" s="10" t="e">
        <f t="shared" si="19"/>
        <v>#REF!</v>
      </c>
      <c r="M20" s="10" t="e">
        <f t="shared" si="19"/>
        <v>#REF!</v>
      </c>
      <c r="N20" s="10" t="e">
        <f t="shared" si="19"/>
        <v>#REF!</v>
      </c>
      <c r="O20" s="10" t="e">
        <f t="shared" si="19"/>
        <v>#REF!</v>
      </c>
      <c r="P20" s="10" t="e">
        <f t="shared" si="19"/>
        <v>#REF!</v>
      </c>
      <c r="Q20" s="10" t="e">
        <f t="shared" si="19"/>
        <v>#REF!</v>
      </c>
      <c r="R20" s="10" t="e">
        <f t="shared" si="19"/>
        <v>#REF!</v>
      </c>
      <c r="S20" s="10" t="e">
        <f t="shared" si="19"/>
        <v>#REF!</v>
      </c>
      <c r="T20" s="10" t="e">
        <f t="shared" si="19"/>
        <v>#REF!</v>
      </c>
      <c r="U20" s="10" t="e">
        <f t="shared" si="19"/>
        <v>#REF!</v>
      </c>
      <c r="V20" s="10" t="e">
        <f t="shared" si="19"/>
        <v>#REF!</v>
      </c>
      <c r="W20" s="10" t="e">
        <f t="shared" si="19"/>
        <v>#REF!</v>
      </c>
      <c r="X20" s="10" t="e">
        <f t="shared" si="19"/>
        <v>#REF!</v>
      </c>
      <c r="Y20" s="10" t="e">
        <f t="shared" si="19"/>
        <v>#REF!</v>
      </c>
      <c r="Z20" s="10" t="e">
        <f t="shared" si="19"/>
        <v>#REF!</v>
      </c>
      <c r="AA20" s="10" t="e">
        <f t="shared" ref="AA20:AX20" si="20">AA10*0.9</f>
        <v>#REF!</v>
      </c>
      <c r="AB20" s="10" t="e">
        <f t="shared" si="20"/>
        <v>#REF!</v>
      </c>
      <c r="AC20" s="10" t="e">
        <f t="shared" si="20"/>
        <v>#REF!</v>
      </c>
      <c r="AD20" s="10" t="e">
        <f t="shared" si="20"/>
        <v>#REF!</v>
      </c>
      <c r="AE20" s="10" t="e">
        <f t="shared" si="20"/>
        <v>#REF!</v>
      </c>
      <c r="AF20" s="10" t="e">
        <f t="shared" si="20"/>
        <v>#REF!</v>
      </c>
      <c r="AG20" s="10" t="e">
        <f t="shared" si="20"/>
        <v>#REF!</v>
      </c>
      <c r="AH20" s="10" t="e">
        <f t="shared" si="20"/>
        <v>#REF!</v>
      </c>
      <c r="AI20" s="10" t="e">
        <f t="shared" si="20"/>
        <v>#REF!</v>
      </c>
      <c r="AJ20" s="10" t="e">
        <f t="shared" si="20"/>
        <v>#REF!</v>
      </c>
      <c r="AK20" s="10" t="e">
        <f t="shared" si="20"/>
        <v>#REF!</v>
      </c>
      <c r="AL20" s="10" t="e">
        <f t="shared" si="20"/>
        <v>#REF!</v>
      </c>
      <c r="AM20" s="10" t="e">
        <f t="shared" si="20"/>
        <v>#REF!</v>
      </c>
      <c r="AN20" s="10" t="e">
        <f t="shared" si="20"/>
        <v>#REF!</v>
      </c>
      <c r="AO20" s="10" t="e">
        <f t="shared" si="20"/>
        <v>#REF!</v>
      </c>
      <c r="AP20" s="10" t="e">
        <f t="shared" si="20"/>
        <v>#REF!</v>
      </c>
      <c r="AQ20" s="10" t="e">
        <f t="shared" si="20"/>
        <v>#REF!</v>
      </c>
      <c r="AR20" s="10" t="e">
        <f t="shared" si="20"/>
        <v>#REF!</v>
      </c>
      <c r="AS20" s="10" t="e">
        <f t="shared" si="20"/>
        <v>#REF!</v>
      </c>
      <c r="AT20" s="10" t="e">
        <f t="shared" si="20"/>
        <v>#REF!</v>
      </c>
      <c r="AU20" s="10" t="e">
        <f t="shared" si="20"/>
        <v>#REF!</v>
      </c>
      <c r="AV20" s="10" t="e">
        <f t="shared" si="20"/>
        <v>#REF!</v>
      </c>
      <c r="AW20" s="10" t="e">
        <f t="shared" si="20"/>
        <v>#REF!</v>
      </c>
      <c r="AX20" s="10" t="e">
        <f t="shared" si="20"/>
        <v>#REF!</v>
      </c>
      <c r="AY20" s="10" t="e">
        <f t="shared" ref="AY20:BF20" si="21">AY10*0.9</f>
        <v>#REF!</v>
      </c>
      <c r="AZ20" s="10" t="e">
        <f t="shared" si="21"/>
        <v>#REF!</v>
      </c>
      <c r="BA20" s="10" t="e">
        <f t="shared" si="21"/>
        <v>#REF!</v>
      </c>
      <c r="BB20" s="10" t="e">
        <f t="shared" si="21"/>
        <v>#REF!</v>
      </c>
      <c r="BC20" s="10" t="e">
        <f t="shared" si="21"/>
        <v>#REF!</v>
      </c>
      <c r="BD20" s="10" t="e">
        <f t="shared" si="21"/>
        <v>#REF!</v>
      </c>
      <c r="BE20" s="10" t="e">
        <f t="shared" si="21"/>
        <v>#REF!</v>
      </c>
      <c r="BF20" s="10" t="e">
        <f t="shared" si="21"/>
        <v>#REF!</v>
      </c>
      <c r="BG20" s="10" t="e">
        <f t="shared" ref="BG20:BH20" si="22">BG10*0.9</f>
        <v>#REF!</v>
      </c>
      <c r="BH20" s="10" t="e">
        <f t="shared" si="22"/>
        <v>#REF!</v>
      </c>
    </row>
    <row r="21" spans="1:70" s="1" customFormat="1" x14ac:dyDescent="0.2"/>
    <row r="22" spans="1:70" s="22" customFormat="1" ht="15" customHeight="1" x14ac:dyDescent="0.2">
      <c r="A22" s="6" t="s">
        <v>153</v>
      </c>
      <c r="B22" s="6" t="s">
        <v>153</v>
      </c>
      <c r="C22" s="6" t="s">
        <v>153</v>
      </c>
      <c r="D22" s="6" t="s">
        <v>153</v>
      </c>
      <c r="E22" s="6" t="s">
        <v>153</v>
      </c>
      <c r="F22" s="6" t="s">
        <v>153</v>
      </c>
      <c r="G22" s="6" t="s">
        <v>153</v>
      </c>
      <c r="H22" s="6" t="s">
        <v>153</v>
      </c>
      <c r="I22" s="6" t="s">
        <v>153</v>
      </c>
      <c r="J22" s="6" t="s">
        <v>153</v>
      </c>
      <c r="K22" s="6" t="s">
        <v>153</v>
      </c>
      <c r="L22" s="6" t="s">
        <v>153</v>
      </c>
      <c r="M22" s="6" t="s">
        <v>153</v>
      </c>
      <c r="N22" s="6" t="s">
        <v>153</v>
      </c>
      <c r="O22" s="6" t="s">
        <v>153</v>
      </c>
      <c r="P22" s="6" t="s">
        <v>153</v>
      </c>
      <c r="Q22" s="6" t="s">
        <v>153</v>
      </c>
      <c r="R22" s="6" t="s">
        <v>153</v>
      </c>
      <c r="S22" s="6" t="s">
        <v>153</v>
      </c>
      <c r="T22" s="6" t="s">
        <v>153</v>
      </c>
      <c r="U22" s="6" t="s">
        <v>153</v>
      </c>
      <c r="V22" s="6" t="s">
        <v>153</v>
      </c>
      <c r="W22" s="6" t="s">
        <v>153</v>
      </c>
      <c r="X22" s="6" t="s">
        <v>153</v>
      </c>
      <c r="Y22" s="6" t="s">
        <v>153</v>
      </c>
      <c r="Z22" s="6" t="s">
        <v>153</v>
      </c>
      <c r="AA22" s="6" t="s">
        <v>153</v>
      </c>
      <c r="AB22" s="6" t="s">
        <v>153</v>
      </c>
      <c r="AC22" s="6" t="s">
        <v>153</v>
      </c>
      <c r="AD22" s="6" t="s">
        <v>153</v>
      </c>
      <c r="AE22" s="6" t="s">
        <v>153</v>
      </c>
      <c r="AF22" s="6" t="s">
        <v>153</v>
      </c>
      <c r="AG22" s="6" t="s">
        <v>153</v>
      </c>
      <c r="AH22" s="6" t="s">
        <v>153</v>
      </c>
      <c r="AI22" s="6" t="s">
        <v>153</v>
      </c>
      <c r="AJ22" s="6" t="s">
        <v>153</v>
      </c>
      <c r="AK22" s="6" t="s">
        <v>153</v>
      </c>
      <c r="AL22" s="6" t="s">
        <v>153</v>
      </c>
      <c r="AM22" s="6" t="s">
        <v>153</v>
      </c>
      <c r="AN22" s="6" t="s">
        <v>153</v>
      </c>
      <c r="AO22" s="6" t="s">
        <v>153</v>
      </c>
      <c r="AP22" s="6" t="s">
        <v>153</v>
      </c>
      <c r="AQ22" s="6" t="s">
        <v>153</v>
      </c>
      <c r="AR22" s="6" t="s">
        <v>153</v>
      </c>
      <c r="AS22" s="6" t="s">
        <v>153</v>
      </c>
      <c r="AT22" s="6" t="s">
        <v>153</v>
      </c>
      <c r="AU22" s="6" t="s">
        <v>153</v>
      </c>
      <c r="AV22" s="6" t="s">
        <v>153</v>
      </c>
      <c r="AW22" s="6" t="s">
        <v>153</v>
      </c>
      <c r="AX22" s="6"/>
      <c r="AY22" s="6"/>
      <c r="AZ22" s="6"/>
      <c r="BA22" s="6"/>
      <c r="BB22" s="6"/>
      <c r="BC22" s="6"/>
      <c r="BD22" s="6"/>
      <c r="BE22" s="6"/>
      <c r="BF22" s="6"/>
      <c r="BG22" s="6"/>
      <c r="BH22" s="6"/>
    </row>
    <row r="23" spans="1:70" s="11" customFormat="1" ht="25.5" x14ac:dyDescent="0.2">
      <c r="A23" s="74" t="s">
        <v>52</v>
      </c>
      <c r="B23" s="10" t="str">
        <f>B3</f>
        <v>20.12.2020-24.12.2020</v>
      </c>
      <c r="C23" s="10" t="e">
        <f t="shared" ref="C23:V23" si="23">C13</f>
        <v>#REF!</v>
      </c>
      <c r="D23" s="10" t="e">
        <f t="shared" si="23"/>
        <v>#REF!</v>
      </c>
      <c r="E23" s="10" t="e">
        <f t="shared" si="23"/>
        <v>#REF!</v>
      </c>
      <c r="F23" s="10" t="e">
        <f t="shared" si="23"/>
        <v>#REF!</v>
      </c>
      <c r="G23" s="10" t="e">
        <f t="shared" si="23"/>
        <v>#REF!</v>
      </c>
      <c r="H23" s="10" t="e">
        <f t="shared" si="23"/>
        <v>#REF!</v>
      </c>
      <c r="I23" s="10" t="e">
        <f t="shared" si="23"/>
        <v>#REF!</v>
      </c>
      <c r="J23" s="10" t="e">
        <f t="shared" si="23"/>
        <v>#REF!</v>
      </c>
      <c r="K23" s="10" t="e">
        <f t="shared" si="23"/>
        <v>#REF!</v>
      </c>
      <c r="L23" s="10" t="e">
        <f t="shared" si="23"/>
        <v>#REF!</v>
      </c>
      <c r="M23" s="10" t="e">
        <f t="shared" si="23"/>
        <v>#REF!</v>
      </c>
      <c r="N23" s="10" t="e">
        <f t="shared" si="23"/>
        <v>#REF!</v>
      </c>
      <c r="O23" s="10" t="e">
        <f t="shared" si="23"/>
        <v>#REF!</v>
      </c>
      <c r="P23" s="10" t="e">
        <f t="shared" si="23"/>
        <v>#REF!</v>
      </c>
      <c r="Q23" s="10" t="e">
        <f t="shared" si="23"/>
        <v>#REF!</v>
      </c>
      <c r="R23" s="10" t="e">
        <f t="shared" si="23"/>
        <v>#REF!</v>
      </c>
      <c r="S23" s="10" t="e">
        <f t="shared" si="23"/>
        <v>#REF!</v>
      </c>
      <c r="T23" s="10" t="e">
        <f t="shared" si="23"/>
        <v>#REF!</v>
      </c>
      <c r="U23" s="10" t="e">
        <f t="shared" si="23"/>
        <v>#REF!</v>
      </c>
      <c r="V23" s="10" t="e">
        <f t="shared" si="23"/>
        <v>#REF!</v>
      </c>
      <c r="W23" s="73" t="e">
        <f t="shared" ref="W23:AX23" si="24">W3</f>
        <v>#REF!</v>
      </c>
      <c r="X23" s="73" t="e">
        <f t="shared" si="24"/>
        <v>#REF!</v>
      </c>
      <c r="Y23" s="73" t="e">
        <f t="shared" si="24"/>
        <v>#REF!</v>
      </c>
      <c r="Z23" s="73" t="e">
        <f t="shared" si="24"/>
        <v>#REF!</v>
      </c>
      <c r="AA23" s="73" t="e">
        <f t="shared" si="24"/>
        <v>#REF!</v>
      </c>
      <c r="AB23" s="73" t="e">
        <f t="shared" si="24"/>
        <v>#REF!</v>
      </c>
      <c r="AC23" s="73" t="e">
        <f t="shared" si="24"/>
        <v>#REF!</v>
      </c>
      <c r="AD23" s="73" t="e">
        <f t="shared" si="24"/>
        <v>#REF!</v>
      </c>
      <c r="AE23" s="73" t="e">
        <f t="shared" si="24"/>
        <v>#REF!</v>
      </c>
      <c r="AF23" s="73" t="e">
        <f t="shared" si="24"/>
        <v>#REF!</v>
      </c>
      <c r="AG23" s="73" t="e">
        <f t="shared" si="24"/>
        <v>#REF!</v>
      </c>
      <c r="AH23" s="73" t="e">
        <f t="shared" si="24"/>
        <v>#REF!</v>
      </c>
      <c r="AI23" s="73" t="e">
        <f t="shared" si="24"/>
        <v>#REF!</v>
      </c>
      <c r="AJ23" s="73" t="e">
        <f t="shared" si="24"/>
        <v>#REF!</v>
      </c>
      <c r="AK23" s="73" t="e">
        <f t="shared" si="24"/>
        <v>#REF!</v>
      </c>
      <c r="AL23" s="73" t="e">
        <f t="shared" si="24"/>
        <v>#REF!</v>
      </c>
      <c r="AM23" s="73" t="e">
        <f t="shared" si="24"/>
        <v>#REF!</v>
      </c>
      <c r="AN23" s="73" t="e">
        <f t="shared" si="24"/>
        <v>#REF!</v>
      </c>
      <c r="AO23" s="73" t="e">
        <f t="shared" si="24"/>
        <v>#REF!</v>
      </c>
      <c r="AP23" s="73" t="e">
        <f t="shared" si="24"/>
        <v>#REF!</v>
      </c>
      <c r="AQ23" s="73" t="e">
        <f t="shared" si="24"/>
        <v>#REF!</v>
      </c>
      <c r="AR23" s="73" t="e">
        <f t="shared" si="24"/>
        <v>#REF!</v>
      </c>
      <c r="AS23" s="73" t="e">
        <f t="shared" si="24"/>
        <v>#REF!</v>
      </c>
      <c r="AT23" s="73" t="e">
        <f t="shared" si="24"/>
        <v>#REF!</v>
      </c>
      <c r="AU23" s="73" t="e">
        <f t="shared" si="24"/>
        <v>#REF!</v>
      </c>
      <c r="AV23" s="73" t="e">
        <f t="shared" si="24"/>
        <v>#REF!</v>
      </c>
      <c r="AW23" s="73" t="e">
        <f t="shared" si="24"/>
        <v>#REF!</v>
      </c>
      <c r="AX23" s="73" t="e">
        <f t="shared" si="24"/>
        <v>#REF!</v>
      </c>
      <c r="AY23" s="73" t="e">
        <f t="shared" ref="AY23:BF23" si="25">AY3</f>
        <v>#REF!</v>
      </c>
      <c r="AZ23" s="73" t="e">
        <f t="shared" si="25"/>
        <v>#REF!</v>
      </c>
      <c r="BA23" s="73" t="e">
        <f t="shared" si="25"/>
        <v>#REF!</v>
      </c>
      <c r="BB23" s="73" t="e">
        <f t="shared" si="25"/>
        <v>#REF!</v>
      </c>
      <c r="BC23" s="73" t="e">
        <f t="shared" si="25"/>
        <v>#REF!</v>
      </c>
      <c r="BD23" s="73" t="e">
        <f t="shared" si="25"/>
        <v>#REF!</v>
      </c>
      <c r="BE23" s="73" t="e">
        <f t="shared" si="25"/>
        <v>#REF!</v>
      </c>
      <c r="BF23" s="73" t="e">
        <f t="shared" si="25"/>
        <v>#REF!</v>
      </c>
      <c r="BG23" s="73" t="e">
        <f t="shared" ref="BG23:BH23" si="26">BG3</f>
        <v>#REF!</v>
      </c>
      <c r="BH23" s="73" t="e">
        <f t="shared" si="26"/>
        <v>#REF!</v>
      </c>
    </row>
    <row r="24" spans="1:70" s="11" customFormat="1" ht="18" customHeight="1" x14ac:dyDescent="0.2">
      <c r="A24" s="74"/>
      <c r="B24" s="10"/>
      <c r="C24" s="10"/>
      <c r="D24" s="10"/>
      <c r="E24" s="10"/>
      <c r="F24" s="10"/>
      <c r="G24" s="10"/>
      <c r="H24" s="10"/>
      <c r="I24" s="10"/>
      <c r="J24" s="10"/>
      <c r="K24" s="10"/>
      <c r="L24" s="10"/>
      <c r="M24" s="10"/>
      <c r="N24" s="10"/>
      <c r="O24" s="10"/>
      <c r="P24" s="10"/>
      <c r="Q24" s="10"/>
      <c r="R24" s="10"/>
      <c r="S24" s="10"/>
      <c r="T24" s="10"/>
      <c r="U24" s="10"/>
      <c r="V24" s="10"/>
      <c r="W24" s="73" t="e">
        <f t="shared" ref="W24:AX24" si="27">W4</f>
        <v>#REF!</v>
      </c>
      <c r="X24" s="73" t="e">
        <f t="shared" si="27"/>
        <v>#REF!</v>
      </c>
      <c r="Y24" s="73" t="e">
        <f t="shared" si="27"/>
        <v>#REF!</v>
      </c>
      <c r="Z24" s="73" t="e">
        <f t="shared" si="27"/>
        <v>#REF!</v>
      </c>
      <c r="AA24" s="73" t="e">
        <f t="shared" si="27"/>
        <v>#REF!</v>
      </c>
      <c r="AB24" s="73" t="e">
        <f t="shared" si="27"/>
        <v>#REF!</v>
      </c>
      <c r="AC24" s="73" t="e">
        <f t="shared" si="27"/>
        <v>#REF!</v>
      </c>
      <c r="AD24" s="73" t="e">
        <f t="shared" si="27"/>
        <v>#REF!</v>
      </c>
      <c r="AE24" s="73" t="e">
        <f t="shared" si="27"/>
        <v>#REF!</v>
      </c>
      <c r="AF24" s="73" t="e">
        <f t="shared" si="27"/>
        <v>#REF!</v>
      </c>
      <c r="AG24" s="73" t="e">
        <f t="shared" si="27"/>
        <v>#REF!</v>
      </c>
      <c r="AH24" s="73" t="e">
        <f t="shared" si="27"/>
        <v>#REF!</v>
      </c>
      <c r="AI24" s="73" t="e">
        <f t="shared" si="27"/>
        <v>#REF!</v>
      </c>
      <c r="AJ24" s="73" t="e">
        <f t="shared" si="27"/>
        <v>#REF!</v>
      </c>
      <c r="AK24" s="73" t="e">
        <f t="shared" si="27"/>
        <v>#REF!</v>
      </c>
      <c r="AL24" s="73" t="e">
        <f t="shared" si="27"/>
        <v>#REF!</v>
      </c>
      <c r="AM24" s="73" t="e">
        <f t="shared" si="27"/>
        <v>#REF!</v>
      </c>
      <c r="AN24" s="73" t="e">
        <f t="shared" si="27"/>
        <v>#REF!</v>
      </c>
      <c r="AO24" s="73" t="e">
        <f t="shared" si="27"/>
        <v>#REF!</v>
      </c>
      <c r="AP24" s="73" t="e">
        <f t="shared" si="27"/>
        <v>#REF!</v>
      </c>
      <c r="AQ24" s="73" t="e">
        <f t="shared" si="27"/>
        <v>#REF!</v>
      </c>
      <c r="AR24" s="73" t="e">
        <f t="shared" si="27"/>
        <v>#REF!</v>
      </c>
      <c r="AS24" s="73" t="e">
        <f t="shared" si="27"/>
        <v>#REF!</v>
      </c>
      <c r="AT24" s="73" t="e">
        <f t="shared" si="27"/>
        <v>#REF!</v>
      </c>
      <c r="AU24" s="73" t="e">
        <f t="shared" si="27"/>
        <v>#REF!</v>
      </c>
      <c r="AV24" s="73" t="e">
        <f t="shared" si="27"/>
        <v>#REF!</v>
      </c>
      <c r="AW24" s="73" t="e">
        <f t="shared" si="27"/>
        <v>#REF!</v>
      </c>
      <c r="AX24" s="73" t="e">
        <f t="shared" si="27"/>
        <v>#REF!</v>
      </c>
      <c r="AY24" s="73" t="e">
        <f t="shared" ref="AY24:BF24" si="28">AY4</f>
        <v>#REF!</v>
      </c>
      <c r="AZ24" s="73" t="e">
        <f t="shared" si="28"/>
        <v>#REF!</v>
      </c>
      <c r="BA24" s="73" t="e">
        <f t="shared" si="28"/>
        <v>#REF!</v>
      </c>
      <c r="BB24" s="73" t="e">
        <f t="shared" si="28"/>
        <v>#REF!</v>
      </c>
      <c r="BC24" s="73" t="e">
        <f t="shared" si="28"/>
        <v>#REF!</v>
      </c>
      <c r="BD24" s="73" t="e">
        <f t="shared" si="28"/>
        <v>#REF!</v>
      </c>
      <c r="BE24" s="73" t="e">
        <f t="shared" si="28"/>
        <v>#REF!</v>
      </c>
      <c r="BF24" s="73" t="e">
        <f t="shared" si="28"/>
        <v>#REF!</v>
      </c>
      <c r="BG24" s="73" t="e">
        <f t="shared" ref="BG24:BH24" si="29">BG4</f>
        <v>#REF!</v>
      </c>
      <c r="BH24" s="73" t="e">
        <f t="shared" si="29"/>
        <v>#REF!</v>
      </c>
    </row>
    <row r="25" spans="1:70" s="14" customFormat="1" ht="12" customHeight="1" x14ac:dyDescent="0.2">
      <c r="A25" s="33" t="s">
        <v>53</v>
      </c>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row>
    <row r="26" spans="1:70" s="14" customFormat="1" ht="12" customHeight="1" x14ac:dyDescent="0.2">
      <c r="A26" s="42">
        <v>1</v>
      </c>
      <c r="B26" s="45" t="e">
        <f t="shared" ref="B26:AA27" si="30">B16*0.87</f>
        <v>#REF!</v>
      </c>
      <c r="C26" s="45" t="e">
        <f t="shared" si="30"/>
        <v>#REF!</v>
      </c>
      <c r="D26" s="45" t="e">
        <f t="shared" si="30"/>
        <v>#REF!</v>
      </c>
      <c r="E26" s="45" t="e">
        <f t="shared" si="30"/>
        <v>#REF!</v>
      </c>
      <c r="F26" s="45" t="e">
        <f t="shared" si="30"/>
        <v>#REF!</v>
      </c>
      <c r="G26" s="45" t="e">
        <f t="shared" si="30"/>
        <v>#REF!</v>
      </c>
      <c r="H26" s="45" t="e">
        <f t="shared" si="30"/>
        <v>#REF!</v>
      </c>
      <c r="I26" s="45" t="e">
        <f t="shared" si="30"/>
        <v>#REF!</v>
      </c>
      <c r="J26" s="45" t="e">
        <f t="shared" si="30"/>
        <v>#REF!</v>
      </c>
      <c r="K26" s="45" t="e">
        <f t="shared" si="30"/>
        <v>#REF!</v>
      </c>
      <c r="L26" s="45" t="e">
        <f t="shared" si="30"/>
        <v>#REF!</v>
      </c>
      <c r="M26" s="45" t="e">
        <f t="shared" si="30"/>
        <v>#REF!</v>
      </c>
      <c r="N26" s="45" t="e">
        <f t="shared" si="30"/>
        <v>#REF!</v>
      </c>
      <c r="O26" s="45" t="e">
        <f t="shared" si="30"/>
        <v>#REF!</v>
      </c>
      <c r="P26" s="45" t="e">
        <f t="shared" si="30"/>
        <v>#REF!</v>
      </c>
      <c r="Q26" s="45" t="e">
        <f t="shared" si="30"/>
        <v>#REF!</v>
      </c>
      <c r="R26" s="45" t="e">
        <f t="shared" si="30"/>
        <v>#REF!</v>
      </c>
      <c r="S26" s="45" t="e">
        <f t="shared" si="30"/>
        <v>#REF!</v>
      </c>
      <c r="T26" s="45" t="e">
        <f t="shared" si="30"/>
        <v>#REF!</v>
      </c>
      <c r="U26" s="45" t="e">
        <f t="shared" si="30"/>
        <v>#REF!</v>
      </c>
      <c r="V26" s="45" t="e">
        <f t="shared" si="30"/>
        <v>#REF!</v>
      </c>
      <c r="W26" s="45" t="e">
        <f t="shared" si="30"/>
        <v>#REF!</v>
      </c>
      <c r="X26" s="45" t="e">
        <f t="shared" si="30"/>
        <v>#REF!</v>
      </c>
      <c r="Y26" s="45" t="e">
        <f t="shared" si="30"/>
        <v>#REF!</v>
      </c>
      <c r="Z26" s="45" t="e">
        <f t="shared" si="30"/>
        <v>#REF!</v>
      </c>
      <c r="AA26" s="45" t="e">
        <f t="shared" si="30"/>
        <v>#REF!</v>
      </c>
      <c r="AB26" s="45" t="e">
        <f t="shared" ref="AB26:AM26" si="31">AB16*0.87</f>
        <v>#REF!</v>
      </c>
      <c r="AC26" s="45" t="e">
        <f t="shared" si="31"/>
        <v>#REF!</v>
      </c>
      <c r="AD26" s="45" t="e">
        <f t="shared" si="31"/>
        <v>#REF!</v>
      </c>
      <c r="AE26" s="45" t="e">
        <f t="shared" si="31"/>
        <v>#REF!</v>
      </c>
      <c r="AF26" s="45" t="e">
        <f t="shared" si="31"/>
        <v>#REF!</v>
      </c>
      <c r="AG26" s="45" t="e">
        <f t="shared" si="31"/>
        <v>#REF!</v>
      </c>
      <c r="AH26" s="45" t="e">
        <f t="shared" si="31"/>
        <v>#REF!</v>
      </c>
      <c r="AI26" s="45" t="e">
        <f t="shared" si="31"/>
        <v>#REF!</v>
      </c>
      <c r="AJ26" s="45" t="e">
        <f t="shared" si="31"/>
        <v>#REF!</v>
      </c>
      <c r="AK26" s="45" t="e">
        <f t="shared" si="31"/>
        <v>#REF!</v>
      </c>
      <c r="AL26" s="45" t="e">
        <f t="shared" si="31"/>
        <v>#REF!</v>
      </c>
      <c r="AM26" s="45" t="e">
        <f t="shared" si="31"/>
        <v>#REF!</v>
      </c>
      <c r="AN26" s="45" t="e">
        <f t="shared" ref="AN26:AW26" si="32">AN16*0.87</f>
        <v>#REF!</v>
      </c>
      <c r="AO26" s="45" t="e">
        <f t="shared" si="32"/>
        <v>#REF!</v>
      </c>
      <c r="AP26" s="45" t="e">
        <f t="shared" si="32"/>
        <v>#REF!</v>
      </c>
      <c r="AQ26" s="45" t="e">
        <f t="shared" si="32"/>
        <v>#REF!</v>
      </c>
      <c r="AR26" s="45" t="e">
        <f t="shared" si="32"/>
        <v>#REF!</v>
      </c>
      <c r="AS26" s="45" t="e">
        <f t="shared" si="32"/>
        <v>#REF!</v>
      </c>
      <c r="AT26" s="45" t="e">
        <f t="shared" si="32"/>
        <v>#REF!</v>
      </c>
      <c r="AU26" s="45" t="e">
        <f t="shared" si="32"/>
        <v>#REF!</v>
      </c>
      <c r="AV26" s="45" t="e">
        <f t="shared" si="32"/>
        <v>#REF!</v>
      </c>
      <c r="AW26" s="45" t="e">
        <f t="shared" si="32"/>
        <v>#REF!</v>
      </c>
      <c r="AX26" s="45" t="e">
        <f t="shared" ref="AX26" si="33">AX16*0.87</f>
        <v>#REF!</v>
      </c>
      <c r="AY26" s="45" t="e">
        <f t="shared" ref="AY26:BF26" si="34">AY16*0.87</f>
        <v>#REF!</v>
      </c>
      <c r="AZ26" s="45" t="e">
        <f t="shared" si="34"/>
        <v>#REF!</v>
      </c>
      <c r="BA26" s="45" t="e">
        <f t="shared" si="34"/>
        <v>#REF!</v>
      </c>
      <c r="BB26" s="45" t="e">
        <f t="shared" si="34"/>
        <v>#REF!</v>
      </c>
      <c r="BC26" s="45" t="e">
        <f t="shared" si="34"/>
        <v>#REF!</v>
      </c>
      <c r="BD26" s="45" t="e">
        <f t="shared" si="34"/>
        <v>#REF!</v>
      </c>
      <c r="BE26" s="45" t="e">
        <f t="shared" si="34"/>
        <v>#REF!</v>
      </c>
      <c r="BF26" s="45" t="e">
        <f t="shared" si="34"/>
        <v>#REF!</v>
      </c>
      <c r="BG26" s="45" t="e">
        <f t="shared" ref="BG26:BH26" si="35">BG16*0.87</f>
        <v>#REF!</v>
      </c>
      <c r="BH26" s="45" t="e">
        <f t="shared" si="35"/>
        <v>#REF!</v>
      </c>
    </row>
    <row r="27" spans="1:70" s="14" customFormat="1" ht="12" customHeight="1" x14ac:dyDescent="0.2">
      <c r="A27" s="42">
        <v>2</v>
      </c>
      <c r="B27" s="45" t="e">
        <f t="shared" si="30"/>
        <v>#REF!</v>
      </c>
      <c r="C27" s="45" t="e">
        <f t="shared" si="30"/>
        <v>#REF!</v>
      </c>
      <c r="D27" s="45" t="e">
        <f t="shared" si="30"/>
        <v>#REF!</v>
      </c>
      <c r="E27" s="45" t="e">
        <f t="shared" si="30"/>
        <v>#REF!</v>
      </c>
      <c r="F27" s="45" t="e">
        <f t="shared" si="30"/>
        <v>#REF!</v>
      </c>
      <c r="G27" s="45" t="e">
        <f t="shared" si="30"/>
        <v>#REF!</v>
      </c>
      <c r="H27" s="45" t="e">
        <f t="shared" si="30"/>
        <v>#REF!</v>
      </c>
      <c r="I27" s="45" t="e">
        <f t="shared" si="30"/>
        <v>#REF!</v>
      </c>
      <c r="J27" s="45" t="e">
        <f t="shared" si="30"/>
        <v>#REF!</v>
      </c>
      <c r="K27" s="45" t="e">
        <f t="shared" si="30"/>
        <v>#REF!</v>
      </c>
      <c r="L27" s="45" t="e">
        <f t="shared" si="30"/>
        <v>#REF!</v>
      </c>
      <c r="M27" s="45" t="e">
        <f t="shared" si="30"/>
        <v>#REF!</v>
      </c>
      <c r="N27" s="45" t="e">
        <f t="shared" si="30"/>
        <v>#REF!</v>
      </c>
      <c r="O27" s="45" t="e">
        <f t="shared" si="30"/>
        <v>#REF!</v>
      </c>
      <c r="P27" s="45" t="e">
        <f t="shared" si="30"/>
        <v>#REF!</v>
      </c>
      <c r="Q27" s="45" t="e">
        <f t="shared" si="30"/>
        <v>#REF!</v>
      </c>
      <c r="R27" s="45" t="e">
        <f t="shared" si="30"/>
        <v>#REF!</v>
      </c>
      <c r="S27" s="45" t="e">
        <f t="shared" si="30"/>
        <v>#REF!</v>
      </c>
      <c r="T27" s="45" t="e">
        <f t="shared" si="30"/>
        <v>#REF!</v>
      </c>
      <c r="U27" s="45" t="e">
        <f t="shared" si="30"/>
        <v>#REF!</v>
      </c>
      <c r="V27" s="45" t="e">
        <f t="shared" si="30"/>
        <v>#REF!</v>
      </c>
      <c r="W27" s="45" t="e">
        <f t="shared" si="30"/>
        <v>#REF!</v>
      </c>
      <c r="X27" s="45" t="e">
        <f t="shared" si="30"/>
        <v>#REF!</v>
      </c>
      <c r="Y27" s="45" t="e">
        <f t="shared" si="30"/>
        <v>#REF!</v>
      </c>
      <c r="Z27" s="45" t="e">
        <f t="shared" si="30"/>
        <v>#REF!</v>
      </c>
      <c r="AA27" s="45" t="e">
        <f t="shared" si="30"/>
        <v>#REF!</v>
      </c>
      <c r="AB27" s="45" t="e">
        <f t="shared" ref="AB27:AM27" si="36">AB17*0.87</f>
        <v>#REF!</v>
      </c>
      <c r="AC27" s="45" t="e">
        <f t="shared" si="36"/>
        <v>#REF!</v>
      </c>
      <c r="AD27" s="45" t="e">
        <f t="shared" si="36"/>
        <v>#REF!</v>
      </c>
      <c r="AE27" s="45" t="e">
        <f t="shared" si="36"/>
        <v>#REF!</v>
      </c>
      <c r="AF27" s="45" t="e">
        <f t="shared" si="36"/>
        <v>#REF!</v>
      </c>
      <c r="AG27" s="45" t="e">
        <f t="shared" si="36"/>
        <v>#REF!</v>
      </c>
      <c r="AH27" s="45" t="e">
        <f t="shared" si="36"/>
        <v>#REF!</v>
      </c>
      <c r="AI27" s="45" t="e">
        <f t="shared" si="36"/>
        <v>#REF!</v>
      </c>
      <c r="AJ27" s="45" t="e">
        <f t="shared" si="36"/>
        <v>#REF!</v>
      </c>
      <c r="AK27" s="45" t="e">
        <f t="shared" si="36"/>
        <v>#REF!</v>
      </c>
      <c r="AL27" s="45" t="e">
        <f t="shared" si="36"/>
        <v>#REF!</v>
      </c>
      <c r="AM27" s="45" t="e">
        <f t="shared" si="36"/>
        <v>#REF!</v>
      </c>
      <c r="AN27" s="45" t="e">
        <f t="shared" ref="AN27:AW27" si="37">AN17*0.87</f>
        <v>#REF!</v>
      </c>
      <c r="AO27" s="45" t="e">
        <f t="shared" si="37"/>
        <v>#REF!</v>
      </c>
      <c r="AP27" s="45" t="e">
        <f t="shared" si="37"/>
        <v>#REF!</v>
      </c>
      <c r="AQ27" s="45" t="e">
        <f t="shared" si="37"/>
        <v>#REF!</v>
      </c>
      <c r="AR27" s="45" t="e">
        <f t="shared" si="37"/>
        <v>#REF!</v>
      </c>
      <c r="AS27" s="45" t="e">
        <f t="shared" si="37"/>
        <v>#REF!</v>
      </c>
      <c r="AT27" s="45" t="e">
        <f t="shared" si="37"/>
        <v>#REF!</v>
      </c>
      <c r="AU27" s="45" t="e">
        <f t="shared" si="37"/>
        <v>#REF!</v>
      </c>
      <c r="AV27" s="45" t="e">
        <f t="shared" si="37"/>
        <v>#REF!</v>
      </c>
      <c r="AW27" s="45" t="e">
        <f t="shared" si="37"/>
        <v>#REF!</v>
      </c>
      <c r="AX27" s="45" t="e">
        <f t="shared" ref="AX27" si="38">AX17*0.87</f>
        <v>#REF!</v>
      </c>
      <c r="AY27" s="45" t="e">
        <f t="shared" ref="AY27:BF27" si="39">AY17*0.87</f>
        <v>#REF!</v>
      </c>
      <c r="AZ27" s="45" t="e">
        <f t="shared" si="39"/>
        <v>#REF!</v>
      </c>
      <c r="BA27" s="45" t="e">
        <f t="shared" si="39"/>
        <v>#REF!</v>
      </c>
      <c r="BB27" s="45" t="e">
        <f t="shared" si="39"/>
        <v>#REF!</v>
      </c>
      <c r="BC27" s="45" t="e">
        <f t="shared" si="39"/>
        <v>#REF!</v>
      </c>
      <c r="BD27" s="45" t="e">
        <f t="shared" si="39"/>
        <v>#REF!</v>
      </c>
      <c r="BE27" s="45" t="e">
        <f t="shared" si="39"/>
        <v>#REF!</v>
      </c>
      <c r="BF27" s="45" t="e">
        <f t="shared" si="39"/>
        <v>#REF!</v>
      </c>
      <c r="BG27" s="45" t="e">
        <f t="shared" ref="BG27:BH27" si="40">BG17*0.87</f>
        <v>#REF!</v>
      </c>
      <c r="BH27" s="45" t="e">
        <f t="shared" si="40"/>
        <v>#REF!</v>
      </c>
    </row>
    <row r="28" spans="1:70" s="14" customFormat="1" ht="12" customHeight="1" x14ac:dyDescent="0.2">
      <c r="A28" s="33" t="s">
        <v>54</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row>
    <row r="29" spans="1:70" s="14" customFormat="1" ht="12" customHeight="1" x14ac:dyDescent="0.2">
      <c r="A29" s="42">
        <v>1</v>
      </c>
      <c r="B29" s="45" t="e">
        <f t="shared" ref="B29:AA30" si="41">B19*0.87</f>
        <v>#REF!</v>
      </c>
      <c r="C29" s="45" t="e">
        <f t="shared" si="41"/>
        <v>#REF!</v>
      </c>
      <c r="D29" s="45" t="e">
        <f t="shared" si="41"/>
        <v>#REF!</v>
      </c>
      <c r="E29" s="45" t="e">
        <f t="shared" si="41"/>
        <v>#REF!</v>
      </c>
      <c r="F29" s="45" t="e">
        <f t="shared" si="41"/>
        <v>#REF!</v>
      </c>
      <c r="G29" s="45" t="e">
        <f t="shared" si="41"/>
        <v>#REF!</v>
      </c>
      <c r="H29" s="45" t="e">
        <f t="shared" si="41"/>
        <v>#REF!</v>
      </c>
      <c r="I29" s="45" t="e">
        <f t="shared" si="41"/>
        <v>#REF!</v>
      </c>
      <c r="J29" s="45" t="e">
        <f t="shared" si="41"/>
        <v>#REF!</v>
      </c>
      <c r="K29" s="45" t="e">
        <f t="shared" si="41"/>
        <v>#REF!</v>
      </c>
      <c r="L29" s="45" t="e">
        <f t="shared" si="41"/>
        <v>#REF!</v>
      </c>
      <c r="M29" s="45" t="e">
        <f t="shared" si="41"/>
        <v>#REF!</v>
      </c>
      <c r="N29" s="45" t="e">
        <f t="shared" si="41"/>
        <v>#REF!</v>
      </c>
      <c r="O29" s="45" t="e">
        <f t="shared" si="41"/>
        <v>#REF!</v>
      </c>
      <c r="P29" s="45" t="e">
        <f t="shared" si="41"/>
        <v>#REF!</v>
      </c>
      <c r="Q29" s="45" t="e">
        <f t="shared" si="41"/>
        <v>#REF!</v>
      </c>
      <c r="R29" s="45" t="e">
        <f t="shared" si="41"/>
        <v>#REF!</v>
      </c>
      <c r="S29" s="45" t="e">
        <f t="shared" si="41"/>
        <v>#REF!</v>
      </c>
      <c r="T29" s="45" t="e">
        <f t="shared" si="41"/>
        <v>#REF!</v>
      </c>
      <c r="U29" s="45" t="e">
        <f t="shared" si="41"/>
        <v>#REF!</v>
      </c>
      <c r="V29" s="45" t="e">
        <f t="shared" si="41"/>
        <v>#REF!</v>
      </c>
      <c r="W29" s="45" t="e">
        <f t="shared" si="41"/>
        <v>#REF!</v>
      </c>
      <c r="X29" s="45" t="e">
        <f t="shared" si="41"/>
        <v>#REF!</v>
      </c>
      <c r="Y29" s="45" t="e">
        <f t="shared" si="41"/>
        <v>#REF!</v>
      </c>
      <c r="Z29" s="45" t="e">
        <f t="shared" si="41"/>
        <v>#REF!</v>
      </c>
      <c r="AA29" s="45" t="e">
        <f t="shared" si="41"/>
        <v>#REF!</v>
      </c>
      <c r="AB29" s="45" t="e">
        <f t="shared" ref="AB29:AM29" si="42">AB19*0.87</f>
        <v>#REF!</v>
      </c>
      <c r="AC29" s="45" t="e">
        <f t="shared" si="42"/>
        <v>#REF!</v>
      </c>
      <c r="AD29" s="45" t="e">
        <f t="shared" si="42"/>
        <v>#REF!</v>
      </c>
      <c r="AE29" s="45" t="e">
        <f t="shared" si="42"/>
        <v>#REF!</v>
      </c>
      <c r="AF29" s="45" t="e">
        <f t="shared" si="42"/>
        <v>#REF!</v>
      </c>
      <c r="AG29" s="45" t="e">
        <f t="shared" si="42"/>
        <v>#REF!</v>
      </c>
      <c r="AH29" s="45" t="e">
        <f t="shared" si="42"/>
        <v>#REF!</v>
      </c>
      <c r="AI29" s="45" t="e">
        <f t="shared" si="42"/>
        <v>#REF!</v>
      </c>
      <c r="AJ29" s="45" t="e">
        <f t="shared" si="42"/>
        <v>#REF!</v>
      </c>
      <c r="AK29" s="45" t="e">
        <f t="shared" si="42"/>
        <v>#REF!</v>
      </c>
      <c r="AL29" s="45" t="e">
        <f t="shared" si="42"/>
        <v>#REF!</v>
      </c>
      <c r="AM29" s="45" t="e">
        <f t="shared" si="42"/>
        <v>#REF!</v>
      </c>
      <c r="AN29" s="45" t="e">
        <f t="shared" ref="AN29:AW29" si="43">AN19*0.87</f>
        <v>#REF!</v>
      </c>
      <c r="AO29" s="45" t="e">
        <f t="shared" si="43"/>
        <v>#REF!</v>
      </c>
      <c r="AP29" s="45" t="e">
        <f t="shared" si="43"/>
        <v>#REF!</v>
      </c>
      <c r="AQ29" s="45" t="e">
        <f t="shared" si="43"/>
        <v>#REF!</v>
      </c>
      <c r="AR29" s="45" t="e">
        <f t="shared" si="43"/>
        <v>#REF!</v>
      </c>
      <c r="AS29" s="45" t="e">
        <f t="shared" si="43"/>
        <v>#REF!</v>
      </c>
      <c r="AT29" s="45" t="e">
        <f t="shared" si="43"/>
        <v>#REF!</v>
      </c>
      <c r="AU29" s="45" t="e">
        <f t="shared" si="43"/>
        <v>#REF!</v>
      </c>
      <c r="AV29" s="45" t="e">
        <f t="shared" si="43"/>
        <v>#REF!</v>
      </c>
      <c r="AW29" s="45" t="e">
        <f t="shared" si="43"/>
        <v>#REF!</v>
      </c>
      <c r="AX29" s="45" t="e">
        <f t="shared" ref="AX29" si="44">AX19*0.87</f>
        <v>#REF!</v>
      </c>
      <c r="AY29" s="45" t="e">
        <f t="shared" ref="AY29:BF29" si="45">AY19*0.87</f>
        <v>#REF!</v>
      </c>
      <c r="AZ29" s="45" t="e">
        <f t="shared" si="45"/>
        <v>#REF!</v>
      </c>
      <c r="BA29" s="45" t="e">
        <f t="shared" si="45"/>
        <v>#REF!</v>
      </c>
      <c r="BB29" s="45" t="e">
        <f t="shared" si="45"/>
        <v>#REF!</v>
      </c>
      <c r="BC29" s="45" t="e">
        <f t="shared" si="45"/>
        <v>#REF!</v>
      </c>
      <c r="BD29" s="45" t="e">
        <f t="shared" si="45"/>
        <v>#REF!</v>
      </c>
      <c r="BE29" s="45" t="e">
        <f t="shared" si="45"/>
        <v>#REF!</v>
      </c>
      <c r="BF29" s="45" t="e">
        <f t="shared" si="45"/>
        <v>#REF!</v>
      </c>
      <c r="BG29" s="45" t="e">
        <f t="shared" ref="BG29:BH29" si="46">BG19*0.87</f>
        <v>#REF!</v>
      </c>
      <c r="BH29" s="45" t="e">
        <f t="shared" si="46"/>
        <v>#REF!</v>
      </c>
    </row>
    <row r="30" spans="1:70" s="14" customFormat="1" ht="12" customHeight="1" x14ac:dyDescent="0.2">
      <c r="A30" s="42">
        <v>2</v>
      </c>
      <c r="B30" s="45" t="e">
        <f t="shared" si="41"/>
        <v>#REF!</v>
      </c>
      <c r="C30" s="45" t="e">
        <f t="shared" si="41"/>
        <v>#REF!</v>
      </c>
      <c r="D30" s="45" t="e">
        <f t="shared" si="41"/>
        <v>#REF!</v>
      </c>
      <c r="E30" s="45" t="e">
        <f t="shared" si="41"/>
        <v>#REF!</v>
      </c>
      <c r="F30" s="45" t="e">
        <f t="shared" si="41"/>
        <v>#REF!</v>
      </c>
      <c r="G30" s="45" t="e">
        <f t="shared" si="41"/>
        <v>#REF!</v>
      </c>
      <c r="H30" s="45" t="e">
        <f t="shared" si="41"/>
        <v>#REF!</v>
      </c>
      <c r="I30" s="45" t="e">
        <f t="shared" si="41"/>
        <v>#REF!</v>
      </c>
      <c r="J30" s="45" t="e">
        <f t="shared" si="41"/>
        <v>#REF!</v>
      </c>
      <c r="K30" s="45" t="e">
        <f t="shared" si="41"/>
        <v>#REF!</v>
      </c>
      <c r="L30" s="45" t="e">
        <f t="shared" si="41"/>
        <v>#REF!</v>
      </c>
      <c r="M30" s="45" t="e">
        <f t="shared" si="41"/>
        <v>#REF!</v>
      </c>
      <c r="N30" s="45" t="e">
        <f t="shared" si="41"/>
        <v>#REF!</v>
      </c>
      <c r="O30" s="45" t="e">
        <f t="shared" si="41"/>
        <v>#REF!</v>
      </c>
      <c r="P30" s="45" t="e">
        <f t="shared" si="41"/>
        <v>#REF!</v>
      </c>
      <c r="Q30" s="45" t="e">
        <f t="shared" si="41"/>
        <v>#REF!</v>
      </c>
      <c r="R30" s="45" t="e">
        <f t="shared" si="41"/>
        <v>#REF!</v>
      </c>
      <c r="S30" s="45" t="e">
        <f t="shared" si="41"/>
        <v>#REF!</v>
      </c>
      <c r="T30" s="45" t="e">
        <f t="shared" si="41"/>
        <v>#REF!</v>
      </c>
      <c r="U30" s="45" t="e">
        <f t="shared" si="41"/>
        <v>#REF!</v>
      </c>
      <c r="V30" s="45" t="e">
        <f t="shared" si="41"/>
        <v>#REF!</v>
      </c>
      <c r="W30" s="45" t="e">
        <f t="shared" si="41"/>
        <v>#REF!</v>
      </c>
      <c r="X30" s="45" t="e">
        <f t="shared" si="41"/>
        <v>#REF!</v>
      </c>
      <c r="Y30" s="45" t="e">
        <f t="shared" si="41"/>
        <v>#REF!</v>
      </c>
      <c r="Z30" s="45" t="e">
        <f t="shared" si="41"/>
        <v>#REF!</v>
      </c>
      <c r="AA30" s="45" t="e">
        <f t="shared" si="41"/>
        <v>#REF!</v>
      </c>
      <c r="AB30" s="45" t="e">
        <f t="shared" ref="AB30:AM30" si="47">AB20*0.87</f>
        <v>#REF!</v>
      </c>
      <c r="AC30" s="45" t="e">
        <f t="shared" si="47"/>
        <v>#REF!</v>
      </c>
      <c r="AD30" s="45" t="e">
        <f t="shared" si="47"/>
        <v>#REF!</v>
      </c>
      <c r="AE30" s="45" t="e">
        <f t="shared" si="47"/>
        <v>#REF!</v>
      </c>
      <c r="AF30" s="45" t="e">
        <f t="shared" si="47"/>
        <v>#REF!</v>
      </c>
      <c r="AG30" s="45" t="e">
        <f t="shared" si="47"/>
        <v>#REF!</v>
      </c>
      <c r="AH30" s="45" t="e">
        <f t="shared" si="47"/>
        <v>#REF!</v>
      </c>
      <c r="AI30" s="45" t="e">
        <f t="shared" si="47"/>
        <v>#REF!</v>
      </c>
      <c r="AJ30" s="45" t="e">
        <f t="shared" si="47"/>
        <v>#REF!</v>
      </c>
      <c r="AK30" s="45" t="e">
        <f t="shared" si="47"/>
        <v>#REF!</v>
      </c>
      <c r="AL30" s="45" t="e">
        <f t="shared" si="47"/>
        <v>#REF!</v>
      </c>
      <c r="AM30" s="45" t="e">
        <f t="shared" si="47"/>
        <v>#REF!</v>
      </c>
      <c r="AN30" s="45" t="e">
        <f t="shared" ref="AN30:AW30" si="48">AN20*0.87</f>
        <v>#REF!</v>
      </c>
      <c r="AO30" s="45" t="e">
        <f t="shared" si="48"/>
        <v>#REF!</v>
      </c>
      <c r="AP30" s="45" t="e">
        <f t="shared" si="48"/>
        <v>#REF!</v>
      </c>
      <c r="AQ30" s="45" t="e">
        <f t="shared" si="48"/>
        <v>#REF!</v>
      </c>
      <c r="AR30" s="45" t="e">
        <f t="shared" si="48"/>
        <v>#REF!</v>
      </c>
      <c r="AS30" s="45" t="e">
        <f t="shared" si="48"/>
        <v>#REF!</v>
      </c>
      <c r="AT30" s="45" t="e">
        <f t="shared" si="48"/>
        <v>#REF!</v>
      </c>
      <c r="AU30" s="45" t="e">
        <f t="shared" si="48"/>
        <v>#REF!</v>
      </c>
      <c r="AV30" s="45" t="e">
        <f t="shared" si="48"/>
        <v>#REF!</v>
      </c>
      <c r="AW30" s="45" t="e">
        <f t="shared" si="48"/>
        <v>#REF!</v>
      </c>
      <c r="AX30" s="45" t="e">
        <f t="shared" ref="AX30" si="49">AX20*0.87</f>
        <v>#REF!</v>
      </c>
      <c r="AY30" s="45" t="e">
        <f t="shared" ref="AY30:BF30" si="50">AY20*0.87</f>
        <v>#REF!</v>
      </c>
      <c r="AZ30" s="45" t="e">
        <f t="shared" si="50"/>
        <v>#REF!</v>
      </c>
      <c r="BA30" s="45" t="e">
        <f t="shared" si="50"/>
        <v>#REF!</v>
      </c>
      <c r="BB30" s="45" t="e">
        <f t="shared" si="50"/>
        <v>#REF!</v>
      </c>
      <c r="BC30" s="45" t="e">
        <f t="shared" si="50"/>
        <v>#REF!</v>
      </c>
      <c r="BD30" s="45" t="e">
        <f t="shared" si="50"/>
        <v>#REF!</v>
      </c>
      <c r="BE30" s="45" t="e">
        <f t="shared" si="50"/>
        <v>#REF!</v>
      </c>
      <c r="BF30" s="45" t="e">
        <f t="shared" si="50"/>
        <v>#REF!</v>
      </c>
      <c r="BG30" s="45" t="e">
        <f t="shared" ref="BG30:BH30" si="51">BG20*0.87</f>
        <v>#REF!</v>
      </c>
      <c r="BH30" s="45" t="e">
        <f t="shared" si="51"/>
        <v>#REF!</v>
      </c>
    </row>
    <row r="31" spans="1:70" s="14" customFormat="1" ht="12" customHeight="1" x14ac:dyDescent="0.2">
      <c r="A31" s="123"/>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row>
    <row r="32" spans="1:70" ht="15" customHeight="1" x14ac:dyDescent="0.2">
      <c r="A32" s="298" t="s">
        <v>156</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299"/>
      <c r="AF32" s="299"/>
      <c r="AG32" s="299"/>
      <c r="AH32" s="299"/>
      <c r="AI32" s="299"/>
      <c r="AJ32" s="299"/>
      <c r="AK32" s="299"/>
      <c r="AL32" s="299"/>
      <c r="AM32" s="299"/>
      <c r="AN32" s="299"/>
      <c r="AO32" s="299"/>
      <c r="AP32" s="299"/>
      <c r="AQ32" s="299"/>
      <c r="AR32" s="299"/>
      <c r="AS32" s="299"/>
      <c r="AT32" s="299"/>
      <c r="AU32" s="299"/>
      <c r="AV32" s="299"/>
      <c r="AW32" s="299"/>
      <c r="AX32" s="299"/>
      <c r="AY32" s="299"/>
      <c r="AZ32" s="299"/>
      <c r="BA32" s="299"/>
      <c r="BB32" s="299"/>
      <c r="BC32" s="299"/>
      <c r="BD32" s="299"/>
      <c r="BE32" s="299"/>
      <c r="BF32" s="299"/>
      <c r="BG32" s="299"/>
      <c r="BH32" s="299"/>
      <c r="BI32" s="299"/>
      <c r="BJ32" s="299"/>
      <c r="BK32" s="299"/>
      <c r="BL32" s="299"/>
      <c r="BM32" s="299"/>
      <c r="BN32" s="299"/>
      <c r="BO32" s="299"/>
      <c r="BP32" s="299"/>
      <c r="BQ32" s="299"/>
      <c r="BR32" s="300"/>
    </row>
    <row r="33" spans="1:70" ht="18" customHeight="1" x14ac:dyDescent="0.2">
      <c r="A33" s="301"/>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2"/>
      <c r="AN33" s="302"/>
      <c r="AO33" s="302"/>
      <c r="AP33" s="302"/>
      <c r="AQ33" s="302"/>
      <c r="AR33" s="302"/>
      <c r="AS33" s="302"/>
      <c r="AT33" s="302"/>
      <c r="AU33" s="302"/>
      <c r="AV33" s="302"/>
      <c r="AW33" s="302"/>
      <c r="AX33" s="302"/>
      <c r="AY33" s="302"/>
      <c r="AZ33" s="302"/>
      <c r="BA33" s="302"/>
      <c r="BB33" s="302"/>
      <c r="BC33" s="302"/>
      <c r="BD33" s="302"/>
      <c r="BE33" s="302"/>
      <c r="BF33" s="302"/>
      <c r="BG33" s="302"/>
      <c r="BH33" s="302"/>
      <c r="BI33" s="302"/>
      <c r="BJ33" s="302"/>
      <c r="BK33" s="302"/>
      <c r="BL33" s="302"/>
      <c r="BM33" s="302"/>
      <c r="BN33" s="302"/>
      <c r="BO33" s="302"/>
      <c r="BP33" s="302"/>
      <c r="BQ33" s="302"/>
      <c r="BR33" s="303"/>
    </row>
    <row r="34" spans="1:70" ht="12" customHeight="1" x14ac:dyDescent="0.2">
      <c r="A34" s="304"/>
      <c r="B34" s="305"/>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c r="AE34" s="305"/>
      <c r="AF34" s="305"/>
      <c r="AG34" s="305"/>
      <c r="AH34" s="305"/>
      <c r="AI34" s="305"/>
      <c r="AJ34" s="305"/>
      <c r="AK34" s="305"/>
      <c r="AL34" s="305"/>
      <c r="AM34" s="305"/>
      <c r="AN34" s="305"/>
      <c r="AO34" s="305"/>
      <c r="AP34" s="305"/>
      <c r="AQ34" s="305"/>
      <c r="AR34" s="305"/>
      <c r="AS34" s="305"/>
      <c r="AT34" s="305"/>
      <c r="AU34" s="305"/>
      <c r="AV34" s="305"/>
      <c r="AW34" s="305"/>
      <c r="AX34" s="305"/>
      <c r="AY34" s="305"/>
      <c r="AZ34" s="305"/>
      <c r="BA34" s="305"/>
      <c r="BB34" s="305"/>
      <c r="BC34" s="305"/>
      <c r="BD34" s="305"/>
      <c r="BE34" s="305"/>
      <c r="BF34" s="305"/>
      <c r="BG34" s="305"/>
      <c r="BH34" s="305"/>
      <c r="BI34" s="305"/>
      <c r="BJ34" s="305"/>
      <c r="BK34" s="305"/>
      <c r="BL34" s="305"/>
      <c r="BM34" s="305"/>
      <c r="BN34" s="305"/>
      <c r="BO34" s="305"/>
      <c r="BP34" s="305"/>
      <c r="BQ34" s="305"/>
      <c r="BR34" s="306"/>
    </row>
    <row r="35" spans="1:70" ht="12" customHeight="1" x14ac:dyDescent="0.2">
      <c r="A35" s="2"/>
    </row>
    <row r="36" spans="1:70" ht="12" customHeight="1" x14ac:dyDescent="0.2">
      <c r="A36" s="277" t="s">
        <v>157</v>
      </c>
    </row>
    <row r="37" spans="1:70" ht="12" customHeight="1" x14ac:dyDescent="0.2">
      <c r="A37" s="277"/>
    </row>
    <row r="38" spans="1:70" ht="12" customHeight="1" x14ac:dyDescent="0.2">
      <c r="A38" s="277"/>
    </row>
    <row r="39" spans="1:70" customFormat="1" ht="12.75" x14ac:dyDescent="0.2"/>
    <row r="40" spans="1:70" x14ac:dyDescent="0.2">
      <c r="A40" s="87" t="s">
        <v>80</v>
      </c>
    </row>
    <row r="41" spans="1:70" ht="24" x14ac:dyDescent="0.2">
      <c r="A41" s="109" t="s">
        <v>124</v>
      </c>
      <c r="B41" s="108"/>
      <c r="C41" s="108"/>
      <c r="D41" s="108"/>
      <c r="E41" s="108"/>
      <c r="F41" s="108"/>
      <c r="G41" s="108"/>
      <c r="H41" s="108"/>
      <c r="I41" s="108"/>
      <c r="J41" s="108"/>
      <c r="K41" s="108"/>
      <c r="L41" s="108"/>
      <c r="M41" s="108"/>
      <c r="N41" s="108"/>
      <c r="O41" s="108"/>
      <c r="P41" s="108"/>
      <c r="Q41" s="108"/>
      <c r="R41" s="108"/>
      <c r="S41" s="108"/>
      <c r="T41" s="108"/>
      <c r="U41" s="108"/>
      <c r="V41" s="108"/>
      <c r="W41" s="108"/>
      <c r="X41" s="108"/>
    </row>
    <row r="42" spans="1:70" ht="24" x14ac:dyDescent="0.2">
      <c r="A42" s="109" t="s">
        <v>132</v>
      </c>
      <c r="B42" s="108"/>
      <c r="C42" s="108"/>
      <c r="D42" s="108"/>
      <c r="E42" s="108"/>
      <c r="F42" s="108"/>
      <c r="G42" s="108"/>
      <c r="H42" s="108"/>
      <c r="I42" s="108"/>
      <c r="J42" s="108"/>
      <c r="K42" s="108"/>
      <c r="L42" s="108"/>
      <c r="M42" s="108"/>
      <c r="N42" s="108"/>
      <c r="O42" s="108"/>
      <c r="P42" s="108"/>
      <c r="Q42" s="108"/>
      <c r="R42" s="108"/>
      <c r="S42" s="108"/>
      <c r="T42" s="108"/>
      <c r="U42" s="108"/>
      <c r="V42" s="108"/>
      <c r="W42" s="108"/>
      <c r="X42" s="108"/>
    </row>
    <row r="43" spans="1:70" x14ac:dyDescent="0.2">
      <c r="A43" s="13"/>
    </row>
    <row r="44" spans="1:70" x14ac:dyDescent="0.2">
      <c r="A44" s="86" t="s">
        <v>58</v>
      </c>
    </row>
    <row r="45" spans="1:70" x14ac:dyDescent="0.2">
      <c r="A45" s="60" t="s">
        <v>60</v>
      </c>
    </row>
    <row r="46" spans="1:70" x14ac:dyDescent="0.2">
      <c r="A46" s="60" t="s">
        <v>61</v>
      </c>
    </row>
    <row r="47" spans="1:70" x14ac:dyDescent="0.2">
      <c r="A47" s="60" t="s">
        <v>62</v>
      </c>
    </row>
    <row r="48" spans="1:70" x14ac:dyDescent="0.2">
      <c r="A48" s="60" t="s">
        <v>63</v>
      </c>
    </row>
    <row r="49" spans="1:30" ht="24" x14ac:dyDescent="0.2">
      <c r="A49" s="120" t="s">
        <v>136</v>
      </c>
    </row>
    <row r="50" spans="1:30" x14ac:dyDescent="0.2">
      <c r="A50" s="60" t="s">
        <v>101</v>
      </c>
    </row>
    <row r="51" spans="1:30" x14ac:dyDescent="0.2">
      <c r="A51" s="110" t="s">
        <v>150</v>
      </c>
    </row>
    <row r="52" spans="1:30" ht="31.5" x14ac:dyDescent="0.2">
      <c r="A52" s="117" t="s">
        <v>125</v>
      </c>
    </row>
    <row r="53" spans="1:30" ht="31.5" x14ac:dyDescent="0.2">
      <c r="A53" s="121" t="s">
        <v>143</v>
      </c>
      <c r="B53" s="88"/>
      <c r="C53" s="88"/>
      <c r="D53" s="88"/>
      <c r="E53" s="88"/>
      <c r="F53" s="88"/>
      <c r="G53" s="88"/>
      <c r="H53" s="88"/>
      <c r="I53" s="88"/>
      <c r="J53" s="88"/>
      <c r="K53" s="88"/>
      <c r="L53" s="88"/>
      <c r="M53" s="88"/>
      <c r="N53" s="88"/>
      <c r="O53" s="88"/>
      <c r="P53" s="88"/>
      <c r="Q53" s="88"/>
      <c r="R53" s="88"/>
      <c r="S53" s="88"/>
      <c r="T53" s="88"/>
      <c r="U53" s="88"/>
      <c r="V53" s="88"/>
      <c r="W53" s="88"/>
      <c r="X53" s="88"/>
      <c r="Y53" s="88"/>
      <c r="Z53" s="88"/>
    </row>
    <row r="54" spans="1:30" ht="21" x14ac:dyDescent="0.2">
      <c r="A54" s="121" t="s">
        <v>144</v>
      </c>
      <c r="B54" s="102"/>
      <c r="C54" s="102"/>
      <c r="D54" s="102"/>
      <c r="E54" s="102"/>
      <c r="F54" s="102"/>
      <c r="G54" s="102"/>
      <c r="H54" s="102"/>
      <c r="I54" s="102"/>
      <c r="J54" s="102"/>
      <c r="K54" s="102"/>
      <c r="L54" s="102"/>
      <c r="M54" s="102"/>
      <c r="N54" s="102"/>
      <c r="O54" s="102"/>
      <c r="P54" s="102"/>
      <c r="Q54" s="102"/>
      <c r="R54" s="102"/>
      <c r="S54" s="102"/>
      <c r="T54" s="102"/>
      <c r="U54" s="102"/>
      <c r="V54" s="102"/>
      <c r="W54" s="103"/>
      <c r="X54" s="103"/>
      <c r="Y54" s="103"/>
      <c r="Z54" s="112"/>
      <c r="AA54" s="107"/>
      <c r="AB54" s="107"/>
      <c r="AC54" s="107"/>
      <c r="AD54" s="107"/>
    </row>
    <row r="55" spans="1:30" ht="21" x14ac:dyDescent="0.2">
      <c r="A55" s="121" t="s">
        <v>145</v>
      </c>
      <c r="B55" s="102"/>
      <c r="C55" s="102"/>
      <c r="D55" s="102"/>
      <c r="E55" s="102"/>
      <c r="F55" s="102"/>
      <c r="G55" s="102"/>
      <c r="H55" s="102"/>
      <c r="I55" s="102"/>
      <c r="J55" s="102"/>
      <c r="K55" s="102"/>
      <c r="L55" s="102"/>
      <c r="M55" s="102"/>
      <c r="N55" s="102"/>
      <c r="O55" s="102"/>
      <c r="P55" s="102"/>
      <c r="Q55" s="102"/>
      <c r="R55" s="102"/>
      <c r="S55" s="102"/>
      <c r="T55" s="102"/>
      <c r="U55" s="102"/>
      <c r="V55" s="102"/>
      <c r="W55" s="103"/>
      <c r="X55" s="103"/>
      <c r="Y55" s="103"/>
      <c r="Z55" s="112"/>
      <c r="AA55" s="107"/>
      <c r="AB55" s="107"/>
      <c r="AC55" s="107"/>
      <c r="AD55" s="107"/>
    </row>
    <row r="56" spans="1:30" ht="42" x14ac:dyDescent="0.2">
      <c r="A56" s="121" t="s">
        <v>146</v>
      </c>
      <c r="B56" s="105"/>
      <c r="C56" s="105"/>
      <c r="D56" s="105"/>
      <c r="E56" s="105"/>
      <c r="F56" s="105"/>
      <c r="G56" s="105"/>
      <c r="H56" s="105"/>
      <c r="I56" s="105"/>
      <c r="J56" s="105"/>
      <c r="K56" s="105"/>
      <c r="L56" s="105"/>
      <c r="M56" s="105"/>
      <c r="N56" s="105"/>
      <c r="O56" s="105"/>
      <c r="P56" s="105"/>
      <c r="Q56" s="105"/>
      <c r="R56" s="105"/>
      <c r="S56" s="105"/>
      <c r="T56" s="105"/>
      <c r="U56" s="105"/>
      <c r="V56" s="105"/>
      <c r="W56" s="106"/>
      <c r="X56" s="106"/>
      <c r="Y56" s="106"/>
      <c r="Z56" s="107"/>
      <c r="AA56" s="107"/>
      <c r="AB56" s="107"/>
      <c r="AC56" s="107"/>
      <c r="AD56" s="107"/>
    </row>
    <row r="57" spans="1:30" ht="42" x14ac:dyDescent="0.2">
      <c r="A57" s="121" t="s">
        <v>147</v>
      </c>
    </row>
    <row r="58" spans="1:30" ht="26.25" x14ac:dyDescent="0.2">
      <c r="A58" s="121" t="s">
        <v>148</v>
      </c>
    </row>
    <row r="59" spans="1:30" ht="26.25" x14ac:dyDescent="0.2">
      <c r="A59" s="121" t="s">
        <v>149</v>
      </c>
    </row>
    <row r="60" spans="1:30" ht="42" x14ac:dyDescent="0.2">
      <c r="A60" s="121" t="s">
        <v>137</v>
      </c>
    </row>
    <row r="61" spans="1:30" ht="21" x14ac:dyDescent="0.2">
      <c r="A61" s="121" t="s">
        <v>138</v>
      </c>
    </row>
    <row r="62" spans="1:30" ht="21" x14ac:dyDescent="0.2">
      <c r="A62" s="121" t="s">
        <v>139</v>
      </c>
    </row>
    <row r="63" spans="1:30" ht="31.5" x14ac:dyDescent="0.2">
      <c r="A63" s="121" t="s">
        <v>140</v>
      </c>
    </row>
    <row r="64" spans="1:30" ht="31.5" x14ac:dyDescent="0.2">
      <c r="A64" s="121" t="s">
        <v>141</v>
      </c>
    </row>
    <row r="65" spans="1:1" ht="31.5" x14ac:dyDescent="0.2">
      <c r="A65" s="121" t="s">
        <v>142</v>
      </c>
    </row>
    <row r="66" spans="1:1" ht="12.75" x14ac:dyDescent="0.2">
      <c r="A66"/>
    </row>
    <row r="67" spans="1:1" ht="31.5" x14ac:dyDescent="0.2">
      <c r="A67" s="111" t="s">
        <v>126</v>
      </c>
    </row>
    <row r="68" spans="1:1" ht="12.75" x14ac:dyDescent="0.2">
      <c r="A68"/>
    </row>
    <row r="69" spans="1:1" ht="31.5" x14ac:dyDescent="0.2">
      <c r="A69" s="111" t="s">
        <v>127</v>
      </c>
    </row>
    <row r="70" spans="1:1" ht="94.5" x14ac:dyDescent="0.2">
      <c r="A70" s="118" t="s">
        <v>133</v>
      </c>
    </row>
    <row r="71" spans="1:1" ht="21" x14ac:dyDescent="0.2">
      <c r="A71" s="111" t="s">
        <v>128</v>
      </c>
    </row>
    <row r="73" spans="1:1" x14ac:dyDescent="0.2">
      <c r="A73" s="91" t="s">
        <v>65</v>
      </c>
    </row>
    <row r="74" spans="1:1" ht="36" x14ac:dyDescent="0.2">
      <c r="A74" s="62" t="s">
        <v>104</v>
      </c>
    </row>
    <row r="75" spans="1:1" ht="36" x14ac:dyDescent="0.2">
      <c r="A75" s="62" t="s">
        <v>105</v>
      </c>
    </row>
  </sheetData>
  <mergeCells count="2">
    <mergeCell ref="A32:BR34"/>
    <mergeCell ref="A36:A38"/>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22"/>
  <dimension ref="A1:BR55"/>
  <sheetViews>
    <sheetView zoomScaleNormal="100" workbookViewId="0">
      <pane xSplit="1" topLeftCell="AM1" activePane="topRight" state="frozen"/>
      <selection activeCell="BE26" sqref="BE26:BE27"/>
      <selection pane="topRight" activeCell="BF6" sqref="BF6"/>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 style="2" hidden="1" customWidth="1"/>
    <col min="58" max="59" width="9.85546875" style="2" customWidth="1"/>
    <col min="60" max="60" width="9.7109375" style="2" customWidth="1"/>
    <col min="61" max="16384" width="8.42578125" style="2"/>
  </cols>
  <sheetData>
    <row r="1" spans="1:7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70" s="5" customFormat="1" ht="15" customHeight="1" x14ac:dyDescent="0.2">
      <c r="A2" s="119" t="s">
        <v>154</v>
      </c>
      <c r="B2" s="6"/>
      <c r="C2" s="6"/>
      <c r="D2" s="6"/>
      <c r="E2" s="77"/>
      <c r="F2" s="77"/>
      <c r="G2" s="77"/>
      <c r="H2" s="77"/>
      <c r="I2" s="77"/>
      <c r="J2" s="77"/>
      <c r="K2" s="77"/>
      <c r="L2" s="77"/>
      <c r="M2" s="77"/>
      <c r="N2" s="77"/>
      <c r="O2" s="77"/>
      <c r="P2" s="77"/>
      <c r="Q2" s="77"/>
      <c r="R2" s="77"/>
      <c r="S2" s="77"/>
      <c r="T2" s="77"/>
      <c r="U2" s="77"/>
      <c r="V2" s="77"/>
      <c r="W2" s="77"/>
      <c r="X2" s="77"/>
      <c r="Y2" s="77"/>
      <c r="Z2" s="77"/>
    </row>
    <row r="3" spans="1:70" s="11" customFormat="1" ht="20.25" customHeight="1" x14ac:dyDescent="0.2">
      <c r="A3" s="74" t="s">
        <v>52</v>
      </c>
      <c r="B3" s="10" t="e">
        <f>#REF!</f>
        <v>#REF!</v>
      </c>
      <c r="C3" s="10" t="e">
        <f>#REF!</f>
        <v>#REF!</v>
      </c>
      <c r="D3" s="10" t="e">
        <f>#REF!</f>
        <v>#REF!</v>
      </c>
      <c r="E3" s="10" t="e">
        <f>#REF!</f>
        <v>#REF!</v>
      </c>
      <c r="F3" s="10" t="e">
        <f>#REF!</f>
        <v>#REF!</v>
      </c>
      <c r="G3" s="10" t="e">
        <f>#REF!</f>
        <v>#REF!</v>
      </c>
      <c r="H3" s="10" t="e">
        <f>#REF!</f>
        <v>#REF!</v>
      </c>
      <c r="I3" s="10" t="e">
        <f>#REF!</f>
        <v>#REF!</v>
      </c>
      <c r="J3" s="10" t="e">
        <f>#REF!</f>
        <v>#REF!</v>
      </c>
      <c r="K3" s="10" t="e">
        <f>#REF!</f>
        <v>#REF!</v>
      </c>
      <c r="L3" s="10" t="e">
        <f>#REF!</f>
        <v>#REF!</v>
      </c>
      <c r="M3" s="10" t="e">
        <f>#REF!</f>
        <v>#REF!</v>
      </c>
      <c r="N3" s="10" t="e">
        <f>#REF!</f>
        <v>#REF!</v>
      </c>
      <c r="O3" s="10" t="e">
        <f>#REF!</f>
        <v>#REF!</v>
      </c>
      <c r="P3" s="10" t="e">
        <f>#REF!</f>
        <v>#REF!</v>
      </c>
      <c r="Q3" s="10" t="e">
        <f>#REF!</f>
        <v>#REF!</v>
      </c>
      <c r="R3" s="10" t="e">
        <f>#REF!</f>
        <v>#REF!</v>
      </c>
      <c r="S3" s="10" t="e">
        <f>#REF!</f>
        <v>#REF!</v>
      </c>
      <c r="T3" s="10" t="e">
        <f>#REF!</f>
        <v>#REF!</v>
      </c>
      <c r="U3" s="10" t="e">
        <f>#REF!</f>
        <v>#REF!</v>
      </c>
      <c r="V3" s="10" t="e">
        <f>#REF!</f>
        <v>#REF!</v>
      </c>
      <c r="W3" s="73" t="e">
        <f>#REF!</f>
        <v>#REF!</v>
      </c>
      <c r="X3" s="73" t="e">
        <f>#REF!</f>
        <v>#REF!</v>
      </c>
      <c r="Y3" s="73" t="e">
        <f>#REF!</f>
        <v>#REF!</v>
      </c>
      <c r="Z3" s="73" t="e">
        <f>#REF!</f>
        <v>#REF!</v>
      </c>
      <c r="AA3" s="73" t="e">
        <f>'ЗЭГ FIT20'!AA3</f>
        <v>#REF!</v>
      </c>
      <c r="AB3" s="73" t="e">
        <f>'ЗЭГ FIT20'!AB3</f>
        <v>#REF!</v>
      </c>
      <c r="AC3" s="73" t="e">
        <f>'ЗЭГ FIT20'!AC3</f>
        <v>#REF!</v>
      </c>
      <c r="AD3" s="73" t="e">
        <f>'ЗЭГ FIT20'!AD3</f>
        <v>#REF!</v>
      </c>
      <c r="AE3" s="73" t="e">
        <f>'ЗЭГ FIT20'!AE3</f>
        <v>#REF!</v>
      </c>
      <c r="AF3" s="73" t="e">
        <f>'ЗЭГ FIT20'!AF3</f>
        <v>#REF!</v>
      </c>
      <c r="AG3" s="73" t="e">
        <f>'ЗЭГ FIT20'!AG3</f>
        <v>#REF!</v>
      </c>
      <c r="AH3" s="73" t="e">
        <f>'ЗЭГ FIT20'!AH3</f>
        <v>#REF!</v>
      </c>
      <c r="AI3" s="73" t="e">
        <f>'ЗЭГ FIT20'!AI3</f>
        <v>#REF!</v>
      </c>
      <c r="AJ3" s="73" t="e">
        <f>'ЗЭГ FIT20'!AJ3</f>
        <v>#REF!</v>
      </c>
      <c r="AK3" s="73" t="e">
        <f>'ЗЭГ FIT20'!AK3</f>
        <v>#REF!</v>
      </c>
      <c r="AL3" s="73" t="e">
        <f>'ЗЭГ FIT20'!AL3</f>
        <v>#REF!</v>
      </c>
      <c r="AM3" s="73" t="e">
        <f>'ЗЭГ FIT20'!AM3</f>
        <v>#REF!</v>
      </c>
      <c r="AN3" s="73" t="e">
        <f>'ЗЭГ FIT20'!AN3</f>
        <v>#REF!</v>
      </c>
      <c r="AO3" s="73" t="e">
        <f>'ЗЭГ FIT20'!AO3</f>
        <v>#REF!</v>
      </c>
      <c r="AP3" s="73" t="e">
        <f>'ЗЭГ FIT20'!AP3</f>
        <v>#REF!</v>
      </c>
      <c r="AQ3" s="73" t="e">
        <f>'ЗЭГ FIT20'!AQ3</f>
        <v>#REF!</v>
      </c>
      <c r="AR3" s="73" t="e">
        <f>'ЗЭГ FIT20'!AR3</f>
        <v>#REF!</v>
      </c>
      <c r="AS3" s="73" t="e">
        <f>'ЗЭГ FIT20'!AS3</f>
        <v>#REF!</v>
      </c>
      <c r="AT3" s="73" t="e">
        <f>'ЗЭГ FIT20'!AT3</f>
        <v>#REF!</v>
      </c>
      <c r="AU3" s="73" t="e">
        <f>'ЗЭГ FIT20'!AU3</f>
        <v>#REF!</v>
      </c>
      <c r="AV3" s="73" t="e">
        <f>'ЗЭГ FIT20'!AV3</f>
        <v>#REF!</v>
      </c>
      <c r="AW3" s="73" t="e">
        <f>'ЗЭГ FIT20'!AW3</f>
        <v>#REF!</v>
      </c>
      <c r="AX3" s="73" t="e">
        <f>'ЗЭГ FIT20'!AX3</f>
        <v>#REF!</v>
      </c>
      <c r="AY3" s="73" t="e">
        <f>'ЗЭГ FIT20'!AY3</f>
        <v>#REF!</v>
      </c>
      <c r="AZ3" s="73" t="e">
        <f>'ЗЭГ FIT20'!AZ3</f>
        <v>#REF!</v>
      </c>
      <c r="BA3" s="73" t="e">
        <f>'ЗЭГ FIT20'!BA3</f>
        <v>#REF!</v>
      </c>
      <c r="BB3" s="73" t="e">
        <f>'ЗЭГ FIT20'!BB3</f>
        <v>#REF!</v>
      </c>
      <c r="BC3" s="73" t="e">
        <f>'ЗЭГ FIT20'!BC3</f>
        <v>#REF!</v>
      </c>
      <c r="BD3" s="73" t="e">
        <f>'ЗЭГ FIT20'!BD3</f>
        <v>#REF!</v>
      </c>
      <c r="BE3" s="73" t="e">
        <f>'ЗЭГ FIT20'!BE3</f>
        <v>#REF!</v>
      </c>
      <c r="BF3" s="73" t="e">
        <f>'ЗЭГ FIT20'!BF3</f>
        <v>#REF!</v>
      </c>
      <c r="BG3" s="73" t="e">
        <f>'ЗЭГ FIT20'!BG3</f>
        <v>#REF!</v>
      </c>
      <c r="BH3" s="73" t="e">
        <f>'ЗЭГ FIT20'!BH3</f>
        <v>#REF!</v>
      </c>
    </row>
    <row r="4" spans="1:70" s="11" customFormat="1" ht="20.25" customHeight="1" x14ac:dyDescent="0.2">
      <c r="A4" s="74"/>
      <c r="B4" s="10"/>
      <c r="C4" s="10"/>
      <c r="D4" s="10"/>
      <c r="E4" s="10"/>
      <c r="F4" s="10"/>
      <c r="G4" s="10"/>
      <c r="H4" s="10"/>
      <c r="I4" s="10"/>
      <c r="J4" s="10"/>
      <c r="K4" s="10"/>
      <c r="L4" s="10"/>
      <c r="M4" s="10"/>
      <c r="N4" s="10"/>
      <c r="O4" s="10"/>
      <c r="P4" s="10"/>
      <c r="Q4" s="10"/>
      <c r="R4" s="10"/>
      <c r="S4" s="10"/>
      <c r="T4" s="10"/>
      <c r="U4" s="10"/>
      <c r="V4" s="10"/>
      <c r="W4" s="73" t="e">
        <f>#REF!</f>
        <v>#REF!</v>
      </c>
      <c r="X4" s="73" t="e">
        <f>#REF!</f>
        <v>#REF!</v>
      </c>
      <c r="Y4" s="73" t="e">
        <f>#REF!</f>
        <v>#REF!</v>
      </c>
      <c r="Z4" s="73" t="e">
        <f>#REF!</f>
        <v>#REF!</v>
      </c>
      <c r="AA4" s="73" t="e">
        <f>'ЗЭГ FIT20'!AA4</f>
        <v>#REF!</v>
      </c>
      <c r="AB4" s="73" t="e">
        <f>'ЗЭГ FIT20'!AB4</f>
        <v>#REF!</v>
      </c>
      <c r="AC4" s="73" t="e">
        <f>'ЗЭГ FIT20'!AC4</f>
        <v>#REF!</v>
      </c>
      <c r="AD4" s="73" t="e">
        <f>'ЗЭГ FIT20'!AD4</f>
        <v>#REF!</v>
      </c>
      <c r="AE4" s="73" t="e">
        <f>'ЗЭГ FIT20'!AE4</f>
        <v>#REF!</v>
      </c>
      <c r="AF4" s="73" t="e">
        <f>'ЗЭГ FIT20'!AF4</f>
        <v>#REF!</v>
      </c>
      <c r="AG4" s="73" t="e">
        <f>'ЗЭГ FIT20'!AG4</f>
        <v>#REF!</v>
      </c>
      <c r="AH4" s="73" t="e">
        <f>'ЗЭГ FIT20'!AH4</f>
        <v>#REF!</v>
      </c>
      <c r="AI4" s="73" t="e">
        <f>'ЗЭГ FIT20'!AI4</f>
        <v>#REF!</v>
      </c>
      <c r="AJ4" s="73" t="e">
        <f>'ЗЭГ FIT20'!AJ4</f>
        <v>#REF!</v>
      </c>
      <c r="AK4" s="73" t="e">
        <f>'ЗЭГ FIT20'!AK4</f>
        <v>#REF!</v>
      </c>
      <c r="AL4" s="73" t="e">
        <f>'ЗЭГ FIT20'!AL4</f>
        <v>#REF!</v>
      </c>
      <c r="AM4" s="73" t="e">
        <f>'ЗЭГ FIT20'!AM4</f>
        <v>#REF!</v>
      </c>
      <c r="AN4" s="73" t="e">
        <f>'ЗЭГ FIT20'!AN4</f>
        <v>#REF!</v>
      </c>
      <c r="AO4" s="73" t="e">
        <f>'ЗЭГ FIT20'!AO4</f>
        <v>#REF!</v>
      </c>
      <c r="AP4" s="73" t="e">
        <f>'ЗЭГ FIT20'!AP4</f>
        <v>#REF!</v>
      </c>
      <c r="AQ4" s="73" t="e">
        <f>'ЗЭГ FIT20'!AQ4</f>
        <v>#REF!</v>
      </c>
      <c r="AR4" s="73" t="e">
        <f>'ЗЭГ FIT20'!AR4</f>
        <v>#REF!</v>
      </c>
      <c r="AS4" s="73" t="e">
        <f>'ЗЭГ FIT20'!AS4</f>
        <v>#REF!</v>
      </c>
      <c r="AT4" s="73" t="e">
        <f>'ЗЭГ FIT20'!AT4</f>
        <v>#REF!</v>
      </c>
      <c r="AU4" s="73" t="e">
        <f>'ЗЭГ FIT20'!AU4</f>
        <v>#REF!</v>
      </c>
      <c r="AV4" s="73" t="e">
        <f>'ЗЭГ FIT20'!AV4</f>
        <v>#REF!</v>
      </c>
      <c r="AW4" s="73" t="e">
        <f>'ЗЭГ FIT20'!AW4</f>
        <v>#REF!</v>
      </c>
      <c r="AX4" s="73" t="e">
        <f>'ЗЭГ FIT20'!AX4</f>
        <v>#REF!</v>
      </c>
      <c r="AY4" s="73" t="e">
        <f>'ЗЭГ FIT20'!AY4</f>
        <v>#REF!</v>
      </c>
      <c r="AZ4" s="73" t="e">
        <f>'ЗЭГ FIT20'!AZ4</f>
        <v>#REF!</v>
      </c>
      <c r="BA4" s="73" t="e">
        <f>'ЗЭГ FIT20'!BA4</f>
        <v>#REF!</v>
      </c>
      <c r="BB4" s="73" t="e">
        <f>'ЗЭГ FIT20'!BB4</f>
        <v>#REF!</v>
      </c>
      <c r="BC4" s="73" t="e">
        <f>'ЗЭГ FIT20'!BC4</f>
        <v>#REF!</v>
      </c>
      <c r="BD4" s="73" t="e">
        <f>'ЗЭГ FIT20'!BD4</f>
        <v>#REF!</v>
      </c>
      <c r="BE4" s="73" t="e">
        <f>'ЗЭГ FIT20'!BE4</f>
        <v>#REF!</v>
      </c>
      <c r="BF4" s="73" t="e">
        <f>'ЗЭГ FIT20'!BF4</f>
        <v>#REF!</v>
      </c>
      <c r="BG4" s="73" t="e">
        <f>'ЗЭГ FIT20'!BG4</f>
        <v>#REF!</v>
      </c>
      <c r="BH4" s="73" t="e">
        <f>'ЗЭГ FIT20'!BH4</f>
        <v>#REF!</v>
      </c>
    </row>
    <row r="5" spans="1:70" s="14" customFormat="1" ht="12" customHeight="1" x14ac:dyDescent="0.2">
      <c r="A5" s="33"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row>
    <row r="6" spans="1:70" s="14" customFormat="1" ht="12" customHeight="1" x14ac:dyDescent="0.2">
      <c r="A6" s="42">
        <v>1</v>
      </c>
      <c r="B6" s="45" t="e">
        <f>#REF!*0.87</f>
        <v>#REF!</v>
      </c>
      <c r="C6" s="45" t="e">
        <f>#REF!*0.87</f>
        <v>#REF!</v>
      </c>
      <c r="D6" s="45" t="e">
        <f>#REF!*0.87</f>
        <v>#REF!</v>
      </c>
      <c r="E6" s="45" t="e">
        <f>#REF!*0.87</f>
        <v>#REF!</v>
      </c>
      <c r="F6" s="45" t="e">
        <f>#REF!*0.87</f>
        <v>#REF!</v>
      </c>
      <c r="G6" s="45" t="e">
        <f>#REF!*0.87</f>
        <v>#REF!</v>
      </c>
      <c r="H6" s="45" t="e">
        <f>#REF!*0.87</f>
        <v>#REF!</v>
      </c>
      <c r="I6" s="45" t="e">
        <f>#REF!*0.87</f>
        <v>#REF!</v>
      </c>
      <c r="J6" s="45" t="e">
        <f>#REF!*0.87</f>
        <v>#REF!</v>
      </c>
      <c r="K6" s="45" t="e">
        <f>#REF!*0.87</f>
        <v>#REF!</v>
      </c>
      <c r="L6" s="45" t="e">
        <f>#REF!*0.87</f>
        <v>#REF!</v>
      </c>
      <c r="M6" s="45" t="e">
        <f>#REF!*0.87</f>
        <v>#REF!</v>
      </c>
      <c r="N6" s="45" t="e">
        <f>#REF!*0.87</f>
        <v>#REF!</v>
      </c>
      <c r="O6" s="45" t="e">
        <f>#REF!*0.87</f>
        <v>#REF!</v>
      </c>
      <c r="P6" s="45" t="e">
        <f>#REF!*0.87</f>
        <v>#REF!</v>
      </c>
      <c r="Q6" s="45" t="e">
        <f>#REF!*0.87</f>
        <v>#REF!</v>
      </c>
      <c r="R6" s="45" t="e">
        <f>#REF!*0.87</f>
        <v>#REF!</v>
      </c>
      <c r="S6" s="45" t="e">
        <f>#REF!*0.87</f>
        <v>#REF!</v>
      </c>
      <c r="T6" s="45" t="e">
        <f>#REF!*0.87</f>
        <v>#REF!</v>
      </c>
      <c r="U6" s="45" t="e">
        <f>#REF!*0.87</f>
        <v>#REF!</v>
      </c>
      <c r="V6" s="45" t="e">
        <f>#REF!*0.87</f>
        <v>#REF!</v>
      </c>
      <c r="W6" s="45" t="e">
        <f>#REF!*0.87</f>
        <v>#REF!</v>
      </c>
      <c r="X6" s="45" t="e">
        <f>#REF!*0.87</f>
        <v>#REF!</v>
      </c>
      <c r="Y6" s="45" t="e">
        <f>#REF!*0.87</f>
        <v>#REF!</v>
      </c>
      <c r="Z6" s="45" t="e">
        <f>#REF!*0.87</f>
        <v>#REF!</v>
      </c>
      <c r="AA6" s="45" t="e">
        <f>'ЗЭГ FIT20'!AA16*0.9</f>
        <v>#REF!</v>
      </c>
      <c r="AB6" s="45" t="e">
        <f>'ЗЭГ FIT20'!AB16*0.9</f>
        <v>#REF!</v>
      </c>
      <c r="AC6" s="45" t="e">
        <f>'ЗЭГ FIT20'!AC16*0.9</f>
        <v>#REF!</v>
      </c>
      <c r="AD6" s="45" t="e">
        <f>'ЗЭГ FIT20'!AD16*0.9</f>
        <v>#REF!</v>
      </c>
      <c r="AE6" s="45" t="e">
        <f>'ЗЭГ FIT20'!AE16*0.9</f>
        <v>#REF!</v>
      </c>
      <c r="AF6" s="45" t="e">
        <f>'ЗЭГ FIT20'!AF16*0.9</f>
        <v>#REF!</v>
      </c>
      <c r="AG6" s="45" t="e">
        <f>'ЗЭГ FIT20'!AG16*0.9</f>
        <v>#REF!</v>
      </c>
      <c r="AH6" s="45" t="e">
        <f>'ЗЭГ FIT20'!AH16*0.9</f>
        <v>#REF!</v>
      </c>
      <c r="AI6" s="45" t="e">
        <f>'ЗЭГ FIT20'!AI16*0.9</f>
        <v>#REF!</v>
      </c>
      <c r="AJ6" s="45" t="e">
        <f>'ЗЭГ FIT20'!AJ16*0.9</f>
        <v>#REF!</v>
      </c>
      <c r="AK6" s="45" t="e">
        <f>'ЗЭГ FIT20'!AK16*0.9</f>
        <v>#REF!</v>
      </c>
      <c r="AL6" s="45" t="e">
        <f>'ЗЭГ FIT20'!AL16*0.9</f>
        <v>#REF!</v>
      </c>
      <c r="AM6" s="45" t="e">
        <f>'ЗЭГ FIT20'!AM16*0.9</f>
        <v>#REF!</v>
      </c>
      <c r="AN6" s="45" t="e">
        <f>'ЗЭГ FIT20'!AN16*0.9</f>
        <v>#REF!</v>
      </c>
      <c r="AO6" s="45" t="e">
        <f>'ЗЭГ FIT20'!AO16*0.9</f>
        <v>#REF!</v>
      </c>
      <c r="AP6" s="45" t="e">
        <f>'ЗЭГ FIT20'!AP16*0.9</f>
        <v>#REF!</v>
      </c>
      <c r="AQ6" s="45" t="e">
        <f>'ЗЭГ FIT20'!AQ16*0.9</f>
        <v>#REF!</v>
      </c>
      <c r="AR6" s="45" t="e">
        <f>'ЗЭГ FIT20'!AR16*0.9</f>
        <v>#REF!</v>
      </c>
      <c r="AS6" s="45" t="e">
        <f>'ЗЭГ FIT20'!AS16*0.9</f>
        <v>#REF!</v>
      </c>
      <c r="AT6" s="45" t="e">
        <f>'ЗЭГ FIT20'!AT16*0.9</f>
        <v>#REF!</v>
      </c>
      <c r="AU6" s="45" t="e">
        <f>'ЗЭГ FIT20'!AU16*0.9</f>
        <v>#REF!</v>
      </c>
      <c r="AV6" s="45" t="e">
        <f>'ЗЭГ FIT20'!AV16*0.9</f>
        <v>#REF!</v>
      </c>
      <c r="AW6" s="45" t="e">
        <f>'ЗЭГ FIT20'!AW16*0.9</f>
        <v>#REF!</v>
      </c>
      <c r="AX6" s="45" t="e">
        <f>'ЗЭГ FIT20'!AX16*0.9</f>
        <v>#REF!</v>
      </c>
      <c r="AY6" s="45" t="e">
        <f>'ЗЭГ FIT20'!AY16*0.9</f>
        <v>#REF!</v>
      </c>
      <c r="AZ6" s="45" t="e">
        <f>'ЗЭГ FIT20'!AZ16*0.9</f>
        <v>#REF!</v>
      </c>
      <c r="BA6" s="45" t="e">
        <f>'ЗЭГ FIT20'!BA16*0.9</f>
        <v>#REF!</v>
      </c>
      <c r="BB6" s="45" t="e">
        <f>'ЗЭГ FIT20'!BB16*0.9</f>
        <v>#REF!</v>
      </c>
      <c r="BC6" s="45" t="e">
        <f>'ЗЭГ FIT20'!BC16*0.9</f>
        <v>#REF!</v>
      </c>
      <c r="BD6" s="45" t="e">
        <f>'ЗЭГ FIT20'!BD16*0.9</f>
        <v>#REF!</v>
      </c>
      <c r="BE6" s="45" t="e">
        <f>'ЗЭГ FIT20'!BE16*0.9</f>
        <v>#REF!</v>
      </c>
      <c r="BF6" s="45" t="e">
        <f>'ЗЭГ FIT20'!BF16*0.9</f>
        <v>#REF!</v>
      </c>
      <c r="BG6" s="45" t="e">
        <f>'ЗЭГ FIT20'!BG16*0.9</f>
        <v>#REF!</v>
      </c>
      <c r="BH6" s="45" t="e">
        <f>'ЗЭГ FIT20'!BH16*0.9</f>
        <v>#REF!</v>
      </c>
    </row>
    <row r="7" spans="1:70" s="14" customFormat="1" ht="12" customHeight="1" x14ac:dyDescent="0.2">
      <c r="A7" s="42">
        <v>2</v>
      </c>
      <c r="B7" s="45" t="e">
        <f>#REF!*0.87</f>
        <v>#REF!</v>
      </c>
      <c r="C7" s="45" t="e">
        <f>#REF!*0.87</f>
        <v>#REF!</v>
      </c>
      <c r="D7" s="45" t="e">
        <f>#REF!*0.87</f>
        <v>#REF!</v>
      </c>
      <c r="E7" s="45" t="e">
        <f>#REF!*0.87</f>
        <v>#REF!</v>
      </c>
      <c r="F7" s="45" t="e">
        <f>#REF!*0.87</f>
        <v>#REF!</v>
      </c>
      <c r="G7" s="45" t="e">
        <f>#REF!*0.87</f>
        <v>#REF!</v>
      </c>
      <c r="H7" s="45" t="e">
        <f>#REF!*0.87</f>
        <v>#REF!</v>
      </c>
      <c r="I7" s="45" t="e">
        <f>#REF!*0.87</f>
        <v>#REF!</v>
      </c>
      <c r="J7" s="45" t="e">
        <f>#REF!*0.87</f>
        <v>#REF!</v>
      </c>
      <c r="K7" s="45" t="e">
        <f>#REF!*0.87</f>
        <v>#REF!</v>
      </c>
      <c r="L7" s="45" t="e">
        <f>#REF!*0.87</f>
        <v>#REF!</v>
      </c>
      <c r="M7" s="45" t="e">
        <f>#REF!*0.87</f>
        <v>#REF!</v>
      </c>
      <c r="N7" s="45" t="e">
        <f>#REF!*0.87</f>
        <v>#REF!</v>
      </c>
      <c r="O7" s="45" t="e">
        <f>#REF!*0.87</f>
        <v>#REF!</v>
      </c>
      <c r="P7" s="45" t="e">
        <f>#REF!*0.87</f>
        <v>#REF!</v>
      </c>
      <c r="Q7" s="45" t="e">
        <f>#REF!*0.87</f>
        <v>#REF!</v>
      </c>
      <c r="R7" s="45" t="e">
        <f>#REF!*0.87</f>
        <v>#REF!</v>
      </c>
      <c r="S7" s="45" t="e">
        <f>#REF!*0.87</f>
        <v>#REF!</v>
      </c>
      <c r="T7" s="45" t="e">
        <f>#REF!*0.87</f>
        <v>#REF!</v>
      </c>
      <c r="U7" s="45" t="e">
        <f>#REF!*0.87</f>
        <v>#REF!</v>
      </c>
      <c r="V7" s="45" t="e">
        <f>#REF!*0.87</f>
        <v>#REF!</v>
      </c>
      <c r="W7" s="45" t="e">
        <f>#REF!*0.87</f>
        <v>#REF!</v>
      </c>
      <c r="X7" s="45" t="e">
        <f>#REF!*0.87</f>
        <v>#REF!</v>
      </c>
      <c r="Y7" s="45" t="e">
        <f>#REF!*0.87</f>
        <v>#REF!</v>
      </c>
      <c r="Z7" s="45" t="e">
        <f>#REF!*0.87</f>
        <v>#REF!</v>
      </c>
      <c r="AA7" s="45" t="e">
        <f>'ЗЭГ FIT20'!AA17*0.9</f>
        <v>#REF!</v>
      </c>
      <c r="AB7" s="45" t="e">
        <f>'ЗЭГ FIT20'!AB17*0.9</f>
        <v>#REF!</v>
      </c>
      <c r="AC7" s="45" t="e">
        <f>'ЗЭГ FIT20'!AC17*0.9</f>
        <v>#REF!</v>
      </c>
      <c r="AD7" s="45" t="e">
        <f>'ЗЭГ FIT20'!AD17*0.9</f>
        <v>#REF!</v>
      </c>
      <c r="AE7" s="45" t="e">
        <f>'ЗЭГ FIT20'!AE17*0.9</f>
        <v>#REF!</v>
      </c>
      <c r="AF7" s="45" t="e">
        <f>'ЗЭГ FIT20'!AF17*0.9</f>
        <v>#REF!</v>
      </c>
      <c r="AG7" s="45" t="e">
        <f>'ЗЭГ FIT20'!AG17*0.9</f>
        <v>#REF!</v>
      </c>
      <c r="AH7" s="45" t="e">
        <f>'ЗЭГ FIT20'!AH17*0.9</f>
        <v>#REF!</v>
      </c>
      <c r="AI7" s="45" t="e">
        <f>'ЗЭГ FIT20'!AI17*0.9</f>
        <v>#REF!</v>
      </c>
      <c r="AJ7" s="45" t="e">
        <f>'ЗЭГ FIT20'!AJ17*0.9</f>
        <v>#REF!</v>
      </c>
      <c r="AK7" s="45" t="e">
        <f>'ЗЭГ FIT20'!AK17*0.9</f>
        <v>#REF!</v>
      </c>
      <c r="AL7" s="45" t="e">
        <f>'ЗЭГ FIT20'!AL17*0.9</f>
        <v>#REF!</v>
      </c>
      <c r="AM7" s="45" t="e">
        <f>'ЗЭГ FIT20'!AM17*0.9</f>
        <v>#REF!</v>
      </c>
      <c r="AN7" s="45" t="e">
        <f>'ЗЭГ FIT20'!AN17*0.9</f>
        <v>#REF!</v>
      </c>
      <c r="AO7" s="45" t="e">
        <f>'ЗЭГ FIT20'!AO17*0.9</f>
        <v>#REF!</v>
      </c>
      <c r="AP7" s="45" t="e">
        <f>'ЗЭГ FIT20'!AP17*0.9</f>
        <v>#REF!</v>
      </c>
      <c r="AQ7" s="45" t="e">
        <f>'ЗЭГ FIT20'!AQ17*0.9</f>
        <v>#REF!</v>
      </c>
      <c r="AR7" s="45" t="e">
        <f>'ЗЭГ FIT20'!AR17*0.9</f>
        <v>#REF!</v>
      </c>
      <c r="AS7" s="45" t="e">
        <f>'ЗЭГ FIT20'!AS17*0.9</f>
        <v>#REF!</v>
      </c>
      <c r="AT7" s="45" t="e">
        <f>'ЗЭГ FIT20'!AT17*0.9</f>
        <v>#REF!</v>
      </c>
      <c r="AU7" s="45" t="e">
        <f>'ЗЭГ FIT20'!AU17*0.9</f>
        <v>#REF!</v>
      </c>
      <c r="AV7" s="45" t="e">
        <f>'ЗЭГ FIT20'!AV17*0.9</f>
        <v>#REF!</v>
      </c>
      <c r="AW7" s="45" t="e">
        <f>'ЗЭГ FIT20'!AW17*0.9</f>
        <v>#REF!</v>
      </c>
      <c r="AX7" s="45" t="e">
        <f>'ЗЭГ FIT20'!AX17*0.9</f>
        <v>#REF!</v>
      </c>
      <c r="AY7" s="45" t="e">
        <f>'ЗЭГ FIT20'!AY17*0.9</f>
        <v>#REF!</v>
      </c>
      <c r="AZ7" s="45" t="e">
        <f>'ЗЭГ FIT20'!AZ17*0.9</f>
        <v>#REF!</v>
      </c>
      <c r="BA7" s="45" t="e">
        <f>'ЗЭГ FIT20'!BA17*0.9</f>
        <v>#REF!</v>
      </c>
      <c r="BB7" s="45" t="e">
        <f>'ЗЭГ FIT20'!BB17*0.9</f>
        <v>#REF!</v>
      </c>
      <c r="BC7" s="45" t="e">
        <f>'ЗЭГ FIT20'!BC17*0.9</f>
        <v>#REF!</v>
      </c>
      <c r="BD7" s="45" t="e">
        <f>'ЗЭГ FIT20'!BD17*0.9</f>
        <v>#REF!</v>
      </c>
      <c r="BE7" s="45" t="e">
        <f>'ЗЭГ FIT20'!BE17*0.9</f>
        <v>#REF!</v>
      </c>
      <c r="BF7" s="45" t="e">
        <f>'ЗЭГ FIT20'!BF17*0.9</f>
        <v>#REF!</v>
      </c>
      <c r="BG7" s="45" t="e">
        <f>'ЗЭГ FIT20'!BG17*0.9</f>
        <v>#REF!</v>
      </c>
      <c r="BH7" s="45" t="e">
        <f>'ЗЭГ FIT20'!BH17*0.9</f>
        <v>#REF!</v>
      </c>
    </row>
    <row r="8" spans="1:70" s="14" customFormat="1" ht="12" customHeight="1" x14ac:dyDescent="0.2">
      <c r="A8" s="33" t="s">
        <v>54</v>
      </c>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row>
    <row r="9" spans="1:70" s="14" customFormat="1" ht="12" customHeight="1" x14ac:dyDescent="0.2">
      <c r="A9" s="42">
        <v>1</v>
      </c>
      <c r="B9" s="45" t="e">
        <f>#REF!*0.87</f>
        <v>#REF!</v>
      </c>
      <c r="C9" s="45" t="e">
        <f>#REF!*0.87</f>
        <v>#REF!</v>
      </c>
      <c r="D9" s="45" t="e">
        <f>#REF!*0.87</f>
        <v>#REF!</v>
      </c>
      <c r="E9" s="45" t="e">
        <f>#REF!*0.87</f>
        <v>#REF!</v>
      </c>
      <c r="F9" s="45" t="e">
        <f>#REF!*0.87</f>
        <v>#REF!</v>
      </c>
      <c r="G9" s="45" t="e">
        <f>#REF!*0.87</f>
        <v>#REF!</v>
      </c>
      <c r="H9" s="45" t="e">
        <f>#REF!*0.87</f>
        <v>#REF!</v>
      </c>
      <c r="I9" s="45" t="e">
        <f>#REF!*0.87</f>
        <v>#REF!</v>
      </c>
      <c r="J9" s="45" t="e">
        <f>#REF!*0.87</f>
        <v>#REF!</v>
      </c>
      <c r="K9" s="45" t="e">
        <f>#REF!*0.87</f>
        <v>#REF!</v>
      </c>
      <c r="L9" s="45" t="e">
        <f>#REF!*0.87</f>
        <v>#REF!</v>
      </c>
      <c r="M9" s="45" t="e">
        <f>#REF!*0.87</f>
        <v>#REF!</v>
      </c>
      <c r="N9" s="45" t="e">
        <f>#REF!*0.87</f>
        <v>#REF!</v>
      </c>
      <c r="O9" s="45" t="e">
        <f>#REF!*0.87</f>
        <v>#REF!</v>
      </c>
      <c r="P9" s="45" t="e">
        <f>#REF!*0.87</f>
        <v>#REF!</v>
      </c>
      <c r="Q9" s="45" t="e">
        <f>#REF!*0.87</f>
        <v>#REF!</v>
      </c>
      <c r="R9" s="45" t="e">
        <f>#REF!*0.87</f>
        <v>#REF!</v>
      </c>
      <c r="S9" s="45" t="e">
        <f>#REF!*0.87</f>
        <v>#REF!</v>
      </c>
      <c r="T9" s="45" t="e">
        <f>#REF!*0.87</f>
        <v>#REF!</v>
      </c>
      <c r="U9" s="45" t="e">
        <f>#REF!*0.87</f>
        <v>#REF!</v>
      </c>
      <c r="V9" s="45" t="e">
        <f>#REF!*0.87</f>
        <v>#REF!</v>
      </c>
      <c r="W9" s="45" t="e">
        <f>#REF!*0.87</f>
        <v>#REF!</v>
      </c>
      <c r="X9" s="45" t="e">
        <f>#REF!*0.87</f>
        <v>#REF!</v>
      </c>
      <c r="Y9" s="45" t="e">
        <f>#REF!*0.87</f>
        <v>#REF!</v>
      </c>
      <c r="Z9" s="45" t="e">
        <f>#REF!*0.87</f>
        <v>#REF!</v>
      </c>
      <c r="AA9" s="45" t="e">
        <f>'ЗЭГ FIT20'!AA19*0.9</f>
        <v>#REF!</v>
      </c>
      <c r="AB9" s="45" t="e">
        <f>'ЗЭГ FIT20'!AB19*0.9</f>
        <v>#REF!</v>
      </c>
      <c r="AC9" s="45" t="e">
        <f>'ЗЭГ FIT20'!AC19*0.9</f>
        <v>#REF!</v>
      </c>
      <c r="AD9" s="45" t="e">
        <f>'ЗЭГ FIT20'!AD19*0.9</f>
        <v>#REF!</v>
      </c>
      <c r="AE9" s="45" t="e">
        <f>'ЗЭГ FIT20'!AE19*0.9</f>
        <v>#REF!</v>
      </c>
      <c r="AF9" s="45" t="e">
        <f>'ЗЭГ FIT20'!AF19*0.9</f>
        <v>#REF!</v>
      </c>
      <c r="AG9" s="45" t="e">
        <f>'ЗЭГ FIT20'!AG19*0.9</f>
        <v>#REF!</v>
      </c>
      <c r="AH9" s="45" t="e">
        <f>'ЗЭГ FIT20'!AH19*0.9</f>
        <v>#REF!</v>
      </c>
      <c r="AI9" s="45" t="e">
        <f>'ЗЭГ FIT20'!AI19*0.9</f>
        <v>#REF!</v>
      </c>
      <c r="AJ9" s="45" t="e">
        <f>'ЗЭГ FIT20'!AJ19*0.9</f>
        <v>#REF!</v>
      </c>
      <c r="AK9" s="45" t="e">
        <f>'ЗЭГ FIT20'!AK19*0.9</f>
        <v>#REF!</v>
      </c>
      <c r="AL9" s="45" t="e">
        <f>'ЗЭГ FIT20'!AL19*0.9</f>
        <v>#REF!</v>
      </c>
      <c r="AM9" s="45" t="e">
        <f>'ЗЭГ FIT20'!AM19*0.9</f>
        <v>#REF!</v>
      </c>
      <c r="AN9" s="45" t="e">
        <f>'ЗЭГ FIT20'!AN19*0.9</f>
        <v>#REF!</v>
      </c>
      <c r="AO9" s="45" t="e">
        <f>'ЗЭГ FIT20'!AO19*0.9</f>
        <v>#REF!</v>
      </c>
      <c r="AP9" s="45" t="e">
        <f>'ЗЭГ FIT20'!AP19*0.9</f>
        <v>#REF!</v>
      </c>
      <c r="AQ9" s="45" t="e">
        <f>'ЗЭГ FIT20'!AQ19*0.9</f>
        <v>#REF!</v>
      </c>
      <c r="AR9" s="45" t="e">
        <f>'ЗЭГ FIT20'!AR19*0.9</f>
        <v>#REF!</v>
      </c>
      <c r="AS9" s="45" t="e">
        <f>'ЗЭГ FIT20'!AS19*0.9</f>
        <v>#REF!</v>
      </c>
      <c r="AT9" s="45" t="e">
        <f>'ЗЭГ FIT20'!AT19*0.9</f>
        <v>#REF!</v>
      </c>
      <c r="AU9" s="45" t="e">
        <f>'ЗЭГ FIT20'!AU19*0.9</f>
        <v>#REF!</v>
      </c>
      <c r="AV9" s="45" t="e">
        <f>'ЗЭГ FIT20'!AV19*0.9</f>
        <v>#REF!</v>
      </c>
      <c r="AW9" s="45" t="e">
        <f>'ЗЭГ FIT20'!AW19*0.9</f>
        <v>#REF!</v>
      </c>
      <c r="AX9" s="45" t="e">
        <f>'ЗЭГ FIT20'!AX19*0.9</f>
        <v>#REF!</v>
      </c>
      <c r="AY9" s="45" t="e">
        <f>'ЗЭГ FIT20'!AY19*0.9</f>
        <v>#REF!</v>
      </c>
      <c r="AZ9" s="45" t="e">
        <f>'ЗЭГ FIT20'!AZ19*0.9</f>
        <v>#REF!</v>
      </c>
      <c r="BA9" s="45" t="e">
        <f>'ЗЭГ FIT20'!BA19*0.9</f>
        <v>#REF!</v>
      </c>
      <c r="BB9" s="45" t="e">
        <f>'ЗЭГ FIT20'!BB19*0.9</f>
        <v>#REF!</v>
      </c>
      <c r="BC9" s="45" t="e">
        <f>'ЗЭГ FIT20'!BC19*0.9</f>
        <v>#REF!</v>
      </c>
      <c r="BD9" s="45" t="e">
        <f>'ЗЭГ FIT20'!BD19*0.9</f>
        <v>#REF!</v>
      </c>
      <c r="BE9" s="45" t="e">
        <f>'ЗЭГ FIT20'!BE19*0.9</f>
        <v>#REF!</v>
      </c>
      <c r="BF9" s="45" t="e">
        <f>'ЗЭГ FIT20'!BF19*0.9</f>
        <v>#REF!</v>
      </c>
      <c r="BG9" s="45" t="e">
        <f>'ЗЭГ FIT20'!BG19*0.9</f>
        <v>#REF!</v>
      </c>
      <c r="BH9" s="45" t="e">
        <f>'ЗЭГ FIT20'!BH19*0.9</f>
        <v>#REF!</v>
      </c>
    </row>
    <row r="10" spans="1:70" s="14" customFormat="1" ht="12" customHeight="1" x14ac:dyDescent="0.2">
      <c r="A10" s="42">
        <v>2</v>
      </c>
      <c r="B10" s="45" t="e">
        <f>#REF!*0.87</f>
        <v>#REF!</v>
      </c>
      <c r="C10" s="45" t="e">
        <f>#REF!*0.87</f>
        <v>#REF!</v>
      </c>
      <c r="D10" s="45" t="e">
        <f>#REF!*0.87</f>
        <v>#REF!</v>
      </c>
      <c r="E10" s="45" t="e">
        <f>#REF!*0.87</f>
        <v>#REF!</v>
      </c>
      <c r="F10" s="45" t="e">
        <f>#REF!*0.87</f>
        <v>#REF!</v>
      </c>
      <c r="G10" s="45" t="e">
        <f>#REF!*0.87</f>
        <v>#REF!</v>
      </c>
      <c r="H10" s="45" t="e">
        <f>#REF!*0.87</f>
        <v>#REF!</v>
      </c>
      <c r="I10" s="45" t="e">
        <f>#REF!*0.87</f>
        <v>#REF!</v>
      </c>
      <c r="J10" s="45" t="e">
        <f>#REF!*0.87</f>
        <v>#REF!</v>
      </c>
      <c r="K10" s="45" t="e">
        <f>#REF!*0.87</f>
        <v>#REF!</v>
      </c>
      <c r="L10" s="45" t="e">
        <f>#REF!*0.87</f>
        <v>#REF!</v>
      </c>
      <c r="M10" s="45" t="e">
        <f>#REF!*0.87</f>
        <v>#REF!</v>
      </c>
      <c r="N10" s="45" t="e">
        <f>#REF!*0.87</f>
        <v>#REF!</v>
      </c>
      <c r="O10" s="45" t="e">
        <f>#REF!*0.87</f>
        <v>#REF!</v>
      </c>
      <c r="P10" s="45" t="e">
        <f>#REF!*0.87</f>
        <v>#REF!</v>
      </c>
      <c r="Q10" s="45" t="e">
        <f>#REF!*0.87</f>
        <v>#REF!</v>
      </c>
      <c r="R10" s="45" t="e">
        <f>#REF!*0.87</f>
        <v>#REF!</v>
      </c>
      <c r="S10" s="45" t="e">
        <f>#REF!*0.87</f>
        <v>#REF!</v>
      </c>
      <c r="T10" s="45" t="e">
        <f>#REF!*0.87</f>
        <v>#REF!</v>
      </c>
      <c r="U10" s="45" t="e">
        <f>#REF!*0.87</f>
        <v>#REF!</v>
      </c>
      <c r="V10" s="45" t="e">
        <f>#REF!*0.87</f>
        <v>#REF!</v>
      </c>
      <c r="W10" s="45" t="e">
        <f>#REF!*0.87</f>
        <v>#REF!</v>
      </c>
      <c r="X10" s="45" t="e">
        <f>#REF!*0.87</f>
        <v>#REF!</v>
      </c>
      <c r="Y10" s="45" t="e">
        <f>#REF!*0.87</f>
        <v>#REF!</v>
      </c>
      <c r="Z10" s="45" t="e">
        <f>#REF!*0.87</f>
        <v>#REF!</v>
      </c>
      <c r="AA10" s="45" t="e">
        <f>'ЗЭГ FIT20'!AA20*0.9</f>
        <v>#REF!</v>
      </c>
      <c r="AB10" s="45" t="e">
        <f>'ЗЭГ FIT20'!AB20*0.9</f>
        <v>#REF!</v>
      </c>
      <c r="AC10" s="45" t="e">
        <f>'ЗЭГ FIT20'!AC20*0.9</f>
        <v>#REF!</v>
      </c>
      <c r="AD10" s="45" t="e">
        <f>'ЗЭГ FIT20'!AD20*0.9</f>
        <v>#REF!</v>
      </c>
      <c r="AE10" s="45" t="e">
        <f>'ЗЭГ FIT20'!AE20*0.9</f>
        <v>#REF!</v>
      </c>
      <c r="AF10" s="45" t="e">
        <f>'ЗЭГ FIT20'!AF20*0.9</f>
        <v>#REF!</v>
      </c>
      <c r="AG10" s="45" t="e">
        <f>'ЗЭГ FIT20'!AG20*0.9</f>
        <v>#REF!</v>
      </c>
      <c r="AH10" s="45" t="e">
        <f>'ЗЭГ FIT20'!AH20*0.9</f>
        <v>#REF!</v>
      </c>
      <c r="AI10" s="45" t="e">
        <f>'ЗЭГ FIT20'!AI20*0.9</f>
        <v>#REF!</v>
      </c>
      <c r="AJ10" s="45" t="e">
        <f>'ЗЭГ FIT20'!AJ20*0.9</f>
        <v>#REF!</v>
      </c>
      <c r="AK10" s="45" t="e">
        <f>'ЗЭГ FIT20'!AK20*0.9</f>
        <v>#REF!</v>
      </c>
      <c r="AL10" s="45" t="e">
        <f>'ЗЭГ FIT20'!AL20*0.9</f>
        <v>#REF!</v>
      </c>
      <c r="AM10" s="45" t="e">
        <f>'ЗЭГ FIT20'!AM20*0.9</f>
        <v>#REF!</v>
      </c>
      <c r="AN10" s="45" t="e">
        <f>'ЗЭГ FIT20'!AN20*0.9</f>
        <v>#REF!</v>
      </c>
      <c r="AO10" s="45" t="e">
        <f>'ЗЭГ FIT20'!AO20*0.9</f>
        <v>#REF!</v>
      </c>
      <c r="AP10" s="45" t="e">
        <f>'ЗЭГ FIT20'!AP20*0.9</f>
        <v>#REF!</v>
      </c>
      <c r="AQ10" s="45" t="e">
        <f>'ЗЭГ FIT20'!AQ20*0.9</f>
        <v>#REF!</v>
      </c>
      <c r="AR10" s="45" t="e">
        <f>'ЗЭГ FIT20'!AR20*0.9</f>
        <v>#REF!</v>
      </c>
      <c r="AS10" s="45" t="e">
        <f>'ЗЭГ FIT20'!AS20*0.9</f>
        <v>#REF!</v>
      </c>
      <c r="AT10" s="45" t="e">
        <f>'ЗЭГ FIT20'!AT20*0.9</f>
        <v>#REF!</v>
      </c>
      <c r="AU10" s="45" t="e">
        <f>'ЗЭГ FIT20'!AU20*0.9</f>
        <v>#REF!</v>
      </c>
      <c r="AV10" s="45" t="e">
        <f>'ЗЭГ FIT20'!AV20*0.9</f>
        <v>#REF!</v>
      </c>
      <c r="AW10" s="45" t="e">
        <f>'ЗЭГ FIT20'!AW20*0.9</f>
        <v>#REF!</v>
      </c>
      <c r="AX10" s="45" t="e">
        <f>'ЗЭГ FIT20'!AX20*0.9</f>
        <v>#REF!</v>
      </c>
      <c r="AY10" s="45" t="e">
        <f>'ЗЭГ FIT20'!AY20*0.9</f>
        <v>#REF!</v>
      </c>
      <c r="AZ10" s="45" t="e">
        <f>'ЗЭГ FIT20'!AZ20*0.9</f>
        <v>#REF!</v>
      </c>
      <c r="BA10" s="45" t="e">
        <f>'ЗЭГ FIT20'!BA20*0.9</f>
        <v>#REF!</v>
      </c>
      <c r="BB10" s="45" t="e">
        <f>'ЗЭГ FIT20'!BB20*0.9</f>
        <v>#REF!</v>
      </c>
      <c r="BC10" s="45" t="e">
        <f>'ЗЭГ FIT20'!BC20*0.9</f>
        <v>#REF!</v>
      </c>
      <c r="BD10" s="45" t="e">
        <f>'ЗЭГ FIT20'!BD20*0.9</f>
        <v>#REF!</v>
      </c>
      <c r="BE10" s="45" t="e">
        <f>'ЗЭГ FIT20'!BE20*0.9</f>
        <v>#REF!</v>
      </c>
      <c r="BF10" s="45" t="e">
        <f>'ЗЭГ FIT20'!BF20*0.9</f>
        <v>#REF!</v>
      </c>
      <c r="BG10" s="45" t="e">
        <f>'ЗЭГ FIT20'!BG20*0.9</f>
        <v>#REF!</v>
      </c>
      <c r="BH10" s="45" t="e">
        <f>'ЗЭГ FIT20'!BH20*0.9</f>
        <v>#REF!</v>
      </c>
    </row>
    <row r="11" spans="1:70" s="14" customFormat="1" ht="12" customHeight="1" x14ac:dyDescent="0.2">
      <c r="A11" s="124"/>
      <c r="B11" s="125"/>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2"/>
      <c r="BE11" s="122"/>
    </row>
    <row r="12" spans="1:70" ht="17.25" customHeight="1" x14ac:dyDescent="0.2">
      <c r="A12" s="298" t="s">
        <v>156</v>
      </c>
      <c r="B12" s="299"/>
      <c r="C12" s="299"/>
      <c r="D12" s="299"/>
      <c r="E12" s="299"/>
      <c r="F12" s="299"/>
      <c r="G12" s="299"/>
      <c r="H12" s="299"/>
      <c r="I12" s="299"/>
      <c r="J12" s="299"/>
      <c r="K12" s="299"/>
      <c r="L12" s="299"/>
      <c r="M12" s="299"/>
      <c r="N12" s="299"/>
      <c r="O12" s="299"/>
      <c r="P12" s="299"/>
      <c r="Q12" s="299"/>
      <c r="R12" s="299"/>
      <c r="S12" s="299"/>
      <c r="T12" s="299"/>
      <c r="U12" s="299"/>
      <c r="V12" s="299"/>
      <c r="W12" s="299"/>
      <c r="X12" s="299"/>
      <c r="Y12" s="299"/>
      <c r="Z12" s="299"/>
      <c r="AA12" s="299"/>
      <c r="AB12" s="299"/>
      <c r="AC12" s="299"/>
      <c r="AD12" s="299"/>
      <c r="AE12" s="299"/>
      <c r="AF12" s="299"/>
      <c r="AG12" s="299"/>
      <c r="AH12" s="299"/>
      <c r="AI12" s="299"/>
      <c r="AJ12" s="299"/>
      <c r="AK12" s="299"/>
      <c r="AL12" s="299"/>
      <c r="AM12" s="299"/>
      <c r="AN12" s="299"/>
      <c r="AO12" s="299"/>
      <c r="AP12" s="299"/>
      <c r="AQ12" s="299"/>
      <c r="AR12" s="299"/>
      <c r="AS12" s="299"/>
      <c r="AT12" s="299"/>
      <c r="AU12" s="299"/>
      <c r="AV12" s="299"/>
      <c r="AW12" s="299"/>
      <c r="AX12" s="299"/>
      <c r="AY12" s="299"/>
      <c r="AZ12" s="299"/>
      <c r="BA12" s="299"/>
      <c r="BB12" s="299"/>
      <c r="BC12" s="299"/>
      <c r="BD12" s="299"/>
      <c r="BE12" s="299"/>
      <c r="BF12" s="299"/>
      <c r="BG12" s="299"/>
      <c r="BH12" s="299"/>
      <c r="BI12" s="299"/>
      <c r="BJ12" s="299"/>
      <c r="BK12" s="299"/>
      <c r="BL12" s="299"/>
      <c r="BM12" s="299"/>
      <c r="BN12" s="299"/>
      <c r="BO12" s="299"/>
      <c r="BP12" s="299"/>
      <c r="BQ12" s="299"/>
      <c r="BR12" s="300"/>
    </row>
    <row r="13" spans="1:70" ht="15" customHeight="1" x14ac:dyDescent="0.2">
      <c r="A13" s="301"/>
      <c r="B13" s="302"/>
      <c r="C13" s="302"/>
      <c r="D13" s="302"/>
      <c r="E13" s="302"/>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c r="AD13" s="302"/>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302"/>
      <c r="BC13" s="302"/>
      <c r="BD13" s="302"/>
      <c r="BE13" s="302"/>
      <c r="BF13" s="302"/>
      <c r="BG13" s="302"/>
      <c r="BH13" s="302"/>
      <c r="BI13" s="302"/>
      <c r="BJ13" s="302"/>
      <c r="BK13" s="302"/>
      <c r="BL13" s="302"/>
      <c r="BM13" s="302"/>
      <c r="BN13" s="302"/>
      <c r="BO13" s="302"/>
      <c r="BP13" s="302"/>
      <c r="BQ13" s="302"/>
      <c r="BR13" s="303"/>
    </row>
    <row r="14" spans="1:70" x14ac:dyDescent="0.2">
      <c r="A14" s="304"/>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c r="AJ14" s="305"/>
      <c r="AK14" s="305"/>
      <c r="AL14" s="305"/>
      <c r="AM14" s="305"/>
      <c r="AN14" s="305"/>
      <c r="AO14" s="305"/>
      <c r="AP14" s="305"/>
      <c r="AQ14" s="305"/>
      <c r="AR14" s="305"/>
      <c r="AS14" s="305"/>
      <c r="AT14" s="305"/>
      <c r="AU14" s="305"/>
      <c r="AV14" s="305"/>
      <c r="AW14" s="305"/>
      <c r="AX14" s="305"/>
      <c r="AY14" s="305"/>
      <c r="AZ14" s="305"/>
      <c r="BA14" s="305"/>
      <c r="BB14" s="305"/>
      <c r="BC14" s="305"/>
      <c r="BD14" s="305"/>
      <c r="BE14" s="305"/>
      <c r="BF14" s="305"/>
      <c r="BG14" s="305"/>
      <c r="BH14" s="305"/>
      <c r="BI14" s="305"/>
      <c r="BJ14" s="305"/>
      <c r="BK14" s="305"/>
      <c r="BL14" s="305"/>
      <c r="BM14" s="305"/>
      <c r="BN14" s="305"/>
      <c r="BO14" s="305"/>
      <c r="BP14" s="305"/>
      <c r="BQ14" s="305"/>
      <c r="BR14" s="306"/>
    </row>
    <row r="15" spans="1:70" x14ac:dyDescent="0.2">
      <c r="A15" s="2"/>
    </row>
    <row r="16" spans="1:70" x14ac:dyDescent="0.2">
      <c r="A16" s="277" t="s">
        <v>157</v>
      </c>
    </row>
    <row r="17" spans="1:24" x14ac:dyDescent="0.2">
      <c r="A17" s="277"/>
    </row>
    <row r="18" spans="1:24" x14ac:dyDescent="0.2">
      <c r="A18" s="277"/>
    </row>
    <row r="19" spans="1:24" x14ac:dyDescent="0.2">
      <c r="A19" s="2"/>
    </row>
    <row r="20" spans="1:24" x14ac:dyDescent="0.2">
      <c r="A20" s="87" t="s">
        <v>80</v>
      </c>
    </row>
    <row r="21" spans="1:24" ht="24" x14ac:dyDescent="0.2">
      <c r="A21" s="109" t="s">
        <v>124</v>
      </c>
      <c r="B21" s="108"/>
      <c r="C21" s="108"/>
      <c r="D21" s="108"/>
      <c r="E21" s="108"/>
      <c r="F21" s="108"/>
      <c r="G21" s="108"/>
      <c r="H21" s="108"/>
      <c r="I21" s="108"/>
      <c r="J21" s="108"/>
      <c r="K21" s="108"/>
      <c r="L21" s="108"/>
      <c r="M21" s="108"/>
      <c r="N21" s="108"/>
      <c r="O21" s="108"/>
      <c r="P21" s="108"/>
      <c r="Q21" s="108"/>
      <c r="R21" s="108"/>
      <c r="S21" s="108"/>
      <c r="T21" s="108"/>
      <c r="U21" s="108"/>
      <c r="V21" s="108"/>
      <c r="W21" s="108"/>
      <c r="X21" s="108"/>
    </row>
    <row r="22" spans="1:24" ht="24" x14ac:dyDescent="0.2">
      <c r="A22" s="109" t="s">
        <v>132</v>
      </c>
      <c r="B22" s="108"/>
      <c r="C22" s="108"/>
      <c r="D22" s="108"/>
      <c r="E22" s="108"/>
      <c r="F22" s="108"/>
      <c r="G22" s="108"/>
      <c r="H22" s="108"/>
      <c r="I22" s="108"/>
      <c r="J22" s="108"/>
      <c r="K22" s="108"/>
      <c r="L22" s="108"/>
      <c r="M22" s="108"/>
      <c r="N22" s="108"/>
      <c r="O22" s="108"/>
      <c r="P22" s="108"/>
      <c r="Q22" s="108"/>
      <c r="R22" s="108"/>
      <c r="S22" s="108"/>
      <c r="T22" s="108"/>
      <c r="U22" s="108"/>
      <c r="V22" s="108"/>
      <c r="W22" s="108"/>
      <c r="X22" s="108"/>
    </row>
    <row r="23" spans="1:24" x14ac:dyDescent="0.2">
      <c r="A23" s="13"/>
    </row>
    <row r="24" spans="1:24" x14ac:dyDescent="0.2">
      <c r="A24" s="86" t="s">
        <v>58</v>
      </c>
    </row>
    <row r="25" spans="1:24" x14ac:dyDescent="0.2">
      <c r="A25" s="60" t="s">
        <v>60</v>
      </c>
    </row>
    <row r="26" spans="1:24" x14ac:dyDescent="0.2">
      <c r="A26" s="60" t="s">
        <v>61</v>
      </c>
    </row>
    <row r="27" spans="1:24" x14ac:dyDescent="0.2">
      <c r="A27" s="60" t="s">
        <v>62</v>
      </c>
    </row>
    <row r="28" spans="1:24" x14ac:dyDescent="0.2">
      <c r="A28" s="60" t="s">
        <v>63</v>
      </c>
    </row>
    <row r="29" spans="1:24" ht="24" x14ac:dyDescent="0.2">
      <c r="A29" s="120" t="s">
        <v>136</v>
      </c>
    </row>
    <row r="30" spans="1:24" x14ac:dyDescent="0.2">
      <c r="A30" s="60" t="s">
        <v>101</v>
      </c>
    </row>
    <row r="31" spans="1:24" x14ac:dyDescent="0.2">
      <c r="A31" s="110" t="s">
        <v>150</v>
      </c>
    </row>
    <row r="32" spans="1:24" ht="31.5" x14ac:dyDescent="0.2">
      <c r="A32" s="117" t="s">
        <v>125</v>
      </c>
    </row>
    <row r="33" spans="1:30" ht="31.5" x14ac:dyDescent="0.2">
      <c r="A33" s="121" t="s">
        <v>143</v>
      </c>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34" spans="1:30" ht="21" x14ac:dyDescent="0.2">
      <c r="A34" s="121" t="s">
        <v>144</v>
      </c>
      <c r="B34" s="102"/>
      <c r="C34" s="102"/>
      <c r="D34" s="102"/>
      <c r="E34" s="102"/>
      <c r="F34" s="102"/>
      <c r="G34" s="102"/>
      <c r="H34" s="102"/>
      <c r="I34" s="102"/>
      <c r="J34" s="102"/>
      <c r="K34" s="102"/>
      <c r="L34" s="102"/>
      <c r="M34" s="102"/>
      <c r="N34" s="102"/>
      <c r="O34" s="102"/>
      <c r="P34" s="102"/>
      <c r="Q34" s="102"/>
      <c r="R34" s="102"/>
      <c r="S34" s="102"/>
      <c r="T34" s="102"/>
      <c r="U34" s="102"/>
      <c r="V34" s="102"/>
      <c r="W34" s="103"/>
      <c r="X34" s="103"/>
      <c r="Y34" s="103"/>
      <c r="Z34" s="112"/>
      <c r="AA34" s="107"/>
      <c r="AB34" s="107"/>
      <c r="AC34" s="107"/>
      <c r="AD34" s="107"/>
    </row>
    <row r="35" spans="1:30" ht="21" x14ac:dyDescent="0.2">
      <c r="A35" s="121" t="s">
        <v>145</v>
      </c>
      <c r="B35" s="102"/>
      <c r="C35" s="102"/>
      <c r="D35" s="102"/>
      <c r="E35" s="102"/>
      <c r="F35" s="102"/>
      <c r="G35" s="102"/>
      <c r="H35" s="102"/>
      <c r="I35" s="102"/>
      <c r="J35" s="102"/>
      <c r="K35" s="102"/>
      <c r="L35" s="102"/>
      <c r="M35" s="102"/>
      <c r="N35" s="102"/>
      <c r="O35" s="102"/>
      <c r="P35" s="102"/>
      <c r="Q35" s="102"/>
      <c r="R35" s="102"/>
      <c r="S35" s="102"/>
      <c r="T35" s="102"/>
      <c r="U35" s="102"/>
      <c r="V35" s="102"/>
      <c r="W35" s="103"/>
      <c r="X35" s="103"/>
      <c r="Y35" s="103"/>
      <c r="Z35" s="112"/>
      <c r="AA35" s="107"/>
      <c r="AB35" s="107"/>
      <c r="AC35" s="107"/>
      <c r="AD35" s="107"/>
    </row>
    <row r="36" spans="1:30" ht="42" x14ac:dyDescent="0.2">
      <c r="A36" s="121" t="s">
        <v>146</v>
      </c>
      <c r="B36" s="105"/>
      <c r="C36" s="105"/>
      <c r="D36" s="105"/>
      <c r="E36" s="105"/>
      <c r="F36" s="105"/>
      <c r="G36" s="105"/>
      <c r="H36" s="105"/>
      <c r="I36" s="105"/>
      <c r="J36" s="105"/>
      <c r="K36" s="105"/>
      <c r="L36" s="105"/>
      <c r="M36" s="105"/>
      <c r="N36" s="105"/>
      <c r="O36" s="105"/>
      <c r="P36" s="105"/>
      <c r="Q36" s="105"/>
      <c r="R36" s="105"/>
      <c r="S36" s="105"/>
      <c r="T36" s="105"/>
      <c r="U36" s="105"/>
      <c r="V36" s="105"/>
      <c r="W36" s="106"/>
      <c r="X36" s="106"/>
      <c r="Y36" s="106"/>
      <c r="Z36" s="107"/>
      <c r="AA36" s="107"/>
      <c r="AB36" s="107"/>
      <c r="AC36" s="107"/>
      <c r="AD36" s="107"/>
    </row>
    <row r="37" spans="1:30" ht="42" x14ac:dyDescent="0.2">
      <c r="A37" s="121" t="s">
        <v>147</v>
      </c>
    </row>
    <row r="38" spans="1:30" ht="26.25" x14ac:dyDescent="0.2">
      <c r="A38" s="121" t="s">
        <v>148</v>
      </c>
    </row>
    <row r="39" spans="1:30" ht="26.25" x14ac:dyDescent="0.2">
      <c r="A39" s="121" t="s">
        <v>149</v>
      </c>
    </row>
    <row r="40" spans="1:30" ht="42" x14ac:dyDescent="0.2">
      <c r="A40" s="121" t="s">
        <v>137</v>
      </c>
    </row>
    <row r="41" spans="1:30" ht="21" x14ac:dyDescent="0.2">
      <c r="A41" s="121" t="s">
        <v>138</v>
      </c>
    </row>
    <row r="42" spans="1:30" ht="21" x14ac:dyDescent="0.2">
      <c r="A42" s="121" t="s">
        <v>139</v>
      </c>
    </row>
    <row r="43" spans="1:30" ht="31.5" x14ac:dyDescent="0.2">
      <c r="A43" s="121" t="s">
        <v>140</v>
      </c>
    </row>
    <row r="44" spans="1:30" ht="31.5" x14ac:dyDescent="0.2">
      <c r="A44" s="121" t="s">
        <v>141</v>
      </c>
    </row>
    <row r="45" spans="1:30" ht="31.5" x14ac:dyDescent="0.2">
      <c r="A45" s="121" t="s">
        <v>142</v>
      </c>
    </row>
    <row r="46" spans="1:30" ht="12.75" x14ac:dyDescent="0.2">
      <c r="A46"/>
    </row>
    <row r="47" spans="1:30" ht="31.5" x14ac:dyDescent="0.2">
      <c r="A47" s="111" t="s">
        <v>126</v>
      </c>
    </row>
    <row r="48" spans="1:30" ht="12.75" x14ac:dyDescent="0.2">
      <c r="A48"/>
    </row>
    <row r="49" spans="1:1" ht="31.5" x14ac:dyDescent="0.2">
      <c r="A49" s="111" t="s">
        <v>127</v>
      </c>
    </row>
    <row r="50" spans="1:1" ht="94.5" x14ac:dyDescent="0.2">
      <c r="A50" s="118" t="s">
        <v>133</v>
      </c>
    </row>
    <row r="51" spans="1:1" ht="21" x14ac:dyDescent="0.2">
      <c r="A51" s="111" t="s">
        <v>128</v>
      </c>
    </row>
    <row r="53" spans="1:1" x14ac:dyDescent="0.2">
      <c r="A53" s="91" t="s">
        <v>65</v>
      </c>
    </row>
    <row r="54" spans="1:1" ht="36" x14ac:dyDescent="0.2">
      <c r="A54" s="62" t="s">
        <v>104</v>
      </c>
    </row>
    <row r="55" spans="1:1" ht="36" x14ac:dyDescent="0.2">
      <c r="A55" s="62" t="s">
        <v>105</v>
      </c>
    </row>
  </sheetData>
  <mergeCells count="2">
    <mergeCell ref="A12:BR14"/>
    <mergeCell ref="A16:A18"/>
  </mergeCells>
  <pageMargins left="0.7" right="0.7" top="0.75" bottom="0.75" header="0.3" footer="0.3"/>
  <pageSetup paperSize="9"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20"/>
  <dimension ref="A1:BR55"/>
  <sheetViews>
    <sheetView zoomScaleNormal="100" workbookViewId="0">
      <pane xSplit="1" topLeftCell="B1" activePane="topRight" state="frozen"/>
      <selection activeCell="BE26" sqref="BE26:BE27"/>
      <selection pane="topRight" activeCell="BF6" sqref="BF6"/>
    </sheetView>
  </sheetViews>
  <sheetFormatPr defaultColWidth="8.42578125" defaultRowHeight="12" x14ac:dyDescent="0.2"/>
  <cols>
    <col min="1" max="1" width="45.570312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 style="2" hidden="1" customWidth="1"/>
    <col min="58" max="59" width="9.7109375" style="2" customWidth="1"/>
    <col min="60" max="60" width="10.140625" style="2" customWidth="1"/>
    <col min="61" max="16384" width="8.42578125" style="2"/>
  </cols>
  <sheetData>
    <row r="1" spans="1:7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70" s="128" customFormat="1" ht="15.75" customHeight="1" x14ac:dyDescent="0.2">
      <c r="A2" s="129" t="s">
        <v>155</v>
      </c>
      <c r="B2" s="126"/>
      <c r="C2" s="126"/>
      <c r="D2" s="126"/>
      <c r="E2" s="127"/>
      <c r="F2" s="127"/>
      <c r="G2" s="127"/>
      <c r="H2" s="127"/>
      <c r="I2" s="127"/>
      <c r="J2" s="127"/>
      <c r="K2" s="127"/>
      <c r="L2" s="127"/>
      <c r="M2" s="127"/>
      <c r="N2" s="127"/>
      <c r="O2" s="127"/>
      <c r="P2" s="127"/>
      <c r="Q2" s="127"/>
      <c r="R2" s="127"/>
      <c r="S2" s="127"/>
      <c r="T2" s="127"/>
      <c r="U2" s="127"/>
      <c r="V2" s="127"/>
      <c r="W2" s="127"/>
      <c r="X2" s="127"/>
      <c r="Y2" s="127"/>
      <c r="Z2" s="127"/>
    </row>
    <row r="3" spans="1:70" s="11" customFormat="1" ht="20.25" customHeight="1" x14ac:dyDescent="0.2">
      <c r="A3" s="74" t="s">
        <v>52</v>
      </c>
      <c r="B3" s="10" t="e">
        <f>#REF!</f>
        <v>#REF!</v>
      </c>
      <c r="C3" s="10" t="e">
        <f>#REF!</f>
        <v>#REF!</v>
      </c>
      <c r="D3" s="10" t="e">
        <f>#REF!</f>
        <v>#REF!</v>
      </c>
      <c r="E3" s="10" t="e">
        <f>#REF!</f>
        <v>#REF!</v>
      </c>
      <c r="F3" s="10" t="e">
        <f>#REF!</f>
        <v>#REF!</v>
      </c>
      <c r="G3" s="10" t="e">
        <f>#REF!</f>
        <v>#REF!</v>
      </c>
      <c r="H3" s="10" t="e">
        <f>#REF!</f>
        <v>#REF!</v>
      </c>
      <c r="I3" s="10" t="e">
        <f>#REF!</f>
        <v>#REF!</v>
      </c>
      <c r="J3" s="10" t="e">
        <f>#REF!</f>
        <v>#REF!</v>
      </c>
      <c r="K3" s="10" t="e">
        <f>#REF!</f>
        <v>#REF!</v>
      </c>
      <c r="L3" s="10" t="e">
        <f>#REF!</f>
        <v>#REF!</v>
      </c>
      <c r="M3" s="10" t="e">
        <f>#REF!</f>
        <v>#REF!</v>
      </c>
      <c r="N3" s="10" t="e">
        <f>#REF!</f>
        <v>#REF!</v>
      </c>
      <c r="O3" s="10" t="e">
        <f>#REF!</f>
        <v>#REF!</v>
      </c>
      <c r="P3" s="10" t="e">
        <f>#REF!</f>
        <v>#REF!</v>
      </c>
      <c r="Q3" s="10" t="e">
        <f>#REF!</f>
        <v>#REF!</v>
      </c>
      <c r="R3" s="10" t="e">
        <f>#REF!</f>
        <v>#REF!</v>
      </c>
      <c r="S3" s="10" t="e">
        <f>#REF!</f>
        <v>#REF!</v>
      </c>
      <c r="T3" s="10" t="e">
        <f>#REF!</f>
        <v>#REF!</v>
      </c>
      <c r="U3" s="10" t="e">
        <f>#REF!</f>
        <v>#REF!</v>
      </c>
      <c r="V3" s="10" t="e">
        <f>#REF!</f>
        <v>#REF!</v>
      </c>
      <c r="W3" s="73" t="e">
        <f>#REF!</f>
        <v>#REF!</v>
      </c>
      <c r="X3" s="73" t="e">
        <f>#REF!</f>
        <v>#REF!</v>
      </c>
      <c r="Y3" s="73" t="e">
        <f>#REF!</f>
        <v>#REF!</v>
      </c>
      <c r="Z3" s="73" t="e">
        <f>#REF!</f>
        <v>#REF!</v>
      </c>
      <c r="AA3" s="73" t="e">
        <f>'ЗЭГ FIT20'!AA3</f>
        <v>#REF!</v>
      </c>
      <c r="AB3" s="73" t="e">
        <f>'ЗЭГ FIT20'!AB3</f>
        <v>#REF!</v>
      </c>
      <c r="AC3" s="73" t="e">
        <f>'ЗЭГ FIT20'!AC3</f>
        <v>#REF!</v>
      </c>
      <c r="AD3" s="73" t="e">
        <f>'ЗЭГ FIT20'!AD3</f>
        <v>#REF!</v>
      </c>
      <c r="AE3" s="73" t="e">
        <f>'ЗЭГ FIT20'!AE3</f>
        <v>#REF!</v>
      </c>
      <c r="AF3" s="73" t="e">
        <f>'ЗЭГ FIT20'!AF3</f>
        <v>#REF!</v>
      </c>
      <c r="AG3" s="73" t="e">
        <f>'ЗЭГ FIT20'!AG3</f>
        <v>#REF!</v>
      </c>
      <c r="AH3" s="73" t="e">
        <f>'ЗЭГ FIT20'!AH3</f>
        <v>#REF!</v>
      </c>
      <c r="AI3" s="73" t="e">
        <f>'ЗЭГ FIT20'!AI3</f>
        <v>#REF!</v>
      </c>
      <c r="AJ3" s="73" t="e">
        <f>'ЗЭГ FIT20'!AJ3</f>
        <v>#REF!</v>
      </c>
      <c r="AK3" s="73" t="e">
        <f>'ЗЭГ FIT20'!AK3</f>
        <v>#REF!</v>
      </c>
      <c r="AL3" s="73" t="e">
        <f>'ЗЭГ FIT20'!AL3</f>
        <v>#REF!</v>
      </c>
      <c r="AM3" s="73" t="e">
        <f>'ЗЭГ FIT20'!AM3</f>
        <v>#REF!</v>
      </c>
      <c r="AN3" s="73" t="e">
        <f>'ЗЭГ FIT20'!AN3</f>
        <v>#REF!</v>
      </c>
      <c r="AO3" s="73" t="e">
        <f>'ЗЭГ FIT20'!AO3</f>
        <v>#REF!</v>
      </c>
      <c r="AP3" s="73" t="e">
        <f>'ЗЭГ FIT20'!AP3</f>
        <v>#REF!</v>
      </c>
      <c r="AQ3" s="73" t="e">
        <f>'ЗЭГ FIT20'!AQ3</f>
        <v>#REF!</v>
      </c>
      <c r="AR3" s="73" t="e">
        <f>'ЗЭГ FIT20'!AR3</f>
        <v>#REF!</v>
      </c>
      <c r="AS3" s="73" t="e">
        <f>'ЗЭГ FIT20'!AS3</f>
        <v>#REF!</v>
      </c>
      <c r="AT3" s="73" t="e">
        <f>'ЗЭГ FIT20'!AT3</f>
        <v>#REF!</v>
      </c>
      <c r="AU3" s="73" t="e">
        <f>'ЗЭГ FIT20'!AU3</f>
        <v>#REF!</v>
      </c>
      <c r="AV3" s="73" t="e">
        <f>'ЗЭГ FIT20'!AV3</f>
        <v>#REF!</v>
      </c>
      <c r="AW3" s="73" t="e">
        <f>'ЗЭГ FIT20'!AW3</f>
        <v>#REF!</v>
      </c>
      <c r="AX3" s="73" t="e">
        <f>'ЗЭГ FIT20'!AX3</f>
        <v>#REF!</v>
      </c>
      <c r="AY3" s="73" t="e">
        <f>'ЗЭГ FIT20'!AY3</f>
        <v>#REF!</v>
      </c>
      <c r="AZ3" s="73" t="e">
        <f>'ЗЭГ FIT20'!AZ3</f>
        <v>#REF!</v>
      </c>
      <c r="BA3" s="73" t="e">
        <f>'ЗЭГ FIT20'!BA3</f>
        <v>#REF!</v>
      </c>
      <c r="BB3" s="73" t="e">
        <f>'ЗЭГ FIT20'!BB3</f>
        <v>#REF!</v>
      </c>
      <c r="BC3" s="73" t="e">
        <f>'ЗЭГ FIT20'!BC3</f>
        <v>#REF!</v>
      </c>
      <c r="BD3" s="73" t="e">
        <f>'ЗЭГ FIT20'!BD3</f>
        <v>#REF!</v>
      </c>
      <c r="BE3" s="73" t="e">
        <f>'ЗЭГ FIT20'!BE3</f>
        <v>#REF!</v>
      </c>
      <c r="BF3" s="73" t="e">
        <f>'ЗЭГ FIT20'!BF3</f>
        <v>#REF!</v>
      </c>
      <c r="BG3" s="73" t="e">
        <f>'ЗЭГ FIT20'!BG3</f>
        <v>#REF!</v>
      </c>
      <c r="BH3" s="73" t="e">
        <f>'ЗЭГ FIT20'!BH3</f>
        <v>#REF!</v>
      </c>
    </row>
    <row r="4" spans="1:70" s="11" customFormat="1" ht="20.25" customHeight="1" x14ac:dyDescent="0.2">
      <c r="A4" s="74"/>
      <c r="B4" s="10"/>
      <c r="C4" s="10"/>
      <c r="D4" s="10"/>
      <c r="E4" s="10"/>
      <c r="F4" s="10"/>
      <c r="G4" s="10"/>
      <c r="H4" s="10"/>
      <c r="I4" s="10"/>
      <c r="J4" s="10"/>
      <c r="K4" s="10"/>
      <c r="L4" s="10"/>
      <c r="M4" s="10"/>
      <c r="N4" s="10"/>
      <c r="O4" s="10"/>
      <c r="P4" s="10"/>
      <c r="Q4" s="10"/>
      <c r="R4" s="10"/>
      <c r="S4" s="10"/>
      <c r="T4" s="10"/>
      <c r="U4" s="10"/>
      <c r="V4" s="10"/>
      <c r="W4" s="73" t="e">
        <f>#REF!</f>
        <v>#REF!</v>
      </c>
      <c r="X4" s="73" t="e">
        <f>#REF!</f>
        <v>#REF!</v>
      </c>
      <c r="Y4" s="73" t="e">
        <f>#REF!</f>
        <v>#REF!</v>
      </c>
      <c r="Z4" s="73" t="e">
        <f>#REF!</f>
        <v>#REF!</v>
      </c>
      <c r="AA4" s="73" t="e">
        <f>'ЗЭГ FIT20'!AA4</f>
        <v>#REF!</v>
      </c>
      <c r="AB4" s="73" t="e">
        <f>'ЗЭГ FIT20'!AB4</f>
        <v>#REF!</v>
      </c>
      <c r="AC4" s="73" t="e">
        <f>'ЗЭГ FIT20'!AC4</f>
        <v>#REF!</v>
      </c>
      <c r="AD4" s="73" t="e">
        <f>'ЗЭГ FIT20'!AD4</f>
        <v>#REF!</v>
      </c>
      <c r="AE4" s="73" t="e">
        <f>'ЗЭГ FIT20'!AE4</f>
        <v>#REF!</v>
      </c>
      <c r="AF4" s="73" t="e">
        <f>'ЗЭГ FIT20'!AF4</f>
        <v>#REF!</v>
      </c>
      <c r="AG4" s="73" t="e">
        <f>'ЗЭГ FIT20'!AG4</f>
        <v>#REF!</v>
      </c>
      <c r="AH4" s="73" t="e">
        <f>'ЗЭГ FIT20'!AH4</f>
        <v>#REF!</v>
      </c>
      <c r="AI4" s="73" t="e">
        <f>'ЗЭГ FIT20'!AI4</f>
        <v>#REF!</v>
      </c>
      <c r="AJ4" s="73" t="e">
        <f>'ЗЭГ FIT20'!AJ4</f>
        <v>#REF!</v>
      </c>
      <c r="AK4" s="73" t="e">
        <f>'ЗЭГ FIT20'!AK4</f>
        <v>#REF!</v>
      </c>
      <c r="AL4" s="73" t="e">
        <f>'ЗЭГ FIT20'!AL4</f>
        <v>#REF!</v>
      </c>
      <c r="AM4" s="73" t="e">
        <f>'ЗЭГ FIT20'!AM4</f>
        <v>#REF!</v>
      </c>
      <c r="AN4" s="73" t="e">
        <f>'ЗЭГ FIT20'!AN4</f>
        <v>#REF!</v>
      </c>
      <c r="AO4" s="73" t="e">
        <f>'ЗЭГ FIT20'!AO4</f>
        <v>#REF!</v>
      </c>
      <c r="AP4" s="73" t="e">
        <f>'ЗЭГ FIT20'!AP4</f>
        <v>#REF!</v>
      </c>
      <c r="AQ4" s="73" t="e">
        <f>'ЗЭГ FIT20'!AQ4</f>
        <v>#REF!</v>
      </c>
      <c r="AR4" s="73" t="e">
        <f>'ЗЭГ FIT20'!AR4</f>
        <v>#REF!</v>
      </c>
      <c r="AS4" s="73" t="e">
        <f>'ЗЭГ FIT20'!AS4</f>
        <v>#REF!</v>
      </c>
      <c r="AT4" s="73" t="e">
        <f>'ЗЭГ FIT20'!AT4</f>
        <v>#REF!</v>
      </c>
      <c r="AU4" s="73" t="e">
        <f>'ЗЭГ FIT20'!AU4</f>
        <v>#REF!</v>
      </c>
      <c r="AV4" s="73" t="e">
        <f>'ЗЭГ FIT20'!AV4</f>
        <v>#REF!</v>
      </c>
      <c r="AW4" s="73" t="e">
        <f>'ЗЭГ FIT20'!AW4</f>
        <v>#REF!</v>
      </c>
      <c r="AX4" s="73" t="e">
        <f>'ЗЭГ FIT20'!AX4</f>
        <v>#REF!</v>
      </c>
      <c r="AY4" s="73" t="e">
        <f>'ЗЭГ FIT20'!AY4</f>
        <v>#REF!</v>
      </c>
      <c r="AZ4" s="73" t="e">
        <f>'ЗЭГ FIT20'!AZ4</f>
        <v>#REF!</v>
      </c>
      <c r="BA4" s="73" t="e">
        <f>'ЗЭГ FIT20'!BA4</f>
        <v>#REF!</v>
      </c>
      <c r="BB4" s="73" t="e">
        <f>'ЗЭГ FIT20'!BB4</f>
        <v>#REF!</v>
      </c>
      <c r="BC4" s="73" t="e">
        <f>'ЗЭГ FIT20'!BC4</f>
        <v>#REF!</v>
      </c>
      <c r="BD4" s="73" t="e">
        <f>'ЗЭГ FIT20'!BD4</f>
        <v>#REF!</v>
      </c>
      <c r="BE4" s="73" t="e">
        <f>'ЗЭГ FIT20'!BE4</f>
        <v>#REF!</v>
      </c>
      <c r="BF4" s="73" t="e">
        <f>'ЗЭГ FIT20'!BF4</f>
        <v>#REF!</v>
      </c>
      <c r="BG4" s="73" t="e">
        <f>'ЗЭГ FIT20'!BG4</f>
        <v>#REF!</v>
      </c>
      <c r="BH4" s="73" t="e">
        <f>'ЗЭГ FIT20'!BH4</f>
        <v>#REF!</v>
      </c>
    </row>
    <row r="5" spans="1:70" s="14" customFormat="1" ht="12" customHeight="1" x14ac:dyDescent="0.2">
      <c r="A5" s="33"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row>
    <row r="6" spans="1:70" s="14" customFormat="1" ht="12" customHeight="1" x14ac:dyDescent="0.2">
      <c r="A6" s="42">
        <v>1</v>
      </c>
      <c r="B6" s="45" t="e">
        <f>#REF!*0.87</f>
        <v>#REF!</v>
      </c>
      <c r="C6" s="45" t="e">
        <f>#REF!*0.87</f>
        <v>#REF!</v>
      </c>
      <c r="D6" s="45" t="e">
        <f>#REF!*0.87</f>
        <v>#REF!</v>
      </c>
      <c r="E6" s="45" t="e">
        <f>#REF!*0.87</f>
        <v>#REF!</v>
      </c>
      <c r="F6" s="45" t="e">
        <f>#REF!*0.87</f>
        <v>#REF!</v>
      </c>
      <c r="G6" s="45" t="e">
        <f>#REF!*0.87</f>
        <v>#REF!</v>
      </c>
      <c r="H6" s="45" t="e">
        <f>#REF!*0.87</f>
        <v>#REF!</v>
      </c>
      <c r="I6" s="45" t="e">
        <f>#REF!*0.87</f>
        <v>#REF!</v>
      </c>
      <c r="J6" s="45" t="e">
        <f>#REF!*0.87</f>
        <v>#REF!</v>
      </c>
      <c r="K6" s="45" t="e">
        <f>#REF!*0.87</f>
        <v>#REF!</v>
      </c>
      <c r="L6" s="45" t="e">
        <f>#REF!*0.87</f>
        <v>#REF!</v>
      </c>
      <c r="M6" s="45" t="e">
        <f>#REF!*0.87</f>
        <v>#REF!</v>
      </c>
      <c r="N6" s="45" t="e">
        <f>#REF!*0.87</f>
        <v>#REF!</v>
      </c>
      <c r="O6" s="45" t="e">
        <f>#REF!*0.87</f>
        <v>#REF!</v>
      </c>
      <c r="P6" s="45" t="e">
        <f>#REF!*0.87</f>
        <v>#REF!</v>
      </c>
      <c r="Q6" s="45" t="e">
        <f>#REF!*0.87</f>
        <v>#REF!</v>
      </c>
      <c r="R6" s="45" t="e">
        <f>#REF!*0.87</f>
        <v>#REF!</v>
      </c>
      <c r="S6" s="45" t="e">
        <f>#REF!*0.87</f>
        <v>#REF!</v>
      </c>
      <c r="T6" s="45" t="e">
        <f>#REF!*0.87</f>
        <v>#REF!</v>
      </c>
      <c r="U6" s="45" t="e">
        <f>#REF!*0.87</f>
        <v>#REF!</v>
      </c>
      <c r="V6" s="45" t="e">
        <f>#REF!*0.87</f>
        <v>#REF!</v>
      </c>
      <c r="W6" s="45" t="e">
        <f>#REF!*0.87</f>
        <v>#REF!</v>
      </c>
      <c r="X6" s="45" t="e">
        <f>#REF!*0.87</f>
        <v>#REF!</v>
      </c>
      <c r="Y6" s="45" t="e">
        <f>#REF!*0.87</f>
        <v>#REF!</v>
      </c>
      <c r="Z6" s="45" t="e">
        <f>#REF!*0.87</f>
        <v>#REF!</v>
      </c>
      <c r="AA6" s="45" t="e">
        <f>'ЗЭГ FIT20'!AA26+25</f>
        <v>#REF!</v>
      </c>
      <c r="AB6" s="45" t="e">
        <f>'ЗЭГ FIT20'!AB26+25</f>
        <v>#REF!</v>
      </c>
      <c r="AC6" s="45" t="e">
        <f>'ЗЭГ FIT20'!AC26+25</f>
        <v>#REF!</v>
      </c>
      <c r="AD6" s="45" t="e">
        <f>'ЗЭГ FIT20'!AD26+25</f>
        <v>#REF!</v>
      </c>
      <c r="AE6" s="45" t="e">
        <f>'ЗЭГ FIT20'!AE26+25</f>
        <v>#REF!</v>
      </c>
      <c r="AF6" s="45" t="e">
        <f>'ЗЭГ FIT20'!AF26+25</f>
        <v>#REF!</v>
      </c>
      <c r="AG6" s="45" t="e">
        <f>'ЗЭГ FIT20'!AG26+25</f>
        <v>#REF!</v>
      </c>
      <c r="AH6" s="45" t="e">
        <f>'ЗЭГ FIT20'!AH16</f>
        <v>#REF!</v>
      </c>
      <c r="AI6" s="45" t="e">
        <f>'ЗЭГ FIT20'!AI16</f>
        <v>#REF!</v>
      </c>
      <c r="AJ6" s="45" t="e">
        <f>'ЗЭГ FIT20'!AJ16</f>
        <v>#REF!</v>
      </c>
      <c r="AK6" s="45" t="e">
        <f>'ЗЭГ FIT20'!AK16</f>
        <v>#REF!</v>
      </c>
      <c r="AL6" s="45" t="e">
        <f>'ЗЭГ FIT20'!AL16</f>
        <v>#REF!</v>
      </c>
      <c r="AM6" s="45" t="e">
        <f>'ЗЭГ FIT20'!AM16</f>
        <v>#REF!</v>
      </c>
      <c r="AN6" s="45" t="e">
        <f>'ЗЭГ FIT20'!AN16</f>
        <v>#REF!</v>
      </c>
      <c r="AO6" s="45" t="e">
        <f>'ЗЭГ FIT20'!AO16</f>
        <v>#REF!</v>
      </c>
      <c r="AP6" s="45" t="e">
        <f>'ЗЭГ FIT20'!AP16</f>
        <v>#REF!</v>
      </c>
      <c r="AQ6" s="45" t="e">
        <f>'ЗЭГ FIT20'!AQ16</f>
        <v>#REF!</v>
      </c>
      <c r="AR6" s="45" t="e">
        <f>'ЗЭГ FIT20'!AR16</f>
        <v>#REF!</v>
      </c>
      <c r="AS6" s="45" t="e">
        <f>'ЗЭГ FIT20'!AS16</f>
        <v>#REF!</v>
      </c>
      <c r="AT6" s="45" t="e">
        <f>'ЗЭГ FIT20'!AT16</f>
        <v>#REF!</v>
      </c>
      <c r="AU6" s="45" t="e">
        <f>'ЗЭГ FIT20'!AU16</f>
        <v>#REF!</v>
      </c>
      <c r="AV6" s="45" t="e">
        <f>'ЗЭГ FIT20'!AV16</f>
        <v>#REF!</v>
      </c>
      <c r="AW6" s="45" t="e">
        <f>'ЗЭГ FIT20'!AW16</f>
        <v>#REF!</v>
      </c>
      <c r="AX6" s="45" t="e">
        <f>'ЗЭГ FIT20'!AX16</f>
        <v>#REF!</v>
      </c>
      <c r="AY6" s="45" t="e">
        <f>'ЗЭГ FIT20'!AY16</f>
        <v>#REF!</v>
      </c>
      <c r="AZ6" s="45" t="e">
        <f>'ЗЭГ FIT20'!AZ16</f>
        <v>#REF!</v>
      </c>
      <c r="BA6" s="45" t="e">
        <f>'ЗЭГ FIT20'!BA16</f>
        <v>#REF!</v>
      </c>
      <c r="BB6" s="45" t="e">
        <f>'ЗЭГ FIT20'!BB16</f>
        <v>#REF!</v>
      </c>
      <c r="BC6" s="45" t="e">
        <f>'ЗЭГ FIT20'!BC16</f>
        <v>#REF!</v>
      </c>
      <c r="BD6" s="45" t="e">
        <f>'ЗЭГ FIT20'!BD16</f>
        <v>#REF!</v>
      </c>
      <c r="BE6" s="45" t="e">
        <f>'ЗЭГ FIT20'!BE16</f>
        <v>#REF!</v>
      </c>
      <c r="BF6" s="45" t="e">
        <f>'ЗЭГ FIT20'!BF16</f>
        <v>#REF!</v>
      </c>
      <c r="BG6" s="45" t="e">
        <f>'ЗЭГ FIT20'!BG16</f>
        <v>#REF!</v>
      </c>
      <c r="BH6" s="45" t="e">
        <f>'ЗЭГ FIT20'!BH16</f>
        <v>#REF!</v>
      </c>
    </row>
    <row r="7" spans="1:70" s="14" customFormat="1" ht="12" customHeight="1" x14ac:dyDescent="0.2">
      <c r="A7" s="42">
        <v>2</v>
      </c>
      <c r="B7" s="45" t="e">
        <f>#REF!*0.87</f>
        <v>#REF!</v>
      </c>
      <c r="C7" s="45" t="e">
        <f>#REF!*0.87</f>
        <v>#REF!</v>
      </c>
      <c r="D7" s="45" t="e">
        <f>#REF!*0.87</f>
        <v>#REF!</v>
      </c>
      <c r="E7" s="45" t="e">
        <f>#REF!*0.87</f>
        <v>#REF!</v>
      </c>
      <c r="F7" s="45" t="e">
        <f>#REF!*0.87</f>
        <v>#REF!</v>
      </c>
      <c r="G7" s="45" t="e">
        <f>#REF!*0.87</f>
        <v>#REF!</v>
      </c>
      <c r="H7" s="45" t="e">
        <f>#REF!*0.87</f>
        <v>#REF!</v>
      </c>
      <c r="I7" s="45" t="e">
        <f>#REF!*0.87</f>
        <v>#REF!</v>
      </c>
      <c r="J7" s="45" t="e">
        <f>#REF!*0.87</f>
        <v>#REF!</v>
      </c>
      <c r="K7" s="45" t="e">
        <f>#REF!*0.87</f>
        <v>#REF!</v>
      </c>
      <c r="L7" s="45" t="e">
        <f>#REF!*0.87</f>
        <v>#REF!</v>
      </c>
      <c r="M7" s="45" t="e">
        <f>#REF!*0.87</f>
        <v>#REF!</v>
      </c>
      <c r="N7" s="45" t="e">
        <f>#REF!*0.87</f>
        <v>#REF!</v>
      </c>
      <c r="O7" s="45" t="e">
        <f>#REF!*0.87</f>
        <v>#REF!</v>
      </c>
      <c r="P7" s="45" t="e">
        <f>#REF!*0.87</f>
        <v>#REF!</v>
      </c>
      <c r="Q7" s="45" t="e">
        <f>#REF!*0.87</f>
        <v>#REF!</v>
      </c>
      <c r="R7" s="45" t="e">
        <f>#REF!*0.87</f>
        <v>#REF!</v>
      </c>
      <c r="S7" s="45" t="e">
        <f>#REF!*0.87</f>
        <v>#REF!</v>
      </c>
      <c r="T7" s="45" t="e">
        <f>#REF!*0.87</f>
        <v>#REF!</v>
      </c>
      <c r="U7" s="45" t="e">
        <f>#REF!*0.87</f>
        <v>#REF!</v>
      </c>
      <c r="V7" s="45" t="e">
        <f>#REF!*0.87</f>
        <v>#REF!</v>
      </c>
      <c r="W7" s="45" t="e">
        <f>#REF!*0.87</f>
        <v>#REF!</v>
      </c>
      <c r="X7" s="45" t="e">
        <f>#REF!*0.87</f>
        <v>#REF!</v>
      </c>
      <c r="Y7" s="45" t="e">
        <f>#REF!*0.87</f>
        <v>#REF!</v>
      </c>
      <c r="Z7" s="45" t="e">
        <f>#REF!*0.87</f>
        <v>#REF!</v>
      </c>
      <c r="AA7" s="45" t="e">
        <f>'ЗЭГ FIT20'!AA27+25</f>
        <v>#REF!</v>
      </c>
      <c r="AB7" s="45" t="e">
        <f>'ЗЭГ FIT20'!AB27+25</f>
        <v>#REF!</v>
      </c>
      <c r="AC7" s="45" t="e">
        <f>'ЗЭГ FIT20'!AC27+25</f>
        <v>#REF!</v>
      </c>
      <c r="AD7" s="45" t="e">
        <f>'ЗЭГ FIT20'!AD27+25</f>
        <v>#REF!</v>
      </c>
      <c r="AE7" s="45" t="e">
        <f>'ЗЭГ FIT20'!AE27+25</f>
        <v>#REF!</v>
      </c>
      <c r="AF7" s="45" t="e">
        <f>'ЗЭГ FIT20'!AF27+25</f>
        <v>#REF!</v>
      </c>
      <c r="AG7" s="45" t="e">
        <f>'ЗЭГ FIT20'!AG27+25</f>
        <v>#REF!</v>
      </c>
      <c r="AH7" s="45" t="e">
        <f>'ЗЭГ FIT20'!AH17</f>
        <v>#REF!</v>
      </c>
      <c r="AI7" s="45" t="e">
        <f>'ЗЭГ FIT20'!AI17</f>
        <v>#REF!</v>
      </c>
      <c r="AJ7" s="45" t="e">
        <f>'ЗЭГ FIT20'!AJ17</f>
        <v>#REF!</v>
      </c>
      <c r="AK7" s="45" t="e">
        <f>'ЗЭГ FIT20'!AK17</f>
        <v>#REF!</v>
      </c>
      <c r="AL7" s="45" t="e">
        <f>'ЗЭГ FIT20'!AL17</f>
        <v>#REF!</v>
      </c>
      <c r="AM7" s="45" t="e">
        <f>'ЗЭГ FIT20'!AM17</f>
        <v>#REF!</v>
      </c>
      <c r="AN7" s="45" t="e">
        <f>'ЗЭГ FIT20'!AN17</f>
        <v>#REF!</v>
      </c>
      <c r="AO7" s="45" t="e">
        <f>'ЗЭГ FIT20'!AO17</f>
        <v>#REF!</v>
      </c>
      <c r="AP7" s="45" t="e">
        <f>'ЗЭГ FIT20'!AP17</f>
        <v>#REF!</v>
      </c>
      <c r="AQ7" s="45" t="e">
        <f>'ЗЭГ FIT20'!AQ17</f>
        <v>#REF!</v>
      </c>
      <c r="AR7" s="45" t="e">
        <f>'ЗЭГ FIT20'!AR17</f>
        <v>#REF!</v>
      </c>
      <c r="AS7" s="45" t="e">
        <f>'ЗЭГ FIT20'!AS17</f>
        <v>#REF!</v>
      </c>
      <c r="AT7" s="45" t="e">
        <f>'ЗЭГ FIT20'!AT17</f>
        <v>#REF!</v>
      </c>
      <c r="AU7" s="45" t="e">
        <f>'ЗЭГ FIT20'!AU17</f>
        <v>#REF!</v>
      </c>
      <c r="AV7" s="45" t="e">
        <f>'ЗЭГ FIT20'!AV17</f>
        <v>#REF!</v>
      </c>
      <c r="AW7" s="45" t="e">
        <f>'ЗЭГ FIT20'!AW17</f>
        <v>#REF!</v>
      </c>
      <c r="AX7" s="45" t="e">
        <f>'ЗЭГ FIT20'!AX17</f>
        <v>#REF!</v>
      </c>
      <c r="AY7" s="45" t="e">
        <f>'ЗЭГ FIT20'!AY17</f>
        <v>#REF!</v>
      </c>
      <c r="AZ7" s="45" t="e">
        <f>'ЗЭГ FIT20'!AZ17</f>
        <v>#REF!</v>
      </c>
      <c r="BA7" s="45" t="e">
        <f>'ЗЭГ FIT20'!BA17</f>
        <v>#REF!</v>
      </c>
      <c r="BB7" s="45" t="e">
        <f>'ЗЭГ FIT20'!BB17</f>
        <v>#REF!</v>
      </c>
      <c r="BC7" s="45" t="e">
        <f>'ЗЭГ FIT20'!BC17</f>
        <v>#REF!</v>
      </c>
      <c r="BD7" s="45" t="e">
        <f>'ЗЭГ FIT20'!BD17</f>
        <v>#REF!</v>
      </c>
      <c r="BE7" s="45" t="e">
        <f>'ЗЭГ FIT20'!BE17</f>
        <v>#REF!</v>
      </c>
      <c r="BF7" s="45" t="e">
        <f>'ЗЭГ FIT20'!BF17</f>
        <v>#REF!</v>
      </c>
      <c r="BG7" s="45" t="e">
        <f>'ЗЭГ FIT20'!BG17</f>
        <v>#REF!</v>
      </c>
      <c r="BH7" s="45" t="e">
        <f>'ЗЭГ FIT20'!BH17</f>
        <v>#REF!</v>
      </c>
    </row>
    <row r="8" spans="1:70" s="14" customFormat="1" ht="12" customHeight="1" x14ac:dyDescent="0.2">
      <c r="A8" s="33" t="s">
        <v>54</v>
      </c>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row>
    <row r="9" spans="1:70" s="14" customFormat="1" ht="12" customHeight="1" x14ac:dyDescent="0.2">
      <c r="A9" s="42">
        <v>1</v>
      </c>
      <c r="B9" s="45" t="e">
        <f>#REF!*0.87</f>
        <v>#REF!</v>
      </c>
      <c r="C9" s="45" t="e">
        <f>#REF!*0.87</f>
        <v>#REF!</v>
      </c>
      <c r="D9" s="45" t="e">
        <f>#REF!*0.87</f>
        <v>#REF!</v>
      </c>
      <c r="E9" s="45" t="e">
        <f>#REF!*0.87</f>
        <v>#REF!</v>
      </c>
      <c r="F9" s="45" t="e">
        <f>#REF!*0.87</f>
        <v>#REF!</v>
      </c>
      <c r="G9" s="45" t="e">
        <f>#REF!*0.87</f>
        <v>#REF!</v>
      </c>
      <c r="H9" s="45" t="e">
        <f>#REF!*0.87</f>
        <v>#REF!</v>
      </c>
      <c r="I9" s="45" t="e">
        <f>#REF!*0.87</f>
        <v>#REF!</v>
      </c>
      <c r="J9" s="45" t="e">
        <f>#REF!*0.87</f>
        <v>#REF!</v>
      </c>
      <c r="K9" s="45" t="e">
        <f>#REF!*0.87</f>
        <v>#REF!</v>
      </c>
      <c r="L9" s="45" t="e">
        <f>#REF!*0.87</f>
        <v>#REF!</v>
      </c>
      <c r="M9" s="45" t="e">
        <f>#REF!*0.87</f>
        <v>#REF!</v>
      </c>
      <c r="N9" s="45" t="e">
        <f>#REF!*0.87</f>
        <v>#REF!</v>
      </c>
      <c r="O9" s="45" t="e">
        <f>#REF!*0.87</f>
        <v>#REF!</v>
      </c>
      <c r="P9" s="45" t="e">
        <f>#REF!*0.87</f>
        <v>#REF!</v>
      </c>
      <c r="Q9" s="45" t="e">
        <f>#REF!*0.87</f>
        <v>#REF!</v>
      </c>
      <c r="R9" s="45" t="e">
        <f>#REF!*0.87</f>
        <v>#REF!</v>
      </c>
      <c r="S9" s="45" t="e">
        <f>#REF!*0.87</f>
        <v>#REF!</v>
      </c>
      <c r="T9" s="45" t="e">
        <f>#REF!*0.87</f>
        <v>#REF!</v>
      </c>
      <c r="U9" s="45" t="e">
        <f>#REF!*0.87</f>
        <v>#REF!</v>
      </c>
      <c r="V9" s="45" t="e">
        <f>#REF!*0.87</f>
        <v>#REF!</v>
      </c>
      <c r="W9" s="45" t="e">
        <f>#REF!*0.87</f>
        <v>#REF!</v>
      </c>
      <c r="X9" s="45" t="e">
        <f>#REF!*0.87</f>
        <v>#REF!</v>
      </c>
      <c r="Y9" s="45" t="e">
        <f>#REF!*0.87</f>
        <v>#REF!</v>
      </c>
      <c r="Z9" s="45" t="e">
        <f>#REF!*0.87</f>
        <v>#REF!</v>
      </c>
      <c r="AA9" s="45" t="e">
        <f>'ЗЭГ FIT20'!AA29+25</f>
        <v>#REF!</v>
      </c>
      <c r="AB9" s="45" t="e">
        <f>'ЗЭГ FIT20'!AB29+25</f>
        <v>#REF!</v>
      </c>
      <c r="AC9" s="45" t="e">
        <f>'ЗЭГ FIT20'!AC29+25</f>
        <v>#REF!</v>
      </c>
      <c r="AD9" s="45" t="e">
        <f>'ЗЭГ FIT20'!AD29+25</f>
        <v>#REF!</v>
      </c>
      <c r="AE9" s="45" t="e">
        <f>'ЗЭГ FIT20'!AE29+25</f>
        <v>#REF!</v>
      </c>
      <c r="AF9" s="45" t="e">
        <f>'ЗЭГ FIT20'!AF29+25</f>
        <v>#REF!</v>
      </c>
      <c r="AG9" s="45" t="e">
        <f>'ЗЭГ FIT20'!AG29+25</f>
        <v>#REF!</v>
      </c>
      <c r="AH9" s="45" t="e">
        <f>'ЗЭГ FIT20'!AH19</f>
        <v>#REF!</v>
      </c>
      <c r="AI9" s="45" t="e">
        <f>'ЗЭГ FIT20'!AI19</f>
        <v>#REF!</v>
      </c>
      <c r="AJ9" s="45" t="e">
        <f>'ЗЭГ FIT20'!AJ19</f>
        <v>#REF!</v>
      </c>
      <c r="AK9" s="45" t="e">
        <f>'ЗЭГ FIT20'!AK19</f>
        <v>#REF!</v>
      </c>
      <c r="AL9" s="45" t="e">
        <f>'ЗЭГ FIT20'!AL19</f>
        <v>#REF!</v>
      </c>
      <c r="AM9" s="45" t="e">
        <f>'ЗЭГ FIT20'!AM19</f>
        <v>#REF!</v>
      </c>
      <c r="AN9" s="45" t="e">
        <f>'ЗЭГ FIT20'!AN19</f>
        <v>#REF!</v>
      </c>
      <c r="AO9" s="45" t="e">
        <f>'ЗЭГ FIT20'!AO19</f>
        <v>#REF!</v>
      </c>
      <c r="AP9" s="45" t="e">
        <f>'ЗЭГ FIT20'!AP19</f>
        <v>#REF!</v>
      </c>
      <c r="AQ9" s="45" t="e">
        <f>'ЗЭГ FIT20'!AQ19</f>
        <v>#REF!</v>
      </c>
      <c r="AR9" s="45" t="e">
        <f>'ЗЭГ FIT20'!AR19</f>
        <v>#REF!</v>
      </c>
      <c r="AS9" s="45" t="e">
        <f>'ЗЭГ FIT20'!AS19</f>
        <v>#REF!</v>
      </c>
      <c r="AT9" s="45" t="e">
        <f>'ЗЭГ FIT20'!AT19</f>
        <v>#REF!</v>
      </c>
      <c r="AU9" s="45" t="e">
        <f>'ЗЭГ FIT20'!AU19</f>
        <v>#REF!</v>
      </c>
      <c r="AV9" s="45" t="e">
        <f>'ЗЭГ FIT20'!AV19</f>
        <v>#REF!</v>
      </c>
      <c r="AW9" s="45" t="e">
        <f>'ЗЭГ FIT20'!AW19</f>
        <v>#REF!</v>
      </c>
      <c r="AX9" s="45" t="e">
        <f>'ЗЭГ FIT20'!AX19</f>
        <v>#REF!</v>
      </c>
      <c r="AY9" s="45" t="e">
        <f>'ЗЭГ FIT20'!AY19</f>
        <v>#REF!</v>
      </c>
      <c r="AZ9" s="45" t="e">
        <f>'ЗЭГ FIT20'!AZ19</f>
        <v>#REF!</v>
      </c>
      <c r="BA9" s="45" t="e">
        <f>'ЗЭГ FIT20'!BA19</f>
        <v>#REF!</v>
      </c>
      <c r="BB9" s="45" t="e">
        <f>'ЗЭГ FIT20'!BB19</f>
        <v>#REF!</v>
      </c>
      <c r="BC9" s="45" t="e">
        <f>'ЗЭГ FIT20'!BC19</f>
        <v>#REF!</v>
      </c>
      <c r="BD9" s="45" t="e">
        <f>'ЗЭГ FIT20'!BD19</f>
        <v>#REF!</v>
      </c>
      <c r="BE9" s="45" t="e">
        <f>'ЗЭГ FIT20'!BE19</f>
        <v>#REF!</v>
      </c>
      <c r="BF9" s="45" t="e">
        <f>'ЗЭГ FIT20'!BF19</f>
        <v>#REF!</v>
      </c>
      <c r="BG9" s="45" t="e">
        <f>'ЗЭГ FIT20'!BG19</f>
        <v>#REF!</v>
      </c>
      <c r="BH9" s="45" t="e">
        <f>'ЗЭГ FIT20'!BH19</f>
        <v>#REF!</v>
      </c>
    </row>
    <row r="10" spans="1:70" s="14" customFormat="1" ht="12" customHeight="1" x14ac:dyDescent="0.2">
      <c r="A10" s="42">
        <v>2</v>
      </c>
      <c r="B10" s="45" t="e">
        <f>#REF!*0.87</f>
        <v>#REF!</v>
      </c>
      <c r="C10" s="45" t="e">
        <f>#REF!*0.87</f>
        <v>#REF!</v>
      </c>
      <c r="D10" s="45" t="e">
        <f>#REF!*0.87</f>
        <v>#REF!</v>
      </c>
      <c r="E10" s="45" t="e">
        <f>#REF!*0.87</f>
        <v>#REF!</v>
      </c>
      <c r="F10" s="45" t="e">
        <f>#REF!*0.87</f>
        <v>#REF!</v>
      </c>
      <c r="G10" s="45" t="e">
        <f>#REF!*0.87</f>
        <v>#REF!</v>
      </c>
      <c r="H10" s="45" t="e">
        <f>#REF!*0.87</f>
        <v>#REF!</v>
      </c>
      <c r="I10" s="45" t="e">
        <f>#REF!*0.87</f>
        <v>#REF!</v>
      </c>
      <c r="J10" s="45" t="e">
        <f>#REF!*0.87</f>
        <v>#REF!</v>
      </c>
      <c r="K10" s="45" t="e">
        <f>#REF!*0.87</f>
        <v>#REF!</v>
      </c>
      <c r="L10" s="45" t="e">
        <f>#REF!*0.87</f>
        <v>#REF!</v>
      </c>
      <c r="M10" s="45" t="e">
        <f>#REF!*0.87</f>
        <v>#REF!</v>
      </c>
      <c r="N10" s="45" t="e">
        <f>#REF!*0.87</f>
        <v>#REF!</v>
      </c>
      <c r="O10" s="45" t="e">
        <f>#REF!*0.87</f>
        <v>#REF!</v>
      </c>
      <c r="P10" s="45" t="e">
        <f>#REF!*0.87</f>
        <v>#REF!</v>
      </c>
      <c r="Q10" s="45" t="e">
        <f>#REF!*0.87</f>
        <v>#REF!</v>
      </c>
      <c r="R10" s="45" t="e">
        <f>#REF!*0.87</f>
        <v>#REF!</v>
      </c>
      <c r="S10" s="45" t="e">
        <f>#REF!*0.87</f>
        <v>#REF!</v>
      </c>
      <c r="T10" s="45" t="e">
        <f>#REF!*0.87</f>
        <v>#REF!</v>
      </c>
      <c r="U10" s="45" t="e">
        <f>#REF!*0.87</f>
        <v>#REF!</v>
      </c>
      <c r="V10" s="45" t="e">
        <f>#REF!*0.87</f>
        <v>#REF!</v>
      </c>
      <c r="W10" s="45" t="e">
        <f>#REF!*0.87</f>
        <v>#REF!</v>
      </c>
      <c r="X10" s="45" t="e">
        <f>#REF!*0.87</f>
        <v>#REF!</v>
      </c>
      <c r="Y10" s="45" t="e">
        <f>#REF!*0.87</f>
        <v>#REF!</v>
      </c>
      <c r="Z10" s="45" t="e">
        <f>#REF!*0.87</f>
        <v>#REF!</v>
      </c>
      <c r="AA10" s="45" t="e">
        <f>'ЗЭГ FIT20'!AA30+25</f>
        <v>#REF!</v>
      </c>
      <c r="AB10" s="45" t="e">
        <f>'ЗЭГ FIT20'!AB30+25</f>
        <v>#REF!</v>
      </c>
      <c r="AC10" s="45" t="e">
        <f>'ЗЭГ FIT20'!AC30+25</f>
        <v>#REF!</v>
      </c>
      <c r="AD10" s="45" t="e">
        <f>'ЗЭГ FIT20'!AD30+25</f>
        <v>#REF!</v>
      </c>
      <c r="AE10" s="45" t="e">
        <f>'ЗЭГ FIT20'!AE30+25</f>
        <v>#REF!</v>
      </c>
      <c r="AF10" s="45" t="e">
        <f>'ЗЭГ FIT20'!AF30+25</f>
        <v>#REF!</v>
      </c>
      <c r="AG10" s="45" t="e">
        <f>'ЗЭГ FIT20'!AG30+25</f>
        <v>#REF!</v>
      </c>
      <c r="AH10" s="45" t="e">
        <f>'ЗЭГ FIT20'!AH20</f>
        <v>#REF!</v>
      </c>
      <c r="AI10" s="45" t="e">
        <f>'ЗЭГ FIT20'!AI20</f>
        <v>#REF!</v>
      </c>
      <c r="AJ10" s="45" t="e">
        <f>'ЗЭГ FIT20'!AJ20</f>
        <v>#REF!</v>
      </c>
      <c r="AK10" s="45" t="e">
        <f>'ЗЭГ FIT20'!AK20</f>
        <v>#REF!</v>
      </c>
      <c r="AL10" s="45" t="e">
        <f>'ЗЭГ FIT20'!AL20</f>
        <v>#REF!</v>
      </c>
      <c r="AM10" s="45" t="e">
        <f>'ЗЭГ FIT20'!AM20</f>
        <v>#REF!</v>
      </c>
      <c r="AN10" s="45" t="e">
        <f>'ЗЭГ FIT20'!AN20</f>
        <v>#REF!</v>
      </c>
      <c r="AO10" s="45" t="e">
        <f>'ЗЭГ FIT20'!AO20</f>
        <v>#REF!</v>
      </c>
      <c r="AP10" s="45" t="e">
        <f>'ЗЭГ FIT20'!AP20</f>
        <v>#REF!</v>
      </c>
      <c r="AQ10" s="45" t="e">
        <f>'ЗЭГ FIT20'!AQ20</f>
        <v>#REF!</v>
      </c>
      <c r="AR10" s="45" t="e">
        <f>'ЗЭГ FIT20'!AR20</f>
        <v>#REF!</v>
      </c>
      <c r="AS10" s="45" t="e">
        <f>'ЗЭГ FIT20'!AS20</f>
        <v>#REF!</v>
      </c>
      <c r="AT10" s="45" t="e">
        <f>'ЗЭГ FIT20'!AT20</f>
        <v>#REF!</v>
      </c>
      <c r="AU10" s="45" t="e">
        <f>'ЗЭГ FIT20'!AU20</f>
        <v>#REF!</v>
      </c>
      <c r="AV10" s="45" t="e">
        <f>'ЗЭГ FIT20'!AV20</f>
        <v>#REF!</v>
      </c>
      <c r="AW10" s="45" t="e">
        <f>'ЗЭГ FIT20'!AW20</f>
        <v>#REF!</v>
      </c>
      <c r="AX10" s="45" t="e">
        <f>'ЗЭГ FIT20'!AX20</f>
        <v>#REF!</v>
      </c>
      <c r="AY10" s="45" t="e">
        <f>'ЗЭГ FIT20'!AY20</f>
        <v>#REF!</v>
      </c>
      <c r="AZ10" s="45" t="e">
        <f>'ЗЭГ FIT20'!AZ20</f>
        <v>#REF!</v>
      </c>
      <c r="BA10" s="45" t="e">
        <f>'ЗЭГ FIT20'!BA20</f>
        <v>#REF!</v>
      </c>
      <c r="BB10" s="45" t="e">
        <f>'ЗЭГ FIT20'!BB20</f>
        <v>#REF!</v>
      </c>
      <c r="BC10" s="45" t="e">
        <f>'ЗЭГ FIT20'!BC20</f>
        <v>#REF!</v>
      </c>
      <c r="BD10" s="45" t="e">
        <f>'ЗЭГ FIT20'!BD20</f>
        <v>#REF!</v>
      </c>
      <c r="BE10" s="45" t="e">
        <f>'ЗЭГ FIT20'!BE20</f>
        <v>#REF!</v>
      </c>
      <c r="BF10" s="45" t="e">
        <f>'ЗЭГ FIT20'!BF20</f>
        <v>#REF!</v>
      </c>
      <c r="BG10" s="45" t="e">
        <f>'ЗЭГ FIT20'!BG20</f>
        <v>#REF!</v>
      </c>
      <c r="BH10" s="45" t="e">
        <f>'ЗЭГ FIT20'!BH20</f>
        <v>#REF!</v>
      </c>
    </row>
    <row r="11" spans="1:70" s="14" customFormat="1" ht="12" customHeight="1" x14ac:dyDescent="0.2">
      <c r="A11" s="123"/>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row>
    <row r="12" spans="1:70" ht="15" customHeight="1" x14ac:dyDescent="0.2">
      <c r="A12" s="298" t="s">
        <v>156</v>
      </c>
      <c r="B12" s="299"/>
      <c r="C12" s="299"/>
      <c r="D12" s="299"/>
      <c r="E12" s="299"/>
      <c r="F12" s="299"/>
      <c r="G12" s="299"/>
      <c r="H12" s="299"/>
      <c r="I12" s="299"/>
      <c r="J12" s="299"/>
      <c r="K12" s="299"/>
      <c r="L12" s="299"/>
      <c r="M12" s="299"/>
      <c r="N12" s="299"/>
      <c r="O12" s="299"/>
      <c r="P12" s="299"/>
      <c r="Q12" s="299"/>
      <c r="R12" s="299"/>
      <c r="S12" s="299"/>
      <c r="T12" s="299"/>
      <c r="U12" s="299"/>
      <c r="V12" s="299"/>
      <c r="W12" s="299"/>
      <c r="X12" s="299"/>
      <c r="Y12" s="299"/>
      <c r="Z12" s="299"/>
      <c r="AA12" s="299"/>
      <c r="AB12" s="299"/>
      <c r="AC12" s="299"/>
      <c r="AD12" s="299"/>
      <c r="AE12" s="299"/>
      <c r="AF12" s="299"/>
      <c r="AG12" s="299"/>
      <c r="AH12" s="299"/>
      <c r="AI12" s="299"/>
      <c r="AJ12" s="299"/>
      <c r="AK12" s="299"/>
      <c r="AL12" s="299"/>
      <c r="AM12" s="299"/>
      <c r="AN12" s="299"/>
      <c r="AO12" s="299"/>
      <c r="AP12" s="299"/>
      <c r="AQ12" s="299"/>
      <c r="AR12" s="299"/>
      <c r="AS12" s="299"/>
      <c r="AT12" s="299"/>
      <c r="AU12" s="299"/>
      <c r="AV12" s="299"/>
      <c r="AW12" s="299"/>
      <c r="AX12" s="299"/>
      <c r="AY12" s="299"/>
      <c r="AZ12" s="299"/>
      <c r="BA12" s="299"/>
      <c r="BB12" s="299"/>
      <c r="BC12" s="299"/>
      <c r="BD12" s="299"/>
      <c r="BE12" s="299"/>
      <c r="BF12" s="299"/>
      <c r="BG12" s="299"/>
      <c r="BH12" s="299"/>
      <c r="BI12" s="299"/>
      <c r="BJ12" s="299"/>
      <c r="BK12" s="299"/>
      <c r="BL12" s="299"/>
      <c r="BM12" s="299"/>
      <c r="BN12" s="299"/>
      <c r="BO12" s="299"/>
      <c r="BP12" s="299"/>
      <c r="BQ12" s="299"/>
      <c r="BR12" s="300"/>
    </row>
    <row r="13" spans="1:70" ht="16.5" customHeight="1" x14ac:dyDescent="0.2">
      <c r="A13" s="301"/>
      <c r="B13" s="302"/>
      <c r="C13" s="302"/>
      <c r="D13" s="302"/>
      <c r="E13" s="302"/>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c r="AD13" s="302"/>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302"/>
      <c r="BC13" s="302"/>
      <c r="BD13" s="302"/>
      <c r="BE13" s="302"/>
      <c r="BF13" s="302"/>
      <c r="BG13" s="302"/>
      <c r="BH13" s="302"/>
      <c r="BI13" s="302"/>
      <c r="BJ13" s="302"/>
      <c r="BK13" s="302"/>
      <c r="BL13" s="302"/>
      <c r="BM13" s="302"/>
      <c r="BN13" s="302"/>
      <c r="BO13" s="302"/>
      <c r="BP13" s="302"/>
      <c r="BQ13" s="302"/>
      <c r="BR13" s="303"/>
    </row>
    <row r="14" spans="1:70" x14ac:dyDescent="0.2">
      <c r="A14" s="304"/>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c r="AJ14" s="305"/>
      <c r="AK14" s="305"/>
      <c r="AL14" s="305"/>
      <c r="AM14" s="305"/>
      <c r="AN14" s="305"/>
      <c r="AO14" s="305"/>
      <c r="AP14" s="305"/>
      <c r="AQ14" s="305"/>
      <c r="AR14" s="305"/>
      <c r="AS14" s="305"/>
      <c r="AT14" s="305"/>
      <c r="AU14" s="305"/>
      <c r="AV14" s="305"/>
      <c r="AW14" s="305"/>
      <c r="AX14" s="305"/>
      <c r="AY14" s="305"/>
      <c r="AZ14" s="305"/>
      <c r="BA14" s="305"/>
      <c r="BB14" s="305"/>
      <c r="BC14" s="305"/>
      <c r="BD14" s="305"/>
      <c r="BE14" s="305"/>
      <c r="BF14" s="305"/>
      <c r="BG14" s="305"/>
      <c r="BH14" s="305"/>
      <c r="BI14" s="305"/>
      <c r="BJ14" s="305"/>
      <c r="BK14" s="305"/>
      <c r="BL14" s="305"/>
      <c r="BM14" s="305"/>
      <c r="BN14" s="305"/>
      <c r="BO14" s="305"/>
      <c r="BP14" s="305"/>
      <c r="BQ14" s="305"/>
      <c r="BR14" s="306"/>
    </row>
    <row r="15" spans="1:70" x14ac:dyDescent="0.2">
      <c r="A15" s="2"/>
    </row>
    <row r="16" spans="1:70" x14ac:dyDescent="0.2">
      <c r="A16" s="277" t="s">
        <v>157</v>
      </c>
    </row>
    <row r="17" spans="1:24" x14ac:dyDescent="0.2">
      <c r="A17" s="277"/>
    </row>
    <row r="18" spans="1:24" x14ac:dyDescent="0.2">
      <c r="A18" s="277"/>
    </row>
    <row r="19" spans="1:24" x14ac:dyDescent="0.2">
      <c r="A19" s="2"/>
    </row>
    <row r="20" spans="1:24" x14ac:dyDescent="0.2">
      <c r="A20" s="87" t="s">
        <v>80</v>
      </c>
    </row>
    <row r="21" spans="1:24" ht="24" x14ac:dyDescent="0.2">
      <c r="A21" s="109" t="s">
        <v>124</v>
      </c>
      <c r="B21" s="108"/>
      <c r="C21" s="108"/>
      <c r="D21" s="108"/>
      <c r="E21" s="108"/>
      <c r="F21" s="108"/>
      <c r="G21" s="108"/>
      <c r="H21" s="108"/>
      <c r="I21" s="108"/>
      <c r="J21" s="108"/>
      <c r="K21" s="108"/>
      <c r="L21" s="108"/>
      <c r="M21" s="108"/>
      <c r="N21" s="108"/>
      <c r="O21" s="108"/>
      <c r="P21" s="108"/>
      <c r="Q21" s="108"/>
      <c r="R21" s="108"/>
      <c r="S21" s="108"/>
      <c r="T21" s="108"/>
      <c r="U21" s="108"/>
      <c r="V21" s="108"/>
      <c r="W21" s="108"/>
      <c r="X21" s="108"/>
    </row>
    <row r="22" spans="1:24" ht="24" x14ac:dyDescent="0.2">
      <c r="A22" s="109" t="s">
        <v>132</v>
      </c>
      <c r="B22" s="108"/>
      <c r="C22" s="108"/>
      <c r="D22" s="108"/>
      <c r="E22" s="108"/>
      <c r="F22" s="108"/>
      <c r="G22" s="108"/>
      <c r="H22" s="108"/>
      <c r="I22" s="108"/>
      <c r="J22" s="108"/>
      <c r="K22" s="108"/>
      <c r="L22" s="108"/>
      <c r="M22" s="108"/>
      <c r="N22" s="108"/>
      <c r="O22" s="108"/>
      <c r="P22" s="108"/>
      <c r="Q22" s="108"/>
      <c r="R22" s="108"/>
      <c r="S22" s="108"/>
      <c r="T22" s="108"/>
      <c r="U22" s="108"/>
      <c r="V22" s="108"/>
      <c r="W22" s="108"/>
      <c r="X22" s="108"/>
    </row>
    <row r="23" spans="1:24" x14ac:dyDescent="0.2">
      <c r="A23" s="113"/>
      <c r="B23" s="108"/>
      <c r="C23" s="108"/>
      <c r="D23" s="108"/>
      <c r="E23" s="108"/>
      <c r="F23" s="108"/>
      <c r="G23" s="108"/>
      <c r="H23" s="108"/>
      <c r="I23" s="108"/>
      <c r="J23" s="108"/>
      <c r="K23" s="108"/>
      <c r="L23" s="108"/>
      <c r="M23" s="108"/>
      <c r="N23" s="108"/>
      <c r="O23" s="108"/>
      <c r="P23" s="108"/>
      <c r="Q23" s="108"/>
      <c r="R23" s="108"/>
      <c r="S23" s="108"/>
      <c r="T23" s="108"/>
      <c r="U23" s="108"/>
      <c r="V23" s="108"/>
      <c r="W23" s="108"/>
      <c r="X23" s="108"/>
    </row>
    <row r="24" spans="1:24" x14ac:dyDescent="0.2">
      <c r="A24" s="86" t="s">
        <v>58</v>
      </c>
    </row>
    <row r="25" spans="1:24" x14ac:dyDescent="0.2">
      <c r="A25" s="60" t="s">
        <v>60</v>
      </c>
    </row>
    <row r="26" spans="1:24" x14ac:dyDescent="0.2">
      <c r="A26" s="60" t="s">
        <v>61</v>
      </c>
    </row>
    <row r="27" spans="1:24" x14ac:dyDescent="0.2">
      <c r="A27" s="60" t="s">
        <v>62</v>
      </c>
    </row>
    <row r="28" spans="1:24" x14ac:dyDescent="0.2">
      <c r="A28" s="60" t="s">
        <v>63</v>
      </c>
    </row>
    <row r="29" spans="1:24" ht="24" x14ac:dyDescent="0.2">
      <c r="A29" s="120" t="s">
        <v>136</v>
      </c>
    </row>
    <row r="30" spans="1:24" x14ac:dyDescent="0.2">
      <c r="A30" s="60" t="s">
        <v>101</v>
      </c>
    </row>
    <row r="31" spans="1:24" x14ac:dyDescent="0.2">
      <c r="A31" s="110" t="s">
        <v>150</v>
      </c>
    </row>
    <row r="32" spans="1:24" ht="31.5" x14ac:dyDescent="0.2">
      <c r="A32" s="117" t="s">
        <v>125</v>
      </c>
    </row>
    <row r="33" spans="1:30" ht="31.5" x14ac:dyDescent="0.2">
      <c r="A33" s="121" t="s">
        <v>143</v>
      </c>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34" spans="1:30" ht="21" x14ac:dyDescent="0.2">
      <c r="A34" s="121" t="s">
        <v>144</v>
      </c>
      <c r="B34" s="102"/>
      <c r="C34" s="102"/>
      <c r="D34" s="102"/>
      <c r="E34" s="102"/>
      <c r="F34" s="102"/>
      <c r="G34" s="102"/>
      <c r="H34" s="102"/>
      <c r="I34" s="102"/>
      <c r="J34" s="102"/>
      <c r="K34" s="102"/>
      <c r="L34" s="102"/>
      <c r="M34" s="102"/>
      <c r="N34" s="102"/>
      <c r="O34" s="102"/>
      <c r="P34" s="102"/>
      <c r="Q34" s="102"/>
      <c r="R34" s="102"/>
      <c r="S34" s="102"/>
      <c r="T34" s="102"/>
      <c r="U34" s="102"/>
      <c r="V34" s="102"/>
      <c r="W34" s="103"/>
      <c r="X34" s="103"/>
      <c r="Y34" s="103"/>
      <c r="Z34" s="112"/>
      <c r="AA34" s="107"/>
      <c r="AB34" s="107"/>
      <c r="AC34" s="107"/>
      <c r="AD34" s="107"/>
    </row>
    <row r="35" spans="1:30" ht="21" x14ac:dyDescent="0.2">
      <c r="A35" s="121" t="s">
        <v>145</v>
      </c>
      <c r="B35" s="102"/>
      <c r="C35" s="102"/>
      <c r="D35" s="102"/>
      <c r="E35" s="102"/>
      <c r="F35" s="102"/>
      <c r="G35" s="102"/>
      <c r="H35" s="102"/>
      <c r="I35" s="102"/>
      <c r="J35" s="102"/>
      <c r="K35" s="102"/>
      <c r="L35" s="102"/>
      <c r="M35" s="102"/>
      <c r="N35" s="102"/>
      <c r="O35" s="102"/>
      <c r="P35" s="102"/>
      <c r="Q35" s="102"/>
      <c r="R35" s="102"/>
      <c r="S35" s="102"/>
      <c r="T35" s="102"/>
      <c r="U35" s="102"/>
      <c r="V35" s="102"/>
      <c r="W35" s="103"/>
      <c r="X35" s="103"/>
      <c r="Y35" s="103"/>
      <c r="Z35" s="112"/>
      <c r="AA35" s="107"/>
      <c r="AB35" s="107"/>
      <c r="AC35" s="107"/>
      <c r="AD35" s="107"/>
    </row>
    <row r="36" spans="1:30" ht="42" x14ac:dyDescent="0.2">
      <c r="A36" s="121" t="s">
        <v>146</v>
      </c>
      <c r="B36" s="105"/>
      <c r="C36" s="105"/>
      <c r="D36" s="105"/>
      <c r="E36" s="105"/>
      <c r="F36" s="105"/>
      <c r="G36" s="105"/>
      <c r="H36" s="105"/>
      <c r="I36" s="105"/>
      <c r="J36" s="105"/>
      <c r="K36" s="105"/>
      <c r="L36" s="105"/>
      <c r="M36" s="105"/>
      <c r="N36" s="105"/>
      <c r="O36" s="105"/>
      <c r="P36" s="105"/>
      <c r="Q36" s="105"/>
      <c r="R36" s="105"/>
      <c r="S36" s="105"/>
      <c r="T36" s="105"/>
      <c r="U36" s="105"/>
      <c r="V36" s="105"/>
      <c r="W36" s="106"/>
      <c r="X36" s="106"/>
      <c r="Y36" s="106"/>
      <c r="Z36" s="107"/>
      <c r="AA36" s="107"/>
      <c r="AB36" s="107"/>
      <c r="AC36" s="107"/>
      <c r="AD36" s="107"/>
    </row>
    <row r="37" spans="1:30" ht="42" x14ac:dyDescent="0.2">
      <c r="A37" s="121" t="s">
        <v>147</v>
      </c>
    </row>
    <row r="38" spans="1:30" ht="26.25" x14ac:dyDescent="0.2">
      <c r="A38" s="121" t="s">
        <v>148</v>
      </c>
    </row>
    <row r="39" spans="1:30" ht="26.25" x14ac:dyDescent="0.2">
      <c r="A39" s="121" t="s">
        <v>149</v>
      </c>
    </row>
    <row r="40" spans="1:30" ht="42" x14ac:dyDescent="0.2">
      <c r="A40" s="121" t="s">
        <v>137</v>
      </c>
    </row>
    <row r="41" spans="1:30" ht="21" x14ac:dyDescent="0.2">
      <c r="A41" s="121" t="s">
        <v>138</v>
      </c>
    </row>
    <row r="42" spans="1:30" ht="21" x14ac:dyDescent="0.2">
      <c r="A42" s="121" t="s">
        <v>139</v>
      </c>
    </row>
    <row r="43" spans="1:30" ht="31.5" x14ac:dyDescent="0.2">
      <c r="A43" s="121" t="s">
        <v>140</v>
      </c>
    </row>
    <row r="44" spans="1:30" ht="31.5" x14ac:dyDescent="0.2">
      <c r="A44" s="121" t="s">
        <v>141</v>
      </c>
    </row>
    <row r="45" spans="1:30" ht="31.5" x14ac:dyDescent="0.2">
      <c r="A45" s="121" t="s">
        <v>142</v>
      </c>
    </row>
    <row r="46" spans="1:30" ht="12.75" x14ac:dyDescent="0.2">
      <c r="A46"/>
    </row>
    <row r="47" spans="1:30" ht="31.5" x14ac:dyDescent="0.2">
      <c r="A47" s="111" t="s">
        <v>126</v>
      </c>
    </row>
    <row r="48" spans="1:30" ht="12.75" x14ac:dyDescent="0.2">
      <c r="A48"/>
    </row>
    <row r="49" spans="1:1" ht="31.5" x14ac:dyDescent="0.2">
      <c r="A49" s="111" t="s">
        <v>127</v>
      </c>
    </row>
    <row r="50" spans="1:1" ht="105" x14ac:dyDescent="0.2">
      <c r="A50" s="118" t="s">
        <v>133</v>
      </c>
    </row>
    <row r="51" spans="1:1" ht="21" x14ac:dyDescent="0.2">
      <c r="A51" s="111" t="s">
        <v>128</v>
      </c>
    </row>
    <row r="53" spans="1:1" x14ac:dyDescent="0.2">
      <c r="A53" s="91" t="s">
        <v>65</v>
      </c>
    </row>
    <row r="54" spans="1:1" ht="36" x14ac:dyDescent="0.2">
      <c r="A54" s="62" t="s">
        <v>104</v>
      </c>
    </row>
    <row r="55" spans="1:1" ht="36" x14ac:dyDescent="0.2">
      <c r="A55" s="62" t="s">
        <v>105</v>
      </c>
    </row>
  </sheetData>
  <mergeCells count="2">
    <mergeCell ref="A12:BR14"/>
    <mergeCell ref="A16:A18"/>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C53"/>
  <sheetViews>
    <sheetView zoomScaleNormal="100" workbookViewId="0">
      <pane xSplit="1" topLeftCell="AL1" activePane="topRight" state="frozen"/>
      <selection activeCell="BE26" sqref="BE26:BE27"/>
      <selection pane="topRight" activeCell="AZ3" sqref="AX3:AZ29"/>
    </sheetView>
  </sheetViews>
  <sheetFormatPr defaultColWidth="10" defaultRowHeight="12" x14ac:dyDescent="0.2"/>
  <cols>
    <col min="1" max="1" width="42" style="214" customWidth="1"/>
    <col min="2" max="17" width="10" style="214"/>
    <col min="18" max="24" width="10" style="214" customWidth="1"/>
    <col min="25" max="29" width="10" style="214" hidden="1" customWidth="1"/>
    <col min="30" max="16384" width="10" style="214"/>
  </cols>
  <sheetData>
    <row r="1" spans="1:55" s="5" customFormat="1" ht="25.5" customHeight="1" x14ac:dyDescent="0.2">
      <c r="A1" s="216" t="s">
        <v>50</v>
      </c>
    </row>
    <row r="2" spans="1:55" s="5" customFormat="1" ht="12.75" x14ac:dyDescent="0.2">
      <c r="A2" s="251" t="s">
        <v>176</v>
      </c>
    </row>
    <row r="3" spans="1:55" s="205" customFormat="1" ht="28.5" customHeight="1" x14ac:dyDescent="0.2">
      <c r="A3" s="252" t="s">
        <v>52</v>
      </c>
      <c r="B3" s="71">
        <f>'BAR BB| Open rates'!B3</f>
        <v>45953</v>
      </c>
      <c r="C3" s="71">
        <f>'BAR BB| Open rates'!C3</f>
        <v>45954</v>
      </c>
      <c r="D3" s="71">
        <f>'BAR BB| Open rates'!D3</f>
        <v>45955</v>
      </c>
      <c r="E3" s="71">
        <f>'BAR BB| Open rates'!E3</f>
        <v>45962</v>
      </c>
      <c r="F3" s="71">
        <f>'BAR BB| Open rates'!F3</f>
        <v>45963</v>
      </c>
      <c r="G3" s="71">
        <f>'BAR BB| Open rates'!G3</f>
        <v>45965</v>
      </c>
      <c r="H3" s="71">
        <f>'BAR BB| Open rates'!H3</f>
        <v>45966</v>
      </c>
      <c r="I3" s="71">
        <f>'BAR BB| Open rates'!I3</f>
        <v>45968</v>
      </c>
      <c r="J3" s="71">
        <f>'BAR BB| Open rates'!J3</f>
        <v>45970</v>
      </c>
      <c r="K3" s="71">
        <f>'BAR BB| Open rates'!K3</f>
        <v>45975</v>
      </c>
      <c r="L3" s="71">
        <f>'BAR BB| Open rates'!L3</f>
        <v>45977</v>
      </c>
      <c r="M3" s="71">
        <f>'BAR BB| Open rates'!M3</f>
        <v>45982</v>
      </c>
      <c r="N3" s="71">
        <f>'BAR BB| Open rates'!N3</f>
        <v>45984</v>
      </c>
      <c r="O3" s="71">
        <f>'BAR BB| Open rates'!O3</f>
        <v>45989</v>
      </c>
      <c r="P3" s="71">
        <f>'BAR BB| Open rates'!P3</f>
        <v>45991</v>
      </c>
      <c r="Q3" s="71">
        <f>'BAR BB| Open rates'!Q3</f>
        <v>45992</v>
      </c>
      <c r="R3" s="71">
        <f>'BAR BB| Open rates'!R3</f>
        <v>45996</v>
      </c>
      <c r="S3" s="71">
        <f>'BAR BB| Open rates'!S3</f>
        <v>45998</v>
      </c>
      <c r="T3" s="71">
        <f>'BAR BB| Open rates'!T3</f>
        <v>46003</v>
      </c>
      <c r="U3" s="71">
        <f>'BAR BB| Open rates'!U3</f>
        <v>46005</v>
      </c>
      <c r="V3" s="71">
        <f>'BAR BB| Open rates'!V3</f>
        <v>46010</v>
      </c>
      <c r="W3" s="71">
        <f>'BAR BB| Open rates'!W3</f>
        <v>46014</v>
      </c>
      <c r="X3" s="71">
        <f>'BAR BB| Open rates'!X3</f>
        <v>46017</v>
      </c>
      <c r="Y3" s="71">
        <f>'BAR BB| Open rates'!Y3</f>
        <v>46020</v>
      </c>
      <c r="Z3" s="71">
        <f>'BAR BB| Open rates'!Z3</f>
        <v>46021</v>
      </c>
      <c r="AA3" s="71">
        <f>'BAR BB| Open rates'!AA3</f>
        <v>46023</v>
      </c>
      <c r="AB3" s="71">
        <f>'BAR BB| Open rates'!AB3</f>
        <v>46027</v>
      </c>
      <c r="AC3" s="71">
        <f>'BAR BB| Open rates'!AC3</f>
        <v>46029</v>
      </c>
      <c r="AD3" s="71">
        <f>'BAR BB| Open rates'!AD3</f>
        <v>46031</v>
      </c>
      <c r="AE3" s="71">
        <f>'BAR BB| Open rates'!AE3</f>
        <v>46033</v>
      </c>
      <c r="AF3" s="71">
        <f>'BAR BB| Open rates'!AF3</f>
        <v>46038</v>
      </c>
      <c r="AG3" s="71">
        <f>'BAR BB| Open rates'!AG3</f>
        <v>46045</v>
      </c>
      <c r="AH3" s="71">
        <f>'BAR BB| Open rates'!AH3</f>
        <v>46047</v>
      </c>
      <c r="AI3" s="71">
        <f>'BAR BB| Open rates'!AI3</f>
        <v>46052</v>
      </c>
      <c r="AJ3" s="71">
        <f>'BAR BB| Open rates'!AJ3</f>
        <v>46054</v>
      </c>
      <c r="AK3" s="71">
        <f>'BAR BB| Open rates'!AK3</f>
        <v>46056</v>
      </c>
      <c r="AL3" s="71">
        <f>'BAR BB| Open rates'!AL3</f>
        <v>46059</v>
      </c>
      <c r="AM3" s="71">
        <f>'BAR BB| Open rates'!AM3</f>
        <v>46061</v>
      </c>
      <c r="AN3" s="71">
        <f>'BAR BB| Open rates'!AN3</f>
        <v>46066</v>
      </c>
      <c r="AO3" s="71">
        <f>'BAR BB| Open rates'!AO3</f>
        <v>46072</v>
      </c>
      <c r="AP3" s="71">
        <f>'BAR BB| Open rates'!AP3</f>
        <v>46077</v>
      </c>
      <c r="AQ3" s="71">
        <f>'BAR BB| Open rates'!AQ3</f>
        <v>46082</v>
      </c>
      <c r="AR3" s="71">
        <f>'BAR BB| Open rates'!AR3</f>
        <v>46091</v>
      </c>
      <c r="AS3" s="71">
        <f>'BAR BB| Open rates'!AS3</f>
        <v>46103</v>
      </c>
      <c r="AT3" s="71">
        <f>'BAR BB| Open rates'!AT3</f>
        <v>46110</v>
      </c>
      <c r="AU3" s="71">
        <f>'BAR BB| Open rates'!AU3</f>
        <v>46113</v>
      </c>
      <c r="AV3" s="71">
        <f>'BAR BB| Open rates'!AV3</f>
        <v>46118</v>
      </c>
      <c r="AW3" s="71">
        <f>'BAR BB| Open rates'!AW3</f>
        <v>46122</v>
      </c>
      <c r="AX3" s="71">
        <f>'BAR BB| Open rates'!AX3</f>
        <v>46124</v>
      </c>
      <c r="AY3" s="71">
        <f>'BAR BB| Open rates'!AY3</f>
        <v>45760</v>
      </c>
      <c r="AZ3" s="71">
        <f>'BAR BB| Open rates'!AZ3</f>
        <v>46129</v>
      </c>
      <c r="BA3" s="71">
        <f>'BAR BB| Open rates'!BA3</f>
        <v>46131</v>
      </c>
      <c r="BB3" s="71">
        <f>'BAR BB| Open rates'!BB3</f>
        <v>46136</v>
      </c>
      <c r="BC3" s="71">
        <f>'BAR BB| Open rates'!BC3</f>
        <v>46138</v>
      </c>
    </row>
    <row r="4" spans="1:55" s="205" customFormat="1" ht="28.5" customHeight="1" x14ac:dyDescent="0.2">
      <c r="A4" s="253"/>
      <c r="B4" s="71">
        <f>'BAR BB| Open rates'!B4</f>
        <v>45953</v>
      </c>
      <c r="C4" s="71">
        <f>'BAR BB| Open rates'!C4</f>
        <v>45954</v>
      </c>
      <c r="D4" s="71">
        <f>'BAR BB| Open rates'!D4</f>
        <v>45961</v>
      </c>
      <c r="E4" s="71">
        <f>'BAR BB| Open rates'!E4</f>
        <v>45962</v>
      </c>
      <c r="F4" s="71">
        <f>'BAR BB| Open rates'!F4</f>
        <v>45964</v>
      </c>
      <c r="G4" s="71">
        <f>'BAR BB| Open rates'!G4</f>
        <v>45965</v>
      </c>
      <c r="H4" s="71">
        <f>'BAR BB| Open rates'!H4</f>
        <v>45967</v>
      </c>
      <c r="I4" s="71">
        <f>'BAR BB| Open rates'!I4</f>
        <v>45969</v>
      </c>
      <c r="J4" s="71">
        <f>'BAR BB| Open rates'!J4</f>
        <v>45974</v>
      </c>
      <c r="K4" s="71">
        <f>'BAR BB| Open rates'!K4</f>
        <v>45976</v>
      </c>
      <c r="L4" s="71">
        <f>'BAR BB| Open rates'!L4</f>
        <v>45981</v>
      </c>
      <c r="M4" s="71">
        <f>'BAR BB| Open rates'!M4</f>
        <v>45983</v>
      </c>
      <c r="N4" s="71">
        <f>'BAR BB| Open rates'!N4</f>
        <v>45988</v>
      </c>
      <c r="O4" s="71">
        <f>'BAR BB| Open rates'!O4</f>
        <v>45990</v>
      </c>
      <c r="P4" s="71">
        <f>'BAR BB| Open rates'!P4</f>
        <v>45991</v>
      </c>
      <c r="Q4" s="71">
        <f>'BAR BB| Open rates'!Q4</f>
        <v>45995</v>
      </c>
      <c r="R4" s="71">
        <f>'BAR BB| Open rates'!R4</f>
        <v>45997</v>
      </c>
      <c r="S4" s="71">
        <f>'BAR BB| Open rates'!S4</f>
        <v>46002</v>
      </c>
      <c r="T4" s="71">
        <f>'BAR BB| Open rates'!T4</f>
        <v>46004</v>
      </c>
      <c r="U4" s="71">
        <f>'BAR BB| Open rates'!U4</f>
        <v>46009</v>
      </c>
      <c r="V4" s="71">
        <f>'BAR BB| Open rates'!V4</f>
        <v>46013</v>
      </c>
      <c r="W4" s="71">
        <f>'BAR BB| Open rates'!W4</f>
        <v>46016</v>
      </c>
      <c r="X4" s="71">
        <f>'BAR BB| Open rates'!X4</f>
        <v>46019</v>
      </c>
      <c r="Y4" s="71">
        <f>'BAR BB| Open rates'!Y4</f>
        <v>46020</v>
      </c>
      <c r="Z4" s="71">
        <f>'BAR BB| Open rates'!Z4</f>
        <v>46022</v>
      </c>
      <c r="AA4" s="71">
        <f>'BAR BB| Open rates'!AA4</f>
        <v>46026</v>
      </c>
      <c r="AB4" s="71">
        <f>'BAR BB| Open rates'!AB4</f>
        <v>46028</v>
      </c>
      <c r="AC4" s="71">
        <f>'BAR BB| Open rates'!AC4</f>
        <v>46030</v>
      </c>
      <c r="AD4" s="71">
        <f>'BAR BB| Open rates'!AD4</f>
        <v>46032</v>
      </c>
      <c r="AE4" s="71">
        <f>'BAR BB| Open rates'!AE4</f>
        <v>46037</v>
      </c>
      <c r="AF4" s="71">
        <f>'BAR BB| Open rates'!AF4</f>
        <v>46044</v>
      </c>
      <c r="AG4" s="71">
        <f>'BAR BB| Open rates'!AG4</f>
        <v>46046</v>
      </c>
      <c r="AH4" s="71">
        <f>'BAR BB| Open rates'!AH4</f>
        <v>46051</v>
      </c>
      <c r="AI4" s="71">
        <f>'BAR BB| Open rates'!AI4</f>
        <v>46053</v>
      </c>
      <c r="AJ4" s="71">
        <f>'BAR BB| Open rates'!AJ4</f>
        <v>46055</v>
      </c>
      <c r="AK4" s="71">
        <f>'BAR BB| Open rates'!AK4</f>
        <v>46058</v>
      </c>
      <c r="AL4" s="71">
        <f>'BAR BB| Open rates'!AL4</f>
        <v>46060</v>
      </c>
      <c r="AM4" s="71">
        <f>'BAR BB| Open rates'!AM4</f>
        <v>46065</v>
      </c>
      <c r="AN4" s="71">
        <f>'BAR BB| Open rates'!AN4</f>
        <v>46071</v>
      </c>
      <c r="AO4" s="71">
        <f>'BAR BB| Open rates'!AO4</f>
        <v>46076</v>
      </c>
      <c r="AP4" s="71">
        <f>'BAR BB| Open rates'!AP4</f>
        <v>46081</v>
      </c>
      <c r="AQ4" s="71">
        <f>'BAR BB| Open rates'!AQ4</f>
        <v>46090</v>
      </c>
      <c r="AR4" s="71">
        <f>'BAR BB| Open rates'!AR4</f>
        <v>46102</v>
      </c>
      <c r="AS4" s="71">
        <f>'BAR BB| Open rates'!AS4</f>
        <v>46109</v>
      </c>
      <c r="AT4" s="71">
        <f>'BAR BB| Open rates'!AT4</f>
        <v>46112</v>
      </c>
      <c r="AU4" s="71">
        <f>'BAR BB| Open rates'!AU4</f>
        <v>46117</v>
      </c>
      <c r="AV4" s="71">
        <f>'BAR BB| Open rates'!AV4</f>
        <v>46121</v>
      </c>
      <c r="AW4" s="71">
        <f>'BAR BB| Open rates'!AW4</f>
        <v>46123</v>
      </c>
      <c r="AX4" s="71">
        <f>'BAR BB| Open rates'!AX4</f>
        <v>46124</v>
      </c>
      <c r="AY4" s="71">
        <f>'BAR BB| Open rates'!AY4</f>
        <v>45763</v>
      </c>
      <c r="AZ4" s="71">
        <f>'BAR BB| Open rates'!AZ4</f>
        <v>46130</v>
      </c>
      <c r="BA4" s="71">
        <f>'BAR BB| Open rates'!BA4</f>
        <v>46135</v>
      </c>
      <c r="BB4" s="71">
        <f>'BAR BB| Open rates'!BB4</f>
        <v>46137</v>
      </c>
      <c r="BC4" s="71">
        <f>'BAR BB| Open rates'!BC4</f>
        <v>46142</v>
      </c>
    </row>
    <row r="5" spans="1:55" s="76" customFormat="1" ht="12" customHeight="1" x14ac:dyDescent="0.2">
      <c r="A5" s="75" t="s">
        <v>53</v>
      </c>
    </row>
    <row r="6" spans="1:55" s="76" customFormat="1" ht="12" customHeight="1" x14ac:dyDescent="0.2">
      <c r="A6" s="15">
        <v>1</v>
      </c>
      <c r="B6" s="26">
        <f>'BAR BB| Open rates'!B6*0.87*0.9</f>
        <v>6185.7</v>
      </c>
      <c r="C6" s="26">
        <f>'BAR BB| Open rates'!C6*0.87*0.9</f>
        <v>7125.3</v>
      </c>
      <c r="D6" s="26">
        <f>'BAR BB| Open rates'!D6*0.87*0.9</f>
        <v>7125.3</v>
      </c>
      <c r="E6" s="26">
        <f>'BAR BB| Open rates'!E6*0.87*0.9</f>
        <v>10100.700000000001</v>
      </c>
      <c r="F6" s="26">
        <f>'BAR BB| Open rates'!F6*0.87*0.9</f>
        <v>5167.8</v>
      </c>
      <c r="G6" s="26">
        <f>'BAR BB| Open rates'!G6*0.87*0.9</f>
        <v>5167.8</v>
      </c>
      <c r="H6" s="26">
        <f>'BAR BB| Open rates'!H6*0.87*0.9</f>
        <v>4384.8</v>
      </c>
      <c r="I6" s="26">
        <f>'BAR BB| Open rates'!I6*0.87*0.9</f>
        <v>5167.8</v>
      </c>
      <c r="J6" s="26">
        <f>'BAR BB| Open rates'!J6*0.87*0.9</f>
        <v>4384.8</v>
      </c>
      <c r="K6" s="26">
        <f>'BAR BB| Open rates'!K6*0.87*0.9</f>
        <v>5167.8</v>
      </c>
      <c r="L6" s="26">
        <f>'BAR BB| Open rates'!L6*0.87*0.9</f>
        <v>4384.8</v>
      </c>
      <c r="M6" s="26">
        <f>'BAR BB| Open rates'!M6*0.87*0.9</f>
        <v>5167.8</v>
      </c>
      <c r="N6" s="26">
        <f>'BAR BB| Open rates'!N6*0.87*0.9</f>
        <v>4384.8</v>
      </c>
      <c r="O6" s="26">
        <f>'BAR BB| Open rates'!O6*0.87*0.9</f>
        <v>5167.8</v>
      </c>
      <c r="P6" s="26">
        <f>'BAR BB| Open rates'!P6*0.87*0.9</f>
        <v>4384.8</v>
      </c>
      <c r="Q6" s="26">
        <f>'BAR BB| Open rates'!Q6*0.87*0.9</f>
        <v>4384.8</v>
      </c>
      <c r="R6" s="26">
        <f>'BAR BB| Open rates'!R6*0.87*0.9</f>
        <v>5167.8</v>
      </c>
      <c r="S6" s="26">
        <f>'BAR BB| Open rates'!S6*0.87*0.9</f>
        <v>5167.8</v>
      </c>
      <c r="T6" s="26">
        <f>'BAR BB| Open rates'!T6*0.87*0.9</f>
        <v>5167.8</v>
      </c>
      <c r="U6" s="26">
        <f>'BAR BB| Open rates'!U6*0.87*0.9</f>
        <v>5167.8</v>
      </c>
      <c r="V6" s="26">
        <f>'BAR BB| Open rates'!V6*0.87*0.9</f>
        <v>7125.3</v>
      </c>
      <c r="W6" s="26">
        <f>'BAR BB| Open rates'!W6*0.87*0.9</f>
        <v>6185.7</v>
      </c>
      <c r="X6" s="26">
        <f>'BAR BB| Open rates'!X6*0.87*0.9</f>
        <v>12449.7</v>
      </c>
      <c r="Y6" s="26">
        <f>'BAR BB| Open rates'!Y6*0.87*0.9</f>
        <v>21062.7</v>
      </c>
      <c r="Z6" s="26">
        <f>'BAR BB| Open rates'!Z6*0.87*0.9</f>
        <v>21062.7</v>
      </c>
      <c r="AA6" s="26">
        <f>'BAR BB| Open rates'!AA6*0.87*0.9</f>
        <v>21062.7</v>
      </c>
      <c r="AB6" s="26">
        <f>'BAR BB| Open rates'!AB6*0.87*0.9</f>
        <v>23411.7</v>
      </c>
      <c r="AC6" s="26">
        <f>'BAR BB| Open rates'!AC6*0.87*0.9</f>
        <v>21062.7</v>
      </c>
      <c r="AD6" s="26">
        <f>'BAR BB| Open rates'!AD6*0.87*0.9</f>
        <v>17930.7</v>
      </c>
      <c r="AE6" s="26">
        <f>'BAR BB| Open rates'!AE6*0.87*0.9</f>
        <v>10883.7</v>
      </c>
      <c r="AF6" s="26">
        <f>'BAR BB| Open rates'!AF6*0.87*0.9</f>
        <v>12449.7</v>
      </c>
      <c r="AG6" s="26">
        <f>'BAR BB| Open rates'!AG6*0.87*0.9</f>
        <v>14015.7</v>
      </c>
      <c r="AH6" s="26">
        <f>'BAR BB| Open rates'!AH6*0.87*0.9</f>
        <v>12449.7</v>
      </c>
      <c r="AI6" s="26">
        <f>'BAR BB| Open rates'!AI6*0.87*0.9</f>
        <v>14015.7</v>
      </c>
      <c r="AJ6" s="26">
        <f>'BAR BB| Open rates'!AJ6*0.87*0.9</f>
        <v>15581.7</v>
      </c>
      <c r="AK6" s="26">
        <f>'BAR BB| Open rates'!AK6*0.87*0.9</f>
        <v>15581.7</v>
      </c>
      <c r="AL6" s="26">
        <f>'BAR BB| Open rates'!AL6*0.87*0.9</f>
        <v>18713.7</v>
      </c>
      <c r="AM6" s="26">
        <f>'BAR BB| Open rates'!AM6*0.87*0.9</f>
        <v>15581.7</v>
      </c>
      <c r="AN6" s="26">
        <f>'BAR BB| Open rates'!AN6*0.87*0.9</f>
        <v>21845.7</v>
      </c>
      <c r="AO6" s="26">
        <f>'BAR BB| Open rates'!AO6*0.87*0.9</f>
        <v>21845.7</v>
      </c>
      <c r="AP6" s="26">
        <f>'BAR BB| Open rates'!AP6*0.87*0.9</f>
        <v>15581.7</v>
      </c>
      <c r="AQ6" s="26">
        <f>'BAR BB| Open rates'!AQ6*0.87*0.9</f>
        <v>10883.7</v>
      </c>
      <c r="AR6" s="26">
        <f>'BAR BB| Open rates'!AR6*0.87*0.9</f>
        <v>7908.3</v>
      </c>
      <c r="AS6" s="26">
        <f>'BAR BB| Open rates'!AS6*0.87*0.9</f>
        <v>7125.3</v>
      </c>
      <c r="AT6" s="26">
        <f>'BAR BB| Open rates'!AT6*0.87*0.9</f>
        <v>6185.7</v>
      </c>
      <c r="AU6" s="26">
        <f>'BAR BB| Open rates'!AU6*0.87*0.9</f>
        <v>6185.7</v>
      </c>
      <c r="AV6" s="26">
        <f>'BAR BB| Open rates'!AV6*0.87*0.9</f>
        <v>4619.7</v>
      </c>
      <c r="AW6" s="26">
        <f>'BAR BB| Open rates'!AW6*0.87*0.9</f>
        <v>5167.8</v>
      </c>
      <c r="AX6" s="26">
        <f>'BAR BB| Open rates'!AX6*0.87*0.9</f>
        <v>4619.7</v>
      </c>
      <c r="AY6" s="26">
        <f>'BAR BB| Open rates'!AY6*0.87*0.9</f>
        <v>4619.7</v>
      </c>
      <c r="AZ6" s="26">
        <f>'BAR BB| Open rates'!AZ6*0.87*0.9</f>
        <v>5167.8</v>
      </c>
      <c r="BA6" s="26">
        <f>'BAR BB| Open rates'!BA6*0.87*0.9</f>
        <v>4619.7</v>
      </c>
      <c r="BB6" s="26">
        <f>'BAR BB| Open rates'!BB6*0.87*0.9</f>
        <v>5167.8</v>
      </c>
      <c r="BC6" s="26">
        <f>'BAR BB| Open rates'!BC6*0.87*0.9</f>
        <v>4619.7</v>
      </c>
    </row>
    <row r="7" spans="1:55" s="76" customFormat="1" ht="12" customHeight="1" x14ac:dyDescent="0.2">
      <c r="A7" s="15">
        <v>2</v>
      </c>
      <c r="B7" s="26">
        <f>'BAR BB| Open rates'!B7*0.87*0.9</f>
        <v>7360.2</v>
      </c>
      <c r="C7" s="26">
        <f>'BAR BB| Open rates'!C7*0.87*0.9</f>
        <v>8299.8000000000011</v>
      </c>
      <c r="D7" s="26">
        <f>'BAR BB| Open rates'!D7*0.87*0.9</f>
        <v>8299.8000000000011</v>
      </c>
      <c r="E7" s="26">
        <f>'BAR BB| Open rates'!E7*0.87*0.9</f>
        <v>11275.2</v>
      </c>
      <c r="F7" s="26">
        <f>'BAR BB| Open rates'!F7*0.87*0.9</f>
        <v>6342.3</v>
      </c>
      <c r="G7" s="26">
        <f>'BAR BB| Open rates'!G7*0.87*0.9</f>
        <v>6342.3</v>
      </c>
      <c r="H7" s="26">
        <f>'BAR BB| Open rates'!H7*0.87*0.9</f>
        <v>5559.3</v>
      </c>
      <c r="I7" s="26">
        <f>'BAR BB| Open rates'!I7*0.87*0.9</f>
        <v>6342.3</v>
      </c>
      <c r="J7" s="26">
        <f>'BAR BB| Open rates'!J7*0.87*0.9</f>
        <v>5559.3</v>
      </c>
      <c r="K7" s="26">
        <f>'BAR BB| Open rates'!K7*0.87*0.9</f>
        <v>6342.3</v>
      </c>
      <c r="L7" s="26">
        <f>'BAR BB| Open rates'!L7*0.87*0.9</f>
        <v>5559.3</v>
      </c>
      <c r="M7" s="26">
        <f>'BAR BB| Open rates'!M7*0.87*0.9</f>
        <v>6342.3</v>
      </c>
      <c r="N7" s="26">
        <f>'BAR BB| Open rates'!N7*0.87*0.9</f>
        <v>5559.3</v>
      </c>
      <c r="O7" s="26">
        <f>'BAR BB| Open rates'!O7*0.87*0.9</f>
        <v>6342.3</v>
      </c>
      <c r="P7" s="26">
        <f>'BAR BB| Open rates'!P7*0.87*0.9</f>
        <v>5559.3</v>
      </c>
      <c r="Q7" s="26">
        <f>'BAR BB| Open rates'!Q7*0.87*0.9</f>
        <v>5559.3</v>
      </c>
      <c r="R7" s="26">
        <f>'BAR BB| Open rates'!R7*0.87*0.9</f>
        <v>6342.3</v>
      </c>
      <c r="S7" s="26">
        <f>'BAR BB| Open rates'!S7*0.87*0.9</f>
        <v>6342.3</v>
      </c>
      <c r="T7" s="26">
        <f>'BAR BB| Open rates'!T7*0.87*0.9</f>
        <v>6342.3</v>
      </c>
      <c r="U7" s="26">
        <f>'BAR BB| Open rates'!U7*0.87*0.9</f>
        <v>6342.3</v>
      </c>
      <c r="V7" s="26">
        <f>'BAR BB| Open rates'!V7*0.87*0.9</f>
        <v>8299.8000000000011</v>
      </c>
      <c r="W7" s="26">
        <f>'BAR BB| Open rates'!W7*0.87*0.9</f>
        <v>7360.2</v>
      </c>
      <c r="X7" s="26">
        <f>'BAR BB| Open rates'!X7*0.87*0.9</f>
        <v>13624.2</v>
      </c>
      <c r="Y7" s="26">
        <f>'BAR BB| Open rates'!Y7*0.87*0.9</f>
        <v>22628.7</v>
      </c>
      <c r="Z7" s="26">
        <f>'BAR BB| Open rates'!Z7*0.87*0.9</f>
        <v>22628.7</v>
      </c>
      <c r="AA7" s="26">
        <f>'BAR BB| Open rates'!AA7*0.87*0.9</f>
        <v>22628.7</v>
      </c>
      <c r="AB7" s="26">
        <f>'BAR BB| Open rates'!AB7*0.87*0.9</f>
        <v>24977.7</v>
      </c>
      <c r="AC7" s="26">
        <f>'BAR BB| Open rates'!AC7*0.87*0.9</f>
        <v>22628.7</v>
      </c>
      <c r="AD7" s="26">
        <f>'BAR BB| Open rates'!AD7*0.87*0.9</f>
        <v>19496.7</v>
      </c>
      <c r="AE7" s="26">
        <f>'BAR BB| Open rates'!AE7*0.87*0.9</f>
        <v>12449.7</v>
      </c>
      <c r="AF7" s="26">
        <f>'BAR BB| Open rates'!AF7*0.87*0.9</f>
        <v>14015.7</v>
      </c>
      <c r="AG7" s="26">
        <f>'BAR BB| Open rates'!AG7*0.87*0.9</f>
        <v>15581.7</v>
      </c>
      <c r="AH7" s="26">
        <f>'BAR BB| Open rates'!AH7*0.87*0.9</f>
        <v>14015.7</v>
      </c>
      <c r="AI7" s="26">
        <f>'BAR BB| Open rates'!AI7*0.87*0.9</f>
        <v>15581.7</v>
      </c>
      <c r="AJ7" s="26">
        <f>'BAR BB| Open rates'!AJ7*0.87*0.9</f>
        <v>17147.7</v>
      </c>
      <c r="AK7" s="26">
        <f>'BAR BB| Open rates'!AK7*0.87*0.9</f>
        <v>17147.7</v>
      </c>
      <c r="AL7" s="26">
        <f>'BAR BB| Open rates'!AL7*0.87*0.9</f>
        <v>20279.7</v>
      </c>
      <c r="AM7" s="26">
        <f>'BAR BB| Open rates'!AM7*0.87*0.9</f>
        <v>17147.7</v>
      </c>
      <c r="AN7" s="26">
        <f>'BAR BB| Open rates'!AN7*0.87*0.9</f>
        <v>23411.7</v>
      </c>
      <c r="AO7" s="26">
        <f>'BAR BB| Open rates'!AO7*0.87*0.9</f>
        <v>23411.7</v>
      </c>
      <c r="AP7" s="26">
        <f>'BAR BB| Open rates'!AP7*0.87*0.9</f>
        <v>17147.7</v>
      </c>
      <c r="AQ7" s="26">
        <f>'BAR BB| Open rates'!AQ7*0.87*0.9</f>
        <v>12449.7</v>
      </c>
      <c r="AR7" s="26">
        <f>'BAR BB| Open rates'!AR7*0.87*0.9</f>
        <v>9474.3000000000011</v>
      </c>
      <c r="AS7" s="26">
        <f>'BAR BB| Open rates'!AS7*0.87*0.9</f>
        <v>8691.3000000000011</v>
      </c>
      <c r="AT7" s="26">
        <f>'BAR BB| Open rates'!AT7*0.87*0.9</f>
        <v>7751.7</v>
      </c>
      <c r="AU7" s="26">
        <f>'BAR BB| Open rates'!AU7*0.87*0.9</f>
        <v>7751.7</v>
      </c>
      <c r="AV7" s="26">
        <f>'BAR BB| Open rates'!AV7*0.87*0.9</f>
        <v>6185.7</v>
      </c>
      <c r="AW7" s="26">
        <f>'BAR BB| Open rates'!AW7*0.87*0.9</f>
        <v>6733.8</v>
      </c>
      <c r="AX7" s="26">
        <f>'BAR BB| Open rates'!AX7*0.87*0.9</f>
        <v>6185.7</v>
      </c>
      <c r="AY7" s="26">
        <f>'BAR BB| Open rates'!AY7*0.87*0.9</f>
        <v>6185.7</v>
      </c>
      <c r="AZ7" s="26">
        <f>'BAR BB| Open rates'!AZ7*0.87*0.9</f>
        <v>6733.8</v>
      </c>
      <c r="BA7" s="26">
        <f>'BAR BB| Open rates'!BA7*0.87*0.9</f>
        <v>6185.7</v>
      </c>
      <c r="BB7" s="26">
        <f>'BAR BB| Open rates'!BB7*0.87*0.9</f>
        <v>6733.8</v>
      </c>
      <c r="BC7" s="26">
        <f>'BAR BB| Open rates'!BC7*0.87*0.9</f>
        <v>6185.7</v>
      </c>
    </row>
    <row r="8" spans="1:55" s="76" customFormat="1" ht="12" customHeight="1" x14ac:dyDescent="0.2">
      <c r="A8" s="75" t="s">
        <v>54</v>
      </c>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row>
    <row r="9" spans="1:55" s="76" customFormat="1" ht="12" customHeight="1" x14ac:dyDescent="0.2">
      <c r="A9" s="220">
        <v>1</v>
      </c>
      <c r="B9" s="26">
        <f>'BAR BB| Open rates'!B9*0.87*0.9</f>
        <v>7751.7</v>
      </c>
      <c r="C9" s="26">
        <f>'BAR BB| Open rates'!C9*0.87*0.9</f>
        <v>8691.3000000000011</v>
      </c>
      <c r="D9" s="26">
        <f>'BAR BB| Open rates'!D9*0.87*0.9</f>
        <v>8691.3000000000011</v>
      </c>
      <c r="E9" s="26">
        <f>'BAR BB| Open rates'!E9*0.87*0.9</f>
        <v>11666.7</v>
      </c>
      <c r="F9" s="26">
        <f>'BAR BB| Open rates'!F9*0.87*0.9</f>
        <v>6733.8</v>
      </c>
      <c r="G9" s="26">
        <f>'BAR BB| Open rates'!G9*0.87*0.9</f>
        <v>6733.8</v>
      </c>
      <c r="H9" s="26">
        <f>'BAR BB| Open rates'!H9*0.87*0.9</f>
        <v>5950.8</v>
      </c>
      <c r="I9" s="26">
        <f>'BAR BB| Open rates'!I9*0.87*0.9</f>
        <v>6733.8</v>
      </c>
      <c r="J9" s="26">
        <f>'BAR BB| Open rates'!J9*0.87*0.9</f>
        <v>5950.8</v>
      </c>
      <c r="K9" s="26">
        <f>'BAR BB| Open rates'!K9*0.87*0.9</f>
        <v>6733.8</v>
      </c>
      <c r="L9" s="26">
        <f>'BAR BB| Open rates'!L9*0.87*0.9</f>
        <v>5950.8</v>
      </c>
      <c r="M9" s="26">
        <f>'BAR BB| Open rates'!M9*0.87*0.9</f>
        <v>6733.8</v>
      </c>
      <c r="N9" s="26">
        <f>'BAR BB| Open rates'!N9*0.87*0.9</f>
        <v>5950.8</v>
      </c>
      <c r="O9" s="26">
        <f>'BAR BB| Open rates'!O9*0.87*0.9</f>
        <v>6733.8</v>
      </c>
      <c r="P9" s="26">
        <f>'BAR BB| Open rates'!P9*0.87*0.9</f>
        <v>5950.8</v>
      </c>
      <c r="Q9" s="26">
        <f>'BAR BB| Open rates'!Q9*0.87*0.9</f>
        <v>5950.8</v>
      </c>
      <c r="R9" s="26">
        <f>'BAR BB| Open rates'!R9*0.87*0.9</f>
        <v>6733.8</v>
      </c>
      <c r="S9" s="26">
        <f>'BAR BB| Open rates'!S9*0.87*0.9</f>
        <v>6733.8</v>
      </c>
      <c r="T9" s="26">
        <f>'BAR BB| Open rates'!T9*0.87*0.9</f>
        <v>6733.8</v>
      </c>
      <c r="U9" s="26">
        <f>'BAR BB| Open rates'!U9*0.87*0.9</f>
        <v>6733.8</v>
      </c>
      <c r="V9" s="26">
        <f>'BAR BB| Open rates'!V9*0.87*0.9</f>
        <v>8691.3000000000011</v>
      </c>
      <c r="W9" s="26">
        <f>'BAR BB| Open rates'!W9*0.87*0.9</f>
        <v>7751.7</v>
      </c>
      <c r="X9" s="26">
        <f>'BAR BB| Open rates'!X9*0.87*0.9</f>
        <v>14015.7</v>
      </c>
      <c r="Y9" s="26">
        <f>'BAR BB| Open rates'!Y9*0.87*0.9</f>
        <v>28109.7</v>
      </c>
      <c r="Z9" s="26">
        <f>'BAR BB| Open rates'!Z9*0.87*0.9</f>
        <v>28109.7</v>
      </c>
      <c r="AA9" s="26">
        <f>'BAR BB| Open rates'!AA9*0.87*0.9</f>
        <v>28109.7</v>
      </c>
      <c r="AB9" s="26">
        <f>'BAR BB| Open rates'!AB9*0.87*0.9</f>
        <v>30458.7</v>
      </c>
      <c r="AC9" s="26">
        <f>'BAR BB| Open rates'!AC9*0.87*0.9</f>
        <v>28109.7</v>
      </c>
      <c r="AD9" s="26">
        <f>'BAR BB| Open rates'!AD9*0.87*0.9</f>
        <v>22628.7</v>
      </c>
      <c r="AE9" s="26">
        <f>'BAR BB| Open rates'!AE9*0.87*0.9</f>
        <v>15581.7</v>
      </c>
      <c r="AF9" s="26">
        <f>'BAR BB| Open rates'!AF9*0.87*0.9</f>
        <v>17147.7</v>
      </c>
      <c r="AG9" s="26">
        <f>'BAR BB| Open rates'!AG9*0.87*0.9</f>
        <v>18713.7</v>
      </c>
      <c r="AH9" s="26">
        <f>'BAR BB| Open rates'!AH9*0.87*0.9</f>
        <v>17147.7</v>
      </c>
      <c r="AI9" s="26">
        <f>'BAR BB| Open rates'!AI9*0.87*0.9</f>
        <v>18713.7</v>
      </c>
      <c r="AJ9" s="26">
        <f>'BAR BB| Open rates'!AJ9*0.87*0.9</f>
        <v>20279.7</v>
      </c>
      <c r="AK9" s="26">
        <f>'BAR BB| Open rates'!AK9*0.87*0.9</f>
        <v>21845.7</v>
      </c>
      <c r="AL9" s="26">
        <f>'BAR BB| Open rates'!AL9*0.87*0.9</f>
        <v>24977.7</v>
      </c>
      <c r="AM9" s="26">
        <f>'BAR BB| Open rates'!AM9*0.87*0.9</f>
        <v>21845.7</v>
      </c>
      <c r="AN9" s="26">
        <f>'BAR BB| Open rates'!AN9*0.87*0.9</f>
        <v>28109.7</v>
      </c>
      <c r="AO9" s="26">
        <f>'BAR BB| Open rates'!AO9*0.87*0.9</f>
        <v>29675.7</v>
      </c>
      <c r="AP9" s="26">
        <f>'BAR BB| Open rates'!AP9*0.87*0.9</f>
        <v>20279.7</v>
      </c>
      <c r="AQ9" s="26">
        <f>'BAR BB| Open rates'!AQ9*0.87*0.9</f>
        <v>15581.7</v>
      </c>
      <c r="AR9" s="26">
        <f>'BAR BB| Open rates'!AR9*0.87*0.9</f>
        <v>12606.300000000001</v>
      </c>
      <c r="AS9" s="26">
        <f>'BAR BB| Open rates'!AS9*0.87*0.9</f>
        <v>11823.300000000001</v>
      </c>
      <c r="AT9" s="26">
        <f>'BAR BB| Open rates'!AT9*0.87*0.9</f>
        <v>10883.7</v>
      </c>
      <c r="AU9" s="26">
        <f>'BAR BB| Open rates'!AU9*0.87*0.9</f>
        <v>8534.7000000000007</v>
      </c>
      <c r="AV9" s="26">
        <f>'BAR BB| Open rates'!AV9*0.87*0.9</f>
        <v>9317.7000000000007</v>
      </c>
      <c r="AW9" s="26">
        <f>'BAR BB| Open rates'!AW9*0.87*0.9</f>
        <v>9865.8000000000011</v>
      </c>
      <c r="AX9" s="26">
        <f>'BAR BB| Open rates'!AX9*0.87*0.9</f>
        <v>9317.7000000000007</v>
      </c>
      <c r="AY9" s="26">
        <f>'BAR BB| Open rates'!AY9*0.87*0.9</f>
        <v>9317.7000000000007</v>
      </c>
      <c r="AZ9" s="26">
        <f>'BAR BB| Open rates'!AZ9*0.87*0.9</f>
        <v>9865.8000000000011</v>
      </c>
      <c r="BA9" s="26">
        <f>'BAR BB| Open rates'!BA9*0.87*0.9</f>
        <v>9317.7000000000007</v>
      </c>
      <c r="BB9" s="26">
        <f>'BAR BB| Open rates'!BB9*0.87*0.9</f>
        <v>9865.8000000000011</v>
      </c>
      <c r="BC9" s="26">
        <f>'BAR BB| Open rates'!BC9*0.87*0.9</f>
        <v>9317.7000000000007</v>
      </c>
    </row>
    <row r="10" spans="1:55" s="76" customFormat="1" ht="12" customHeight="1" x14ac:dyDescent="0.2">
      <c r="A10" s="220">
        <v>2</v>
      </c>
      <c r="B10" s="26">
        <f>'BAR BB| Open rates'!B10*0.87*0.9</f>
        <v>8926.2000000000007</v>
      </c>
      <c r="C10" s="26">
        <f>'BAR BB| Open rates'!C10*0.87*0.9</f>
        <v>9865.8000000000011</v>
      </c>
      <c r="D10" s="26">
        <f>'BAR BB| Open rates'!D10*0.87*0.9</f>
        <v>9865.8000000000011</v>
      </c>
      <c r="E10" s="26">
        <f>'BAR BB| Open rates'!E10*0.87*0.9</f>
        <v>12841.2</v>
      </c>
      <c r="F10" s="26">
        <f>'BAR BB| Open rates'!F10*0.87*0.9</f>
        <v>7908.3</v>
      </c>
      <c r="G10" s="26">
        <f>'BAR BB| Open rates'!G10*0.87*0.9</f>
        <v>7908.3</v>
      </c>
      <c r="H10" s="26">
        <f>'BAR BB| Open rates'!H10*0.87*0.9</f>
        <v>7125.3</v>
      </c>
      <c r="I10" s="26">
        <f>'BAR BB| Open rates'!I10*0.87*0.9</f>
        <v>7908.3</v>
      </c>
      <c r="J10" s="26">
        <f>'BAR BB| Open rates'!J10*0.87*0.9</f>
        <v>7125.3</v>
      </c>
      <c r="K10" s="26">
        <f>'BAR BB| Open rates'!K10*0.87*0.9</f>
        <v>7908.3</v>
      </c>
      <c r="L10" s="26">
        <f>'BAR BB| Open rates'!L10*0.87*0.9</f>
        <v>7125.3</v>
      </c>
      <c r="M10" s="26">
        <f>'BAR BB| Open rates'!M10*0.87*0.9</f>
        <v>7908.3</v>
      </c>
      <c r="N10" s="26">
        <f>'BAR BB| Open rates'!N10*0.87*0.9</f>
        <v>7125.3</v>
      </c>
      <c r="O10" s="26">
        <f>'BAR BB| Open rates'!O10*0.87*0.9</f>
        <v>7908.3</v>
      </c>
      <c r="P10" s="26">
        <f>'BAR BB| Open rates'!P10*0.87*0.9</f>
        <v>7125.3</v>
      </c>
      <c r="Q10" s="26">
        <f>'BAR BB| Open rates'!Q10*0.87*0.9</f>
        <v>7125.3</v>
      </c>
      <c r="R10" s="26">
        <f>'BAR BB| Open rates'!R10*0.87*0.9</f>
        <v>7908.3</v>
      </c>
      <c r="S10" s="26">
        <f>'BAR BB| Open rates'!S10*0.87*0.9</f>
        <v>7908.3</v>
      </c>
      <c r="T10" s="26">
        <f>'BAR BB| Open rates'!T10*0.87*0.9</f>
        <v>7908.3</v>
      </c>
      <c r="U10" s="26">
        <f>'BAR BB| Open rates'!U10*0.87*0.9</f>
        <v>7908.3</v>
      </c>
      <c r="V10" s="26">
        <f>'BAR BB| Open rates'!V10*0.87*0.9</f>
        <v>9865.8000000000011</v>
      </c>
      <c r="W10" s="26">
        <f>'BAR BB| Open rates'!W10*0.87*0.9</f>
        <v>8926.2000000000007</v>
      </c>
      <c r="X10" s="26">
        <f>'BAR BB| Open rates'!X10*0.87*0.9</f>
        <v>15190.2</v>
      </c>
      <c r="Y10" s="26">
        <f>'BAR BB| Open rates'!Y10*0.87*0.9</f>
        <v>29675.7</v>
      </c>
      <c r="Z10" s="26">
        <f>'BAR BB| Open rates'!Z10*0.87*0.9</f>
        <v>29675.7</v>
      </c>
      <c r="AA10" s="26">
        <f>'BAR BB| Open rates'!AA10*0.87*0.9</f>
        <v>29675.7</v>
      </c>
      <c r="AB10" s="26">
        <f>'BAR BB| Open rates'!AB10*0.87*0.9</f>
        <v>32024.7</v>
      </c>
      <c r="AC10" s="26">
        <f>'BAR BB| Open rates'!AC10*0.87*0.9</f>
        <v>29675.7</v>
      </c>
      <c r="AD10" s="26">
        <f>'BAR BB| Open rates'!AD10*0.87*0.9</f>
        <v>24194.7</v>
      </c>
      <c r="AE10" s="26">
        <f>'BAR BB| Open rates'!AE10*0.87*0.9</f>
        <v>17147.7</v>
      </c>
      <c r="AF10" s="26">
        <f>'BAR BB| Open rates'!AF10*0.87*0.9</f>
        <v>18713.7</v>
      </c>
      <c r="AG10" s="26">
        <f>'BAR BB| Open rates'!AG10*0.87*0.9</f>
        <v>20279.7</v>
      </c>
      <c r="AH10" s="26">
        <f>'BAR BB| Open rates'!AH10*0.87*0.9</f>
        <v>18713.7</v>
      </c>
      <c r="AI10" s="26">
        <f>'BAR BB| Open rates'!AI10*0.87*0.9</f>
        <v>20279.7</v>
      </c>
      <c r="AJ10" s="26">
        <f>'BAR BB| Open rates'!AJ10*0.87*0.9</f>
        <v>21845.7</v>
      </c>
      <c r="AK10" s="26">
        <f>'BAR BB| Open rates'!AK10*0.87*0.9</f>
        <v>23411.7</v>
      </c>
      <c r="AL10" s="26">
        <f>'BAR BB| Open rates'!AL10*0.87*0.9</f>
        <v>26543.7</v>
      </c>
      <c r="AM10" s="26">
        <f>'BAR BB| Open rates'!AM10*0.87*0.9</f>
        <v>23411.7</v>
      </c>
      <c r="AN10" s="26">
        <f>'BAR BB| Open rates'!AN10*0.87*0.9</f>
        <v>29675.7</v>
      </c>
      <c r="AO10" s="26">
        <f>'BAR BB| Open rates'!AO10*0.87*0.9</f>
        <v>31241.7</v>
      </c>
      <c r="AP10" s="26">
        <f>'BAR BB| Open rates'!AP10*0.87*0.9</f>
        <v>21845.7</v>
      </c>
      <c r="AQ10" s="26">
        <f>'BAR BB| Open rates'!AQ10*0.87*0.9</f>
        <v>17147.7</v>
      </c>
      <c r="AR10" s="26">
        <f>'BAR BB| Open rates'!AR10*0.87*0.9</f>
        <v>14172.300000000001</v>
      </c>
      <c r="AS10" s="26">
        <f>'BAR BB| Open rates'!AS10*0.87*0.9</f>
        <v>13389.300000000001</v>
      </c>
      <c r="AT10" s="26">
        <f>'BAR BB| Open rates'!AT10*0.87*0.9</f>
        <v>12449.7</v>
      </c>
      <c r="AU10" s="26">
        <f>'BAR BB| Open rates'!AU10*0.87*0.9</f>
        <v>10100.700000000001</v>
      </c>
      <c r="AV10" s="26">
        <f>'BAR BB| Open rates'!AV10*0.87*0.9</f>
        <v>10883.7</v>
      </c>
      <c r="AW10" s="26">
        <f>'BAR BB| Open rates'!AW10*0.87*0.9</f>
        <v>11431.800000000001</v>
      </c>
      <c r="AX10" s="26">
        <f>'BAR BB| Open rates'!AX10*0.87*0.9</f>
        <v>10883.7</v>
      </c>
      <c r="AY10" s="26">
        <f>'BAR BB| Open rates'!AY10*0.87*0.9</f>
        <v>10883.7</v>
      </c>
      <c r="AZ10" s="26">
        <f>'BAR BB| Open rates'!AZ10*0.87*0.9</f>
        <v>11431.800000000001</v>
      </c>
      <c r="BA10" s="26">
        <f>'BAR BB| Open rates'!BA10*0.87*0.9</f>
        <v>10883.7</v>
      </c>
      <c r="BB10" s="26">
        <f>'BAR BB| Open rates'!BB10*0.87*0.9</f>
        <v>11431.800000000001</v>
      </c>
      <c r="BC10" s="26">
        <f>'BAR BB| Open rates'!BC10*0.87*0.9</f>
        <v>10883.7</v>
      </c>
    </row>
    <row r="11" spans="1:55" s="76" customFormat="1" ht="12" customHeight="1" x14ac:dyDescent="0.2">
      <c r="A11" s="75" t="s">
        <v>151</v>
      </c>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row>
    <row r="12" spans="1:55" s="76" customFormat="1" ht="12" customHeight="1" x14ac:dyDescent="0.2">
      <c r="A12" s="220">
        <v>1</v>
      </c>
      <c r="B12" s="26">
        <f>'BAR BB| Open rates'!B12*0.87*0.9</f>
        <v>8534.7000000000007</v>
      </c>
      <c r="C12" s="26">
        <f>'BAR BB| Open rates'!C12*0.87*0.9</f>
        <v>9474.3000000000011</v>
      </c>
      <c r="D12" s="26">
        <f>'BAR BB| Open rates'!D12*0.87*0.9</f>
        <v>9474.3000000000011</v>
      </c>
      <c r="E12" s="26">
        <f>'BAR BB| Open rates'!E12*0.87*0.9</f>
        <v>12449.7</v>
      </c>
      <c r="F12" s="26">
        <f>'BAR BB| Open rates'!F12*0.87*0.9</f>
        <v>7516.8</v>
      </c>
      <c r="G12" s="26">
        <f>'BAR BB| Open rates'!G12*0.87*0.9</f>
        <v>7516.8</v>
      </c>
      <c r="H12" s="26">
        <f>'BAR BB| Open rates'!H12*0.87*0.9</f>
        <v>6733.8</v>
      </c>
      <c r="I12" s="26">
        <f>'BAR BB| Open rates'!I12*0.87*0.9</f>
        <v>7516.8</v>
      </c>
      <c r="J12" s="26">
        <f>'BAR BB| Open rates'!J12*0.87*0.9</f>
        <v>6733.8</v>
      </c>
      <c r="K12" s="26">
        <f>'BAR BB| Open rates'!K12*0.87*0.9</f>
        <v>7516.8</v>
      </c>
      <c r="L12" s="26">
        <f>'BAR BB| Open rates'!L12*0.87*0.9</f>
        <v>6733.8</v>
      </c>
      <c r="M12" s="26">
        <f>'BAR BB| Open rates'!M12*0.87*0.9</f>
        <v>7516.8</v>
      </c>
      <c r="N12" s="26">
        <f>'BAR BB| Open rates'!N12*0.87*0.9</f>
        <v>6733.8</v>
      </c>
      <c r="O12" s="26">
        <f>'BAR BB| Open rates'!O12*0.87*0.9</f>
        <v>7516.8</v>
      </c>
      <c r="P12" s="26">
        <f>'BAR BB| Open rates'!P12*0.87*0.9</f>
        <v>6733.8</v>
      </c>
      <c r="Q12" s="26">
        <f>'BAR BB| Open rates'!Q12*0.87*0.9</f>
        <v>6733.8</v>
      </c>
      <c r="R12" s="26">
        <f>'BAR BB| Open rates'!R12*0.87*0.9</f>
        <v>7516.8</v>
      </c>
      <c r="S12" s="26">
        <f>'BAR BB| Open rates'!S12*0.87*0.9</f>
        <v>7516.8</v>
      </c>
      <c r="T12" s="26">
        <f>'BAR BB| Open rates'!T12*0.87*0.9</f>
        <v>7516.8</v>
      </c>
      <c r="U12" s="26">
        <f>'BAR BB| Open rates'!U12*0.87*0.9</f>
        <v>7516.8</v>
      </c>
      <c r="V12" s="26">
        <f>'BAR BB| Open rates'!V12*0.87*0.9</f>
        <v>9474.3000000000011</v>
      </c>
      <c r="W12" s="26">
        <f>'BAR BB| Open rates'!W12*0.87*0.9</f>
        <v>8534.7000000000007</v>
      </c>
      <c r="X12" s="26">
        <f>'BAR BB| Open rates'!X12*0.87*0.9</f>
        <v>14798.7</v>
      </c>
      <c r="Y12" s="26">
        <f>'BAR BB| Open rates'!Y12*0.87*0.9</f>
        <v>29675.7</v>
      </c>
      <c r="Z12" s="26">
        <f>'BAR BB| Open rates'!Z12*0.87*0.9</f>
        <v>29675.7</v>
      </c>
      <c r="AA12" s="26">
        <f>'BAR BB| Open rates'!AA12*0.87*0.9</f>
        <v>29675.7</v>
      </c>
      <c r="AB12" s="26">
        <f>'BAR BB| Open rates'!AB12*0.87*0.9</f>
        <v>32024.7</v>
      </c>
      <c r="AC12" s="26">
        <f>'BAR BB| Open rates'!AC12*0.87*0.9</f>
        <v>29675.7</v>
      </c>
      <c r="AD12" s="26">
        <f>'BAR BB| Open rates'!AD12*0.87*0.9</f>
        <v>24194.7</v>
      </c>
      <c r="AE12" s="26">
        <f>'BAR BB| Open rates'!AE12*0.87*0.9</f>
        <v>17147.7</v>
      </c>
      <c r="AF12" s="26">
        <f>'BAR BB| Open rates'!AF12*0.87*0.9</f>
        <v>18713.7</v>
      </c>
      <c r="AG12" s="26">
        <f>'BAR BB| Open rates'!AG12*0.87*0.9</f>
        <v>20279.7</v>
      </c>
      <c r="AH12" s="26">
        <f>'BAR BB| Open rates'!AH12*0.87*0.9</f>
        <v>18713.7</v>
      </c>
      <c r="AI12" s="26">
        <f>'BAR BB| Open rates'!AI12*0.87*0.9</f>
        <v>20279.7</v>
      </c>
      <c r="AJ12" s="26">
        <f>'BAR BB| Open rates'!AJ12*0.87*0.9</f>
        <v>21845.7</v>
      </c>
      <c r="AK12" s="26">
        <f>'BAR BB| Open rates'!AK12*0.87*0.9</f>
        <v>24194.7</v>
      </c>
      <c r="AL12" s="26">
        <f>'BAR BB| Open rates'!AL12*0.87*0.9</f>
        <v>27326.7</v>
      </c>
      <c r="AM12" s="26">
        <f>'BAR BB| Open rates'!AM12*0.87*0.9</f>
        <v>24194.7</v>
      </c>
      <c r="AN12" s="26">
        <f>'BAR BB| Open rates'!AN12*0.87*0.9</f>
        <v>30458.7</v>
      </c>
      <c r="AO12" s="26">
        <f>'BAR BB| Open rates'!AO12*0.87*0.9</f>
        <v>33590.700000000004</v>
      </c>
      <c r="AP12" s="26">
        <f>'BAR BB| Open rates'!AP12*0.87*0.9</f>
        <v>21845.7</v>
      </c>
      <c r="AQ12" s="26">
        <f>'BAR BB| Open rates'!AQ12*0.87*0.9</f>
        <v>17147.7</v>
      </c>
      <c r="AR12" s="26">
        <f>'BAR BB| Open rates'!AR12*0.87*0.9</f>
        <v>14172.300000000001</v>
      </c>
      <c r="AS12" s="26">
        <f>'BAR BB| Open rates'!AS12*0.87*0.9</f>
        <v>13389.300000000001</v>
      </c>
      <c r="AT12" s="26">
        <f>'BAR BB| Open rates'!AT12*0.87*0.9</f>
        <v>12449.7</v>
      </c>
      <c r="AU12" s="26">
        <f>'BAR BB| Open rates'!AU12*0.87*0.9</f>
        <v>8926.2000000000007</v>
      </c>
      <c r="AV12" s="26">
        <f>'BAR BB| Open rates'!AV12*0.87*0.9</f>
        <v>10883.7</v>
      </c>
      <c r="AW12" s="26">
        <f>'BAR BB| Open rates'!AW12*0.87*0.9</f>
        <v>11431.800000000001</v>
      </c>
      <c r="AX12" s="26">
        <f>'BAR BB| Open rates'!AX12*0.87*0.9</f>
        <v>10883.7</v>
      </c>
      <c r="AY12" s="26">
        <f>'BAR BB| Open rates'!AY12*0.87*0.9</f>
        <v>10883.7</v>
      </c>
      <c r="AZ12" s="26">
        <f>'BAR BB| Open rates'!AZ12*0.87*0.9</f>
        <v>11431.800000000001</v>
      </c>
      <c r="BA12" s="26">
        <f>'BAR BB| Open rates'!BA12*0.87*0.9</f>
        <v>10883.7</v>
      </c>
      <c r="BB12" s="26">
        <f>'BAR BB| Open rates'!BB12*0.87*0.9</f>
        <v>11431.800000000001</v>
      </c>
      <c r="BC12" s="26">
        <f>'BAR BB| Open rates'!BC12*0.87*0.9</f>
        <v>10883.7</v>
      </c>
    </row>
    <row r="13" spans="1:55" s="76" customFormat="1" ht="12" customHeight="1" x14ac:dyDescent="0.2">
      <c r="A13" s="220">
        <v>2</v>
      </c>
      <c r="B13" s="26">
        <f>'BAR BB| Open rates'!B13*0.87*0.9</f>
        <v>9709.2000000000007</v>
      </c>
      <c r="C13" s="26">
        <f>'BAR BB| Open rates'!C13*0.87*0.9</f>
        <v>10648.800000000001</v>
      </c>
      <c r="D13" s="26">
        <f>'BAR BB| Open rates'!D13*0.87*0.9</f>
        <v>10648.800000000001</v>
      </c>
      <c r="E13" s="26">
        <f>'BAR BB| Open rates'!E13*0.87*0.9</f>
        <v>13624.2</v>
      </c>
      <c r="F13" s="26">
        <f>'BAR BB| Open rates'!F13*0.87*0.9</f>
        <v>8691.3000000000011</v>
      </c>
      <c r="G13" s="26">
        <f>'BAR BB| Open rates'!G13*0.87*0.9</f>
        <v>8691.3000000000011</v>
      </c>
      <c r="H13" s="26">
        <f>'BAR BB| Open rates'!H13*0.87*0.9</f>
        <v>7908.3</v>
      </c>
      <c r="I13" s="26">
        <f>'BAR BB| Open rates'!I13*0.87*0.9</f>
        <v>8691.3000000000011</v>
      </c>
      <c r="J13" s="26">
        <f>'BAR BB| Open rates'!J13*0.87*0.9</f>
        <v>7908.3</v>
      </c>
      <c r="K13" s="26">
        <f>'BAR BB| Open rates'!K13*0.87*0.9</f>
        <v>8691.3000000000011</v>
      </c>
      <c r="L13" s="26">
        <f>'BAR BB| Open rates'!L13*0.87*0.9</f>
        <v>7908.3</v>
      </c>
      <c r="M13" s="26">
        <f>'BAR BB| Open rates'!M13*0.87*0.9</f>
        <v>8691.3000000000011</v>
      </c>
      <c r="N13" s="26">
        <f>'BAR BB| Open rates'!N13*0.87*0.9</f>
        <v>7908.3</v>
      </c>
      <c r="O13" s="26">
        <f>'BAR BB| Open rates'!O13*0.87*0.9</f>
        <v>8691.3000000000011</v>
      </c>
      <c r="P13" s="26">
        <f>'BAR BB| Open rates'!P13*0.87*0.9</f>
        <v>7908.3</v>
      </c>
      <c r="Q13" s="26">
        <f>'BAR BB| Open rates'!Q13*0.87*0.9</f>
        <v>7908.3</v>
      </c>
      <c r="R13" s="26">
        <f>'BAR BB| Open rates'!R13*0.87*0.9</f>
        <v>8691.3000000000011</v>
      </c>
      <c r="S13" s="26">
        <f>'BAR BB| Open rates'!S13*0.87*0.9</f>
        <v>8691.3000000000011</v>
      </c>
      <c r="T13" s="26">
        <f>'BAR BB| Open rates'!T13*0.87*0.9</f>
        <v>8691.3000000000011</v>
      </c>
      <c r="U13" s="26">
        <f>'BAR BB| Open rates'!U13*0.87*0.9</f>
        <v>8691.3000000000011</v>
      </c>
      <c r="V13" s="26">
        <f>'BAR BB| Open rates'!V13*0.87*0.9</f>
        <v>10648.800000000001</v>
      </c>
      <c r="W13" s="26">
        <f>'BAR BB| Open rates'!W13*0.87*0.9</f>
        <v>9709.2000000000007</v>
      </c>
      <c r="X13" s="26">
        <f>'BAR BB| Open rates'!X13*0.87*0.9</f>
        <v>15973.2</v>
      </c>
      <c r="Y13" s="26">
        <f>'BAR BB| Open rates'!Y13*0.87*0.9</f>
        <v>31241.7</v>
      </c>
      <c r="Z13" s="26">
        <f>'BAR BB| Open rates'!Z13*0.87*0.9</f>
        <v>31241.7</v>
      </c>
      <c r="AA13" s="26">
        <f>'BAR BB| Open rates'!AA13*0.87*0.9</f>
        <v>31241.7</v>
      </c>
      <c r="AB13" s="26">
        <f>'BAR BB| Open rates'!AB13*0.87*0.9</f>
        <v>33590.700000000004</v>
      </c>
      <c r="AC13" s="26">
        <f>'BAR BB| Open rates'!AC13*0.87*0.9</f>
        <v>31241.7</v>
      </c>
      <c r="AD13" s="26">
        <f>'BAR BB| Open rates'!AD13*0.87*0.9</f>
        <v>25760.7</v>
      </c>
      <c r="AE13" s="26">
        <f>'BAR BB| Open rates'!AE13*0.87*0.9</f>
        <v>18713.7</v>
      </c>
      <c r="AF13" s="26">
        <f>'BAR BB| Open rates'!AF13*0.87*0.9</f>
        <v>20279.7</v>
      </c>
      <c r="AG13" s="26">
        <f>'BAR BB| Open rates'!AG13*0.87*0.9</f>
        <v>21845.7</v>
      </c>
      <c r="AH13" s="26">
        <f>'BAR BB| Open rates'!AH13*0.87*0.9</f>
        <v>20279.7</v>
      </c>
      <c r="AI13" s="26">
        <f>'BAR BB| Open rates'!AI13*0.87*0.9</f>
        <v>21845.7</v>
      </c>
      <c r="AJ13" s="26">
        <f>'BAR BB| Open rates'!AJ13*0.87*0.9</f>
        <v>23411.7</v>
      </c>
      <c r="AK13" s="26">
        <f>'BAR BB| Open rates'!AK13*0.87*0.9</f>
        <v>25760.7</v>
      </c>
      <c r="AL13" s="26">
        <f>'BAR BB| Open rates'!AL13*0.87*0.9</f>
        <v>28892.7</v>
      </c>
      <c r="AM13" s="26">
        <f>'BAR BB| Open rates'!AM13*0.87*0.9</f>
        <v>25760.7</v>
      </c>
      <c r="AN13" s="26">
        <f>'BAR BB| Open rates'!AN13*0.87*0.9</f>
        <v>32024.7</v>
      </c>
      <c r="AO13" s="26">
        <f>'BAR BB| Open rates'!AO13*0.87*0.9</f>
        <v>35156.700000000004</v>
      </c>
      <c r="AP13" s="26">
        <f>'BAR BB| Open rates'!AP13*0.87*0.9</f>
        <v>23411.7</v>
      </c>
      <c r="AQ13" s="26">
        <f>'BAR BB| Open rates'!AQ13*0.87*0.9</f>
        <v>18713.7</v>
      </c>
      <c r="AR13" s="26">
        <f>'BAR BB| Open rates'!AR13*0.87*0.9</f>
        <v>15738.300000000001</v>
      </c>
      <c r="AS13" s="26">
        <f>'BAR BB| Open rates'!AS13*0.87*0.9</f>
        <v>14955.300000000001</v>
      </c>
      <c r="AT13" s="26">
        <f>'BAR BB| Open rates'!AT13*0.87*0.9</f>
        <v>14015.7</v>
      </c>
      <c r="AU13" s="26">
        <f>'BAR BB| Open rates'!AU13*0.87*0.9</f>
        <v>10492.2</v>
      </c>
      <c r="AV13" s="26">
        <f>'BAR BB| Open rates'!AV13*0.87*0.9</f>
        <v>12449.7</v>
      </c>
      <c r="AW13" s="26">
        <f>'BAR BB| Open rates'!AW13*0.87*0.9</f>
        <v>12997.800000000001</v>
      </c>
      <c r="AX13" s="26">
        <f>'BAR BB| Open rates'!AX13*0.87*0.9</f>
        <v>12449.7</v>
      </c>
      <c r="AY13" s="26">
        <f>'BAR BB| Open rates'!AY13*0.87*0.9</f>
        <v>12449.7</v>
      </c>
      <c r="AZ13" s="26">
        <f>'BAR BB| Open rates'!AZ13*0.87*0.9</f>
        <v>12997.800000000001</v>
      </c>
      <c r="BA13" s="26">
        <f>'BAR BB| Open rates'!BA13*0.87*0.9</f>
        <v>12449.7</v>
      </c>
      <c r="BB13" s="26">
        <f>'BAR BB| Open rates'!BB13*0.87*0.9</f>
        <v>12997.800000000001</v>
      </c>
      <c r="BC13" s="26">
        <f>'BAR BB| Open rates'!BC13*0.87*0.9</f>
        <v>12449.7</v>
      </c>
    </row>
    <row r="14" spans="1:55" s="76" customFormat="1" ht="12" customHeight="1" x14ac:dyDescent="0.2">
      <c r="A14" s="75" t="s">
        <v>55</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row>
    <row r="15" spans="1:55" s="76" customFormat="1" ht="12" customHeight="1" x14ac:dyDescent="0.2">
      <c r="A15" s="15">
        <v>1</v>
      </c>
      <c r="B15" s="26">
        <f>'BAR BB| Open rates'!B15*0.87*0.9</f>
        <v>11353.5</v>
      </c>
      <c r="C15" s="26">
        <f>'BAR BB| Open rates'!C15*0.87*0.9</f>
        <v>12293.1</v>
      </c>
      <c r="D15" s="26">
        <f>'BAR BB| Open rates'!D15*0.87*0.9</f>
        <v>12293.1</v>
      </c>
      <c r="E15" s="26">
        <f>'BAR BB| Open rates'!E15*0.87*0.9</f>
        <v>15268.5</v>
      </c>
      <c r="F15" s="26">
        <f>'BAR BB| Open rates'!F15*0.87*0.9</f>
        <v>10335.6</v>
      </c>
      <c r="G15" s="26">
        <f>'BAR BB| Open rates'!G15*0.87*0.9</f>
        <v>10335.6</v>
      </c>
      <c r="H15" s="26">
        <f>'BAR BB| Open rates'!H15*0.87*0.9</f>
        <v>9552.6</v>
      </c>
      <c r="I15" s="26">
        <f>'BAR BB| Open rates'!I15*0.87*0.9</f>
        <v>10335.6</v>
      </c>
      <c r="J15" s="26">
        <f>'BAR BB| Open rates'!J15*0.87*0.9</f>
        <v>9552.6</v>
      </c>
      <c r="K15" s="26">
        <f>'BAR BB| Open rates'!K15*0.87*0.9</f>
        <v>10335.6</v>
      </c>
      <c r="L15" s="26">
        <f>'BAR BB| Open rates'!L15*0.87*0.9</f>
        <v>9552.6</v>
      </c>
      <c r="M15" s="26">
        <f>'BAR BB| Open rates'!M15*0.87*0.9</f>
        <v>10335.6</v>
      </c>
      <c r="N15" s="26">
        <f>'BAR BB| Open rates'!N15*0.87*0.9</f>
        <v>9552.6</v>
      </c>
      <c r="O15" s="26">
        <f>'BAR BB| Open rates'!O15*0.87*0.9</f>
        <v>10335.6</v>
      </c>
      <c r="P15" s="26">
        <f>'BAR BB| Open rates'!P15*0.87*0.9</f>
        <v>9552.6</v>
      </c>
      <c r="Q15" s="26">
        <f>'BAR BB| Open rates'!Q15*0.87*0.9</f>
        <v>9552.6</v>
      </c>
      <c r="R15" s="26">
        <f>'BAR BB| Open rates'!R15*0.87*0.9</f>
        <v>10335.6</v>
      </c>
      <c r="S15" s="26">
        <f>'BAR BB| Open rates'!S15*0.87*0.9</f>
        <v>10335.6</v>
      </c>
      <c r="T15" s="26">
        <f>'BAR BB| Open rates'!T15*0.87*0.9</f>
        <v>10335.6</v>
      </c>
      <c r="U15" s="26">
        <f>'BAR BB| Open rates'!U15*0.87*0.9</f>
        <v>10335.6</v>
      </c>
      <c r="V15" s="26">
        <f>'BAR BB| Open rates'!V15*0.87*0.9</f>
        <v>12293.1</v>
      </c>
      <c r="W15" s="26">
        <f>'BAR BB| Open rates'!W15*0.87*0.9</f>
        <v>11353.5</v>
      </c>
      <c r="X15" s="26">
        <f>'BAR BB| Open rates'!X15*0.87*0.9</f>
        <v>17617.5</v>
      </c>
      <c r="Y15" s="26">
        <f>'BAR BB| Open rates'!Y15*0.87*0.9</f>
        <v>35939.700000000004</v>
      </c>
      <c r="Z15" s="26">
        <f>'BAR BB| Open rates'!Z15*0.87*0.9</f>
        <v>35939.700000000004</v>
      </c>
      <c r="AA15" s="26">
        <f>'BAR BB| Open rates'!AA15*0.87*0.9</f>
        <v>35939.700000000004</v>
      </c>
      <c r="AB15" s="26">
        <f>'BAR BB| Open rates'!AB15*0.87*0.9</f>
        <v>38288.700000000004</v>
      </c>
      <c r="AC15" s="26">
        <f>'BAR BB| Open rates'!AC15*0.87*0.9</f>
        <v>35939.700000000004</v>
      </c>
      <c r="AD15" s="26">
        <f>'BAR BB| Open rates'!AD15*0.87*0.9</f>
        <v>25760.7</v>
      </c>
      <c r="AE15" s="26">
        <f>'BAR BB| Open rates'!AE15*0.87*0.9</f>
        <v>18713.7</v>
      </c>
      <c r="AF15" s="26">
        <f>'BAR BB| Open rates'!AF15*0.87*0.9</f>
        <v>20279.7</v>
      </c>
      <c r="AG15" s="26">
        <f>'BAR BB| Open rates'!AG15*0.87*0.9</f>
        <v>21845.7</v>
      </c>
      <c r="AH15" s="26">
        <f>'BAR BB| Open rates'!AH15*0.87*0.9</f>
        <v>20279.7</v>
      </c>
      <c r="AI15" s="26">
        <f>'BAR BB| Open rates'!AI15*0.87*0.9</f>
        <v>21845.7</v>
      </c>
      <c r="AJ15" s="26">
        <f>'BAR BB| Open rates'!AJ15*0.87*0.9</f>
        <v>23411.7</v>
      </c>
      <c r="AK15" s="26">
        <f>'BAR BB| Open rates'!AK15*0.87*0.9</f>
        <v>26543.7</v>
      </c>
      <c r="AL15" s="26">
        <f>'BAR BB| Open rates'!AL15*0.87*0.9</f>
        <v>29675.7</v>
      </c>
      <c r="AM15" s="26">
        <f>'BAR BB| Open rates'!AM15*0.87*0.9</f>
        <v>26543.7</v>
      </c>
      <c r="AN15" s="26">
        <f>'BAR BB| Open rates'!AN15*0.87*0.9</f>
        <v>32807.700000000004</v>
      </c>
      <c r="AO15" s="26">
        <f>'BAR BB| Open rates'!AO15*0.87*0.9</f>
        <v>35156.700000000004</v>
      </c>
      <c r="AP15" s="26">
        <f>'BAR BB| Open rates'!AP15*0.87*0.9</f>
        <v>23411.7</v>
      </c>
      <c r="AQ15" s="26">
        <f>'BAR BB| Open rates'!AQ15*0.87*0.9</f>
        <v>18713.7</v>
      </c>
      <c r="AR15" s="26">
        <f>'BAR BB| Open rates'!AR15*0.87*0.9</f>
        <v>15738.300000000001</v>
      </c>
      <c r="AS15" s="26">
        <f>'BAR BB| Open rates'!AS15*0.87*0.9</f>
        <v>14955.300000000001</v>
      </c>
      <c r="AT15" s="26">
        <f>'BAR BB| Open rates'!AT15*0.87*0.9</f>
        <v>14015.7</v>
      </c>
      <c r="AU15" s="26">
        <f>'BAR BB| Open rates'!AU15*0.87*0.9</f>
        <v>11353.5</v>
      </c>
      <c r="AV15" s="26">
        <f>'BAR BB| Open rates'!AV15*0.87*0.9</f>
        <v>12449.7</v>
      </c>
      <c r="AW15" s="26">
        <f>'BAR BB| Open rates'!AW15*0.87*0.9</f>
        <v>12997.800000000001</v>
      </c>
      <c r="AX15" s="26">
        <f>'BAR BB| Open rates'!AX15*0.87*0.9</f>
        <v>12449.7</v>
      </c>
      <c r="AY15" s="26">
        <f>'BAR BB| Open rates'!AY15*0.87*0.9</f>
        <v>12449.7</v>
      </c>
      <c r="AZ15" s="26">
        <f>'BAR BB| Open rates'!AZ15*0.87*0.9</f>
        <v>12997.800000000001</v>
      </c>
      <c r="BA15" s="26">
        <f>'BAR BB| Open rates'!BA15*0.87*0.9</f>
        <v>12449.7</v>
      </c>
      <c r="BB15" s="26">
        <f>'BAR BB| Open rates'!BB15*0.87*0.9</f>
        <v>12997.800000000001</v>
      </c>
      <c r="BC15" s="26">
        <f>'BAR BB| Open rates'!BC15*0.87*0.9</f>
        <v>12449.7</v>
      </c>
    </row>
    <row r="16" spans="1:55" s="76" customFormat="1" ht="12" customHeight="1" x14ac:dyDescent="0.2">
      <c r="A16" s="15">
        <v>2</v>
      </c>
      <c r="B16" s="26">
        <f>'BAR BB| Open rates'!B16*0.87*0.9</f>
        <v>12528</v>
      </c>
      <c r="C16" s="26">
        <f>'BAR BB| Open rates'!C16*0.87*0.9</f>
        <v>13467.6</v>
      </c>
      <c r="D16" s="26">
        <f>'BAR BB| Open rates'!D16*0.87*0.9</f>
        <v>13467.6</v>
      </c>
      <c r="E16" s="26">
        <f>'BAR BB| Open rates'!E16*0.87*0.9</f>
        <v>16443</v>
      </c>
      <c r="F16" s="26">
        <f>'BAR BB| Open rates'!F16*0.87*0.9</f>
        <v>11510.1</v>
      </c>
      <c r="G16" s="26">
        <f>'BAR BB| Open rates'!G16*0.87*0.9</f>
        <v>11510.1</v>
      </c>
      <c r="H16" s="26">
        <f>'BAR BB| Open rates'!H16*0.87*0.9</f>
        <v>10727.1</v>
      </c>
      <c r="I16" s="26">
        <f>'BAR BB| Open rates'!I16*0.87*0.9</f>
        <v>11510.1</v>
      </c>
      <c r="J16" s="26">
        <f>'BAR BB| Open rates'!J16*0.87*0.9</f>
        <v>10727.1</v>
      </c>
      <c r="K16" s="26">
        <f>'BAR BB| Open rates'!K16*0.87*0.9</f>
        <v>11510.1</v>
      </c>
      <c r="L16" s="26">
        <f>'BAR BB| Open rates'!L16*0.87*0.9</f>
        <v>10727.1</v>
      </c>
      <c r="M16" s="26">
        <f>'BAR BB| Open rates'!M16*0.87*0.9</f>
        <v>11510.1</v>
      </c>
      <c r="N16" s="26">
        <f>'BAR BB| Open rates'!N16*0.87*0.9</f>
        <v>10727.1</v>
      </c>
      <c r="O16" s="26">
        <f>'BAR BB| Open rates'!O16*0.87*0.9</f>
        <v>11510.1</v>
      </c>
      <c r="P16" s="26">
        <f>'BAR BB| Open rates'!P16*0.87*0.9</f>
        <v>10727.1</v>
      </c>
      <c r="Q16" s="26">
        <f>'BAR BB| Open rates'!Q16*0.87*0.9</f>
        <v>10727.1</v>
      </c>
      <c r="R16" s="26">
        <f>'BAR BB| Open rates'!R16*0.87*0.9</f>
        <v>11510.1</v>
      </c>
      <c r="S16" s="26">
        <f>'BAR BB| Open rates'!S16*0.87*0.9</f>
        <v>11510.1</v>
      </c>
      <c r="T16" s="26">
        <f>'BAR BB| Open rates'!T16*0.87*0.9</f>
        <v>11510.1</v>
      </c>
      <c r="U16" s="26">
        <f>'BAR BB| Open rates'!U16*0.87*0.9</f>
        <v>11510.1</v>
      </c>
      <c r="V16" s="26">
        <f>'BAR BB| Open rates'!V16*0.87*0.9</f>
        <v>13467.6</v>
      </c>
      <c r="W16" s="26">
        <f>'BAR BB| Open rates'!W16*0.87*0.9</f>
        <v>12528</v>
      </c>
      <c r="X16" s="26">
        <f>'BAR BB| Open rates'!X16*0.87*0.9</f>
        <v>18792</v>
      </c>
      <c r="Y16" s="26">
        <f>'BAR BB| Open rates'!Y16*0.87*0.9</f>
        <v>37505.700000000004</v>
      </c>
      <c r="Z16" s="26">
        <f>'BAR BB| Open rates'!Z16*0.87*0.9</f>
        <v>37505.700000000004</v>
      </c>
      <c r="AA16" s="26">
        <f>'BAR BB| Open rates'!AA16*0.87*0.9</f>
        <v>37505.700000000004</v>
      </c>
      <c r="AB16" s="26">
        <f>'BAR BB| Open rates'!AB16*0.87*0.9</f>
        <v>39854.700000000004</v>
      </c>
      <c r="AC16" s="26">
        <f>'BAR BB| Open rates'!AC16*0.87*0.9</f>
        <v>37505.700000000004</v>
      </c>
      <c r="AD16" s="26">
        <f>'BAR BB| Open rates'!AD16*0.87*0.9</f>
        <v>27326.7</v>
      </c>
      <c r="AE16" s="26">
        <f>'BAR BB| Open rates'!AE16*0.87*0.9</f>
        <v>20279.7</v>
      </c>
      <c r="AF16" s="26">
        <f>'BAR BB| Open rates'!AF16*0.87*0.9</f>
        <v>21845.7</v>
      </c>
      <c r="AG16" s="26">
        <f>'BAR BB| Open rates'!AG16*0.87*0.9</f>
        <v>23411.7</v>
      </c>
      <c r="AH16" s="26">
        <f>'BAR BB| Open rates'!AH16*0.87*0.9</f>
        <v>21845.7</v>
      </c>
      <c r="AI16" s="26">
        <f>'BAR BB| Open rates'!AI16*0.87*0.9</f>
        <v>23411.7</v>
      </c>
      <c r="AJ16" s="26">
        <f>'BAR BB| Open rates'!AJ16*0.87*0.9</f>
        <v>24977.7</v>
      </c>
      <c r="AK16" s="26">
        <f>'BAR BB| Open rates'!AK16*0.87*0.9</f>
        <v>28109.7</v>
      </c>
      <c r="AL16" s="26">
        <f>'BAR BB| Open rates'!AL16*0.87*0.9</f>
        <v>31241.7</v>
      </c>
      <c r="AM16" s="26">
        <f>'BAR BB| Open rates'!AM16*0.87*0.9</f>
        <v>28109.7</v>
      </c>
      <c r="AN16" s="26">
        <f>'BAR BB| Open rates'!AN16*0.87*0.9</f>
        <v>34373.700000000004</v>
      </c>
      <c r="AO16" s="26">
        <f>'BAR BB| Open rates'!AO16*0.87*0.9</f>
        <v>36722.700000000004</v>
      </c>
      <c r="AP16" s="26">
        <f>'BAR BB| Open rates'!AP16*0.87*0.9</f>
        <v>24977.7</v>
      </c>
      <c r="AQ16" s="26">
        <f>'BAR BB| Open rates'!AQ16*0.87*0.9</f>
        <v>20279.7</v>
      </c>
      <c r="AR16" s="26">
        <f>'BAR BB| Open rates'!AR16*0.87*0.9</f>
        <v>17304.3</v>
      </c>
      <c r="AS16" s="26">
        <f>'BAR BB| Open rates'!AS16*0.87*0.9</f>
        <v>16521.3</v>
      </c>
      <c r="AT16" s="26">
        <f>'BAR BB| Open rates'!AT16*0.87*0.9</f>
        <v>15581.7</v>
      </c>
      <c r="AU16" s="26">
        <f>'BAR BB| Open rates'!AU16*0.87*0.9</f>
        <v>12919.5</v>
      </c>
      <c r="AV16" s="26">
        <f>'BAR BB| Open rates'!AV16*0.87*0.9</f>
        <v>14015.7</v>
      </c>
      <c r="AW16" s="26">
        <f>'BAR BB| Open rates'!AW16*0.87*0.9</f>
        <v>14563.800000000001</v>
      </c>
      <c r="AX16" s="26">
        <f>'BAR BB| Open rates'!AX16*0.87*0.9</f>
        <v>14015.7</v>
      </c>
      <c r="AY16" s="26">
        <f>'BAR BB| Open rates'!AY16*0.87*0.9</f>
        <v>14015.7</v>
      </c>
      <c r="AZ16" s="26">
        <f>'BAR BB| Open rates'!AZ16*0.87*0.9</f>
        <v>14563.800000000001</v>
      </c>
      <c r="BA16" s="26">
        <f>'BAR BB| Open rates'!BA16*0.87*0.9</f>
        <v>14015.7</v>
      </c>
      <c r="BB16" s="26">
        <f>'BAR BB| Open rates'!BB16*0.87*0.9</f>
        <v>14563.800000000001</v>
      </c>
      <c r="BC16" s="26">
        <f>'BAR BB| Open rates'!BC16*0.87*0.9</f>
        <v>14015.7</v>
      </c>
    </row>
    <row r="17" spans="1:55" s="76" customFormat="1" ht="12" customHeight="1" x14ac:dyDescent="0.2">
      <c r="A17" s="75" t="s">
        <v>160</v>
      </c>
      <c r="B17" s="26"/>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row>
    <row r="18" spans="1:55" s="76" customFormat="1" ht="12" customHeight="1" x14ac:dyDescent="0.2">
      <c r="A18" s="15">
        <v>1</v>
      </c>
      <c r="B18" s="26">
        <f>'BAR BB| Open rates'!B18*0.87*0.9</f>
        <v>11745</v>
      </c>
      <c r="C18" s="26">
        <f>'BAR BB| Open rates'!C18*0.87*0.9</f>
        <v>12684.6</v>
      </c>
      <c r="D18" s="26">
        <f>'BAR BB| Open rates'!D18*0.87*0.9</f>
        <v>12684.6</v>
      </c>
      <c r="E18" s="26">
        <f>'BAR BB| Open rates'!E18*0.87*0.9</f>
        <v>15660</v>
      </c>
      <c r="F18" s="26">
        <f>'BAR BB| Open rates'!F18*0.87*0.9</f>
        <v>10727.1</v>
      </c>
      <c r="G18" s="26">
        <f>'BAR BB| Open rates'!G18*0.87*0.9</f>
        <v>10727.1</v>
      </c>
      <c r="H18" s="26">
        <f>'BAR BB| Open rates'!H18*0.87*0.9</f>
        <v>9944.1</v>
      </c>
      <c r="I18" s="26">
        <f>'BAR BB| Open rates'!I18*0.87*0.9</f>
        <v>10727.1</v>
      </c>
      <c r="J18" s="26">
        <f>'BAR BB| Open rates'!J18*0.87*0.9</f>
        <v>9944.1</v>
      </c>
      <c r="K18" s="26">
        <f>'BAR BB| Open rates'!K18*0.87*0.9</f>
        <v>10727.1</v>
      </c>
      <c r="L18" s="26">
        <f>'BAR BB| Open rates'!L18*0.87*0.9</f>
        <v>9944.1</v>
      </c>
      <c r="M18" s="26">
        <f>'BAR BB| Open rates'!M18*0.87*0.9</f>
        <v>10727.1</v>
      </c>
      <c r="N18" s="26">
        <f>'BAR BB| Open rates'!N18*0.87*0.9</f>
        <v>9944.1</v>
      </c>
      <c r="O18" s="26">
        <f>'BAR BB| Open rates'!O18*0.87*0.9</f>
        <v>10727.1</v>
      </c>
      <c r="P18" s="26">
        <f>'BAR BB| Open rates'!P18*0.87*0.9</f>
        <v>9944.1</v>
      </c>
      <c r="Q18" s="26">
        <f>'BAR BB| Open rates'!Q18*0.87*0.9</f>
        <v>9944.1</v>
      </c>
      <c r="R18" s="26">
        <f>'BAR BB| Open rates'!R18*0.87*0.9</f>
        <v>10727.1</v>
      </c>
      <c r="S18" s="26">
        <f>'BAR BB| Open rates'!S18*0.87*0.9</f>
        <v>10727.1</v>
      </c>
      <c r="T18" s="26">
        <f>'BAR BB| Open rates'!T18*0.87*0.9</f>
        <v>10727.1</v>
      </c>
      <c r="U18" s="26">
        <f>'BAR BB| Open rates'!U18*0.87*0.9</f>
        <v>10727.1</v>
      </c>
      <c r="V18" s="26">
        <f>'BAR BB| Open rates'!V18*0.87*0.9</f>
        <v>12684.6</v>
      </c>
      <c r="W18" s="26">
        <f>'BAR BB| Open rates'!W18*0.87*0.9</f>
        <v>11745</v>
      </c>
      <c r="X18" s="26">
        <f>'BAR BB| Open rates'!X18*0.87*0.9</f>
        <v>18009</v>
      </c>
      <c r="Y18" s="26">
        <f>'BAR BB| Open rates'!Y18*0.87*0.9</f>
        <v>37505.700000000004</v>
      </c>
      <c r="Z18" s="26">
        <f>'BAR BB| Open rates'!Z18*0.87*0.9</f>
        <v>37505.700000000004</v>
      </c>
      <c r="AA18" s="26">
        <f>'BAR BB| Open rates'!AA18*0.87*0.9</f>
        <v>37505.700000000004</v>
      </c>
      <c r="AB18" s="26">
        <f>'BAR BB| Open rates'!AB18*0.87*0.9</f>
        <v>39854.700000000004</v>
      </c>
      <c r="AC18" s="26">
        <f>'BAR BB| Open rates'!AC18*0.87*0.9</f>
        <v>37505.700000000004</v>
      </c>
      <c r="AD18" s="26">
        <f>'BAR BB| Open rates'!AD18*0.87*0.9</f>
        <v>26543.7</v>
      </c>
      <c r="AE18" s="26">
        <f>'BAR BB| Open rates'!AE18*0.87*0.9</f>
        <v>19496.7</v>
      </c>
      <c r="AF18" s="26">
        <f>'BAR BB| Open rates'!AF18*0.87*0.9</f>
        <v>21062.7</v>
      </c>
      <c r="AG18" s="26">
        <f>'BAR BB| Open rates'!AG18*0.87*0.9</f>
        <v>22628.7</v>
      </c>
      <c r="AH18" s="26">
        <f>'BAR BB| Open rates'!AH18*0.87*0.9</f>
        <v>21062.7</v>
      </c>
      <c r="AI18" s="26">
        <f>'BAR BB| Open rates'!AI18*0.87*0.9</f>
        <v>22628.7</v>
      </c>
      <c r="AJ18" s="26">
        <f>'BAR BB| Open rates'!AJ18*0.87*0.9</f>
        <v>24194.7</v>
      </c>
      <c r="AK18" s="26">
        <f>'BAR BB| Open rates'!AK18*0.87*0.9</f>
        <v>28109.7</v>
      </c>
      <c r="AL18" s="26">
        <f>'BAR BB| Open rates'!AL18*0.87*0.9</f>
        <v>31241.7</v>
      </c>
      <c r="AM18" s="26">
        <f>'BAR BB| Open rates'!AM18*0.87*0.9</f>
        <v>28109.7</v>
      </c>
      <c r="AN18" s="26">
        <f>'BAR BB| Open rates'!AN18*0.87*0.9</f>
        <v>34373.700000000004</v>
      </c>
      <c r="AO18" s="26">
        <f>'BAR BB| Open rates'!AO18*0.87*0.9</f>
        <v>36722.700000000004</v>
      </c>
      <c r="AP18" s="26">
        <f>'BAR BB| Open rates'!AP18*0.87*0.9</f>
        <v>24194.7</v>
      </c>
      <c r="AQ18" s="26">
        <f>'BAR BB| Open rates'!AQ18*0.87*0.9</f>
        <v>19496.7</v>
      </c>
      <c r="AR18" s="26">
        <f>'BAR BB| Open rates'!AR18*0.87*0.9</f>
        <v>16521.3</v>
      </c>
      <c r="AS18" s="26">
        <f>'BAR BB| Open rates'!AS18*0.87*0.9</f>
        <v>15738.300000000001</v>
      </c>
      <c r="AT18" s="26">
        <f>'BAR BB| Open rates'!AT18*0.87*0.9</f>
        <v>14798.7</v>
      </c>
      <c r="AU18" s="26">
        <f>'BAR BB| Open rates'!AU18*0.87*0.9</f>
        <v>11745</v>
      </c>
      <c r="AV18" s="26">
        <f>'BAR BB| Open rates'!AV18*0.87*0.9</f>
        <v>13232.7</v>
      </c>
      <c r="AW18" s="26">
        <f>'BAR BB| Open rates'!AW18*0.87*0.9</f>
        <v>13780.800000000001</v>
      </c>
      <c r="AX18" s="26">
        <f>'BAR BB| Open rates'!AX18*0.87*0.9</f>
        <v>13232.7</v>
      </c>
      <c r="AY18" s="26">
        <f>'BAR BB| Open rates'!AY18*0.87*0.9</f>
        <v>13232.7</v>
      </c>
      <c r="AZ18" s="26">
        <f>'BAR BB| Open rates'!AZ18*0.87*0.9</f>
        <v>13780.800000000001</v>
      </c>
      <c r="BA18" s="26">
        <f>'BAR BB| Open rates'!BA18*0.87*0.9</f>
        <v>13232.7</v>
      </c>
      <c r="BB18" s="26">
        <f>'BAR BB| Open rates'!BB18*0.87*0.9</f>
        <v>13780.800000000001</v>
      </c>
      <c r="BC18" s="26">
        <f>'BAR BB| Open rates'!BC18*0.87*0.9</f>
        <v>13232.7</v>
      </c>
    </row>
    <row r="19" spans="1:55" s="76" customFormat="1" ht="12" customHeight="1" x14ac:dyDescent="0.2">
      <c r="A19" s="15">
        <v>2</v>
      </c>
      <c r="B19" s="26">
        <f>'BAR BB| Open rates'!B19*0.87*0.9</f>
        <v>12919.5</v>
      </c>
      <c r="C19" s="26">
        <f>'BAR BB| Open rates'!C19*0.87*0.9</f>
        <v>13859.1</v>
      </c>
      <c r="D19" s="26">
        <f>'BAR BB| Open rates'!D19*0.87*0.9</f>
        <v>13859.1</v>
      </c>
      <c r="E19" s="26">
        <f>'BAR BB| Open rates'!E19*0.87*0.9</f>
        <v>16834.5</v>
      </c>
      <c r="F19" s="26">
        <f>'BAR BB| Open rates'!F19*0.87*0.9</f>
        <v>11901.6</v>
      </c>
      <c r="G19" s="26">
        <f>'BAR BB| Open rates'!G19*0.87*0.9</f>
        <v>11901.6</v>
      </c>
      <c r="H19" s="26">
        <f>'BAR BB| Open rates'!H19*0.87*0.9</f>
        <v>11118.6</v>
      </c>
      <c r="I19" s="26">
        <f>'BAR BB| Open rates'!I19*0.87*0.9</f>
        <v>11901.6</v>
      </c>
      <c r="J19" s="26">
        <f>'BAR BB| Open rates'!J19*0.87*0.9</f>
        <v>11118.6</v>
      </c>
      <c r="K19" s="26">
        <f>'BAR BB| Open rates'!K19*0.87*0.9</f>
        <v>11901.6</v>
      </c>
      <c r="L19" s="26">
        <f>'BAR BB| Open rates'!L19*0.87*0.9</f>
        <v>11118.6</v>
      </c>
      <c r="M19" s="26">
        <f>'BAR BB| Open rates'!M19*0.87*0.9</f>
        <v>11901.6</v>
      </c>
      <c r="N19" s="26">
        <f>'BAR BB| Open rates'!N19*0.87*0.9</f>
        <v>11118.6</v>
      </c>
      <c r="O19" s="26">
        <f>'BAR BB| Open rates'!O19*0.87*0.9</f>
        <v>11901.6</v>
      </c>
      <c r="P19" s="26">
        <f>'BAR BB| Open rates'!P19*0.87*0.9</f>
        <v>11118.6</v>
      </c>
      <c r="Q19" s="26">
        <f>'BAR BB| Open rates'!Q19*0.87*0.9</f>
        <v>11118.6</v>
      </c>
      <c r="R19" s="26">
        <f>'BAR BB| Open rates'!R19*0.87*0.9</f>
        <v>11901.6</v>
      </c>
      <c r="S19" s="26">
        <f>'BAR BB| Open rates'!S19*0.87*0.9</f>
        <v>11901.6</v>
      </c>
      <c r="T19" s="26">
        <f>'BAR BB| Open rates'!T19*0.87*0.9</f>
        <v>11901.6</v>
      </c>
      <c r="U19" s="26">
        <f>'BAR BB| Open rates'!U19*0.87*0.9</f>
        <v>11901.6</v>
      </c>
      <c r="V19" s="26">
        <f>'BAR BB| Open rates'!V19*0.87*0.9</f>
        <v>13859.1</v>
      </c>
      <c r="W19" s="26">
        <f>'BAR BB| Open rates'!W19*0.87*0.9</f>
        <v>12919.5</v>
      </c>
      <c r="X19" s="26">
        <f>'BAR BB| Open rates'!X19*0.87*0.9</f>
        <v>19183.5</v>
      </c>
      <c r="Y19" s="26">
        <f>'BAR BB| Open rates'!Y19*0.87*0.9</f>
        <v>39071.700000000004</v>
      </c>
      <c r="Z19" s="26">
        <f>'BAR BB| Open rates'!Z19*0.87*0.9</f>
        <v>39071.700000000004</v>
      </c>
      <c r="AA19" s="26">
        <f>'BAR BB| Open rates'!AA19*0.87*0.9</f>
        <v>39071.700000000004</v>
      </c>
      <c r="AB19" s="26">
        <f>'BAR BB| Open rates'!AB19*0.87*0.9</f>
        <v>41420.700000000004</v>
      </c>
      <c r="AC19" s="26">
        <f>'BAR BB| Open rates'!AC19*0.87*0.9</f>
        <v>39071.700000000004</v>
      </c>
      <c r="AD19" s="26">
        <f>'BAR BB| Open rates'!AD19*0.87*0.9</f>
        <v>28109.7</v>
      </c>
      <c r="AE19" s="26">
        <f>'BAR BB| Open rates'!AE19*0.87*0.9</f>
        <v>21062.7</v>
      </c>
      <c r="AF19" s="26">
        <f>'BAR BB| Open rates'!AF19*0.87*0.9</f>
        <v>22628.7</v>
      </c>
      <c r="AG19" s="26">
        <f>'BAR BB| Open rates'!AG19*0.87*0.9</f>
        <v>24194.7</v>
      </c>
      <c r="AH19" s="26">
        <f>'BAR BB| Open rates'!AH19*0.87*0.9</f>
        <v>22628.7</v>
      </c>
      <c r="AI19" s="26">
        <f>'BAR BB| Open rates'!AI19*0.87*0.9</f>
        <v>24194.7</v>
      </c>
      <c r="AJ19" s="26">
        <f>'BAR BB| Open rates'!AJ19*0.87*0.9</f>
        <v>25760.7</v>
      </c>
      <c r="AK19" s="26">
        <f>'BAR BB| Open rates'!AK19*0.87*0.9</f>
        <v>29675.7</v>
      </c>
      <c r="AL19" s="26">
        <f>'BAR BB| Open rates'!AL19*0.87*0.9</f>
        <v>32807.700000000004</v>
      </c>
      <c r="AM19" s="26">
        <f>'BAR BB| Open rates'!AM19*0.87*0.9</f>
        <v>29675.7</v>
      </c>
      <c r="AN19" s="26">
        <f>'BAR BB| Open rates'!AN19*0.87*0.9</f>
        <v>35939.700000000004</v>
      </c>
      <c r="AO19" s="26">
        <f>'BAR BB| Open rates'!AO19*0.87*0.9</f>
        <v>38288.700000000004</v>
      </c>
      <c r="AP19" s="26">
        <f>'BAR BB| Open rates'!AP19*0.87*0.9</f>
        <v>25760.7</v>
      </c>
      <c r="AQ19" s="26">
        <f>'BAR BB| Open rates'!AQ19*0.87*0.9</f>
        <v>21062.7</v>
      </c>
      <c r="AR19" s="26">
        <f>'BAR BB| Open rates'!AR19*0.87*0.9</f>
        <v>18087.3</v>
      </c>
      <c r="AS19" s="26">
        <f>'BAR BB| Open rates'!AS19*0.87*0.9</f>
        <v>17304.3</v>
      </c>
      <c r="AT19" s="26">
        <f>'BAR BB| Open rates'!AT19*0.87*0.9</f>
        <v>16364.7</v>
      </c>
      <c r="AU19" s="26">
        <f>'BAR BB| Open rates'!AU19*0.87*0.9</f>
        <v>13311</v>
      </c>
      <c r="AV19" s="26">
        <f>'BAR BB| Open rates'!AV19*0.87*0.9</f>
        <v>14798.7</v>
      </c>
      <c r="AW19" s="26">
        <f>'BAR BB| Open rates'!AW19*0.87*0.9</f>
        <v>15346.800000000001</v>
      </c>
      <c r="AX19" s="26">
        <f>'BAR BB| Open rates'!AX19*0.87*0.9</f>
        <v>14798.7</v>
      </c>
      <c r="AY19" s="26">
        <f>'BAR BB| Open rates'!AY19*0.87*0.9</f>
        <v>14798.7</v>
      </c>
      <c r="AZ19" s="26">
        <f>'BAR BB| Open rates'!AZ19*0.87*0.9</f>
        <v>15346.800000000001</v>
      </c>
      <c r="BA19" s="26">
        <f>'BAR BB| Open rates'!BA19*0.87*0.9</f>
        <v>14798.7</v>
      </c>
      <c r="BB19" s="26">
        <f>'BAR BB| Open rates'!BB19*0.87*0.9</f>
        <v>15346.800000000001</v>
      </c>
      <c r="BC19" s="26">
        <f>'BAR BB| Open rates'!BC19*0.87*0.9</f>
        <v>14798.7</v>
      </c>
    </row>
    <row r="20" spans="1:55" s="76" customFormat="1" ht="12" customHeight="1" x14ac:dyDescent="0.2">
      <c r="A20" s="75" t="s">
        <v>56</v>
      </c>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row>
    <row r="21" spans="1:55" s="76" customFormat="1" ht="12" customHeight="1" x14ac:dyDescent="0.2">
      <c r="A21" s="15">
        <v>1</v>
      </c>
      <c r="B21" s="26">
        <f>'BAR BB| Open rates'!B21*0.87*0.9</f>
        <v>13232.7</v>
      </c>
      <c r="C21" s="26">
        <f>'BAR BB| Open rates'!C21*0.87*0.9</f>
        <v>14172.300000000001</v>
      </c>
      <c r="D21" s="26">
        <f>'BAR BB| Open rates'!D21*0.87*0.9</f>
        <v>14172.300000000001</v>
      </c>
      <c r="E21" s="26">
        <f>'BAR BB| Open rates'!E21*0.87*0.9</f>
        <v>17147.7</v>
      </c>
      <c r="F21" s="26">
        <f>'BAR BB| Open rates'!F21*0.87*0.9</f>
        <v>12214.800000000001</v>
      </c>
      <c r="G21" s="26">
        <f>'BAR BB| Open rates'!G21*0.87*0.9</f>
        <v>12214.800000000001</v>
      </c>
      <c r="H21" s="26">
        <f>'BAR BB| Open rates'!H21*0.87*0.9</f>
        <v>11431.800000000001</v>
      </c>
      <c r="I21" s="26">
        <f>'BAR BB| Open rates'!I21*0.87*0.9</f>
        <v>12214.800000000001</v>
      </c>
      <c r="J21" s="26">
        <f>'BAR BB| Open rates'!J21*0.87*0.9</f>
        <v>11431.800000000001</v>
      </c>
      <c r="K21" s="26">
        <f>'BAR BB| Open rates'!K21*0.87*0.9</f>
        <v>12214.800000000001</v>
      </c>
      <c r="L21" s="26">
        <f>'BAR BB| Open rates'!L21*0.87*0.9</f>
        <v>11431.800000000001</v>
      </c>
      <c r="M21" s="26">
        <f>'BAR BB| Open rates'!M21*0.87*0.9</f>
        <v>12214.800000000001</v>
      </c>
      <c r="N21" s="26">
        <f>'BAR BB| Open rates'!N21*0.87*0.9</f>
        <v>11431.800000000001</v>
      </c>
      <c r="O21" s="26">
        <f>'BAR BB| Open rates'!O21*0.87*0.9</f>
        <v>12214.800000000001</v>
      </c>
      <c r="P21" s="26">
        <f>'BAR BB| Open rates'!P21*0.87*0.9</f>
        <v>11431.800000000001</v>
      </c>
      <c r="Q21" s="26">
        <f>'BAR BB| Open rates'!Q21*0.87*0.9</f>
        <v>11431.800000000001</v>
      </c>
      <c r="R21" s="26">
        <f>'BAR BB| Open rates'!R21*0.87*0.9</f>
        <v>12214.800000000001</v>
      </c>
      <c r="S21" s="26">
        <f>'BAR BB| Open rates'!S21*0.87*0.9</f>
        <v>12214.800000000001</v>
      </c>
      <c r="T21" s="26">
        <f>'BAR BB| Open rates'!T21*0.87*0.9</f>
        <v>12214.800000000001</v>
      </c>
      <c r="U21" s="26">
        <f>'BAR BB| Open rates'!U21*0.87*0.9</f>
        <v>12214.800000000001</v>
      </c>
      <c r="V21" s="26">
        <f>'BAR BB| Open rates'!V21*0.87*0.9</f>
        <v>14172.300000000001</v>
      </c>
      <c r="W21" s="26">
        <f>'BAR BB| Open rates'!W21*0.87*0.9</f>
        <v>13232.7</v>
      </c>
      <c r="X21" s="26">
        <f>'BAR BB| Open rates'!X21*0.87*0.9</f>
        <v>19496.7</v>
      </c>
      <c r="Y21" s="26">
        <f>'BAR BB| Open rates'!Y21*0.87*0.9</f>
        <v>61778.700000000004</v>
      </c>
      <c r="Z21" s="26">
        <f>'BAR BB| Open rates'!Z21*0.87*0.9</f>
        <v>61778.700000000004</v>
      </c>
      <c r="AA21" s="26">
        <f>'BAR BB| Open rates'!AA21*0.87*0.9</f>
        <v>61778.700000000004</v>
      </c>
      <c r="AB21" s="26">
        <f>'BAR BB| Open rates'!AB21*0.87*0.9</f>
        <v>64127.700000000004</v>
      </c>
      <c r="AC21" s="26">
        <f>'BAR BB| Open rates'!AC21*0.87*0.9</f>
        <v>61778.700000000004</v>
      </c>
      <c r="AD21" s="26">
        <f>'BAR BB| Open rates'!AD21*0.87*0.9</f>
        <v>41420.700000000004</v>
      </c>
      <c r="AE21" s="26">
        <f>'BAR BB| Open rates'!AE21*0.87*0.9</f>
        <v>34373.700000000004</v>
      </c>
      <c r="AF21" s="26">
        <f>'BAR BB| Open rates'!AF21*0.87*0.9</f>
        <v>35939.700000000004</v>
      </c>
      <c r="AG21" s="26">
        <f>'BAR BB| Open rates'!AG21*0.87*0.9</f>
        <v>37505.700000000004</v>
      </c>
      <c r="AH21" s="26">
        <f>'BAR BB| Open rates'!AH21*0.87*0.9</f>
        <v>35939.700000000004</v>
      </c>
      <c r="AI21" s="26">
        <f>'BAR BB| Open rates'!AI21*0.87*0.9</f>
        <v>37505.700000000004</v>
      </c>
      <c r="AJ21" s="26">
        <f>'BAR BB| Open rates'!AJ21*0.87*0.9</f>
        <v>39071.700000000004</v>
      </c>
      <c r="AK21" s="26">
        <f>'BAR BB| Open rates'!AK21*0.87*0.9</f>
        <v>46901.700000000004</v>
      </c>
      <c r="AL21" s="26">
        <f>'BAR BB| Open rates'!AL21*0.87*0.9</f>
        <v>50033.700000000004</v>
      </c>
      <c r="AM21" s="26">
        <f>'BAR BB| Open rates'!AM21*0.87*0.9</f>
        <v>46901.700000000004</v>
      </c>
      <c r="AN21" s="26">
        <f>'BAR BB| Open rates'!AN21*0.87*0.9</f>
        <v>53165.700000000004</v>
      </c>
      <c r="AO21" s="26">
        <f>'BAR BB| Open rates'!AO21*0.87*0.9</f>
        <v>57080.700000000004</v>
      </c>
      <c r="AP21" s="26">
        <f>'BAR BB| Open rates'!AP21*0.87*0.9</f>
        <v>39071.700000000004</v>
      </c>
      <c r="AQ21" s="26">
        <f>'BAR BB| Open rates'!AQ21*0.87*0.9</f>
        <v>34373.700000000004</v>
      </c>
      <c r="AR21" s="26">
        <f>'BAR BB| Open rates'!AR21*0.87*0.9</f>
        <v>31398.3</v>
      </c>
      <c r="AS21" s="26">
        <f>'BAR BB| Open rates'!AS21*0.87*0.9</f>
        <v>30615.3</v>
      </c>
      <c r="AT21" s="26">
        <f>'BAR BB| Open rates'!AT21*0.87*0.9</f>
        <v>29675.7</v>
      </c>
      <c r="AU21" s="26">
        <f>'BAR BB| Open rates'!AU21*0.87*0.9</f>
        <v>13232.7</v>
      </c>
      <c r="AV21" s="26">
        <f>'BAR BB| Open rates'!AV21*0.87*0.9</f>
        <v>28109.7</v>
      </c>
      <c r="AW21" s="26">
        <f>'BAR BB| Open rates'!AW21*0.87*0.9</f>
        <v>28657.8</v>
      </c>
      <c r="AX21" s="26">
        <f>'BAR BB| Open rates'!AX21*0.87*0.9</f>
        <v>28109.7</v>
      </c>
      <c r="AY21" s="26">
        <f>'BAR BB| Open rates'!AY21*0.87*0.9</f>
        <v>28109.7</v>
      </c>
      <c r="AZ21" s="26">
        <f>'BAR BB| Open rates'!AZ21*0.87*0.9</f>
        <v>28657.8</v>
      </c>
      <c r="BA21" s="26">
        <f>'BAR BB| Open rates'!BA21*0.87*0.9</f>
        <v>28109.7</v>
      </c>
      <c r="BB21" s="26">
        <f>'BAR BB| Open rates'!BB21*0.87*0.9</f>
        <v>28657.8</v>
      </c>
      <c r="BC21" s="26">
        <f>'BAR BB| Open rates'!BC21*0.87*0.9</f>
        <v>28109.7</v>
      </c>
    </row>
    <row r="22" spans="1:55" s="76" customFormat="1" ht="12" customHeight="1" x14ac:dyDescent="0.2">
      <c r="A22" s="15">
        <v>2</v>
      </c>
      <c r="B22" s="26">
        <f>'BAR BB| Open rates'!B22*0.87*0.9</f>
        <v>14407.2</v>
      </c>
      <c r="C22" s="26">
        <f>'BAR BB| Open rates'!C22*0.87*0.9</f>
        <v>15346.800000000001</v>
      </c>
      <c r="D22" s="26">
        <f>'BAR BB| Open rates'!D22*0.87*0.9</f>
        <v>15346.800000000001</v>
      </c>
      <c r="E22" s="26">
        <f>'BAR BB| Open rates'!E22*0.87*0.9</f>
        <v>18322.2</v>
      </c>
      <c r="F22" s="26">
        <f>'BAR BB| Open rates'!F22*0.87*0.9</f>
        <v>13389.300000000001</v>
      </c>
      <c r="G22" s="26">
        <f>'BAR BB| Open rates'!G22*0.87*0.9</f>
        <v>13389.300000000001</v>
      </c>
      <c r="H22" s="26">
        <f>'BAR BB| Open rates'!H22*0.87*0.9</f>
        <v>12606.300000000001</v>
      </c>
      <c r="I22" s="26">
        <f>'BAR BB| Open rates'!I22*0.87*0.9</f>
        <v>13389.300000000001</v>
      </c>
      <c r="J22" s="26">
        <f>'BAR BB| Open rates'!J22*0.87*0.9</f>
        <v>12606.300000000001</v>
      </c>
      <c r="K22" s="26">
        <f>'BAR BB| Open rates'!K22*0.87*0.9</f>
        <v>13389.300000000001</v>
      </c>
      <c r="L22" s="26">
        <f>'BAR BB| Open rates'!L22*0.87*0.9</f>
        <v>12606.300000000001</v>
      </c>
      <c r="M22" s="26">
        <f>'BAR BB| Open rates'!M22*0.87*0.9</f>
        <v>13389.300000000001</v>
      </c>
      <c r="N22" s="26">
        <f>'BAR BB| Open rates'!N22*0.87*0.9</f>
        <v>12606.300000000001</v>
      </c>
      <c r="O22" s="26">
        <f>'BAR BB| Open rates'!O22*0.87*0.9</f>
        <v>13389.300000000001</v>
      </c>
      <c r="P22" s="26">
        <f>'BAR BB| Open rates'!P22*0.87*0.9</f>
        <v>12606.300000000001</v>
      </c>
      <c r="Q22" s="26">
        <f>'BAR BB| Open rates'!Q22*0.87*0.9</f>
        <v>12606.300000000001</v>
      </c>
      <c r="R22" s="26">
        <f>'BAR BB| Open rates'!R22*0.87*0.9</f>
        <v>13389.300000000001</v>
      </c>
      <c r="S22" s="26">
        <f>'BAR BB| Open rates'!S22*0.87*0.9</f>
        <v>13389.300000000001</v>
      </c>
      <c r="T22" s="26">
        <f>'BAR BB| Open rates'!T22*0.87*0.9</f>
        <v>13389.300000000001</v>
      </c>
      <c r="U22" s="26">
        <f>'BAR BB| Open rates'!U22*0.87*0.9</f>
        <v>13389.300000000001</v>
      </c>
      <c r="V22" s="26">
        <f>'BAR BB| Open rates'!V22*0.87*0.9</f>
        <v>15346.800000000001</v>
      </c>
      <c r="W22" s="26">
        <f>'BAR BB| Open rates'!W22*0.87*0.9</f>
        <v>14407.2</v>
      </c>
      <c r="X22" s="26">
        <f>'BAR BB| Open rates'!X22*0.87*0.9</f>
        <v>20671.2</v>
      </c>
      <c r="Y22" s="26">
        <f>'BAR BB| Open rates'!Y22*0.87*0.9</f>
        <v>63344.700000000004</v>
      </c>
      <c r="Z22" s="26">
        <f>'BAR BB| Open rates'!Z22*0.87*0.9</f>
        <v>63344.700000000004</v>
      </c>
      <c r="AA22" s="26">
        <f>'BAR BB| Open rates'!AA22*0.87*0.9</f>
        <v>63344.700000000004</v>
      </c>
      <c r="AB22" s="26">
        <f>'BAR BB| Open rates'!AB22*0.87*0.9</f>
        <v>65693.7</v>
      </c>
      <c r="AC22" s="26">
        <f>'BAR BB| Open rates'!AC22*0.87*0.9</f>
        <v>63344.700000000004</v>
      </c>
      <c r="AD22" s="26">
        <f>'BAR BB| Open rates'!AD22*0.87*0.9</f>
        <v>42986.700000000004</v>
      </c>
      <c r="AE22" s="26">
        <f>'BAR BB| Open rates'!AE22*0.87*0.9</f>
        <v>35939.700000000004</v>
      </c>
      <c r="AF22" s="26">
        <f>'BAR BB| Open rates'!AF22*0.87*0.9</f>
        <v>37505.700000000004</v>
      </c>
      <c r="AG22" s="26">
        <f>'BAR BB| Open rates'!AG22*0.87*0.9</f>
        <v>39071.700000000004</v>
      </c>
      <c r="AH22" s="26">
        <f>'BAR BB| Open rates'!AH22*0.87*0.9</f>
        <v>37505.700000000004</v>
      </c>
      <c r="AI22" s="26">
        <f>'BAR BB| Open rates'!AI22*0.87*0.9</f>
        <v>39071.700000000004</v>
      </c>
      <c r="AJ22" s="26">
        <f>'BAR BB| Open rates'!AJ22*0.87*0.9</f>
        <v>40637.700000000004</v>
      </c>
      <c r="AK22" s="26">
        <f>'BAR BB| Open rates'!AK22*0.87*0.9</f>
        <v>48467.700000000004</v>
      </c>
      <c r="AL22" s="26">
        <f>'BAR BB| Open rates'!AL22*0.87*0.9</f>
        <v>51599.700000000004</v>
      </c>
      <c r="AM22" s="26">
        <f>'BAR BB| Open rates'!AM22*0.87*0.9</f>
        <v>48467.700000000004</v>
      </c>
      <c r="AN22" s="26">
        <f>'BAR BB| Open rates'!AN22*0.87*0.9</f>
        <v>54731.700000000004</v>
      </c>
      <c r="AO22" s="26">
        <f>'BAR BB| Open rates'!AO22*0.87*0.9</f>
        <v>58646.700000000004</v>
      </c>
      <c r="AP22" s="26">
        <f>'BAR BB| Open rates'!AP22*0.87*0.9</f>
        <v>40637.700000000004</v>
      </c>
      <c r="AQ22" s="26">
        <f>'BAR BB| Open rates'!AQ22*0.87*0.9</f>
        <v>35939.700000000004</v>
      </c>
      <c r="AR22" s="26">
        <f>'BAR BB| Open rates'!AR22*0.87*0.9</f>
        <v>32964.300000000003</v>
      </c>
      <c r="AS22" s="26">
        <f>'BAR BB| Open rates'!AS22*0.87*0.9</f>
        <v>32181.3</v>
      </c>
      <c r="AT22" s="26">
        <f>'BAR BB| Open rates'!AT22*0.87*0.9</f>
        <v>31241.7</v>
      </c>
      <c r="AU22" s="26">
        <f>'BAR BB| Open rates'!AU22*0.87*0.9</f>
        <v>14798.7</v>
      </c>
      <c r="AV22" s="26">
        <f>'BAR BB| Open rates'!AV22*0.87*0.9</f>
        <v>29675.7</v>
      </c>
      <c r="AW22" s="26">
        <f>'BAR BB| Open rates'!AW22*0.87*0.9</f>
        <v>30223.8</v>
      </c>
      <c r="AX22" s="26">
        <f>'BAR BB| Open rates'!AX22*0.87*0.9</f>
        <v>29675.7</v>
      </c>
      <c r="AY22" s="26">
        <f>'BAR BB| Open rates'!AY22*0.87*0.9</f>
        <v>29675.7</v>
      </c>
      <c r="AZ22" s="26">
        <f>'BAR BB| Open rates'!AZ22*0.87*0.9</f>
        <v>30223.8</v>
      </c>
      <c r="BA22" s="26">
        <f>'BAR BB| Open rates'!BA22*0.87*0.9</f>
        <v>29675.7</v>
      </c>
      <c r="BB22" s="26">
        <f>'BAR BB| Open rates'!BB22*0.87*0.9</f>
        <v>30223.8</v>
      </c>
      <c r="BC22" s="26">
        <f>'BAR BB| Open rates'!BC22*0.87*0.9</f>
        <v>29675.7</v>
      </c>
    </row>
    <row r="23" spans="1:55" s="76" customFormat="1" ht="12" customHeight="1" x14ac:dyDescent="0.2">
      <c r="A23" s="15">
        <v>3</v>
      </c>
      <c r="B23" s="26">
        <f>'BAR BB| Open rates'!B23*0.87*0.9</f>
        <v>15581.7</v>
      </c>
      <c r="C23" s="26">
        <f>'BAR BB| Open rates'!C23*0.87*0.9</f>
        <v>16521.3</v>
      </c>
      <c r="D23" s="26">
        <f>'BAR BB| Open rates'!D23*0.87*0.9</f>
        <v>16521.3</v>
      </c>
      <c r="E23" s="26">
        <f>'BAR BB| Open rates'!E23*0.87*0.9</f>
        <v>19496.7</v>
      </c>
      <c r="F23" s="26">
        <f>'BAR BB| Open rates'!F23*0.87*0.9</f>
        <v>14563.800000000001</v>
      </c>
      <c r="G23" s="26">
        <f>'BAR BB| Open rates'!G23*0.87*0.9</f>
        <v>14563.800000000001</v>
      </c>
      <c r="H23" s="26">
        <f>'BAR BB| Open rates'!H23*0.87*0.9</f>
        <v>13780.800000000001</v>
      </c>
      <c r="I23" s="26">
        <f>'BAR BB| Open rates'!I23*0.87*0.9</f>
        <v>14563.800000000001</v>
      </c>
      <c r="J23" s="26">
        <f>'BAR BB| Open rates'!J23*0.87*0.9</f>
        <v>13780.800000000001</v>
      </c>
      <c r="K23" s="26">
        <f>'BAR BB| Open rates'!K23*0.87*0.9</f>
        <v>14563.800000000001</v>
      </c>
      <c r="L23" s="26">
        <f>'BAR BB| Open rates'!L23*0.87*0.9</f>
        <v>13780.800000000001</v>
      </c>
      <c r="M23" s="26">
        <f>'BAR BB| Open rates'!M23*0.87*0.9</f>
        <v>14563.800000000001</v>
      </c>
      <c r="N23" s="26">
        <f>'BAR BB| Open rates'!N23*0.87*0.9</f>
        <v>13780.800000000001</v>
      </c>
      <c r="O23" s="26">
        <f>'BAR BB| Open rates'!O23*0.87*0.9</f>
        <v>14563.800000000001</v>
      </c>
      <c r="P23" s="26">
        <f>'BAR BB| Open rates'!P23*0.87*0.9</f>
        <v>13780.800000000001</v>
      </c>
      <c r="Q23" s="26">
        <f>'BAR BB| Open rates'!Q23*0.87*0.9</f>
        <v>13780.800000000001</v>
      </c>
      <c r="R23" s="26">
        <f>'BAR BB| Open rates'!R23*0.87*0.9</f>
        <v>14563.800000000001</v>
      </c>
      <c r="S23" s="26">
        <f>'BAR BB| Open rates'!S23*0.87*0.9</f>
        <v>14563.800000000001</v>
      </c>
      <c r="T23" s="26">
        <f>'BAR BB| Open rates'!T23*0.87*0.9</f>
        <v>14563.800000000001</v>
      </c>
      <c r="U23" s="26">
        <f>'BAR BB| Open rates'!U23*0.87*0.9</f>
        <v>14563.800000000001</v>
      </c>
      <c r="V23" s="26">
        <f>'BAR BB| Open rates'!V23*0.87*0.9</f>
        <v>16521.3</v>
      </c>
      <c r="W23" s="26">
        <f>'BAR BB| Open rates'!W23*0.87*0.9</f>
        <v>15581.7</v>
      </c>
      <c r="X23" s="26">
        <f>'BAR BB| Open rates'!X23*0.87*0.9</f>
        <v>21845.7</v>
      </c>
      <c r="Y23" s="26">
        <f>'BAR BB| Open rates'!Y23*0.87*0.9</f>
        <v>64910.700000000004</v>
      </c>
      <c r="Z23" s="26">
        <f>'BAR BB| Open rates'!Z23*0.87*0.9</f>
        <v>64910.700000000004</v>
      </c>
      <c r="AA23" s="26">
        <f>'BAR BB| Open rates'!AA23*0.87*0.9</f>
        <v>64910.700000000004</v>
      </c>
      <c r="AB23" s="26">
        <f>'BAR BB| Open rates'!AB23*0.87*0.9</f>
        <v>67259.7</v>
      </c>
      <c r="AC23" s="26">
        <f>'BAR BB| Open rates'!AC23*0.87*0.9</f>
        <v>64910.700000000004</v>
      </c>
      <c r="AD23" s="26">
        <f>'BAR BB| Open rates'!AD23*0.87*0.9</f>
        <v>44552.700000000004</v>
      </c>
      <c r="AE23" s="26">
        <f>'BAR BB| Open rates'!AE23*0.87*0.9</f>
        <v>37505.700000000004</v>
      </c>
      <c r="AF23" s="26">
        <f>'BAR BB| Open rates'!AF23*0.87*0.9</f>
        <v>39071.700000000004</v>
      </c>
      <c r="AG23" s="26">
        <f>'BAR BB| Open rates'!AG23*0.87*0.9</f>
        <v>40637.700000000004</v>
      </c>
      <c r="AH23" s="26">
        <f>'BAR BB| Open rates'!AH23*0.87*0.9</f>
        <v>39071.700000000004</v>
      </c>
      <c r="AI23" s="26">
        <f>'BAR BB| Open rates'!AI23*0.87*0.9</f>
        <v>40637.700000000004</v>
      </c>
      <c r="AJ23" s="26">
        <f>'BAR BB| Open rates'!AJ23*0.87*0.9</f>
        <v>42203.700000000004</v>
      </c>
      <c r="AK23" s="26">
        <f>'BAR BB| Open rates'!AK23*0.87*0.9</f>
        <v>50033.700000000004</v>
      </c>
      <c r="AL23" s="26">
        <f>'BAR BB| Open rates'!AL23*0.87*0.9</f>
        <v>53165.700000000004</v>
      </c>
      <c r="AM23" s="26">
        <f>'BAR BB| Open rates'!AM23*0.87*0.9</f>
        <v>50033.700000000004</v>
      </c>
      <c r="AN23" s="26">
        <f>'BAR BB| Open rates'!AN23*0.87*0.9</f>
        <v>56297.700000000004</v>
      </c>
      <c r="AO23" s="26">
        <f>'BAR BB| Open rates'!AO23*0.87*0.9</f>
        <v>60212.700000000004</v>
      </c>
      <c r="AP23" s="26">
        <f>'BAR BB| Open rates'!AP23*0.87*0.9</f>
        <v>42203.700000000004</v>
      </c>
      <c r="AQ23" s="26">
        <f>'BAR BB| Open rates'!AQ23*0.87*0.9</f>
        <v>37505.700000000004</v>
      </c>
      <c r="AR23" s="26">
        <f>'BAR BB| Open rates'!AR23*0.87*0.9</f>
        <v>34530.300000000003</v>
      </c>
      <c r="AS23" s="26">
        <f>'BAR BB| Open rates'!AS23*0.87*0.9</f>
        <v>33747.300000000003</v>
      </c>
      <c r="AT23" s="26">
        <f>'BAR BB| Open rates'!AT23*0.87*0.9</f>
        <v>32807.700000000004</v>
      </c>
      <c r="AU23" s="26">
        <f>'BAR BB| Open rates'!AU23*0.87*0.9</f>
        <v>16364.7</v>
      </c>
      <c r="AV23" s="26">
        <f>'BAR BB| Open rates'!AV23*0.87*0.9</f>
        <v>31241.7</v>
      </c>
      <c r="AW23" s="26">
        <f>'BAR BB| Open rates'!AW23*0.87*0.9</f>
        <v>31789.8</v>
      </c>
      <c r="AX23" s="26">
        <f>'BAR BB| Open rates'!AX23*0.87*0.9</f>
        <v>31241.7</v>
      </c>
      <c r="AY23" s="26">
        <f>'BAR BB| Open rates'!AY23*0.87*0.9</f>
        <v>31241.7</v>
      </c>
      <c r="AZ23" s="26">
        <f>'BAR BB| Open rates'!AZ23*0.87*0.9</f>
        <v>31789.8</v>
      </c>
      <c r="BA23" s="26">
        <f>'BAR BB| Open rates'!BA23*0.87*0.9</f>
        <v>31241.7</v>
      </c>
      <c r="BB23" s="26">
        <f>'BAR BB| Open rates'!BB23*0.87*0.9</f>
        <v>31789.8</v>
      </c>
      <c r="BC23" s="26">
        <f>'BAR BB| Open rates'!BC23*0.87*0.9</f>
        <v>31241.7</v>
      </c>
    </row>
    <row r="24" spans="1:55" s="76" customFormat="1" ht="12" customHeight="1" x14ac:dyDescent="0.2">
      <c r="A24" s="15">
        <v>4</v>
      </c>
      <c r="B24" s="26">
        <f>'BAR BB| Open rates'!B24*0.87*0.9</f>
        <v>16756.2</v>
      </c>
      <c r="C24" s="26">
        <f>'BAR BB| Open rates'!C24*0.87*0.9</f>
        <v>17695.8</v>
      </c>
      <c r="D24" s="26">
        <f>'BAR BB| Open rates'!D24*0.87*0.9</f>
        <v>17695.8</v>
      </c>
      <c r="E24" s="26">
        <f>'BAR BB| Open rates'!E24*0.87*0.9</f>
        <v>20671.2</v>
      </c>
      <c r="F24" s="26">
        <f>'BAR BB| Open rates'!F24*0.87*0.9</f>
        <v>15738.300000000001</v>
      </c>
      <c r="G24" s="26">
        <f>'BAR BB| Open rates'!G24*0.87*0.9</f>
        <v>15738.300000000001</v>
      </c>
      <c r="H24" s="26">
        <f>'BAR BB| Open rates'!H24*0.87*0.9</f>
        <v>14955.300000000001</v>
      </c>
      <c r="I24" s="26">
        <f>'BAR BB| Open rates'!I24*0.87*0.9</f>
        <v>15738.300000000001</v>
      </c>
      <c r="J24" s="26">
        <f>'BAR BB| Open rates'!J24*0.87*0.9</f>
        <v>14955.300000000001</v>
      </c>
      <c r="K24" s="26">
        <f>'BAR BB| Open rates'!K24*0.87*0.9</f>
        <v>15738.300000000001</v>
      </c>
      <c r="L24" s="26">
        <f>'BAR BB| Open rates'!L24*0.87*0.9</f>
        <v>14955.300000000001</v>
      </c>
      <c r="M24" s="26">
        <f>'BAR BB| Open rates'!M24*0.87*0.9</f>
        <v>15738.300000000001</v>
      </c>
      <c r="N24" s="26">
        <f>'BAR BB| Open rates'!N24*0.87*0.9</f>
        <v>14955.300000000001</v>
      </c>
      <c r="O24" s="26">
        <f>'BAR BB| Open rates'!O24*0.87*0.9</f>
        <v>15738.300000000001</v>
      </c>
      <c r="P24" s="26">
        <f>'BAR BB| Open rates'!P24*0.87*0.9</f>
        <v>14955.300000000001</v>
      </c>
      <c r="Q24" s="26">
        <f>'BAR BB| Open rates'!Q24*0.87*0.9</f>
        <v>14955.300000000001</v>
      </c>
      <c r="R24" s="26">
        <f>'BAR BB| Open rates'!R24*0.87*0.9</f>
        <v>15738.300000000001</v>
      </c>
      <c r="S24" s="26">
        <f>'BAR BB| Open rates'!S24*0.87*0.9</f>
        <v>15738.300000000001</v>
      </c>
      <c r="T24" s="26">
        <f>'BAR BB| Open rates'!T24*0.87*0.9</f>
        <v>15738.300000000001</v>
      </c>
      <c r="U24" s="26">
        <f>'BAR BB| Open rates'!U24*0.87*0.9</f>
        <v>15738.300000000001</v>
      </c>
      <c r="V24" s="26">
        <f>'BAR BB| Open rates'!V24*0.87*0.9</f>
        <v>17695.8</v>
      </c>
      <c r="W24" s="26">
        <f>'BAR BB| Open rates'!W24*0.87*0.9</f>
        <v>16756.2</v>
      </c>
      <c r="X24" s="26">
        <f>'BAR BB| Open rates'!X24*0.87*0.9</f>
        <v>23020.2</v>
      </c>
      <c r="Y24" s="26">
        <f>'BAR BB| Open rates'!Y24*0.87*0.9</f>
        <v>66476.7</v>
      </c>
      <c r="Z24" s="26">
        <f>'BAR BB| Open rates'!Z24*0.87*0.9</f>
        <v>66476.7</v>
      </c>
      <c r="AA24" s="26">
        <f>'BAR BB| Open rates'!AA24*0.87*0.9</f>
        <v>66476.7</v>
      </c>
      <c r="AB24" s="26">
        <f>'BAR BB| Open rates'!AB24*0.87*0.9</f>
        <v>68825.7</v>
      </c>
      <c r="AC24" s="26">
        <f>'BAR BB| Open rates'!AC24*0.87*0.9</f>
        <v>66476.7</v>
      </c>
      <c r="AD24" s="26">
        <f>'BAR BB| Open rates'!AD24*0.87*0.9</f>
        <v>46118.700000000004</v>
      </c>
      <c r="AE24" s="26">
        <f>'BAR BB| Open rates'!AE24*0.87*0.9</f>
        <v>39071.700000000004</v>
      </c>
      <c r="AF24" s="26">
        <f>'BAR BB| Open rates'!AF24*0.87*0.9</f>
        <v>40637.700000000004</v>
      </c>
      <c r="AG24" s="26">
        <f>'BAR BB| Open rates'!AG24*0.87*0.9</f>
        <v>42203.700000000004</v>
      </c>
      <c r="AH24" s="26">
        <f>'BAR BB| Open rates'!AH24*0.87*0.9</f>
        <v>40637.700000000004</v>
      </c>
      <c r="AI24" s="26">
        <f>'BAR BB| Open rates'!AI24*0.87*0.9</f>
        <v>42203.700000000004</v>
      </c>
      <c r="AJ24" s="26">
        <f>'BAR BB| Open rates'!AJ24*0.87*0.9</f>
        <v>43769.700000000004</v>
      </c>
      <c r="AK24" s="26">
        <f>'BAR BB| Open rates'!AK24*0.87*0.9</f>
        <v>51599.700000000004</v>
      </c>
      <c r="AL24" s="26">
        <f>'BAR BB| Open rates'!AL24*0.87*0.9</f>
        <v>54731.700000000004</v>
      </c>
      <c r="AM24" s="26">
        <f>'BAR BB| Open rates'!AM24*0.87*0.9</f>
        <v>51599.700000000004</v>
      </c>
      <c r="AN24" s="26">
        <f>'BAR BB| Open rates'!AN24*0.87*0.9</f>
        <v>57863.700000000004</v>
      </c>
      <c r="AO24" s="26">
        <f>'BAR BB| Open rates'!AO24*0.87*0.9</f>
        <v>61778.700000000004</v>
      </c>
      <c r="AP24" s="26">
        <f>'BAR BB| Open rates'!AP24*0.87*0.9</f>
        <v>43769.700000000004</v>
      </c>
      <c r="AQ24" s="26">
        <f>'BAR BB| Open rates'!AQ24*0.87*0.9</f>
        <v>39071.700000000004</v>
      </c>
      <c r="AR24" s="26">
        <f>'BAR BB| Open rates'!AR24*0.87*0.9</f>
        <v>36096.300000000003</v>
      </c>
      <c r="AS24" s="26">
        <f>'BAR BB| Open rates'!AS24*0.87*0.9</f>
        <v>35313.300000000003</v>
      </c>
      <c r="AT24" s="26">
        <f>'BAR BB| Open rates'!AT24*0.87*0.9</f>
        <v>34373.700000000004</v>
      </c>
      <c r="AU24" s="26">
        <f>'BAR BB| Open rates'!AU24*0.87*0.9</f>
        <v>17930.7</v>
      </c>
      <c r="AV24" s="26">
        <f>'BAR BB| Open rates'!AV24*0.87*0.9</f>
        <v>32807.700000000004</v>
      </c>
      <c r="AW24" s="26">
        <f>'BAR BB| Open rates'!AW24*0.87*0.9</f>
        <v>33355.800000000003</v>
      </c>
      <c r="AX24" s="26">
        <f>'BAR BB| Open rates'!AX24*0.87*0.9</f>
        <v>32807.700000000004</v>
      </c>
      <c r="AY24" s="26">
        <f>'BAR BB| Open rates'!AY24*0.87*0.9</f>
        <v>32807.700000000004</v>
      </c>
      <c r="AZ24" s="26">
        <f>'BAR BB| Open rates'!AZ24*0.87*0.9</f>
        <v>33355.800000000003</v>
      </c>
      <c r="BA24" s="26">
        <f>'BAR BB| Open rates'!BA24*0.87*0.9</f>
        <v>32807.700000000004</v>
      </c>
      <c r="BB24" s="26">
        <f>'BAR BB| Open rates'!BB24*0.87*0.9</f>
        <v>33355.800000000003</v>
      </c>
      <c r="BC24" s="26">
        <f>'BAR BB| Open rates'!BC24*0.87*0.9</f>
        <v>32807.700000000004</v>
      </c>
    </row>
    <row r="25" spans="1:55" s="76" customFormat="1" ht="12" customHeight="1" x14ac:dyDescent="0.2">
      <c r="A25" s="75" t="s">
        <v>57</v>
      </c>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row>
    <row r="26" spans="1:55" s="76" customFormat="1" ht="12" customHeight="1" x14ac:dyDescent="0.2">
      <c r="A26" s="15">
        <v>1</v>
      </c>
      <c r="B26" s="26">
        <f>'BAR BB| Open rates'!B26*0.87*0.9</f>
        <v>17930.7</v>
      </c>
      <c r="C26" s="26">
        <f>'BAR BB| Open rates'!C26*0.87*0.9</f>
        <v>18870.3</v>
      </c>
      <c r="D26" s="26">
        <f>'BAR BB| Open rates'!D26*0.87*0.9</f>
        <v>18870.3</v>
      </c>
      <c r="E26" s="26">
        <f>'BAR BB| Open rates'!E26*0.87*0.9</f>
        <v>21845.7</v>
      </c>
      <c r="F26" s="26">
        <f>'BAR BB| Open rates'!F26*0.87*0.9</f>
        <v>16912.8</v>
      </c>
      <c r="G26" s="26">
        <f>'BAR BB| Open rates'!G26*0.87*0.9</f>
        <v>16912.8</v>
      </c>
      <c r="H26" s="26">
        <f>'BAR BB| Open rates'!H26*0.87*0.9</f>
        <v>16129.800000000001</v>
      </c>
      <c r="I26" s="26">
        <f>'BAR BB| Open rates'!I26*0.87*0.9</f>
        <v>16912.8</v>
      </c>
      <c r="J26" s="26">
        <f>'BAR BB| Open rates'!J26*0.87*0.9</f>
        <v>16129.800000000001</v>
      </c>
      <c r="K26" s="26">
        <f>'BAR BB| Open rates'!K26*0.87*0.9</f>
        <v>16912.8</v>
      </c>
      <c r="L26" s="26">
        <f>'BAR BB| Open rates'!L26*0.87*0.9</f>
        <v>16129.800000000001</v>
      </c>
      <c r="M26" s="26">
        <f>'BAR BB| Open rates'!M26*0.87*0.9</f>
        <v>16912.8</v>
      </c>
      <c r="N26" s="26">
        <f>'BAR BB| Open rates'!N26*0.87*0.9</f>
        <v>16129.800000000001</v>
      </c>
      <c r="O26" s="26">
        <f>'BAR BB| Open rates'!O26*0.87*0.9</f>
        <v>16912.8</v>
      </c>
      <c r="P26" s="26">
        <f>'BAR BB| Open rates'!P26*0.87*0.9</f>
        <v>16129.800000000001</v>
      </c>
      <c r="Q26" s="26">
        <f>'BAR BB| Open rates'!Q26*0.87*0.9</f>
        <v>16129.800000000001</v>
      </c>
      <c r="R26" s="26">
        <f>'BAR BB| Open rates'!R26*0.87*0.9</f>
        <v>16912.8</v>
      </c>
      <c r="S26" s="26">
        <f>'BAR BB| Open rates'!S26*0.87*0.9</f>
        <v>16912.8</v>
      </c>
      <c r="T26" s="26">
        <f>'BAR BB| Open rates'!T26*0.87*0.9</f>
        <v>16912.8</v>
      </c>
      <c r="U26" s="26">
        <f>'BAR BB| Open rates'!U26*0.87*0.9</f>
        <v>16912.8</v>
      </c>
      <c r="V26" s="26">
        <f>'BAR BB| Open rates'!V26*0.87*0.9</f>
        <v>18870.3</v>
      </c>
      <c r="W26" s="26">
        <f>'BAR BB| Open rates'!W26*0.87*0.9</f>
        <v>17930.7</v>
      </c>
      <c r="X26" s="26">
        <f>'BAR BB| Open rates'!X26*0.87*0.9</f>
        <v>24194.7</v>
      </c>
      <c r="Y26" s="26">
        <f>'BAR BB| Open rates'!Y26*0.87*0.9</f>
        <v>69608.7</v>
      </c>
      <c r="Z26" s="26">
        <f>'BAR BB| Open rates'!Z26*0.87*0.9</f>
        <v>69608.7</v>
      </c>
      <c r="AA26" s="26">
        <f>'BAR BB| Open rates'!AA26*0.87*0.9</f>
        <v>69608.7</v>
      </c>
      <c r="AB26" s="26">
        <f>'BAR BB| Open rates'!AB26*0.87*0.9</f>
        <v>71957.7</v>
      </c>
      <c r="AC26" s="26">
        <f>'BAR BB| Open rates'!AC26*0.87*0.9</f>
        <v>69608.7</v>
      </c>
      <c r="AD26" s="26">
        <f>'BAR BB| Open rates'!AD26*0.87*0.9</f>
        <v>45335.700000000004</v>
      </c>
      <c r="AE26" s="26">
        <f>'BAR BB| Open rates'!AE26*0.87*0.9</f>
        <v>38288.700000000004</v>
      </c>
      <c r="AF26" s="26">
        <f>'BAR BB| Open rates'!AF26*0.87*0.9</f>
        <v>39854.700000000004</v>
      </c>
      <c r="AG26" s="26">
        <f>'BAR BB| Open rates'!AG26*0.87*0.9</f>
        <v>41420.700000000004</v>
      </c>
      <c r="AH26" s="26">
        <f>'BAR BB| Open rates'!AH26*0.87*0.9</f>
        <v>39854.700000000004</v>
      </c>
      <c r="AI26" s="26">
        <f>'BAR BB| Open rates'!AI26*0.87*0.9</f>
        <v>41420.700000000004</v>
      </c>
      <c r="AJ26" s="26">
        <f>'BAR BB| Open rates'!AJ26*0.87*0.9</f>
        <v>42986.700000000004</v>
      </c>
      <c r="AK26" s="26">
        <f>'BAR BB| Open rates'!AK26*0.87*0.9</f>
        <v>62561.700000000004</v>
      </c>
      <c r="AL26" s="26">
        <f>'BAR BB| Open rates'!AL26*0.87*0.9</f>
        <v>65693.7</v>
      </c>
      <c r="AM26" s="26">
        <f>'BAR BB| Open rates'!AM26*0.87*0.9</f>
        <v>62561.700000000004</v>
      </c>
      <c r="AN26" s="26">
        <f>'BAR BB| Open rates'!AN26*0.87*0.9</f>
        <v>68825.7</v>
      </c>
      <c r="AO26" s="26">
        <f>'BAR BB| Open rates'!AO26*0.87*0.9</f>
        <v>72740.7</v>
      </c>
      <c r="AP26" s="26">
        <f>'BAR BB| Open rates'!AP26*0.87*0.9</f>
        <v>42986.700000000004</v>
      </c>
      <c r="AQ26" s="26">
        <f>'BAR BB| Open rates'!AQ26*0.87*0.9</f>
        <v>38288.700000000004</v>
      </c>
      <c r="AR26" s="26">
        <f>'BAR BB| Open rates'!AR26*0.87*0.9</f>
        <v>35313.300000000003</v>
      </c>
      <c r="AS26" s="26">
        <f>'BAR BB| Open rates'!AS26*0.87*0.9</f>
        <v>34530.300000000003</v>
      </c>
      <c r="AT26" s="26">
        <f>'BAR BB| Open rates'!AT26*0.87*0.9</f>
        <v>33590.700000000004</v>
      </c>
      <c r="AU26" s="26">
        <f>'BAR BB| Open rates'!AU26*0.87*0.9</f>
        <v>21845.7</v>
      </c>
      <c r="AV26" s="26">
        <f>'BAR BB| Open rates'!AV26*0.87*0.9</f>
        <v>32024.7</v>
      </c>
      <c r="AW26" s="26">
        <f>'BAR BB| Open rates'!AW26*0.87*0.9</f>
        <v>32572.799999999999</v>
      </c>
      <c r="AX26" s="26">
        <f>'BAR BB| Open rates'!AX26*0.87*0.9</f>
        <v>32024.7</v>
      </c>
      <c r="AY26" s="26">
        <f>'BAR BB| Open rates'!AY26*0.87*0.9</f>
        <v>32024.7</v>
      </c>
      <c r="AZ26" s="26">
        <f>'BAR BB| Open rates'!AZ26*0.87*0.9</f>
        <v>32572.799999999999</v>
      </c>
      <c r="BA26" s="26">
        <f>'BAR BB| Open rates'!BA26*0.87*0.9</f>
        <v>32024.7</v>
      </c>
      <c r="BB26" s="26">
        <f>'BAR BB| Open rates'!BB26*0.87*0.9</f>
        <v>32572.799999999999</v>
      </c>
      <c r="BC26" s="26">
        <f>'BAR BB| Open rates'!BC26*0.87*0.9</f>
        <v>32024.7</v>
      </c>
    </row>
    <row r="27" spans="1:55" s="76" customFormat="1" ht="12" customHeight="1" x14ac:dyDescent="0.2">
      <c r="A27" s="15">
        <v>2</v>
      </c>
      <c r="B27" s="26">
        <f>'BAR BB| Open rates'!B27*0.87*0.9</f>
        <v>19105.2</v>
      </c>
      <c r="C27" s="26">
        <f>'BAR BB| Open rates'!C27*0.87*0.9</f>
        <v>20044.8</v>
      </c>
      <c r="D27" s="26">
        <f>'BAR BB| Open rates'!D27*0.87*0.9</f>
        <v>20044.8</v>
      </c>
      <c r="E27" s="26">
        <f>'BAR BB| Open rates'!E27*0.87*0.9</f>
        <v>23020.2</v>
      </c>
      <c r="F27" s="26">
        <f>'BAR BB| Open rates'!F27*0.87*0.9</f>
        <v>18087.3</v>
      </c>
      <c r="G27" s="26">
        <f>'BAR BB| Open rates'!G27*0.87*0.9</f>
        <v>18087.3</v>
      </c>
      <c r="H27" s="26">
        <f>'BAR BB| Open rates'!H27*0.87*0.9</f>
        <v>17304.3</v>
      </c>
      <c r="I27" s="26">
        <f>'BAR BB| Open rates'!I27*0.87*0.9</f>
        <v>18087.3</v>
      </c>
      <c r="J27" s="26">
        <f>'BAR BB| Open rates'!J27*0.87*0.9</f>
        <v>17304.3</v>
      </c>
      <c r="K27" s="26">
        <f>'BAR BB| Open rates'!K27*0.87*0.9</f>
        <v>18087.3</v>
      </c>
      <c r="L27" s="26">
        <f>'BAR BB| Open rates'!L27*0.87*0.9</f>
        <v>17304.3</v>
      </c>
      <c r="M27" s="26">
        <f>'BAR BB| Open rates'!M27*0.87*0.9</f>
        <v>18087.3</v>
      </c>
      <c r="N27" s="26">
        <f>'BAR BB| Open rates'!N27*0.87*0.9</f>
        <v>17304.3</v>
      </c>
      <c r="O27" s="26">
        <f>'BAR BB| Open rates'!O27*0.87*0.9</f>
        <v>18087.3</v>
      </c>
      <c r="P27" s="26">
        <f>'BAR BB| Open rates'!P27*0.87*0.9</f>
        <v>17304.3</v>
      </c>
      <c r="Q27" s="26">
        <f>'BAR BB| Open rates'!Q27*0.87*0.9</f>
        <v>17304.3</v>
      </c>
      <c r="R27" s="26">
        <f>'BAR BB| Open rates'!R27*0.87*0.9</f>
        <v>18087.3</v>
      </c>
      <c r="S27" s="26">
        <f>'BAR BB| Open rates'!S27*0.87*0.9</f>
        <v>18087.3</v>
      </c>
      <c r="T27" s="26">
        <f>'BAR BB| Open rates'!T27*0.87*0.9</f>
        <v>18087.3</v>
      </c>
      <c r="U27" s="26">
        <f>'BAR BB| Open rates'!U27*0.87*0.9</f>
        <v>18087.3</v>
      </c>
      <c r="V27" s="26">
        <f>'BAR BB| Open rates'!V27*0.87*0.9</f>
        <v>20044.8</v>
      </c>
      <c r="W27" s="26">
        <f>'BAR BB| Open rates'!W27*0.87*0.9</f>
        <v>19105.2</v>
      </c>
      <c r="X27" s="26">
        <f>'BAR BB| Open rates'!X27*0.87*0.9</f>
        <v>25369.200000000001</v>
      </c>
      <c r="Y27" s="26">
        <f>'BAR BB| Open rates'!Y27*0.87*0.9</f>
        <v>71174.7</v>
      </c>
      <c r="Z27" s="26">
        <f>'BAR BB| Open rates'!Z27*0.87*0.9</f>
        <v>71174.7</v>
      </c>
      <c r="AA27" s="26">
        <f>'BAR BB| Open rates'!AA27*0.87*0.9</f>
        <v>71174.7</v>
      </c>
      <c r="AB27" s="26">
        <f>'BAR BB| Open rates'!AB27*0.87*0.9</f>
        <v>73523.7</v>
      </c>
      <c r="AC27" s="26">
        <f>'BAR BB| Open rates'!AC27*0.87*0.9</f>
        <v>71174.7</v>
      </c>
      <c r="AD27" s="26">
        <f>'BAR BB| Open rates'!AD27*0.87*0.9</f>
        <v>46901.700000000004</v>
      </c>
      <c r="AE27" s="26">
        <f>'BAR BB| Open rates'!AE27*0.87*0.9</f>
        <v>39854.700000000004</v>
      </c>
      <c r="AF27" s="26">
        <f>'BAR BB| Open rates'!AF27*0.87*0.9</f>
        <v>41420.700000000004</v>
      </c>
      <c r="AG27" s="26">
        <f>'BAR BB| Open rates'!AG27*0.87*0.9</f>
        <v>42986.700000000004</v>
      </c>
      <c r="AH27" s="26">
        <f>'BAR BB| Open rates'!AH27*0.87*0.9</f>
        <v>41420.700000000004</v>
      </c>
      <c r="AI27" s="26">
        <f>'BAR BB| Open rates'!AI27*0.87*0.9</f>
        <v>42986.700000000004</v>
      </c>
      <c r="AJ27" s="26">
        <f>'BAR BB| Open rates'!AJ27*0.87*0.9</f>
        <v>44552.700000000004</v>
      </c>
      <c r="AK27" s="26">
        <f>'BAR BB| Open rates'!AK27*0.87*0.9</f>
        <v>64127.700000000004</v>
      </c>
      <c r="AL27" s="26">
        <f>'BAR BB| Open rates'!AL27*0.87*0.9</f>
        <v>67259.7</v>
      </c>
      <c r="AM27" s="26">
        <f>'BAR BB| Open rates'!AM27*0.87*0.9</f>
        <v>64127.700000000004</v>
      </c>
      <c r="AN27" s="26">
        <f>'BAR BB| Open rates'!AN27*0.87*0.9</f>
        <v>70391.7</v>
      </c>
      <c r="AO27" s="26">
        <f>'BAR BB| Open rates'!AO27*0.87*0.9</f>
        <v>74306.7</v>
      </c>
      <c r="AP27" s="26">
        <f>'BAR BB| Open rates'!AP27*0.87*0.9</f>
        <v>44552.700000000004</v>
      </c>
      <c r="AQ27" s="26">
        <f>'BAR BB| Open rates'!AQ27*0.87*0.9</f>
        <v>39854.700000000004</v>
      </c>
      <c r="AR27" s="26">
        <f>'BAR BB| Open rates'!AR27*0.87*0.9</f>
        <v>36879.300000000003</v>
      </c>
      <c r="AS27" s="26">
        <f>'BAR BB| Open rates'!AS27*0.87*0.9</f>
        <v>36096.300000000003</v>
      </c>
      <c r="AT27" s="26">
        <f>'BAR BB| Open rates'!AT27*0.87*0.9</f>
        <v>35156.700000000004</v>
      </c>
      <c r="AU27" s="26">
        <f>'BAR BB| Open rates'!AU27*0.87*0.9</f>
        <v>23411.7</v>
      </c>
      <c r="AV27" s="26">
        <f>'BAR BB| Open rates'!AV27*0.87*0.9</f>
        <v>33590.700000000004</v>
      </c>
      <c r="AW27" s="26">
        <f>'BAR BB| Open rates'!AW27*0.87*0.9</f>
        <v>34138.800000000003</v>
      </c>
      <c r="AX27" s="26">
        <f>'BAR BB| Open rates'!AX27*0.87*0.9</f>
        <v>33590.700000000004</v>
      </c>
      <c r="AY27" s="26">
        <f>'BAR BB| Open rates'!AY27*0.87*0.9</f>
        <v>33590.700000000004</v>
      </c>
      <c r="AZ27" s="26">
        <f>'BAR BB| Open rates'!AZ27*0.87*0.9</f>
        <v>34138.800000000003</v>
      </c>
      <c r="BA27" s="26">
        <f>'BAR BB| Open rates'!BA27*0.87*0.9</f>
        <v>33590.700000000004</v>
      </c>
      <c r="BB27" s="26">
        <f>'BAR BB| Open rates'!BB27*0.87*0.9</f>
        <v>34138.800000000003</v>
      </c>
      <c r="BC27" s="26">
        <f>'BAR BB| Open rates'!BC27*0.87*0.9</f>
        <v>33590.700000000004</v>
      </c>
    </row>
    <row r="28" spans="1:55" s="76" customFormat="1" ht="12" customHeight="1" x14ac:dyDescent="0.2">
      <c r="A28" s="15">
        <v>3</v>
      </c>
      <c r="B28" s="26">
        <f>'BAR BB| Open rates'!B28*0.87*0.9</f>
        <v>20279.7</v>
      </c>
      <c r="C28" s="26">
        <f>'BAR BB| Open rates'!C28*0.87*0.9</f>
        <v>21219.3</v>
      </c>
      <c r="D28" s="26">
        <f>'BAR BB| Open rates'!D28*0.87*0.9</f>
        <v>21219.3</v>
      </c>
      <c r="E28" s="26">
        <f>'BAR BB| Open rates'!E28*0.87*0.9</f>
        <v>24194.7</v>
      </c>
      <c r="F28" s="26">
        <f>'BAR BB| Open rates'!F28*0.87*0.9</f>
        <v>19261.8</v>
      </c>
      <c r="G28" s="26">
        <f>'BAR BB| Open rates'!G28*0.87*0.9</f>
        <v>19261.8</v>
      </c>
      <c r="H28" s="26">
        <f>'BAR BB| Open rates'!H28*0.87*0.9</f>
        <v>18478.8</v>
      </c>
      <c r="I28" s="26">
        <f>'BAR BB| Open rates'!I28*0.87*0.9</f>
        <v>19261.8</v>
      </c>
      <c r="J28" s="26">
        <f>'BAR BB| Open rates'!J28*0.87*0.9</f>
        <v>18478.8</v>
      </c>
      <c r="K28" s="26">
        <f>'BAR BB| Open rates'!K28*0.87*0.9</f>
        <v>19261.8</v>
      </c>
      <c r="L28" s="26">
        <f>'BAR BB| Open rates'!L28*0.87*0.9</f>
        <v>18478.8</v>
      </c>
      <c r="M28" s="26">
        <f>'BAR BB| Open rates'!M28*0.87*0.9</f>
        <v>19261.8</v>
      </c>
      <c r="N28" s="26">
        <f>'BAR BB| Open rates'!N28*0.87*0.9</f>
        <v>18478.8</v>
      </c>
      <c r="O28" s="26">
        <f>'BAR BB| Open rates'!O28*0.87*0.9</f>
        <v>19261.8</v>
      </c>
      <c r="P28" s="26">
        <f>'BAR BB| Open rates'!P28*0.87*0.9</f>
        <v>18478.8</v>
      </c>
      <c r="Q28" s="26">
        <f>'BAR BB| Open rates'!Q28*0.87*0.9</f>
        <v>18478.8</v>
      </c>
      <c r="R28" s="26">
        <f>'BAR BB| Open rates'!R28*0.87*0.9</f>
        <v>19261.8</v>
      </c>
      <c r="S28" s="26">
        <f>'BAR BB| Open rates'!S28*0.87*0.9</f>
        <v>19261.8</v>
      </c>
      <c r="T28" s="26">
        <f>'BAR BB| Open rates'!T28*0.87*0.9</f>
        <v>19261.8</v>
      </c>
      <c r="U28" s="26">
        <f>'BAR BB| Open rates'!U28*0.87*0.9</f>
        <v>19261.8</v>
      </c>
      <c r="V28" s="26">
        <f>'BAR BB| Open rates'!V28*0.87*0.9</f>
        <v>21219.3</v>
      </c>
      <c r="W28" s="26">
        <f>'BAR BB| Open rates'!W28*0.87*0.9</f>
        <v>20279.7</v>
      </c>
      <c r="X28" s="26">
        <f>'BAR BB| Open rates'!X28*0.87*0.9</f>
        <v>26543.7</v>
      </c>
      <c r="Y28" s="26">
        <f>'BAR BB| Open rates'!Y28*0.87*0.9</f>
        <v>72740.7</v>
      </c>
      <c r="Z28" s="26">
        <f>'BAR BB| Open rates'!Z28*0.87*0.9</f>
        <v>72740.7</v>
      </c>
      <c r="AA28" s="26">
        <f>'BAR BB| Open rates'!AA28*0.87*0.9</f>
        <v>72740.7</v>
      </c>
      <c r="AB28" s="26">
        <f>'BAR BB| Open rates'!AB28*0.87*0.9</f>
        <v>75089.7</v>
      </c>
      <c r="AC28" s="26">
        <f>'BAR BB| Open rates'!AC28*0.87*0.9</f>
        <v>72740.7</v>
      </c>
      <c r="AD28" s="26">
        <f>'BAR BB| Open rates'!AD28*0.87*0.9</f>
        <v>48467.700000000004</v>
      </c>
      <c r="AE28" s="26">
        <f>'BAR BB| Open rates'!AE28*0.87*0.9</f>
        <v>41420.700000000004</v>
      </c>
      <c r="AF28" s="26">
        <f>'BAR BB| Open rates'!AF28*0.87*0.9</f>
        <v>42986.700000000004</v>
      </c>
      <c r="AG28" s="26">
        <f>'BAR BB| Open rates'!AG28*0.87*0.9</f>
        <v>44552.700000000004</v>
      </c>
      <c r="AH28" s="26">
        <f>'BAR BB| Open rates'!AH28*0.87*0.9</f>
        <v>42986.700000000004</v>
      </c>
      <c r="AI28" s="26">
        <f>'BAR BB| Open rates'!AI28*0.87*0.9</f>
        <v>44552.700000000004</v>
      </c>
      <c r="AJ28" s="26">
        <f>'BAR BB| Open rates'!AJ28*0.87*0.9</f>
        <v>46118.700000000004</v>
      </c>
      <c r="AK28" s="26">
        <f>'BAR BB| Open rates'!AK28*0.87*0.9</f>
        <v>65693.7</v>
      </c>
      <c r="AL28" s="26">
        <f>'BAR BB| Open rates'!AL28*0.87*0.9</f>
        <v>68825.7</v>
      </c>
      <c r="AM28" s="26">
        <f>'BAR BB| Open rates'!AM28*0.87*0.9</f>
        <v>65693.7</v>
      </c>
      <c r="AN28" s="26">
        <f>'BAR BB| Open rates'!AN28*0.87*0.9</f>
        <v>71957.7</v>
      </c>
      <c r="AO28" s="26">
        <f>'BAR BB| Open rates'!AO28*0.87*0.9</f>
        <v>75872.7</v>
      </c>
      <c r="AP28" s="26">
        <f>'BAR BB| Open rates'!AP28*0.87*0.9</f>
        <v>46118.700000000004</v>
      </c>
      <c r="AQ28" s="26">
        <f>'BAR BB| Open rates'!AQ28*0.87*0.9</f>
        <v>41420.700000000004</v>
      </c>
      <c r="AR28" s="26">
        <f>'BAR BB| Open rates'!AR28*0.87*0.9</f>
        <v>38445.300000000003</v>
      </c>
      <c r="AS28" s="26">
        <f>'BAR BB| Open rates'!AS28*0.87*0.9</f>
        <v>37662.300000000003</v>
      </c>
      <c r="AT28" s="26">
        <f>'BAR BB| Open rates'!AT28*0.87*0.9</f>
        <v>36722.700000000004</v>
      </c>
      <c r="AU28" s="26">
        <f>'BAR BB| Open rates'!AU28*0.87*0.9</f>
        <v>24977.7</v>
      </c>
      <c r="AV28" s="26">
        <f>'BAR BB| Open rates'!AV28*0.87*0.9</f>
        <v>35156.700000000004</v>
      </c>
      <c r="AW28" s="26">
        <f>'BAR BB| Open rates'!AW28*0.87*0.9</f>
        <v>35704.800000000003</v>
      </c>
      <c r="AX28" s="26">
        <f>'BAR BB| Open rates'!AX28*0.87*0.9</f>
        <v>35156.700000000004</v>
      </c>
      <c r="AY28" s="26">
        <f>'BAR BB| Open rates'!AY28*0.87*0.9</f>
        <v>35156.700000000004</v>
      </c>
      <c r="AZ28" s="26">
        <f>'BAR BB| Open rates'!AZ28*0.87*0.9</f>
        <v>35704.800000000003</v>
      </c>
      <c r="BA28" s="26">
        <f>'BAR BB| Open rates'!BA28*0.87*0.9</f>
        <v>35156.700000000004</v>
      </c>
      <c r="BB28" s="26">
        <f>'BAR BB| Open rates'!BB28*0.87*0.9</f>
        <v>35704.800000000003</v>
      </c>
      <c r="BC28" s="26">
        <f>'BAR BB| Open rates'!BC28*0.87*0.9</f>
        <v>35156.700000000004</v>
      </c>
    </row>
    <row r="29" spans="1:55" s="76" customFormat="1" ht="12" customHeight="1" x14ac:dyDescent="0.2">
      <c r="A29" s="15">
        <v>4</v>
      </c>
      <c r="B29" s="26">
        <f>'BAR BB| Open rates'!B29*0.87*0.9</f>
        <v>21454.2</v>
      </c>
      <c r="C29" s="26">
        <f>'BAR BB| Open rates'!C29*0.87*0.9</f>
        <v>22393.8</v>
      </c>
      <c r="D29" s="26">
        <f>'BAR BB| Open rates'!D29*0.87*0.9</f>
        <v>22393.8</v>
      </c>
      <c r="E29" s="26">
        <f>'BAR BB| Open rates'!E29*0.87*0.9</f>
        <v>25369.200000000001</v>
      </c>
      <c r="F29" s="26">
        <f>'BAR BB| Open rates'!F29*0.87*0.9</f>
        <v>20436.3</v>
      </c>
      <c r="G29" s="26">
        <f>'BAR BB| Open rates'!G29*0.87*0.9</f>
        <v>20436.3</v>
      </c>
      <c r="H29" s="26">
        <f>'BAR BB| Open rates'!H29*0.87*0.9</f>
        <v>19653.3</v>
      </c>
      <c r="I29" s="26">
        <f>'BAR BB| Open rates'!I29*0.87*0.9</f>
        <v>20436.3</v>
      </c>
      <c r="J29" s="26">
        <f>'BAR BB| Open rates'!J29*0.87*0.9</f>
        <v>19653.3</v>
      </c>
      <c r="K29" s="26">
        <f>'BAR BB| Open rates'!K29*0.87*0.9</f>
        <v>20436.3</v>
      </c>
      <c r="L29" s="26">
        <f>'BAR BB| Open rates'!L29*0.87*0.9</f>
        <v>19653.3</v>
      </c>
      <c r="M29" s="26">
        <f>'BAR BB| Open rates'!M29*0.87*0.9</f>
        <v>20436.3</v>
      </c>
      <c r="N29" s="26">
        <f>'BAR BB| Open rates'!N29*0.87*0.9</f>
        <v>19653.3</v>
      </c>
      <c r="O29" s="26">
        <f>'BAR BB| Open rates'!O29*0.87*0.9</f>
        <v>20436.3</v>
      </c>
      <c r="P29" s="26">
        <f>'BAR BB| Open rates'!P29*0.87*0.9</f>
        <v>19653.3</v>
      </c>
      <c r="Q29" s="26">
        <f>'BAR BB| Open rates'!Q29*0.87*0.9</f>
        <v>19653.3</v>
      </c>
      <c r="R29" s="26">
        <f>'BAR BB| Open rates'!R29*0.87*0.9</f>
        <v>20436.3</v>
      </c>
      <c r="S29" s="26">
        <f>'BAR BB| Open rates'!S29*0.87*0.9</f>
        <v>20436.3</v>
      </c>
      <c r="T29" s="26">
        <f>'BAR BB| Open rates'!T29*0.87*0.9</f>
        <v>20436.3</v>
      </c>
      <c r="U29" s="26">
        <f>'BAR BB| Open rates'!U29*0.87*0.9</f>
        <v>20436.3</v>
      </c>
      <c r="V29" s="26">
        <f>'BAR BB| Open rates'!V29*0.87*0.9</f>
        <v>22393.8</v>
      </c>
      <c r="W29" s="26">
        <f>'BAR BB| Open rates'!W29*0.87*0.9</f>
        <v>21454.2</v>
      </c>
      <c r="X29" s="26">
        <f>'BAR BB| Open rates'!X29*0.87*0.9</f>
        <v>27718.2</v>
      </c>
      <c r="Y29" s="26">
        <f>'BAR BB| Open rates'!Y29*0.87*0.9</f>
        <v>74306.7</v>
      </c>
      <c r="Z29" s="26">
        <f>'BAR BB| Open rates'!Z29*0.87*0.9</f>
        <v>74306.7</v>
      </c>
      <c r="AA29" s="26">
        <f>'BAR BB| Open rates'!AA29*0.87*0.9</f>
        <v>74306.7</v>
      </c>
      <c r="AB29" s="26">
        <f>'BAR BB| Open rates'!AB29*0.87*0.9</f>
        <v>76655.7</v>
      </c>
      <c r="AC29" s="26">
        <f>'BAR BB| Open rates'!AC29*0.87*0.9</f>
        <v>74306.7</v>
      </c>
      <c r="AD29" s="26">
        <f>'BAR BB| Open rates'!AD29*0.87*0.9</f>
        <v>50033.700000000004</v>
      </c>
      <c r="AE29" s="26">
        <f>'BAR BB| Open rates'!AE29*0.87*0.9</f>
        <v>42986.700000000004</v>
      </c>
      <c r="AF29" s="26">
        <f>'BAR BB| Open rates'!AF29*0.87*0.9</f>
        <v>44552.700000000004</v>
      </c>
      <c r="AG29" s="26">
        <f>'BAR BB| Open rates'!AG29*0.87*0.9</f>
        <v>46118.700000000004</v>
      </c>
      <c r="AH29" s="26">
        <f>'BAR BB| Open rates'!AH29*0.87*0.9</f>
        <v>44552.700000000004</v>
      </c>
      <c r="AI29" s="26">
        <f>'BAR BB| Open rates'!AI29*0.87*0.9</f>
        <v>46118.700000000004</v>
      </c>
      <c r="AJ29" s="26">
        <f>'BAR BB| Open rates'!AJ29*0.87*0.9</f>
        <v>47684.700000000004</v>
      </c>
      <c r="AK29" s="26">
        <f>'BAR BB| Open rates'!AK29*0.87*0.9</f>
        <v>67259.7</v>
      </c>
      <c r="AL29" s="26">
        <f>'BAR BB| Open rates'!AL29*0.87*0.9</f>
        <v>70391.7</v>
      </c>
      <c r="AM29" s="26">
        <f>'BAR BB| Open rates'!AM29*0.87*0.9</f>
        <v>67259.7</v>
      </c>
      <c r="AN29" s="26">
        <f>'BAR BB| Open rates'!AN29*0.87*0.9</f>
        <v>73523.7</v>
      </c>
      <c r="AO29" s="26">
        <f>'BAR BB| Open rates'!AO29*0.87*0.9</f>
        <v>77438.7</v>
      </c>
      <c r="AP29" s="26">
        <f>'BAR BB| Open rates'!AP29*0.87*0.9</f>
        <v>47684.700000000004</v>
      </c>
      <c r="AQ29" s="26">
        <f>'BAR BB| Open rates'!AQ29*0.87*0.9</f>
        <v>42986.700000000004</v>
      </c>
      <c r="AR29" s="26">
        <f>'BAR BB| Open rates'!AR29*0.87*0.9</f>
        <v>40011.300000000003</v>
      </c>
      <c r="AS29" s="26">
        <f>'BAR BB| Open rates'!AS29*0.87*0.9</f>
        <v>39228.300000000003</v>
      </c>
      <c r="AT29" s="26">
        <f>'BAR BB| Open rates'!AT29*0.87*0.9</f>
        <v>38288.700000000004</v>
      </c>
      <c r="AU29" s="26">
        <f>'BAR BB| Open rates'!AU29*0.87*0.9</f>
        <v>26543.7</v>
      </c>
      <c r="AV29" s="26">
        <f>'BAR BB| Open rates'!AV29*0.87*0.9</f>
        <v>36722.700000000004</v>
      </c>
      <c r="AW29" s="26">
        <f>'BAR BB| Open rates'!AW29*0.87*0.9</f>
        <v>37270.800000000003</v>
      </c>
      <c r="AX29" s="26">
        <f>'BAR BB| Open rates'!AX29*0.87*0.9</f>
        <v>36722.700000000004</v>
      </c>
      <c r="AY29" s="26">
        <f>'BAR BB| Open rates'!AY29*0.87*0.9</f>
        <v>36722.700000000004</v>
      </c>
      <c r="AZ29" s="26">
        <f>'BAR BB| Open rates'!AZ29*0.87*0.9</f>
        <v>37270.800000000003</v>
      </c>
      <c r="BA29" s="26">
        <f>'BAR BB| Open rates'!BA29*0.87*0.9</f>
        <v>36722.700000000004</v>
      </c>
      <c r="BB29" s="26">
        <f>'BAR BB| Open rates'!BB29*0.87*0.9</f>
        <v>37270.800000000003</v>
      </c>
      <c r="BC29" s="26">
        <f>'BAR BB| Open rates'!BC29*0.87*0.9</f>
        <v>36722.700000000004</v>
      </c>
    </row>
    <row r="30" spans="1:55" s="76" customFormat="1" ht="12" customHeight="1" x14ac:dyDescent="0.2">
      <c r="A30" s="20"/>
    </row>
    <row r="31" spans="1:55" s="76" customFormat="1" ht="12" customHeight="1" x14ac:dyDescent="0.2">
      <c r="A31" s="20"/>
    </row>
    <row r="32" spans="1:55" s="76" customFormat="1" ht="12" customHeight="1" x14ac:dyDescent="0.2">
      <c r="A32" s="280" t="s">
        <v>157</v>
      </c>
    </row>
    <row r="33" spans="1:1" s="76" customFormat="1" ht="12" customHeight="1" x14ac:dyDescent="0.2">
      <c r="A33" s="280"/>
    </row>
    <row r="34" spans="1:1" s="76" customFormat="1" ht="12" customHeight="1" x14ac:dyDescent="0.2">
      <c r="A34" s="280"/>
    </row>
    <row r="35" spans="1:1" s="76" customFormat="1" ht="12" customHeight="1" x14ac:dyDescent="0.2">
      <c r="A35" s="20"/>
    </row>
    <row r="36" spans="1:1" s="205" customFormat="1" ht="12.75" x14ac:dyDescent="0.2">
      <c r="A36" s="254" t="s">
        <v>80</v>
      </c>
    </row>
    <row r="37" spans="1:1" s="256" customFormat="1" ht="36" customHeight="1" x14ac:dyDescent="0.2">
      <c r="A37" s="200" t="s">
        <v>323</v>
      </c>
    </row>
    <row r="38" spans="1:1" s="205" customFormat="1" ht="51" customHeight="1" x14ac:dyDescent="0.2">
      <c r="A38" s="201" t="s">
        <v>324</v>
      </c>
    </row>
    <row r="39" spans="1:1" s="205" customFormat="1" ht="12.75" x14ac:dyDescent="0.2">
      <c r="A39" s="214"/>
    </row>
    <row r="40" spans="1:1" s="205" customFormat="1" ht="12.75" x14ac:dyDescent="0.2">
      <c r="A40" s="223" t="s">
        <v>58</v>
      </c>
    </row>
    <row r="41" spans="1:1" s="76" customFormat="1" ht="35.25" customHeight="1" x14ac:dyDescent="0.2">
      <c r="A41" s="224" t="s">
        <v>163</v>
      </c>
    </row>
    <row r="42" spans="1:1" s="76" customFormat="1" ht="35.25" customHeight="1" x14ac:dyDescent="0.2">
      <c r="A42" s="224" t="s">
        <v>188</v>
      </c>
    </row>
    <row r="43" spans="1:1" s="76" customFormat="1" ht="35.25" customHeight="1" x14ac:dyDescent="0.2">
      <c r="A43" s="224" t="s">
        <v>164</v>
      </c>
    </row>
    <row r="44" spans="1:1" s="76" customFormat="1" ht="13.5" customHeight="1" x14ac:dyDescent="0.2">
      <c r="A44" s="224" t="s">
        <v>165</v>
      </c>
    </row>
    <row r="45" spans="1:1" s="76" customFormat="1" ht="35.25" customHeight="1" x14ac:dyDescent="0.2">
      <c r="A45" s="224" t="s">
        <v>162</v>
      </c>
    </row>
    <row r="46" spans="1:1" s="76" customFormat="1" ht="35.25" customHeight="1" x14ac:dyDescent="0.2">
      <c r="A46" s="225" t="s">
        <v>173</v>
      </c>
    </row>
    <row r="47" spans="1:1" ht="12" customHeight="1" x14ac:dyDescent="0.2">
      <c r="A47" s="257"/>
    </row>
    <row r="48" spans="1:1" x14ac:dyDescent="0.2">
      <c r="A48" s="258" t="s">
        <v>80</v>
      </c>
    </row>
    <row r="49" spans="1:1" ht="12" customHeight="1" x14ac:dyDescent="0.2">
      <c r="A49" s="307" t="s">
        <v>152</v>
      </c>
    </row>
    <row r="50" spans="1:1" x14ac:dyDescent="0.2">
      <c r="A50" s="308"/>
    </row>
    <row r="52" spans="1:1" x14ac:dyDescent="0.2">
      <c r="A52" s="259" t="s">
        <v>65</v>
      </c>
    </row>
    <row r="53" spans="1:1" ht="84" x14ac:dyDescent="0.2">
      <c r="A53" s="260" t="s">
        <v>81</v>
      </c>
    </row>
  </sheetData>
  <mergeCells count="2">
    <mergeCell ref="A32:A34"/>
    <mergeCell ref="A49:A50"/>
  </mergeCells>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C53"/>
  <sheetViews>
    <sheetView zoomScaleNormal="100" workbookViewId="0">
      <pane xSplit="1" topLeftCell="AK1" activePane="topRight" state="frozen"/>
      <selection activeCell="BE26" sqref="BE26:BE27"/>
      <selection pane="topRight" activeCell="AL38" sqref="AL38"/>
    </sheetView>
  </sheetViews>
  <sheetFormatPr defaultColWidth="10.28515625" defaultRowHeight="12" x14ac:dyDescent="0.2"/>
  <cols>
    <col min="1" max="1" width="42.28515625" style="214" customWidth="1"/>
    <col min="2" max="17" width="10.28515625" style="214"/>
    <col min="18" max="21" width="10.28515625" style="214" customWidth="1"/>
    <col min="22" max="22" width="10.140625" style="214" customWidth="1"/>
    <col min="23" max="24" width="10.28515625" style="214" customWidth="1"/>
    <col min="25" max="26" width="10.28515625" style="214" hidden="1" customWidth="1"/>
    <col min="27" max="27" width="1.140625" style="214" hidden="1" customWidth="1"/>
    <col min="28" max="29" width="10.28515625" style="214" hidden="1" customWidth="1"/>
    <col min="30" max="16384" width="10.28515625" style="214"/>
  </cols>
  <sheetData>
    <row r="1" spans="1:55" s="5" customFormat="1" ht="25.5" customHeight="1" x14ac:dyDescent="0.2">
      <c r="A1" s="216" t="s">
        <v>50</v>
      </c>
    </row>
    <row r="2" spans="1:55" s="5" customFormat="1" ht="12.75" x14ac:dyDescent="0.2">
      <c r="A2" s="251" t="s">
        <v>187</v>
      </c>
    </row>
    <row r="3" spans="1:55" s="205" customFormat="1" ht="28.5" customHeight="1" x14ac:dyDescent="0.2">
      <c r="A3" s="252" t="s">
        <v>52</v>
      </c>
      <c r="B3" s="71">
        <f>'BAR BB| Open rates'!B3</f>
        <v>45953</v>
      </c>
      <c r="C3" s="71">
        <f>'BAR BB| Open rates'!C3</f>
        <v>45954</v>
      </c>
      <c r="D3" s="71">
        <f>'BAR BB| Open rates'!D3</f>
        <v>45955</v>
      </c>
      <c r="E3" s="71">
        <f>'BAR BB| Open rates'!E3</f>
        <v>45962</v>
      </c>
      <c r="F3" s="71">
        <f>'BAR BB| Open rates'!F3</f>
        <v>45963</v>
      </c>
      <c r="G3" s="71">
        <f>'BAR BB| Open rates'!G3</f>
        <v>45965</v>
      </c>
      <c r="H3" s="71">
        <f>'BAR BB| Open rates'!H3</f>
        <v>45966</v>
      </c>
      <c r="I3" s="71">
        <f>'BAR BB| Open rates'!I3</f>
        <v>45968</v>
      </c>
      <c r="J3" s="71">
        <f>'BAR BB| Open rates'!J3</f>
        <v>45970</v>
      </c>
      <c r="K3" s="71">
        <f>'BAR BB| Open rates'!K3</f>
        <v>45975</v>
      </c>
      <c r="L3" s="71">
        <f>'BAR BB| Open rates'!L3</f>
        <v>45977</v>
      </c>
      <c r="M3" s="71">
        <f>'BAR BB| Open rates'!M3</f>
        <v>45982</v>
      </c>
      <c r="N3" s="71">
        <f>'BAR BB| Open rates'!N3</f>
        <v>45984</v>
      </c>
      <c r="O3" s="71">
        <f>'BAR BB| Open rates'!O3</f>
        <v>45989</v>
      </c>
      <c r="P3" s="71">
        <f>'BAR BB| Open rates'!P3</f>
        <v>45991</v>
      </c>
      <c r="Q3" s="71">
        <f>'BAR BB| Open rates'!Q3</f>
        <v>45992</v>
      </c>
      <c r="R3" s="71">
        <f>'BAR BB| Open rates'!R3</f>
        <v>45996</v>
      </c>
      <c r="S3" s="71">
        <f>'BAR BB| Open rates'!S3</f>
        <v>45998</v>
      </c>
      <c r="T3" s="71">
        <f>'BAR BB| Open rates'!T3</f>
        <v>46003</v>
      </c>
      <c r="U3" s="71">
        <f>'BAR BB| Open rates'!U3</f>
        <v>46005</v>
      </c>
      <c r="V3" s="71">
        <f>'BAR BB| Open rates'!V3</f>
        <v>46010</v>
      </c>
      <c r="W3" s="71">
        <f>'BAR BB| Open rates'!W3</f>
        <v>46014</v>
      </c>
      <c r="X3" s="71">
        <f>'BAR BB| Open rates'!X3</f>
        <v>46017</v>
      </c>
      <c r="Y3" s="71">
        <f>'BAR BB| Open rates'!Y3</f>
        <v>46020</v>
      </c>
      <c r="Z3" s="71">
        <f>'BAR BB| Open rates'!Z3</f>
        <v>46021</v>
      </c>
      <c r="AA3" s="71">
        <f>'BAR BB| Open rates'!AA3</f>
        <v>46023</v>
      </c>
      <c r="AB3" s="71">
        <f>'BAR BB| Open rates'!AB3</f>
        <v>46027</v>
      </c>
      <c r="AC3" s="71">
        <f>'BAR BB| Open rates'!AC3</f>
        <v>46029</v>
      </c>
      <c r="AD3" s="71">
        <f>'BAR BB| Open rates'!AD3</f>
        <v>46031</v>
      </c>
      <c r="AE3" s="71">
        <f>'BAR BB| Open rates'!AE3</f>
        <v>46033</v>
      </c>
      <c r="AF3" s="71">
        <f>'BAR BB| Open rates'!AF3</f>
        <v>46038</v>
      </c>
      <c r="AG3" s="71">
        <f>'BAR BB| Open rates'!AG3</f>
        <v>46045</v>
      </c>
      <c r="AH3" s="71">
        <f>'BAR BB| Open rates'!AH3</f>
        <v>46047</v>
      </c>
      <c r="AI3" s="71">
        <f>'BAR BB| Open rates'!AI3</f>
        <v>46052</v>
      </c>
      <c r="AJ3" s="71">
        <f>'BAR BB| Open rates'!AJ3</f>
        <v>46054</v>
      </c>
      <c r="AK3" s="71">
        <f>'BAR BB| Open rates'!AK3</f>
        <v>46056</v>
      </c>
      <c r="AL3" s="71">
        <f>'BAR BB| Open rates'!AL3</f>
        <v>46059</v>
      </c>
      <c r="AM3" s="71">
        <f>'BAR BB| Open rates'!AM3</f>
        <v>46061</v>
      </c>
      <c r="AN3" s="71">
        <f>'BAR BB| Open rates'!AN3</f>
        <v>46066</v>
      </c>
      <c r="AO3" s="71">
        <f>'BAR BB| Open rates'!AO3</f>
        <v>46072</v>
      </c>
      <c r="AP3" s="71">
        <f>'BAR BB| Open rates'!AP3</f>
        <v>46077</v>
      </c>
      <c r="AQ3" s="71">
        <f>'BAR BB| Open rates'!AQ3</f>
        <v>46082</v>
      </c>
      <c r="AR3" s="71">
        <f>'BAR BB| Open rates'!AR3</f>
        <v>46091</v>
      </c>
      <c r="AS3" s="71">
        <f>'BAR BB| Open rates'!AS3</f>
        <v>46103</v>
      </c>
      <c r="AT3" s="71">
        <f>'BAR BB| Open rates'!AT3</f>
        <v>46110</v>
      </c>
      <c r="AU3" s="71">
        <f>'BAR BB| Open rates'!AU3</f>
        <v>46113</v>
      </c>
      <c r="AV3" s="71">
        <f>'BAR BB| Open rates'!AV3</f>
        <v>46118</v>
      </c>
      <c r="AW3" s="71">
        <f>'BAR BB| Open rates'!AW3</f>
        <v>46122</v>
      </c>
      <c r="AX3" s="71">
        <f>'BAR BB| Open rates'!AX3</f>
        <v>46124</v>
      </c>
      <c r="AY3" s="71">
        <f>'BAR BB| Open rates'!AY3</f>
        <v>45760</v>
      </c>
      <c r="AZ3" s="71">
        <f>'BAR BB| Open rates'!AZ3</f>
        <v>46129</v>
      </c>
      <c r="BA3" s="71">
        <f>'BAR BB| Open rates'!BA3</f>
        <v>46131</v>
      </c>
      <c r="BB3" s="71">
        <f>'BAR BB| Open rates'!BB3</f>
        <v>46136</v>
      </c>
      <c r="BC3" s="71">
        <f>'BAR BB| Open rates'!BC3</f>
        <v>46138</v>
      </c>
    </row>
    <row r="4" spans="1:55" s="205" customFormat="1" ht="28.5" customHeight="1" x14ac:dyDescent="0.2">
      <c r="A4" s="253"/>
      <c r="B4" s="71">
        <f>'BAR BB| Open rates'!B4</f>
        <v>45953</v>
      </c>
      <c r="C4" s="71">
        <f>'BAR BB| Open rates'!C4</f>
        <v>45954</v>
      </c>
      <c r="D4" s="71">
        <f>'BAR BB| Open rates'!D4</f>
        <v>45961</v>
      </c>
      <c r="E4" s="71">
        <f>'BAR BB| Open rates'!E4</f>
        <v>45962</v>
      </c>
      <c r="F4" s="71">
        <f>'BAR BB| Open rates'!F4</f>
        <v>45964</v>
      </c>
      <c r="G4" s="71">
        <f>'BAR BB| Open rates'!G4</f>
        <v>45965</v>
      </c>
      <c r="H4" s="71">
        <f>'BAR BB| Open rates'!H4</f>
        <v>45967</v>
      </c>
      <c r="I4" s="71">
        <f>'BAR BB| Open rates'!I4</f>
        <v>45969</v>
      </c>
      <c r="J4" s="71">
        <f>'BAR BB| Open rates'!J4</f>
        <v>45974</v>
      </c>
      <c r="K4" s="71">
        <f>'BAR BB| Open rates'!K4</f>
        <v>45976</v>
      </c>
      <c r="L4" s="71">
        <f>'BAR BB| Open rates'!L4</f>
        <v>45981</v>
      </c>
      <c r="M4" s="71">
        <f>'BAR BB| Open rates'!M4</f>
        <v>45983</v>
      </c>
      <c r="N4" s="71">
        <f>'BAR BB| Open rates'!N4</f>
        <v>45988</v>
      </c>
      <c r="O4" s="71">
        <f>'BAR BB| Open rates'!O4</f>
        <v>45990</v>
      </c>
      <c r="P4" s="71">
        <f>'BAR BB| Open rates'!P4</f>
        <v>45991</v>
      </c>
      <c r="Q4" s="71">
        <f>'BAR BB| Open rates'!Q4</f>
        <v>45995</v>
      </c>
      <c r="R4" s="71">
        <f>'BAR BB| Open rates'!R4</f>
        <v>45997</v>
      </c>
      <c r="S4" s="71">
        <f>'BAR BB| Open rates'!S4</f>
        <v>46002</v>
      </c>
      <c r="T4" s="71">
        <f>'BAR BB| Open rates'!T4</f>
        <v>46004</v>
      </c>
      <c r="U4" s="71">
        <f>'BAR BB| Open rates'!U4</f>
        <v>46009</v>
      </c>
      <c r="V4" s="71">
        <f>'BAR BB| Open rates'!V4</f>
        <v>46013</v>
      </c>
      <c r="W4" s="71">
        <f>'BAR BB| Open rates'!W4</f>
        <v>46016</v>
      </c>
      <c r="X4" s="71">
        <f>'BAR BB| Open rates'!X4</f>
        <v>46019</v>
      </c>
      <c r="Y4" s="71">
        <f>'BAR BB| Open rates'!Y4</f>
        <v>46020</v>
      </c>
      <c r="Z4" s="71">
        <f>'BAR BB| Open rates'!Z4</f>
        <v>46022</v>
      </c>
      <c r="AA4" s="71">
        <f>'BAR BB| Open rates'!AA4</f>
        <v>46026</v>
      </c>
      <c r="AB4" s="71">
        <f>'BAR BB| Open rates'!AB4</f>
        <v>46028</v>
      </c>
      <c r="AC4" s="71">
        <f>'BAR BB| Open rates'!AC4</f>
        <v>46030</v>
      </c>
      <c r="AD4" s="71">
        <f>'BAR BB| Open rates'!AD4</f>
        <v>46032</v>
      </c>
      <c r="AE4" s="71">
        <f>'BAR BB| Open rates'!AE4</f>
        <v>46037</v>
      </c>
      <c r="AF4" s="71">
        <f>'BAR BB| Open rates'!AF4</f>
        <v>46044</v>
      </c>
      <c r="AG4" s="71">
        <f>'BAR BB| Open rates'!AG4</f>
        <v>46046</v>
      </c>
      <c r="AH4" s="71">
        <f>'BAR BB| Open rates'!AH4</f>
        <v>46051</v>
      </c>
      <c r="AI4" s="71">
        <f>'BAR BB| Open rates'!AI4</f>
        <v>46053</v>
      </c>
      <c r="AJ4" s="71">
        <f>'BAR BB| Open rates'!AJ4</f>
        <v>46055</v>
      </c>
      <c r="AK4" s="71">
        <f>'BAR BB| Open rates'!AK4</f>
        <v>46058</v>
      </c>
      <c r="AL4" s="71">
        <f>'BAR BB| Open rates'!AL4</f>
        <v>46060</v>
      </c>
      <c r="AM4" s="71">
        <f>'BAR BB| Open rates'!AM4</f>
        <v>46065</v>
      </c>
      <c r="AN4" s="71">
        <f>'BAR BB| Open rates'!AN4</f>
        <v>46071</v>
      </c>
      <c r="AO4" s="71">
        <f>'BAR BB| Open rates'!AO4</f>
        <v>46076</v>
      </c>
      <c r="AP4" s="71">
        <f>'BAR BB| Open rates'!AP4</f>
        <v>46081</v>
      </c>
      <c r="AQ4" s="71">
        <f>'BAR BB| Open rates'!AQ4</f>
        <v>46090</v>
      </c>
      <c r="AR4" s="71">
        <f>'BAR BB| Open rates'!AR4</f>
        <v>46102</v>
      </c>
      <c r="AS4" s="71">
        <f>'BAR BB| Open rates'!AS4</f>
        <v>46109</v>
      </c>
      <c r="AT4" s="71">
        <f>'BAR BB| Open rates'!AT4</f>
        <v>46112</v>
      </c>
      <c r="AU4" s="71">
        <f>'BAR BB| Open rates'!AU4</f>
        <v>46117</v>
      </c>
      <c r="AV4" s="71">
        <f>'BAR BB| Open rates'!AV4</f>
        <v>46121</v>
      </c>
      <c r="AW4" s="71">
        <f>'BAR BB| Open rates'!AW4</f>
        <v>46123</v>
      </c>
      <c r="AX4" s="71">
        <f>'BAR BB| Open rates'!AX4</f>
        <v>46124</v>
      </c>
      <c r="AY4" s="71">
        <f>'BAR BB| Open rates'!AY4</f>
        <v>45763</v>
      </c>
      <c r="AZ4" s="71">
        <f>'BAR BB| Open rates'!AZ4</f>
        <v>46130</v>
      </c>
      <c r="BA4" s="71">
        <f>'BAR BB| Open rates'!BA4</f>
        <v>46135</v>
      </c>
      <c r="BB4" s="71">
        <f>'BAR BB| Open rates'!BB4</f>
        <v>46137</v>
      </c>
      <c r="BC4" s="71">
        <f>'BAR BB| Open rates'!BC4</f>
        <v>46142</v>
      </c>
    </row>
    <row r="5" spans="1:55" s="76" customFormat="1" ht="12" customHeight="1" x14ac:dyDescent="0.2">
      <c r="A5" s="75" t="s">
        <v>53</v>
      </c>
    </row>
    <row r="6" spans="1:55" s="76" customFormat="1" ht="12" customHeight="1" x14ac:dyDescent="0.2">
      <c r="A6" s="15">
        <v>1</v>
      </c>
      <c r="B6" s="26">
        <f>'BAR BB| Open rates'!B6*0.87*0.9+25</f>
        <v>6210.7</v>
      </c>
      <c r="C6" s="26">
        <f>'BAR BB| Open rates'!C6*0.87*0.9+25</f>
        <v>7150.3</v>
      </c>
      <c r="D6" s="26">
        <f>'BAR BB| Open rates'!D6*0.87*0.9+25</f>
        <v>7150.3</v>
      </c>
      <c r="E6" s="26">
        <f>'BAR BB| Open rates'!E6*0.87*0.9+25</f>
        <v>10125.700000000001</v>
      </c>
      <c r="F6" s="26">
        <f>'BAR BB| Open rates'!F6*0.87*0.9+25</f>
        <v>5192.8</v>
      </c>
      <c r="G6" s="26">
        <f>'BAR BB| Open rates'!G6*0.87*0.9+25</f>
        <v>5192.8</v>
      </c>
      <c r="H6" s="26">
        <f>'BAR BB| Open rates'!H6*0.87*0.9+25</f>
        <v>4409.8</v>
      </c>
      <c r="I6" s="26">
        <f>'BAR BB| Open rates'!I6*0.87*0.9+25</f>
        <v>5192.8</v>
      </c>
      <c r="J6" s="26">
        <f>'BAR BB| Open rates'!J6*0.87*0.9+25</f>
        <v>4409.8</v>
      </c>
      <c r="K6" s="26">
        <f>'BAR BB| Open rates'!K6*0.87*0.9+25</f>
        <v>5192.8</v>
      </c>
      <c r="L6" s="26">
        <f>'BAR BB| Open rates'!L6*0.87*0.9+25</f>
        <v>4409.8</v>
      </c>
      <c r="M6" s="26">
        <f>'BAR BB| Open rates'!M6*0.87*0.9+25</f>
        <v>5192.8</v>
      </c>
      <c r="N6" s="26">
        <f>'BAR BB| Open rates'!N6*0.87*0.9+25</f>
        <v>4409.8</v>
      </c>
      <c r="O6" s="26">
        <f>'BAR BB| Open rates'!O6*0.87*0.9+25</f>
        <v>5192.8</v>
      </c>
      <c r="P6" s="26">
        <f>'BAR BB| Open rates'!P6*0.87*0.9+25</f>
        <v>4409.8</v>
      </c>
      <c r="Q6" s="26">
        <f>'BAR BB| Open rates'!Q6*0.87*0.9+25</f>
        <v>4409.8</v>
      </c>
      <c r="R6" s="26">
        <f>'BAR BB| Open rates'!R6*0.87*0.9+25</f>
        <v>5192.8</v>
      </c>
      <c r="S6" s="26">
        <f>'BAR BB| Open rates'!S6*0.87*0.9+25</f>
        <v>5192.8</v>
      </c>
      <c r="T6" s="26">
        <f>'BAR BB| Open rates'!T6*0.87*0.9+25</f>
        <v>5192.8</v>
      </c>
      <c r="U6" s="26">
        <f>'BAR BB| Open rates'!U6*0.87*0.9+25</f>
        <v>5192.8</v>
      </c>
      <c r="V6" s="26">
        <f>'BAR BB| Open rates'!V6*0.87*0.9+25</f>
        <v>7150.3</v>
      </c>
      <c r="W6" s="26">
        <f>'BAR BB| Open rates'!W6*0.87*0.9+25</f>
        <v>6210.7</v>
      </c>
      <c r="X6" s="26">
        <f>'BAR BB| Open rates'!X6*0.87*0.9+25</f>
        <v>12474.7</v>
      </c>
      <c r="Y6" s="26">
        <f>'BAR BB| Open rates'!Y6*0.87*0.9+25</f>
        <v>21087.7</v>
      </c>
      <c r="Z6" s="26">
        <f>'BAR BB| Open rates'!Z6*0.87*0.9+25</f>
        <v>21087.7</v>
      </c>
      <c r="AA6" s="26">
        <f>'BAR BB| Open rates'!AA6*0.87*0.9+25</f>
        <v>21087.7</v>
      </c>
      <c r="AB6" s="26">
        <f>'BAR BB| Open rates'!AB6*0.87*0.9+25</f>
        <v>23436.7</v>
      </c>
      <c r="AC6" s="26">
        <f>'BAR BB| Open rates'!AC6*0.87*0.9+25</f>
        <v>21087.7</v>
      </c>
      <c r="AD6" s="26">
        <f>'BAR BB| Open rates'!AD6*0.87*0.9+25</f>
        <v>17955.7</v>
      </c>
      <c r="AE6" s="26">
        <f>'BAR BB| Open rates'!AE6*0.87*0.9+25</f>
        <v>10908.7</v>
      </c>
      <c r="AF6" s="26">
        <f>'BAR BB| Open rates'!AF6*0.87*0.9+25</f>
        <v>12474.7</v>
      </c>
      <c r="AG6" s="26">
        <f>'BAR BB| Open rates'!AG6*0.87*0.9+25</f>
        <v>14040.7</v>
      </c>
      <c r="AH6" s="26">
        <f>'BAR BB| Open rates'!AH6*0.87*0.9+25</f>
        <v>12474.7</v>
      </c>
      <c r="AI6" s="26">
        <f>'BAR BB| Open rates'!AI6*0.87*0.9+25</f>
        <v>14040.7</v>
      </c>
      <c r="AJ6" s="26">
        <f>'BAR BB| Open rates'!AJ6*0.87*0.9+25</f>
        <v>15606.7</v>
      </c>
      <c r="AK6" s="26">
        <f>'BAR BB| Open rates'!AK6*0.87*0.9+25</f>
        <v>15606.7</v>
      </c>
      <c r="AL6" s="26">
        <f>'BAR BB| Open rates'!AL6*0.87*0.9+25</f>
        <v>18738.7</v>
      </c>
      <c r="AM6" s="26">
        <f>'BAR BB| Open rates'!AM6*0.87*0.9+25</f>
        <v>15606.7</v>
      </c>
      <c r="AN6" s="26">
        <f>'BAR BB| Open rates'!AN6*0.87*0.9+25</f>
        <v>21870.7</v>
      </c>
      <c r="AO6" s="26">
        <f>'BAR BB| Open rates'!AO6*0.87*0.9+25</f>
        <v>21870.7</v>
      </c>
      <c r="AP6" s="26">
        <f>'BAR BB| Open rates'!AP6*0.87*0.9+25</f>
        <v>15606.7</v>
      </c>
      <c r="AQ6" s="26">
        <f>'BAR BB| Open rates'!AQ6*0.87*0.9+25</f>
        <v>10908.7</v>
      </c>
      <c r="AR6" s="26">
        <f>'BAR BB| Open rates'!AR6*0.87*0.9+25</f>
        <v>7933.3</v>
      </c>
      <c r="AS6" s="26">
        <f>'BAR BB| Open rates'!AS6*0.87*0.9+25</f>
        <v>7150.3</v>
      </c>
      <c r="AT6" s="26">
        <f>'BAR BB| Open rates'!AT6*0.87*0.9+25</f>
        <v>6210.7</v>
      </c>
      <c r="AU6" s="26">
        <f>'BAR BB| Open rates'!AU6*0.87*0.9+25</f>
        <v>6210.7</v>
      </c>
      <c r="AV6" s="26">
        <f>'BAR BB| Open rates'!AV6*0.87*0.9+25</f>
        <v>4644.7</v>
      </c>
      <c r="AW6" s="26">
        <f>'BAR BB| Open rates'!AW6*0.87*0.9+25</f>
        <v>5192.8</v>
      </c>
      <c r="AX6" s="26">
        <f>'BAR BB| Open rates'!AX6*0.87*0.9+25</f>
        <v>4644.7</v>
      </c>
      <c r="AY6" s="26">
        <f>'BAR BB| Open rates'!AY6*0.87*0.9+25</f>
        <v>4644.7</v>
      </c>
      <c r="AZ6" s="26">
        <f>'BAR BB| Open rates'!AZ6*0.87*0.9+25</f>
        <v>5192.8</v>
      </c>
      <c r="BA6" s="26">
        <f>'BAR BB| Open rates'!BA6*0.87*0.9+25</f>
        <v>4644.7</v>
      </c>
      <c r="BB6" s="26">
        <f>'BAR BB| Open rates'!BB6*0.87*0.9+25</f>
        <v>5192.8</v>
      </c>
      <c r="BC6" s="26">
        <f>'BAR BB| Open rates'!BC6*0.87*0.9+25</f>
        <v>4644.7</v>
      </c>
    </row>
    <row r="7" spans="1:55" s="76" customFormat="1" ht="12" customHeight="1" x14ac:dyDescent="0.2">
      <c r="A7" s="15">
        <v>2</v>
      </c>
      <c r="B7" s="26">
        <f>'BAR BB| Open rates'!B7*0.87*0.9+25</f>
        <v>7385.2</v>
      </c>
      <c r="C7" s="26">
        <f>'BAR BB| Open rates'!C7*0.87*0.9+25</f>
        <v>8324.8000000000011</v>
      </c>
      <c r="D7" s="26">
        <f>'BAR BB| Open rates'!D7*0.87*0.9+25</f>
        <v>8324.8000000000011</v>
      </c>
      <c r="E7" s="26">
        <f>'BAR BB| Open rates'!E7*0.87*0.9+25</f>
        <v>11300.2</v>
      </c>
      <c r="F7" s="26">
        <f>'BAR BB| Open rates'!F7*0.87*0.9+25</f>
        <v>6367.3</v>
      </c>
      <c r="G7" s="26">
        <f>'BAR BB| Open rates'!G7*0.87*0.9+25</f>
        <v>6367.3</v>
      </c>
      <c r="H7" s="26">
        <f>'BAR BB| Open rates'!H7*0.87*0.9+25</f>
        <v>5584.3</v>
      </c>
      <c r="I7" s="26">
        <f>'BAR BB| Open rates'!I7*0.87*0.9+25</f>
        <v>6367.3</v>
      </c>
      <c r="J7" s="26">
        <f>'BAR BB| Open rates'!J7*0.87*0.9+25</f>
        <v>5584.3</v>
      </c>
      <c r="K7" s="26">
        <f>'BAR BB| Open rates'!K7*0.87*0.9+25</f>
        <v>6367.3</v>
      </c>
      <c r="L7" s="26">
        <f>'BAR BB| Open rates'!L7*0.87*0.9+25</f>
        <v>5584.3</v>
      </c>
      <c r="M7" s="26">
        <f>'BAR BB| Open rates'!M7*0.87*0.9+25</f>
        <v>6367.3</v>
      </c>
      <c r="N7" s="26">
        <f>'BAR BB| Open rates'!N7*0.87*0.9+25</f>
        <v>5584.3</v>
      </c>
      <c r="O7" s="26">
        <f>'BAR BB| Open rates'!O7*0.87*0.9+25</f>
        <v>6367.3</v>
      </c>
      <c r="P7" s="26">
        <f>'BAR BB| Open rates'!P7*0.87*0.9+25</f>
        <v>5584.3</v>
      </c>
      <c r="Q7" s="26">
        <f>'BAR BB| Open rates'!Q7*0.87*0.9+25</f>
        <v>5584.3</v>
      </c>
      <c r="R7" s="26">
        <f>'BAR BB| Open rates'!R7*0.87*0.9+25</f>
        <v>6367.3</v>
      </c>
      <c r="S7" s="26">
        <f>'BAR BB| Open rates'!S7*0.87*0.9+25</f>
        <v>6367.3</v>
      </c>
      <c r="T7" s="26">
        <f>'BAR BB| Open rates'!T7*0.87*0.9+25</f>
        <v>6367.3</v>
      </c>
      <c r="U7" s="26">
        <f>'BAR BB| Open rates'!U7*0.87*0.9+25</f>
        <v>6367.3</v>
      </c>
      <c r="V7" s="26">
        <f>'BAR BB| Open rates'!V7*0.87*0.9+25</f>
        <v>8324.8000000000011</v>
      </c>
      <c r="W7" s="26">
        <f>'BAR BB| Open rates'!W7*0.87*0.9+25</f>
        <v>7385.2</v>
      </c>
      <c r="X7" s="26">
        <f>'BAR BB| Open rates'!X7*0.87*0.9+25</f>
        <v>13649.2</v>
      </c>
      <c r="Y7" s="26">
        <f>'BAR BB| Open rates'!Y7*0.87*0.9+25</f>
        <v>22653.7</v>
      </c>
      <c r="Z7" s="26">
        <f>'BAR BB| Open rates'!Z7*0.87*0.9+25</f>
        <v>22653.7</v>
      </c>
      <c r="AA7" s="26">
        <f>'BAR BB| Open rates'!AA7*0.87*0.9+25</f>
        <v>22653.7</v>
      </c>
      <c r="AB7" s="26">
        <f>'BAR BB| Open rates'!AB7*0.87*0.9+25</f>
        <v>25002.7</v>
      </c>
      <c r="AC7" s="26">
        <f>'BAR BB| Open rates'!AC7*0.87*0.9+25</f>
        <v>22653.7</v>
      </c>
      <c r="AD7" s="26">
        <f>'BAR BB| Open rates'!AD7*0.87*0.9+25</f>
        <v>19521.7</v>
      </c>
      <c r="AE7" s="26">
        <f>'BAR BB| Open rates'!AE7*0.87*0.9+25</f>
        <v>12474.7</v>
      </c>
      <c r="AF7" s="26">
        <f>'BAR BB| Open rates'!AF7*0.87*0.9+25</f>
        <v>14040.7</v>
      </c>
      <c r="AG7" s="26">
        <f>'BAR BB| Open rates'!AG7*0.87*0.9+25</f>
        <v>15606.7</v>
      </c>
      <c r="AH7" s="26">
        <f>'BAR BB| Open rates'!AH7*0.87*0.9+25</f>
        <v>14040.7</v>
      </c>
      <c r="AI7" s="26">
        <f>'BAR BB| Open rates'!AI7*0.87*0.9+25</f>
        <v>15606.7</v>
      </c>
      <c r="AJ7" s="26">
        <f>'BAR BB| Open rates'!AJ7*0.87*0.9+25</f>
        <v>17172.7</v>
      </c>
      <c r="AK7" s="26">
        <f>'BAR BB| Open rates'!AK7*0.87*0.9+25</f>
        <v>17172.7</v>
      </c>
      <c r="AL7" s="26">
        <f>'BAR BB| Open rates'!AL7*0.87*0.9+25</f>
        <v>20304.7</v>
      </c>
      <c r="AM7" s="26">
        <f>'BAR BB| Open rates'!AM7*0.87*0.9+25</f>
        <v>17172.7</v>
      </c>
      <c r="AN7" s="26">
        <f>'BAR BB| Open rates'!AN7*0.87*0.9+25</f>
        <v>23436.7</v>
      </c>
      <c r="AO7" s="26">
        <f>'BAR BB| Open rates'!AO7*0.87*0.9+25</f>
        <v>23436.7</v>
      </c>
      <c r="AP7" s="26">
        <f>'BAR BB| Open rates'!AP7*0.87*0.9+25</f>
        <v>17172.7</v>
      </c>
      <c r="AQ7" s="26">
        <f>'BAR BB| Open rates'!AQ7*0.87*0.9+25</f>
        <v>12474.7</v>
      </c>
      <c r="AR7" s="26">
        <f>'BAR BB| Open rates'!AR7*0.87*0.9+25</f>
        <v>9499.3000000000011</v>
      </c>
      <c r="AS7" s="26">
        <f>'BAR BB| Open rates'!AS7*0.87*0.9+25</f>
        <v>8716.3000000000011</v>
      </c>
      <c r="AT7" s="26">
        <f>'BAR BB| Open rates'!AT7*0.87*0.9+25</f>
        <v>7776.7</v>
      </c>
      <c r="AU7" s="26">
        <f>'BAR BB| Open rates'!AU7*0.87*0.9+25</f>
        <v>7776.7</v>
      </c>
      <c r="AV7" s="26">
        <f>'BAR BB| Open rates'!AV7*0.87*0.9+25</f>
        <v>6210.7</v>
      </c>
      <c r="AW7" s="26">
        <f>'BAR BB| Open rates'!AW7*0.87*0.9+25</f>
        <v>6758.8</v>
      </c>
      <c r="AX7" s="26">
        <f>'BAR BB| Open rates'!AX7*0.87*0.9+25</f>
        <v>6210.7</v>
      </c>
      <c r="AY7" s="26">
        <f>'BAR BB| Open rates'!AY7*0.87*0.9+25</f>
        <v>6210.7</v>
      </c>
      <c r="AZ7" s="26">
        <f>'BAR BB| Open rates'!AZ7*0.87*0.9+25</f>
        <v>6758.8</v>
      </c>
      <c r="BA7" s="26">
        <f>'BAR BB| Open rates'!BA7*0.87*0.9+25</f>
        <v>6210.7</v>
      </c>
      <c r="BB7" s="26">
        <f>'BAR BB| Open rates'!BB7*0.87*0.9+25</f>
        <v>6758.8</v>
      </c>
      <c r="BC7" s="26">
        <f>'BAR BB| Open rates'!BC7*0.87*0.9+25</f>
        <v>6210.7</v>
      </c>
    </row>
    <row r="8" spans="1:55" s="76" customFormat="1" ht="12" customHeight="1" x14ac:dyDescent="0.2">
      <c r="A8" s="75" t="s">
        <v>54</v>
      </c>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row>
    <row r="9" spans="1:55" s="76" customFormat="1" ht="12" customHeight="1" x14ac:dyDescent="0.2">
      <c r="A9" s="220">
        <v>1</v>
      </c>
      <c r="B9" s="26">
        <f>'BAR BB| Open rates'!B9*0.87*0.9+25</f>
        <v>7776.7</v>
      </c>
      <c r="C9" s="26">
        <f>'BAR BB| Open rates'!C9*0.87*0.9+25</f>
        <v>8716.3000000000011</v>
      </c>
      <c r="D9" s="26">
        <f>'BAR BB| Open rates'!D9*0.87*0.9+25</f>
        <v>8716.3000000000011</v>
      </c>
      <c r="E9" s="26">
        <f>'BAR BB| Open rates'!E9*0.87*0.9+25</f>
        <v>11691.7</v>
      </c>
      <c r="F9" s="26">
        <f>'BAR BB| Open rates'!F9*0.87*0.9+25</f>
        <v>6758.8</v>
      </c>
      <c r="G9" s="26">
        <f>'BAR BB| Open rates'!G9*0.87*0.9+25</f>
        <v>6758.8</v>
      </c>
      <c r="H9" s="26">
        <f>'BAR BB| Open rates'!H9*0.87*0.9+25</f>
        <v>5975.8</v>
      </c>
      <c r="I9" s="26">
        <f>'BAR BB| Open rates'!I9*0.87*0.9+25</f>
        <v>6758.8</v>
      </c>
      <c r="J9" s="26">
        <f>'BAR BB| Open rates'!J9*0.87*0.9+25</f>
        <v>5975.8</v>
      </c>
      <c r="K9" s="26">
        <f>'BAR BB| Open rates'!K9*0.87*0.9+25</f>
        <v>6758.8</v>
      </c>
      <c r="L9" s="26">
        <f>'BAR BB| Open rates'!L9*0.87*0.9+25</f>
        <v>5975.8</v>
      </c>
      <c r="M9" s="26">
        <f>'BAR BB| Open rates'!M9*0.87*0.9+25</f>
        <v>6758.8</v>
      </c>
      <c r="N9" s="26">
        <f>'BAR BB| Open rates'!N9*0.87*0.9+25</f>
        <v>5975.8</v>
      </c>
      <c r="O9" s="26">
        <f>'BAR BB| Open rates'!O9*0.87*0.9+25</f>
        <v>6758.8</v>
      </c>
      <c r="P9" s="26">
        <f>'BAR BB| Open rates'!P9*0.87*0.9+25</f>
        <v>5975.8</v>
      </c>
      <c r="Q9" s="26">
        <f>'BAR BB| Open rates'!Q9*0.87*0.9+25</f>
        <v>5975.8</v>
      </c>
      <c r="R9" s="26">
        <f>'BAR BB| Open rates'!R9*0.87*0.9+25</f>
        <v>6758.8</v>
      </c>
      <c r="S9" s="26">
        <f>'BAR BB| Open rates'!S9*0.87*0.9+25</f>
        <v>6758.8</v>
      </c>
      <c r="T9" s="26">
        <f>'BAR BB| Open rates'!T9*0.87*0.9+25</f>
        <v>6758.8</v>
      </c>
      <c r="U9" s="26">
        <f>'BAR BB| Open rates'!U9*0.87*0.9+25</f>
        <v>6758.8</v>
      </c>
      <c r="V9" s="26">
        <f>'BAR BB| Open rates'!V9*0.87*0.9+25</f>
        <v>8716.3000000000011</v>
      </c>
      <c r="W9" s="26">
        <f>'BAR BB| Open rates'!W9*0.87*0.9+25</f>
        <v>7776.7</v>
      </c>
      <c r="X9" s="26">
        <f>'BAR BB| Open rates'!X9*0.87*0.9+25</f>
        <v>14040.7</v>
      </c>
      <c r="Y9" s="26">
        <f>'BAR BB| Open rates'!Y9*0.87*0.9+25</f>
        <v>28134.7</v>
      </c>
      <c r="Z9" s="26">
        <f>'BAR BB| Open rates'!Z9*0.87*0.9+25</f>
        <v>28134.7</v>
      </c>
      <c r="AA9" s="26">
        <f>'BAR BB| Open rates'!AA9*0.87*0.9+25</f>
        <v>28134.7</v>
      </c>
      <c r="AB9" s="26">
        <f>'BAR BB| Open rates'!AB9*0.87*0.9+25</f>
        <v>30483.7</v>
      </c>
      <c r="AC9" s="26">
        <f>'BAR BB| Open rates'!AC9*0.87*0.9+25</f>
        <v>28134.7</v>
      </c>
      <c r="AD9" s="26">
        <f>'BAR BB| Open rates'!AD9*0.87*0.9+25</f>
        <v>22653.7</v>
      </c>
      <c r="AE9" s="26">
        <f>'BAR BB| Open rates'!AE9*0.87*0.9+25</f>
        <v>15606.7</v>
      </c>
      <c r="AF9" s="26">
        <f>'BAR BB| Open rates'!AF9*0.87*0.9+25</f>
        <v>17172.7</v>
      </c>
      <c r="AG9" s="26">
        <f>'BAR BB| Open rates'!AG9*0.87*0.9+25</f>
        <v>18738.7</v>
      </c>
      <c r="AH9" s="26">
        <f>'BAR BB| Open rates'!AH9*0.87*0.9+25</f>
        <v>17172.7</v>
      </c>
      <c r="AI9" s="26">
        <f>'BAR BB| Open rates'!AI9*0.87*0.9+25</f>
        <v>18738.7</v>
      </c>
      <c r="AJ9" s="26">
        <f>'BAR BB| Open rates'!AJ9*0.87*0.9+25</f>
        <v>20304.7</v>
      </c>
      <c r="AK9" s="26">
        <f>'BAR BB| Open rates'!AK9*0.87*0.9+25</f>
        <v>21870.7</v>
      </c>
      <c r="AL9" s="26">
        <f>'BAR BB| Open rates'!AL9*0.87*0.9+25</f>
        <v>25002.7</v>
      </c>
      <c r="AM9" s="26">
        <f>'BAR BB| Open rates'!AM9*0.87*0.9+25</f>
        <v>21870.7</v>
      </c>
      <c r="AN9" s="26">
        <f>'BAR BB| Open rates'!AN9*0.87*0.9+25</f>
        <v>28134.7</v>
      </c>
      <c r="AO9" s="26">
        <f>'BAR BB| Open rates'!AO9*0.87*0.9+25</f>
        <v>29700.7</v>
      </c>
      <c r="AP9" s="26">
        <f>'BAR BB| Open rates'!AP9*0.87*0.9+25</f>
        <v>20304.7</v>
      </c>
      <c r="AQ9" s="26">
        <f>'BAR BB| Open rates'!AQ9*0.87*0.9+25</f>
        <v>15606.7</v>
      </c>
      <c r="AR9" s="26">
        <f>'BAR BB| Open rates'!AR9*0.87*0.9+25</f>
        <v>12631.300000000001</v>
      </c>
      <c r="AS9" s="26">
        <f>'BAR BB| Open rates'!AS9*0.87*0.9+25</f>
        <v>11848.300000000001</v>
      </c>
      <c r="AT9" s="26">
        <f>'BAR BB| Open rates'!AT9*0.87*0.9+25</f>
        <v>10908.7</v>
      </c>
      <c r="AU9" s="26">
        <f>'BAR BB| Open rates'!AU9*0.87*0.9+25</f>
        <v>8559.7000000000007</v>
      </c>
      <c r="AV9" s="26">
        <f>'BAR BB| Open rates'!AV9*0.87*0.9+25</f>
        <v>9342.7000000000007</v>
      </c>
      <c r="AW9" s="26">
        <f>'BAR BB| Open rates'!AW9*0.87*0.9+25</f>
        <v>9890.8000000000011</v>
      </c>
      <c r="AX9" s="26">
        <f>'BAR BB| Open rates'!AX9*0.87*0.9+25</f>
        <v>9342.7000000000007</v>
      </c>
      <c r="AY9" s="26">
        <f>'BAR BB| Open rates'!AY9*0.87*0.9+25</f>
        <v>9342.7000000000007</v>
      </c>
      <c r="AZ9" s="26">
        <f>'BAR BB| Open rates'!AZ9*0.87*0.9+25</f>
        <v>9890.8000000000011</v>
      </c>
      <c r="BA9" s="26">
        <f>'BAR BB| Open rates'!BA9*0.87*0.9+25</f>
        <v>9342.7000000000007</v>
      </c>
      <c r="BB9" s="26">
        <f>'BAR BB| Open rates'!BB9*0.87*0.9+25</f>
        <v>9890.8000000000011</v>
      </c>
      <c r="BC9" s="26">
        <f>'BAR BB| Open rates'!BC9*0.87*0.9+25</f>
        <v>9342.7000000000007</v>
      </c>
    </row>
    <row r="10" spans="1:55" s="76" customFormat="1" ht="12" customHeight="1" x14ac:dyDescent="0.2">
      <c r="A10" s="220">
        <v>2</v>
      </c>
      <c r="B10" s="26">
        <f>'BAR BB| Open rates'!B10*0.87*0.9+25</f>
        <v>8951.2000000000007</v>
      </c>
      <c r="C10" s="26">
        <f>'BAR BB| Open rates'!C10*0.87*0.9+25</f>
        <v>9890.8000000000011</v>
      </c>
      <c r="D10" s="26">
        <f>'BAR BB| Open rates'!D10*0.87*0.9+25</f>
        <v>9890.8000000000011</v>
      </c>
      <c r="E10" s="26">
        <f>'BAR BB| Open rates'!E10*0.87*0.9+25</f>
        <v>12866.2</v>
      </c>
      <c r="F10" s="26">
        <f>'BAR BB| Open rates'!F10*0.87*0.9+25</f>
        <v>7933.3</v>
      </c>
      <c r="G10" s="26">
        <f>'BAR BB| Open rates'!G10*0.87*0.9+25</f>
        <v>7933.3</v>
      </c>
      <c r="H10" s="26">
        <f>'BAR BB| Open rates'!H10*0.87*0.9+25</f>
        <v>7150.3</v>
      </c>
      <c r="I10" s="26">
        <f>'BAR BB| Open rates'!I10*0.87*0.9+25</f>
        <v>7933.3</v>
      </c>
      <c r="J10" s="26">
        <f>'BAR BB| Open rates'!J10*0.87*0.9+25</f>
        <v>7150.3</v>
      </c>
      <c r="K10" s="26">
        <f>'BAR BB| Open rates'!K10*0.87*0.9+25</f>
        <v>7933.3</v>
      </c>
      <c r="L10" s="26">
        <f>'BAR BB| Open rates'!L10*0.87*0.9+25</f>
        <v>7150.3</v>
      </c>
      <c r="M10" s="26">
        <f>'BAR BB| Open rates'!M10*0.87*0.9+25</f>
        <v>7933.3</v>
      </c>
      <c r="N10" s="26">
        <f>'BAR BB| Open rates'!N10*0.87*0.9+25</f>
        <v>7150.3</v>
      </c>
      <c r="O10" s="26">
        <f>'BAR BB| Open rates'!O10*0.87*0.9+25</f>
        <v>7933.3</v>
      </c>
      <c r="P10" s="26">
        <f>'BAR BB| Open rates'!P10*0.87*0.9+25</f>
        <v>7150.3</v>
      </c>
      <c r="Q10" s="26">
        <f>'BAR BB| Open rates'!Q10*0.87*0.9+25</f>
        <v>7150.3</v>
      </c>
      <c r="R10" s="26">
        <f>'BAR BB| Open rates'!R10*0.87*0.9+25</f>
        <v>7933.3</v>
      </c>
      <c r="S10" s="26">
        <f>'BAR BB| Open rates'!S10*0.87*0.9+25</f>
        <v>7933.3</v>
      </c>
      <c r="T10" s="26">
        <f>'BAR BB| Open rates'!T10*0.87*0.9+25</f>
        <v>7933.3</v>
      </c>
      <c r="U10" s="26">
        <f>'BAR BB| Open rates'!U10*0.87*0.9+25</f>
        <v>7933.3</v>
      </c>
      <c r="V10" s="26">
        <f>'BAR BB| Open rates'!V10*0.87*0.9+25</f>
        <v>9890.8000000000011</v>
      </c>
      <c r="W10" s="26">
        <f>'BAR BB| Open rates'!W10*0.87*0.9+25</f>
        <v>8951.2000000000007</v>
      </c>
      <c r="X10" s="26">
        <f>'BAR BB| Open rates'!X10*0.87*0.9+25</f>
        <v>15215.2</v>
      </c>
      <c r="Y10" s="26">
        <f>'BAR BB| Open rates'!Y10*0.87*0.9+25</f>
        <v>29700.7</v>
      </c>
      <c r="Z10" s="26">
        <f>'BAR BB| Open rates'!Z10*0.87*0.9+25</f>
        <v>29700.7</v>
      </c>
      <c r="AA10" s="26">
        <f>'BAR BB| Open rates'!AA10*0.87*0.9+25</f>
        <v>29700.7</v>
      </c>
      <c r="AB10" s="26">
        <f>'BAR BB| Open rates'!AB10*0.87*0.9+25</f>
        <v>32049.7</v>
      </c>
      <c r="AC10" s="26">
        <f>'BAR BB| Open rates'!AC10*0.87*0.9+25</f>
        <v>29700.7</v>
      </c>
      <c r="AD10" s="26">
        <f>'BAR BB| Open rates'!AD10*0.87*0.9+25</f>
        <v>24219.7</v>
      </c>
      <c r="AE10" s="26">
        <f>'BAR BB| Open rates'!AE10*0.87*0.9+25</f>
        <v>17172.7</v>
      </c>
      <c r="AF10" s="26">
        <f>'BAR BB| Open rates'!AF10*0.87*0.9+25</f>
        <v>18738.7</v>
      </c>
      <c r="AG10" s="26">
        <f>'BAR BB| Open rates'!AG10*0.87*0.9+25</f>
        <v>20304.7</v>
      </c>
      <c r="AH10" s="26">
        <f>'BAR BB| Open rates'!AH10*0.87*0.9+25</f>
        <v>18738.7</v>
      </c>
      <c r="AI10" s="26">
        <f>'BAR BB| Open rates'!AI10*0.87*0.9+25</f>
        <v>20304.7</v>
      </c>
      <c r="AJ10" s="26">
        <f>'BAR BB| Open rates'!AJ10*0.87*0.9+25</f>
        <v>21870.7</v>
      </c>
      <c r="AK10" s="26">
        <f>'BAR BB| Open rates'!AK10*0.87*0.9+25</f>
        <v>23436.7</v>
      </c>
      <c r="AL10" s="26">
        <f>'BAR BB| Open rates'!AL10*0.87*0.9+25</f>
        <v>26568.7</v>
      </c>
      <c r="AM10" s="26">
        <f>'BAR BB| Open rates'!AM10*0.87*0.9+25</f>
        <v>23436.7</v>
      </c>
      <c r="AN10" s="26">
        <f>'BAR BB| Open rates'!AN10*0.87*0.9+25</f>
        <v>29700.7</v>
      </c>
      <c r="AO10" s="26">
        <f>'BAR BB| Open rates'!AO10*0.87*0.9+25</f>
        <v>31266.7</v>
      </c>
      <c r="AP10" s="26">
        <f>'BAR BB| Open rates'!AP10*0.87*0.9+25</f>
        <v>21870.7</v>
      </c>
      <c r="AQ10" s="26">
        <f>'BAR BB| Open rates'!AQ10*0.87*0.9+25</f>
        <v>17172.7</v>
      </c>
      <c r="AR10" s="26">
        <f>'BAR BB| Open rates'!AR10*0.87*0.9+25</f>
        <v>14197.300000000001</v>
      </c>
      <c r="AS10" s="26">
        <f>'BAR BB| Open rates'!AS10*0.87*0.9+25</f>
        <v>13414.300000000001</v>
      </c>
      <c r="AT10" s="26">
        <f>'BAR BB| Open rates'!AT10*0.87*0.9+25</f>
        <v>12474.7</v>
      </c>
      <c r="AU10" s="26">
        <f>'BAR BB| Open rates'!AU10*0.87*0.9+25</f>
        <v>10125.700000000001</v>
      </c>
      <c r="AV10" s="26">
        <f>'BAR BB| Open rates'!AV10*0.87*0.9+25</f>
        <v>10908.7</v>
      </c>
      <c r="AW10" s="26">
        <f>'BAR BB| Open rates'!AW10*0.87*0.9+25</f>
        <v>11456.800000000001</v>
      </c>
      <c r="AX10" s="26">
        <f>'BAR BB| Open rates'!AX10*0.87*0.9+25</f>
        <v>10908.7</v>
      </c>
      <c r="AY10" s="26">
        <f>'BAR BB| Open rates'!AY10*0.87*0.9+25</f>
        <v>10908.7</v>
      </c>
      <c r="AZ10" s="26">
        <f>'BAR BB| Open rates'!AZ10*0.87*0.9+25</f>
        <v>11456.800000000001</v>
      </c>
      <c r="BA10" s="26">
        <f>'BAR BB| Open rates'!BA10*0.87*0.9+25</f>
        <v>10908.7</v>
      </c>
      <c r="BB10" s="26">
        <f>'BAR BB| Open rates'!BB10*0.87*0.9+25</f>
        <v>11456.800000000001</v>
      </c>
      <c r="BC10" s="26">
        <f>'BAR BB| Open rates'!BC10*0.87*0.9+25</f>
        <v>10908.7</v>
      </c>
    </row>
    <row r="11" spans="1:55" s="76" customFormat="1" ht="12" customHeight="1" x14ac:dyDescent="0.2">
      <c r="A11" s="75" t="s">
        <v>151</v>
      </c>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row>
    <row r="12" spans="1:55" s="76" customFormat="1" ht="12" customHeight="1" x14ac:dyDescent="0.2">
      <c r="A12" s="220">
        <v>1</v>
      </c>
      <c r="B12" s="26">
        <f>'BAR BB| Open rates'!B12*0.87*0.9+25</f>
        <v>8559.7000000000007</v>
      </c>
      <c r="C12" s="26">
        <f>'BAR BB| Open rates'!C12*0.87*0.9+25</f>
        <v>9499.3000000000011</v>
      </c>
      <c r="D12" s="26">
        <f>'BAR BB| Open rates'!D12*0.87*0.9+25</f>
        <v>9499.3000000000011</v>
      </c>
      <c r="E12" s="26">
        <f>'BAR BB| Open rates'!E12*0.87*0.9+25</f>
        <v>12474.7</v>
      </c>
      <c r="F12" s="26">
        <f>'BAR BB| Open rates'!F12*0.87*0.9+25</f>
        <v>7541.8</v>
      </c>
      <c r="G12" s="26">
        <f>'BAR BB| Open rates'!G12*0.87*0.9+25</f>
        <v>7541.8</v>
      </c>
      <c r="H12" s="26">
        <f>'BAR BB| Open rates'!H12*0.87*0.9+25</f>
        <v>6758.8</v>
      </c>
      <c r="I12" s="26">
        <f>'BAR BB| Open rates'!I12*0.87*0.9+25</f>
        <v>7541.8</v>
      </c>
      <c r="J12" s="26">
        <f>'BAR BB| Open rates'!J12*0.87*0.9+25</f>
        <v>6758.8</v>
      </c>
      <c r="K12" s="26">
        <f>'BAR BB| Open rates'!K12*0.87*0.9+25</f>
        <v>7541.8</v>
      </c>
      <c r="L12" s="26">
        <f>'BAR BB| Open rates'!L12*0.87*0.9+25</f>
        <v>6758.8</v>
      </c>
      <c r="M12" s="26">
        <f>'BAR BB| Open rates'!M12*0.87*0.9+25</f>
        <v>7541.8</v>
      </c>
      <c r="N12" s="26">
        <f>'BAR BB| Open rates'!N12*0.87*0.9+25</f>
        <v>6758.8</v>
      </c>
      <c r="O12" s="26">
        <f>'BAR BB| Open rates'!O12*0.87*0.9+25</f>
        <v>7541.8</v>
      </c>
      <c r="P12" s="26">
        <f>'BAR BB| Open rates'!P12*0.87*0.9+25</f>
        <v>6758.8</v>
      </c>
      <c r="Q12" s="26">
        <f>'BAR BB| Open rates'!Q12*0.87*0.9+25</f>
        <v>6758.8</v>
      </c>
      <c r="R12" s="26">
        <f>'BAR BB| Open rates'!R12*0.87*0.9+25</f>
        <v>7541.8</v>
      </c>
      <c r="S12" s="26">
        <f>'BAR BB| Open rates'!S12*0.87*0.9+25</f>
        <v>7541.8</v>
      </c>
      <c r="T12" s="26">
        <f>'BAR BB| Open rates'!T12*0.87*0.9+25</f>
        <v>7541.8</v>
      </c>
      <c r="U12" s="26">
        <f>'BAR BB| Open rates'!U12*0.87*0.9+25</f>
        <v>7541.8</v>
      </c>
      <c r="V12" s="26">
        <f>'BAR BB| Open rates'!V12*0.87*0.9+25</f>
        <v>9499.3000000000011</v>
      </c>
      <c r="W12" s="26">
        <f>'BAR BB| Open rates'!W12*0.87*0.9+25</f>
        <v>8559.7000000000007</v>
      </c>
      <c r="X12" s="26">
        <f>'BAR BB| Open rates'!X12*0.87*0.9+25</f>
        <v>14823.7</v>
      </c>
      <c r="Y12" s="26">
        <f>'BAR BB| Open rates'!Y12*0.87*0.9+25</f>
        <v>29700.7</v>
      </c>
      <c r="Z12" s="26">
        <f>'BAR BB| Open rates'!Z12*0.87*0.9+25</f>
        <v>29700.7</v>
      </c>
      <c r="AA12" s="26">
        <f>'BAR BB| Open rates'!AA12*0.87*0.9+25</f>
        <v>29700.7</v>
      </c>
      <c r="AB12" s="26">
        <f>'BAR BB| Open rates'!AB12*0.87*0.9+25</f>
        <v>32049.7</v>
      </c>
      <c r="AC12" s="26">
        <f>'BAR BB| Open rates'!AC12*0.87*0.9+25</f>
        <v>29700.7</v>
      </c>
      <c r="AD12" s="26">
        <f>'BAR BB| Open rates'!AD12*0.87*0.9+25</f>
        <v>24219.7</v>
      </c>
      <c r="AE12" s="26">
        <f>'BAR BB| Open rates'!AE12*0.87*0.9+25</f>
        <v>17172.7</v>
      </c>
      <c r="AF12" s="26">
        <f>'BAR BB| Open rates'!AF12*0.87*0.9+25</f>
        <v>18738.7</v>
      </c>
      <c r="AG12" s="26">
        <f>'BAR BB| Open rates'!AG12*0.87*0.9+25</f>
        <v>20304.7</v>
      </c>
      <c r="AH12" s="26">
        <f>'BAR BB| Open rates'!AH12*0.87*0.9+25</f>
        <v>18738.7</v>
      </c>
      <c r="AI12" s="26">
        <f>'BAR BB| Open rates'!AI12*0.87*0.9+25</f>
        <v>20304.7</v>
      </c>
      <c r="AJ12" s="26">
        <f>'BAR BB| Open rates'!AJ12*0.87*0.9+25</f>
        <v>21870.7</v>
      </c>
      <c r="AK12" s="26">
        <f>'BAR BB| Open rates'!AK12*0.87*0.9+25</f>
        <v>24219.7</v>
      </c>
      <c r="AL12" s="26">
        <f>'BAR BB| Open rates'!AL12*0.87*0.9+25</f>
        <v>27351.7</v>
      </c>
      <c r="AM12" s="26">
        <f>'BAR BB| Open rates'!AM12*0.87*0.9+25</f>
        <v>24219.7</v>
      </c>
      <c r="AN12" s="26">
        <f>'BAR BB| Open rates'!AN12*0.87*0.9+25</f>
        <v>30483.7</v>
      </c>
      <c r="AO12" s="26">
        <f>'BAR BB| Open rates'!AO12*0.87*0.9+25</f>
        <v>33615.700000000004</v>
      </c>
      <c r="AP12" s="26">
        <f>'BAR BB| Open rates'!AP12*0.87*0.9+25</f>
        <v>21870.7</v>
      </c>
      <c r="AQ12" s="26">
        <f>'BAR BB| Open rates'!AQ12*0.87*0.9+25</f>
        <v>17172.7</v>
      </c>
      <c r="AR12" s="26">
        <f>'BAR BB| Open rates'!AR12*0.87*0.9+25</f>
        <v>14197.300000000001</v>
      </c>
      <c r="AS12" s="26">
        <f>'BAR BB| Open rates'!AS12*0.87*0.9+25</f>
        <v>13414.300000000001</v>
      </c>
      <c r="AT12" s="26">
        <f>'BAR BB| Open rates'!AT12*0.87*0.9+25</f>
        <v>12474.7</v>
      </c>
      <c r="AU12" s="26">
        <f>'BAR BB| Open rates'!AU12*0.87*0.9+25</f>
        <v>8951.2000000000007</v>
      </c>
      <c r="AV12" s="26">
        <f>'BAR BB| Open rates'!AV12*0.87*0.9+25</f>
        <v>10908.7</v>
      </c>
      <c r="AW12" s="26">
        <f>'BAR BB| Open rates'!AW12*0.87*0.9+25</f>
        <v>11456.800000000001</v>
      </c>
      <c r="AX12" s="26">
        <f>'BAR BB| Open rates'!AX12*0.87*0.9+25</f>
        <v>10908.7</v>
      </c>
      <c r="AY12" s="26">
        <f>'BAR BB| Open rates'!AY12*0.87*0.9+25</f>
        <v>10908.7</v>
      </c>
      <c r="AZ12" s="26">
        <f>'BAR BB| Open rates'!AZ12*0.87*0.9+25</f>
        <v>11456.800000000001</v>
      </c>
      <c r="BA12" s="26">
        <f>'BAR BB| Open rates'!BA12*0.87*0.9+25</f>
        <v>10908.7</v>
      </c>
      <c r="BB12" s="26">
        <f>'BAR BB| Open rates'!BB12*0.87*0.9+25</f>
        <v>11456.800000000001</v>
      </c>
      <c r="BC12" s="26">
        <f>'BAR BB| Open rates'!BC12*0.87*0.9+25</f>
        <v>10908.7</v>
      </c>
    </row>
    <row r="13" spans="1:55" s="76" customFormat="1" ht="12" customHeight="1" x14ac:dyDescent="0.2">
      <c r="A13" s="220">
        <v>2</v>
      </c>
      <c r="B13" s="26">
        <f>'BAR BB| Open rates'!B13*0.87*0.9+25</f>
        <v>9734.2000000000007</v>
      </c>
      <c r="C13" s="26">
        <f>'BAR BB| Open rates'!C13*0.87*0.9+25</f>
        <v>10673.800000000001</v>
      </c>
      <c r="D13" s="26">
        <f>'BAR BB| Open rates'!D13*0.87*0.9+25</f>
        <v>10673.800000000001</v>
      </c>
      <c r="E13" s="26">
        <f>'BAR BB| Open rates'!E13*0.87*0.9+25</f>
        <v>13649.2</v>
      </c>
      <c r="F13" s="26">
        <f>'BAR BB| Open rates'!F13*0.87*0.9+25</f>
        <v>8716.3000000000011</v>
      </c>
      <c r="G13" s="26">
        <f>'BAR BB| Open rates'!G13*0.87*0.9+25</f>
        <v>8716.3000000000011</v>
      </c>
      <c r="H13" s="26">
        <f>'BAR BB| Open rates'!H13*0.87*0.9+25</f>
        <v>7933.3</v>
      </c>
      <c r="I13" s="26">
        <f>'BAR BB| Open rates'!I13*0.87*0.9+25</f>
        <v>8716.3000000000011</v>
      </c>
      <c r="J13" s="26">
        <f>'BAR BB| Open rates'!J13*0.87*0.9+25</f>
        <v>7933.3</v>
      </c>
      <c r="K13" s="26">
        <f>'BAR BB| Open rates'!K13*0.87*0.9+25</f>
        <v>8716.3000000000011</v>
      </c>
      <c r="L13" s="26">
        <f>'BAR BB| Open rates'!L13*0.87*0.9+25</f>
        <v>7933.3</v>
      </c>
      <c r="M13" s="26">
        <f>'BAR BB| Open rates'!M13*0.87*0.9+25</f>
        <v>8716.3000000000011</v>
      </c>
      <c r="N13" s="26">
        <f>'BAR BB| Open rates'!N13*0.87*0.9+25</f>
        <v>7933.3</v>
      </c>
      <c r="O13" s="26">
        <f>'BAR BB| Open rates'!O13*0.87*0.9+25</f>
        <v>8716.3000000000011</v>
      </c>
      <c r="P13" s="26">
        <f>'BAR BB| Open rates'!P13*0.87*0.9+25</f>
        <v>7933.3</v>
      </c>
      <c r="Q13" s="26">
        <f>'BAR BB| Open rates'!Q13*0.87*0.9+25</f>
        <v>7933.3</v>
      </c>
      <c r="R13" s="26">
        <f>'BAR BB| Open rates'!R13*0.87*0.9+25</f>
        <v>8716.3000000000011</v>
      </c>
      <c r="S13" s="26">
        <f>'BAR BB| Open rates'!S13*0.87*0.9+25</f>
        <v>8716.3000000000011</v>
      </c>
      <c r="T13" s="26">
        <f>'BAR BB| Open rates'!T13*0.87*0.9+25</f>
        <v>8716.3000000000011</v>
      </c>
      <c r="U13" s="26">
        <f>'BAR BB| Open rates'!U13*0.87*0.9+25</f>
        <v>8716.3000000000011</v>
      </c>
      <c r="V13" s="26">
        <f>'BAR BB| Open rates'!V13*0.87*0.9+25</f>
        <v>10673.800000000001</v>
      </c>
      <c r="W13" s="26">
        <f>'BAR BB| Open rates'!W13*0.87*0.9+25</f>
        <v>9734.2000000000007</v>
      </c>
      <c r="X13" s="26">
        <f>'BAR BB| Open rates'!X13*0.87*0.9+25</f>
        <v>15998.2</v>
      </c>
      <c r="Y13" s="26">
        <f>'BAR BB| Open rates'!Y13*0.87*0.9+25</f>
        <v>31266.7</v>
      </c>
      <c r="Z13" s="26">
        <f>'BAR BB| Open rates'!Z13*0.87*0.9+25</f>
        <v>31266.7</v>
      </c>
      <c r="AA13" s="26">
        <f>'BAR BB| Open rates'!AA13*0.87*0.9+25</f>
        <v>31266.7</v>
      </c>
      <c r="AB13" s="26">
        <f>'BAR BB| Open rates'!AB13*0.87*0.9+25</f>
        <v>33615.700000000004</v>
      </c>
      <c r="AC13" s="26">
        <f>'BAR BB| Open rates'!AC13*0.87*0.9+25</f>
        <v>31266.7</v>
      </c>
      <c r="AD13" s="26">
        <f>'BAR BB| Open rates'!AD13*0.87*0.9+25</f>
        <v>25785.7</v>
      </c>
      <c r="AE13" s="26">
        <f>'BAR BB| Open rates'!AE13*0.87*0.9+25</f>
        <v>18738.7</v>
      </c>
      <c r="AF13" s="26">
        <f>'BAR BB| Open rates'!AF13*0.87*0.9+25</f>
        <v>20304.7</v>
      </c>
      <c r="AG13" s="26">
        <f>'BAR BB| Open rates'!AG13*0.87*0.9+25</f>
        <v>21870.7</v>
      </c>
      <c r="AH13" s="26">
        <f>'BAR BB| Open rates'!AH13*0.87*0.9+25</f>
        <v>20304.7</v>
      </c>
      <c r="AI13" s="26">
        <f>'BAR BB| Open rates'!AI13*0.87*0.9+25</f>
        <v>21870.7</v>
      </c>
      <c r="AJ13" s="26">
        <f>'BAR BB| Open rates'!AJ13*0.87*0.9+25</f>
        <v>23436.7</v>
      </c>
      <c r="AK13" s="26">
        <f>'BAR BB| Open rates'!AK13*0.87*0.9+25</f>
        <v>25785.7</v>
      </c>
      <c r="AL13" s="26">
        <f>'BAR BB| Open rates'!AL13*0.87*0.9+25</f>
        <v>28917.7</v>
      </c>
      <c r="AM13" s="26">
        <f>'BAR BB| Open rates'!AM13*0.87*0.9+25</f>
        <v>25785.7</v>
      </c>
      <c r="AN13" s="26">
        <f>'BAR BB| Open rates'!AN13*0.87*0.9+25</f>
        <v>32049.7</v>
      </c>
      <c r="AO13" s="26">
        <f>'BAR BB| Open rates'!AO13*0.87*0.9+25</f>
        <v>35181.700000000004</v>
      </c>
      <c r="AP13" s="26">
        <f>'BAR BB| Open rates'!AP13*0.87*0.9+25</f>
        <v>23436.7</v>
      </c>
      <c r="AQ13" s="26">
        <f>'BAR BB| Open rates'!AQ13*0.87*0.9+25</f>
        <v>18738.7</v>
      </c>
      <c r="AR13" s="26">
        <f>'BAR BB| Open rates'!AR13*0.87*0.9+25</f>
        <v>15763.300000000001</v>
      </c>
      <c r="AS13" s="26">
        <f>'BAR BB| Open rates'!AS13*0.87*0.9+25</f>
        <v>14980.300000000001</v>
      </c>
      <c r="AT13" s="26">
        <f>'BAR BB| Open rates'!AT13*0.87*0.9+25</f>
        <v>14040.7</v>
      </c>
      <c r="AU13" s="26">
        <f>'BAR BB| Open rates'!AU13*0.87*0.9+25</f>
        <v>10517.2</v>
      </c>
      <c r="AV13" s="26">
        <f>'BAR BB| Open rates'!AV13*0.87*0.9+25</f>
        <v>12474.7</v>
      </c>
      <c r="AW13" s="26">
        <f>'BAR BB| Open rates'!AW13*0.87*0.9+25</f>
        <v>13022.800000000001</v>
      </c>
      <c r="AX13" s="26">
        <f>'BAR BB| Open rates'!AX13*0.87*0.9+25</f>
        <v>12474.7</v>
      </c>
      <c r="AY13" s="26">
        <f>'BAR BB| Open rates'!AY13*0.87*0.9+25</f>
        <v>12474.7</v>
      </c>
      <c r="AZ13" s="26">
        <f>'BAR BB| Open rates'!AZ13*0.87*0.9+25</f>
        <v>13022.800000000001</v>
      </c>
      <c r="BA13" s="26">
        <f>'BAR BB| Open rates'!BA13*0.87*0.9+25</f>
        <v>12474.7</v>
      </c>
      <c r="BB13" s="26">
        <f>'BAR BB| Open rates'!BB13*0.87*0.9+25</f>
        <v>13022.800000000001</v>
      </c>
      <c r="BC13" s="26">
        <f>'BAR BB| Open rates'!BC13*0.87*0.9+25</f>
        <v>12474.7</v>
      </c>
    </row>
    <row r="14" spans="1:55" s="76" customFormat="1" ht="12" customHeight="1" x14ac:dyDescent="0.2">
      <c r="A14" s="75" t="s">
        <v>55</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row>
    <row r="15" spans="1:55" s="76" customFormat="1" ht="12" customHeight="1" x14ac:dyDescent="0.2">
      <c r="A15" s="15">
        <v>1</v>
      </c>
      <c r="B15" s="26">
        <f>'BAR BB| Open rates'!B15*0.87*0.9+25</f>
        <v>11378.5</v>
      </c>
      <c r="C15" s="26">
        <f>'BAR BB| Open rates'!C15*0.87*0.9+25</f>
        <v>12318.1</v>
      </c>
      <c r="D15" s="26">
        <f>'BAR BB| Open rates'!D15*0.87*0.9+25</f>
        <v>12318.1</v>
      </c>
      <c r="E15" s="26">
        <f>'BAR BB| Open rates'!E15*0.87*0.9+25</f>
        <v>15293.5</v>
      </c>
      <c r="F15" s="26">
        <f>'BAR BB| Open rates'!F15*0.87*0.9+25</f>
        <v>10360.6</v>
      </c>
      <c r="G15" s="26">
        <f>'BAR BB| Open rates'!G15*0.87*0.9+25</f>
        <v>10360.6</v>
      </c>
      <c r="H15" s="26">
        <f>'BAR BB| Open rates'!H15*0.87*0.9+25</f>
        <v>9577.6</v>
      </c>
      <c r="I15" s="26">
        <f>'BAR BB| Open rates'!I15*0.87*0.9+25</f>
        <v>10360.6</v>
      </c>
      <c r="J15" s="26">
        <f>'BAR BB| Open rates'!J15*0.87*0.9+25</f>
        <v>9577.6</v>
      </c>
      <c r="K15" s="26">
        <f>'BAR BB| Open rates'!K15*0.87*0.9+25</f>
        <v>10360.6</v>
      </c>
      <c r="L15" s="26">
        <f>'BAR BB| Open rates'!L15*0.87*0.9+25</f>
        <v>9577.6</v>
      </c>
      <c r="M15" s="26">
        <f>'BAR BB| Open rates'!M15*0.87*0.9+25</f>
        <v>10360.6</v>
      </c>
      <c r="N15" s="26">
        <f>'BAR BB| Open rates'!N15*0.87*0.9+25</f>
        <v>9577.6</v>
      </c>
      <c r="O15" s="26">
        <f>'BAR BB| Open rates'!O15*0.87*0.9+25</f>
        <v>10360.6</v>
      </c>
      <c r="P15" s="26">
        <f>'BAR BB| Open rates'!P15*0.87*0.9+25</f>
        <v>9577.6</v>
      </c>
      <c r="Q15" s="26">
        <f>'BAR BB| Open rates'!Q15*0.87*0.9+25</f>
        <v>9577.6</v>
      </c>
      <c r="R15" s="26">
        <f>'BAR BB| Open rates'!R15*0.87*0.9+25</f>
        <v>10360.6</v>
      </c>
      <c r="S15" s="26">
        <f>'BAR BB| Open rates'!S15*0.87*0.9+25</f>
        <v>10360.6</v>
      </c>
      <c r="T15" s="26">
        <f>'BAR BB| Open rates'!T15*0.87*0.9+25</f>
        <v>10360.6</v>
      </c>
      <c r="U15" s="26">
        <f>'BAR BB| Open rates'!U15*0.87*0.9+25</f>
        <v>10360.6</v>
      </c>
      <c r="V15" s="26">
        <f>'BAR BB| Open rates'!V15*0.87*0.9+25</f>
        <v>12318.1</v>
      </c>
      <c r="W15" s="26">
        <f>'BAR BB| Open rates'!W15*0.87*0.9+25</f>
        <v>11378.5</v>
      </c>
      <c r="X15" s="26">
        <f>'BAR BB| Open rates'!X15*0.87*0.9+25</f>
        <v>17642.5</v>
      </c>
      <c r="Y15" s="26">
        <f>'BAR BB| Open rates'!Y15*0.87*0.9+25</f>
        <v>35964.700000000004</v>
      </c>
      <c r="Z15" s="26">
        <f>'BAR BB| Open rates'!Z15*0.87*0.9+25</f>
        <v>35964.700000000004</v>
      </c>
      <c r="AA15" s="26">
        <f>'BAR BB| Open rates'!AA15*0.87*0.9+25</f>
        <v>35964.700000000004</v>
      </c>
      <c r="AB15" s="26">
        <f>'BAR BB| Open rates'!AB15*0.87*0.9+25</f>
        <v>38313.700000000004</v>
      </c>
      <c r="AC15" s="26">
        <f>'BAR BB| Open rates'!AC15*0.87*0.9+25</f>
        <v>35964.700000000004</v>
      </c>
      <c r="AD15" s="26">
        <f>'BAR BB| Open rates'!AD15*0.87*0.9+25</f>
        <v>25785.7</v>
      </c>
      <c r="AE15" s="26">
        <f>'BAR BB| Open rates'!AE15*0.87*0.9+25</f>
        <v>18738.7</v>
      </c>
      <c r="AF15" s="26">
        <f>'BAR BB| Open rates'!AF15*0.87*0.9+25</f>
        <v>20304.7</v>
      </c>
      <c r="AG15" s="26">
        <f>'BAR BB| Open rates'!AG15*0.87*0.9+25</f>
        <v>21870.7</v>
      </c>
      <c r="AH15" s="26">
        <f>'BAR BB| Open rates'!AH15*0.87*0.9+25</f>
        <v>20304.7</v>
      </c>
      <c r="AI15" s="26">
        <f>'BAR BB| Open rates'!AI15*0.87*0.9+25</f>
        <v>21870.7</v>
      </c>
      <c r="AJ15" s="26">
        <f>'BAR BB| Open rates'!AJ15*0.87*0.9+25</f>
        <v>23436.7</v>
      </c>
      <c r="AK15" s="26">
        <f>'BAR BB| Open rates'!AK15*0.87*0.9+25</f>
        <v>26568.7</v>
      </c>
      <c r="AL15" s="26">
        <f>'BAR BB| Open rates'!AL15*0.87*0.9+25</f>
        <v>29700.7</v>
      </c>
      <c r="AM15" s="26">
        <f>'BAR BB| Open rates'!AM15*0.87*0.9+25</f>
        <v>26568.7</v>
      </c>
      <c r="AN15" s="26">
        <f>'BAR BB| Open rates'!AN15*0.87*0.9+25</f>
        <v>32832.700000000004</v>
      </c>
      <c r="AO15" s="26">
        <f>'BAR BB| Open rates'!AO15*0.87*0.9+25</f>
        <v>35181.700000000004</v>
      </c>
      <c r="AP15" s="26">
        <f>'BAR BB| Open rates'!AP15*0.87*0.9+25</f>
        <v>23436.7</v>
      </c>
      <c r="AQ15" s="26">
        <f>'BAR BB| Open rates'!AQ15*0.87*0.9+25</f>
        <v>18738.7</v>
      </c>
      <c r="AR15" s="26">
        <f>'BAR BB| Open rates'!AR15*0.87*0.9+25</f>
        <v>15763.300000000001</v>
      </c>
      <c r="AS15" s="26">
        <f>'BAR BB| Open rates'!AS15*0.87*0.9+25</f>
        <v>14980.300000000001</v>
      </c>
      <c r="AT15" s="26">
        <f>'BAR BB| Open rates'!AT15*0.87*0.9+25</f>
        <v>14040.7</v>
      </c>
      <c r="AU15" s="26">
        <f>'BAR BB| Open rates'!AU15*0.87*0.9+25</f>
        <v>11378.5</v>
      </c>
      <c r="AV15" s="26">
        <f>'BAR BB| Open rates'!AV15*0.87*0.9+25</f>
        <v>12474.7</v>
      </c>
      <c r="AW15" s="26">
        <f>'BAR BB| Open rates'!AW15*0.87*0.9+25</f>
        <v>13022.800000000001</v>
      </c>
      <c r="AX15" s="26">
        <f>'BAR BB| Open rates'!AX15*0.87*0.9+25</f>
        <v>12474.7</v>
      </c>
      <c r="AY15" s="26">
        <f>'BAR BB| Open rates'!AY15*0.87*0.9+25</f>
        <v>12474.7</v>
      </c>
      <c r="AZ15" s="26">
        <f>'BAR BB| Open rates'!AZ15*0.87*0.9+25</f>
        <v>13022.800000000001</v>
      </c>
      <c r="BA15" s="26">
        <f>'BAR BB| Open rates'!BA15*0.87*0.9+25</f>
        <v>12474.7</v>
      </c>
      <c r="BB15" s="26">
        <f>'BAR BB| Open rates'!BB15*0.87*0.9+25</f>
        <v>13022.800000000001</v>
      </c>
      <c r="BC15" s="26">
        <f>'BAR BB| Open rates'!BC15*0.87*0.9+25</f>
        <v>12474.7</v>
      </c>
    </row>
    <row r="16" spans="1:55" s="76" customFormat="1" ht="12" customHeight="1" x14ac:dyDescent="0.2">
      <c r="A16" s="15">
        <v>2</v>
      </c>
      <c r="B16" s="26">
        <f>'BAR BB| Open rates'!B16*0.87*0.9+25</f>
        <v>12553</v>
      </c>
      <c r="C16" s="26">
        <f>'BAR BB| Open rates'!C16*0.87*0.9+25</f>
        <v>13492.6</v>
      </c>
      <c r="D16" s="26">
        <f>'BAR BB| Open rates'!D16*0.87*0.9+25</f>
        <v>13492.6</v>
      </c>
      <c r="E16" s="26">
        <f>'BAR BB| Open rates'!E16*0.87*0.9+25</f>
        <v>16468</v>
      </c>
      <c r="F16" s="26">
        <f>'BAR BB| Open rates'!F16*0.87*0.9+25</f>
        <v>11535.1</v>
      </c>
      <c r="G16" s="26">
        <f>'BAR BB| Open rates'!G16*0.87*0.9+25</f>
        <v>11535.1</v>
      </c>
      <c r="H16" s="26">
        <f>'BAR BB| Open rates'!H16*0.87*0.9+25</f>
        <v>10752.1</v>
      </c>
      <c r="I16" s="26">
        <f>'BAR BB| Open rates'!I16*0.87*0.9+25</f>
        <v>11535.1</v>
      </c>
      <c r="J16" s="26">
        <f>'BAR BB| Open rates'!J16*0.87*0.9+25</f>
        <v>10752.1</v>
      </c>
      <c r="K16" s="26">
        <f>'BAR BB| Open rates'!K16*0.87*0.9+25</f>
        <v>11535.1</v>
      </c>
      <c r="L16" s="26">
        <f>'BAR BB| Open rates'!L16*0.87*0.9+25</f>
        <v>10752.1</v>
      </c>
      <c r="M16" s="26">
        <f>'BAR BB| Open rates'!M16*0.87*0.9+25</f>
        <v>11535.1</v>
      </c>
      <c r="N16" s="26">
        <f>'BAR BB| Open rates'!N16*0.87*0.9+25</f>
        <v>10752.1</v>
      </c>
      <c r="O16" s="26">
        <f>'BAR BB| Open rates'!O16*0.87*0.9+25</f>
        <v>11535.1</v>
      </c>
      <c r="P16" s="26">
        <f>'BAR BB| Open rates'!P16*0.87*0.9+25</f>
        <v>10752.1</v>
      </c>
      <c r="Q16" s="26">
        <f>'BAR BB| Open rates'!Q16*0.87*0.9+25</f>
        <v>10752.1</v>
      </c>
      <c r="R16" s="26">
        <f>'BAR BB| Open rates'!R16*0.87*0.9+25</f>
        <v>11535.1</v>
      </c>
      <c r="S16" s="26">
        <f>'BAR BB| Open rates'!S16*0.87*0.9+25</f>
        <v>11535.1</v>
      </c>
      <c r="T16" s="26">
        <f>'BAR BB| Open rates'!T16*0.87*0.9+25</f>
        <v>11535.1</v>
      </c>
      <c r="U16" s="26">
        <f>'BAR BB| Open rates'!U16*0.87*0.9+25</f>
        <v>11535.1</v>
      </c>
      <c r="V16" s="26">
        <f>'BAR BB| Open rates'!V16*0.87*0.9+25</f>
        <v>13492.6</v>
      </c>
      <c r="W16" s="26">
        <f>'BAR BB| Open rates'!W16*0.87*0.9+25</f>
        <v>12553</v>
      </c>
      <c r="X16" s="26">
        <f>'BAR BB| Open rates'!X16*0.87*0.9+25</f>
        <v>18817</v>
      </c>
      <c r="Y16" s="26">
        <f>'BAR BB| Open rates'!Y16*0.87*0.9+25</f>
        <v>37530.700000000004</v>
      </c>
      <c r="Z16" s="26">
        <f>'BAR BB| Open rates'!Z16*0.87*0.9+25</f>
        <v>37530.700000000004</v>
      </c>
      <c r="AA16" s="26">
        <f>'BAR BB| Open rates'!AA16*0.87*0.9+25</f>
        <v>37530.700000000004</v>
      </c>
      <c r="AB16" s="26">
        <f>'BAR BB| Open rates'!AB16*0.87*0.9+25</f>
        <v>39879.700000000004</v>
      </c>
      <c r="AC16" s="26">
        <f>'BAR BB| Open rates'!AC16*0.87*0.9+25</f>
        <v>37530.700000000004</v>
      </c>
      <c r="AD16" s="26">
        <f>'BAR BB| Open rates'!AD16*0.87*0.9+25</f>
        <v>27351.7</v>
      </c>
      <c r="AE16" s="26">
        <f>'BAR BB| Open rates'!AE16*0.87*0.9+25</f>
        <v>20304.7</v>
      </c>
      <c r="AF16" s="26">
        <f>'BAR BB| Open rates'!AF16*0.87*0.9+25</f>
        <v>21870.7</v>
      </c>
      <c r="AG16" s="26">
        <f>'BAR BB| Open rates'!AG16*0.87*0.9+25</f>
        <v>23436.7</v>
      </c>
      <c r="AH16" s="26">
        <f>'BAR BB| Open rates'!AH16*0.87*0.9+25</f>
        <v>21870.7</v>
      </c>
      <c r="AI16" s="26">
        <f>'BAR BB| Open rates'!AI16*0.87*0.9+25</f>
        <v>23436.7</v>
      </c>
      <c r="AJ16" s="26">
        <f>'BAR BB| Open rates'!AJ16*0.87*0.9+25</f>
        <v>25002.7</v>
      </c>
      <c r="AK16" s="26">
        <f>'BAR BB| Open rates'!AK16*0.87*0.9+25</f>
        <v>28134.7</v>
      </c>
      <c r="AL16" s="26">
        <f>'BAR BB| Open rates'!AL16*0.87*0.9+25</f>
        <v>31266.7</v>
      </c>
      <c r="AM16" s="26">
        <f>'BAR BB| Open rates'!AM16*0.87*0.9+25</f>
        <v>28134.7</v>
      </c>
      <c r="AN16" s="26">
        <f>'BAR BB| Open rates'!AN16*0.87*0.9+25</f>
        <v>34398.700000000004</v>
      </c>
      <c r="AO16" s="26">
        <f>'BAR BB| Open rates'!AO16*0.87*0.9+25</f>
        <v>36747.700000000004</v>
      </c>
      <c r="AP16" s="26">
        <f>'BAR BB| Open rates'!AP16*0.87*0.9+25</f>
        <v>25002.7</v>
      </c>
      <c r="AQ16" s="26">
        <f>'BAR BB| Open rates'!AQ16*0.87*0.9+25</f>
        <v>20304.7</v>
      </c>
      <c r="AR16" s="26">
        <f>'BAR BB| Open rates'!AR16*0.87*0.9+25</f>
        <v>17329.3</v>
      </c>
      <c r="AS16" s="26">
        <f>'BAR BB| Open rates'!AS16*0.87*0.9+25</f>
        <v>16546.3</v>
      </c>
      <c r="AT16" s="26">
        <f>'BAR BB| Open rates'!AT16*0.87*0.9+25</f>
        <v>15606.7</v>
      </c>
      <c r="AU16" s="26">
        <f>'BAR BB| Open rates'!AU16*0.87*0.9+25</f>
        <v>12944.5</v>
      </c>
      <c r="AV16" s="26">
        <f>'BAR BB| Open rates'!AV16*0.87*0.9+25</f>
        <v>14040.7</v>
      </c>
      <c r="AW16" s="26">
        <f>'BAR BB| Open rates'!AW16*0.87*0.9+25</f>
        <v>14588.800000000001</v>
      </c>
      <c r="AX16" s="26">
        <f>'BAR BB| Open rates'!AX16*0.87*0.9+25</f>
        <v>14040.7</v>
      </c>
      <c r="AY16" s="26">
        <f>'BAR BB| Open rates'!AY16*0.87*0.9+25</f>
        <v>14040.7</v>
      </c>
      <c r="AZ16" s="26">
        <f>'BAR BB| Open rates'!AZ16*0.87*0.9+25</f>
        <v>14588.800000000001</v>
      </c>
      <c r="BA16" s="26">
        <f>'BAR BB| Open rates'!BA16*0.87*0.9+25</f>
        <v>14040.7</v>
      </c>
      <c r="BB16" s="26">
        <f>'BAR BB| Open rates'!BB16*0.87*0.9+25</f>
        <v>14588.800000000001</v>
      </c>
      <c r="BC16" s="26">
        <f>'BAR BB| Open rates'!BC16*0.87*0.9+25</f>
        <v>14040.7</v>
      </c>
    </row>
    <row r="17" spans="1:55" s="76" customFormat="1" ht="12" customHeight="1" x14ac:dyDescent="0.2">
      <c r="A17" s="75" t="s">
        <v>160</v>
      </c>
      <c r="B17" s="26"/>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row>
    <row r="18" spans="1:55" s="76" customFormat="1" ht="12" customHeight="1" x14ac:dyDescent="0.2">
      <c r="A18" s="15">
        <v>1</v>
      </c>
      <c r="B18" s="26">
        <f>'BAR BB| Open rates'!B18*0.87*0.9+25</f>
        <v>11770</v>
      </c>
      <c r="C18" s="26">
        <f>'BAR BB| Open rates'!C18*0.87*0.9+25</f>
        <v>12709.6</v>
      </c>
      <c r="D18" s="26">
        <f>'BAR BB| Open rates'!D18*0.87*0.9+25</f>
        <v>12709.6</v>
      </c>
      <c r="E18" s="26">
        <f>'BAR BB| Open rates'!E18*0.87*0.9+25</f>
        <v>15685</v>
      </c>
      <c r="F18" s="26">
        <f>'BAR BB| Open rates'!F18*0.87*0.9+25</f>
        <v>10752.1</v>
      </c>
      <c r="G18" s="26">
        <f>'BAR BB| Open rates'!G18*0.87*0.9+25</f>
        <v>10752.1</v>
      </c>
      <c r="H18" s="26">
        <f>'BAR BB| Open rates'!H18*0.87*0.9+25</f>
        <v>9969.1</v>
      </c>
      <c r="I18" s="26">
        <f>'BAR BB| Open rates'!I18*0.87*0.9+25</f>
        <v>10752.1</v>
      </c>
      <c r="J18" s="26">
        <f>'BAR BB| Open rates'!J18*0.87*0.9+25</f>
        <v>9969.1</v>
      </c>
      <c r="K18" s="26">
        <f>'BAR BB| Open rates'!K18*0.87*0.9+25</f>
        <v>10752.1</v>
      </c>
      <c r="L18" s="26">
        <f>'BAR BB| Open rates'!L18*0.87*0.9+25</f>
        <v>9969.1</v>
      </c>
      <c r="M18" s="26">
        <f>'BAR BB| Open rates'!M18*0.87*0.9+25</f>
        <v>10752.1</v>
      </c>
      <c r="N18" s="26">
        <f>'BAR BB| Open rates'!N18*0.87*0.9+25</f>
        <v>9969.1</v>
      </c>
      <c r="O18" s="26">
        <f>'BAR BB| Open rates'!O18*0.87*0.9+25</f>
        <v>10752.1</v>
      </c>
      <c r="P18" s="26">
        <f>'BAR BB| Open rates'!P18*0.87*0.9+25</f>
        <v>9969.1</v>
      </c>
      <c r="Q18" s="26">
        <f>'BAR BB| Open rates'!Q18*0.87*0.9+25</f>
        <v>9969.1</v>
      </c>
      <c r="R18" s="26">
        <f>'BAR BB| Open rates'!R18*0.87*0.9+25</f>
        <v>10752.1</v>
      </c>
      <c r="S18" s="26">
        <f>'BAR BB| Open rates'!S18*0.87*0.9+25</f>
        <v>10752.1</v>
      </c>
      <c r="T18" s="26">
        <f>'BAR BB| Open rates'!T18*0.87*0.9+25</f>
        <v>10752.1</v>
      </c>
      <c r="U18" s="26">
        <f>'BAR BB| Open rates'!U18*0.87*0.9+25</f>
        <v>10752.1</v>
      </c>
      <c r="V18" s="26">
        <f>'BAR BB| Open rates'!V18*0.87*0.9+25</f>
        <v>12709.6</v>
      </c>
      <c r="W18" s="26">
        <f>'BAR BB| Open rates'!W18*0.87*0.9+25</f>
        <v>11770</v>
      </c>
      <c r="X18" s="26">
        <f>'BAR BB| Open rates'!X18*0.87*0.9+25</f>
        <v>18034</v>
      </c>
      <c r="Y18" s="26">
        <f>'BAR BB| Open rates'!Y18*0.87*0.9+25</f>
        <v>37530.700000000004</v>
      </c>
      <c r="Z18" s="26">
        <f>'BAR BB| Open rates'!Z18*0.87*0.9+25</f>
        <v>37530.700000000004</v>
      </c>
      <c r="AA18" s="26">
        <f>'BAR BB| Open rates'!AA18*0.87*0.9+25</f>
        <v>37530.700000000004</v>
      </c>
      <c r="AB18" s="26">
        <f>'BAR BB| Open rates'!AB18*0.87*0.9+25</f>
        <v>39879.700000000004</v>
      </c>
      <c r="AC18" s="26">
        <f>'BAR BB| Open rates'!AC18*0.87*0.9+25</f>
        <v>37530.700000000004</v>
      </c>
      <c r="AD18" s="26">
        <f>'BAR BB| Open rates'!AD18*0.87*0.9+25</f>
        <v>26568.7</v>
      </c>
      <c r="AE18" s="26">
        <f>'BAR BB| Open rates'!AE18*0.87*0.9+25</f>
        <v>19521.7</v>
      </c>
      <c r="AF18" s="26">
        <f>'BAR BB| Open rates'!AF18*0.87*0.9+25</f>
        <v>21087.7</v>
      </c>
      <c r="AG18" s="26">
        <f>'BAR BB| Open rates'!AG18*0.87*0.9+25</f>
        <v>22653.7</v>
      </c>
      <c r="AH18" s="26">
        <f>'BAR BB| Open rates'!AH18*0.87*0.9+25</f>
        <v>21087.7</v>
      </c>
      <c r="AI18" s="26">
        <f>'BAR BB| Open rates'!AI18*0.87*0.9+25</f>
        <v>22653.7</v>
      </c>
      <c r="AJ18" s="26">
        <f>'BAR BB| Open rates'!AJ18*0.87*0.9+25</f>
        <v>24219.7</v>
      </c>
      <c r="AK18" s="26">
        <f>'BAR BB| Open rates'!AK18*0.87*0.9+25</f>
        <v>28134.7</v>
      </c>
      <c r="AL18" s="26">
        <f>'BAR BB| Open rates'!AL18*0.87*0.9+25</f>
        <v>31266.7</v>
      </c>
      <c r="AM18" s="26">
        <f>'BAR BB| Open rates'!AM18*0.87*0.9+25</f>
        <v>28134.7</v>
      </c>
      <c r="AN18" s="26">
        <f>'BAR BB| Open rates'!AN18*0.87*0.9+25</f>
        <v>34398.700000000004</v>
      </c>
      <c r="AO18" s="26">
        <f>'BAR BB| Open rates'!AO18*0.87*0.9+25</f>
        <v>36747.700000000004</v>
      </c>
      <c r="AP18" s="26">
        <f>'BAR BB| Open rates'!AP18*0.87*0.9+25</f>
        <v>24219.7</v>
      </c>
      <c r="AQ18" s="26">
        <f>'BAR BB| Open rates'!AQ18*0.87*0.9+25</f>
        <v>19521.7</v>
      </c>
      <c r="AR18" s="26">
        <f>'BAR BB| Open rates'!AR18*0.87*0.9+25</f>
        <v>16546.3</v>
      </c>
      <c r="AS18" s="26">
        <f>'BAR BB| Open rates'!AS18*0.87*0.9+25</f>
        <v>15763.300000000001</v>
      </c>
      <c r="AT18" s="26">
        <f>'BAR BB| Open rates'!AT18*0.87*0.9+25</f>
        <v>14823.7</v>
      </c>
      <c r="AU18" s="26">
        <f>'BAR BB| Open rates'!AU18*0.87*0.9+25</f>
        <v>11770</v>
      </c>
      <c r="AV18" s="26">
        <f>'BAR BB| Open rates'!AV18*0.87*0.9+25</f>
        <v>13257.7</v>
      </c>
      <c r="AW18" s="26">
        <f>'BAR BB| Open rates'!AW18*0.87*0.9+25</f>
        <v>13805.800000000001</v>
      </c>
      <c r="AX18" s="26">
        <f>'BAR BB| Open rates'!AX18*0.87*0.9+25</f>
        <v>13257.7</v>
      </c>
      <c r="AY18" s="26">
        <f>'BAR BB| Open rates'!AY18*0.87*0.9+25</f>
        <v>13257.7</v>
      </c>
      <c r="AZ18" s="26">
        <f>'BAR BB| Open rates'!AZ18*0.87*0.9+25</f>
        <v>13805.800000000001</v>
      </c>
      <c r="BA18" s="26">
        <f>'BAR BB| Open rates'!BA18*0.87*0.9+25</f>
        <v>13257.7</v>
      </c>
      <c r="BB18" s="26">
        <f>'BAR BB| Open rates'!BB18*0.87*0.9+25</f>
        <v>13805.800000000001</v>
      </c>
      <c r="BC18" s="26">
        <f>'BAR BB| Open rates'!BC18*0.87*0.9+25</f>
        <v>13257.7</v>
      </c>
    </row>
    <row r="19" spans="1:55" s="76" customFormat="1" ht="12" customHeight="1" x14ac:dyDescent="0.2">
      <c r="A19" s="15">
        <v>2</v>
      </c>
      <c r="B19" s="26">
        <f>'BAR BB| Open rates'!B19*0.87*0.9+25</f>
        <v>12944.5</v>
      </c>
      <c r="C19" s="26">
        <f>'BAR BB| Open rates'!C19*0.87*0.9+25</f>
        <v>13884.1</v>
      </c>
      <c r="D19" s="26">
        <f>'BAR BB| Open rates'!D19*0.87*0.9+25</f>
        <v>13884.1</v>
      </c>
      <c r="E19" s="26">
        <f>'BAR BB| Open rates'!E19*0.87*0.9+25</f>
        <v>16859.5</v>
      </c>
      <c r="F19" s="26">
        <f>'BAR BB| Open rates'!F19*0.87*0.9+25</f>
        <v>11926.6</v>
      </c>
      <c r="G19" s="26">
        <f>'BAR BB| Open rates'!G19*0.87*0.9+25</f>
        <v>11926.6</v>
      </c>
      <c r="H19" s="26">
        <f>'BAR BB| Open rates'!H19*0.87*0.9+25</f>
        <v>11143.6</v>
      </c>
      <c r="I19" s="26">
        <f>'BAR BB| Open rates'!I19*0.87*0.9+25</f>
        <v>11926.6</v>
      </c>
      <c r="J19" s="26">
        <f>'BAR BB| Open rates'!J19*0.87*0.9+25</f>
        <v>11143.6</v>
      </c>
      <c r="K19" s="26">
        <f>'BAR BB| Open rates'!K19*0.87*0.9+25</f>
        <v>11926.6</v>
      </c>
      <c r="L19" s="26">
        <f>'BAR BB| Open rates'!L19*0.87*0.9+25</f>
        <v>11143.6</v>
      </c>
      <c r="M19" s="26">
        <f>'BAR BB| Open rates'!M19*0.87*0.9+25</f>
        <v>11926.6</v>
      </c>
      <c r="N19" s="26">
        <f>'BAR BB| Open rates'!N19*0.87*0.9+25</f>
        <v>11143.6</v>
      </c>
      <c r="O19" s="26">
        <f>'BAR BB| Open rates'!O19*0.87*0.9+25</f>
        <v>11926.6</v>
      </c>
      <c r="P19" s="26">
        <f>'BAR BB| Open rates'!P19*0.87*0.9+25</f>
        <v>11143.6</v>
      </c>
      <c r="Q19" s="26">
        <f>'BAR BB| Open rates'!Q19*0.87*0.9+25</f>
        <v>11143.6</v>
      </c>
      <c r="R19" s="26">
        <f>'BAR BB| Open rates'!R19*0.87*0.9+25</f>
        <v>11926.6</v>
      </c>
      <c r="S19" s="26">
        <f>'BAR BB| Open rates'!S19*0.87*0.9+25</f>
        <v>11926.6</v>
      </c>
      <c r="T19" s="26">
        <f>'BAR BB| Open rates'!T19*0.87*0.9+25</f>
        <v>11926.6</v>
      </c>
      <c r="U19" s="26">
        <f>'BAR BB| Open rates'!U19*0.87*0.9+25</f>
        <v>11926.6</v>
      </c>
      <c r="V19" s="26">
        <f>'BAR BB| Open rates'!V19*0.87*0.9+25</f>
        <v>13884.1</v>
      </c>
      <c r="W19" s="26">
        <f>'BAR BB| Open rates'!W19*0.87*0.9+25</f>
        <v>12944.5</v>
      </c>
      <c r="X19" s="26">
        <f>'BAR BB| Open rates'!X19*0.87*0.9+25</f>
        <v>19208.5</v>
      </c>
      <c r="Y19" s="26">
        <f>'BAR BB| Open rates'!Y19*0.87*0.9+25</f>
        <v>39096.700000000004</v>
      </c>
      <c r="Z19" s="26">
        <f>'BAR BB| Open rates'!Z19*0.87*0.9+25</f>
        <v>39096.700000000004</v>
      </c>
      <c r="AA19" s="26">
        <f>'BAR BB| Open rates'!AA19*0.87*0.9+25</f>
        <v>39096.700000000004</v>
      </c>
      <c r="AB19" s="26">
        <f>'BAR BB| Open rates'!AB19*0.87*0.9+25</f>
        <v>41445.700000000004</v>
      </c>
      <c r="AC19" s="26">
        <f>'BAR BB| Open rates'!AC19*0.87*0.9+25</f>
        <v>39096.700000000004</v>
      </c>
      <c r="AD19" s="26">
        <f>'BAR BB| Open rates'!AD19*0.87*0.9+25</f>
        <v>28134.7</v>
      </c>
      <c r="AE19" s="26">
        <f>'BAR BB| Open rates'!AE19*0.87*0.9+25</f>
        <v>21087.7</v>
      </c>
      <c r="AF19" s="26">
        <f>'BAR BB| Open rates'!AF19*0.87*0.9+25</f>
        <v>22653.7</v>
      </c>
      <c r="AG19" s="26">
        <f>'BAR BB| Open rates'!AG19*0.87*0.9+25</f>
        <v>24219.7</v>
      </c>
      <c r="AH19" s="26">
        <f>'BAR BB| Open rates'!AH19*0.87*0.9+25</f>
        <v>22653.7</v>
      </c>
      <c r="AI19" s="26">
        <f>'BAR BB| Open rates'!AI19*0.87*0.9+25</f>
        <v>24219.7</v>
      </c>
      <c r="AJ19" s="26">
        <f>'BAR BB| Open rates'!AJ19*0.87*0.9+25</f>
        <v>25785.7</v>
      </c>
      <c r="AK19" s="26">
        <f>'BAR BB| Open rates'!AK19*0.87*0.9+25</f>
        <v>29700.7</v>
      </c>
      <c r="AL19" s="26">
        <f>'BAR BB| Open rates'!AL19*0.87*0.9+25</f>
        <v>32832.700000000004</v>
      </c>
      <c r="AM19" s="26">
        <f>'BAR BB| Open rates'!AM19*0.87*0.9+25</f>
        <v>29700.7</v>
      </c>
      <c r="AN19" s="26">
        <f>'BAR BB| Open rates'!AN19*0.87*0.9+25</f>
        <v>35964.700000000004</v>
      </c>
      <c r="AO19" s="26">
        <f>'BAR BB| Open rates'!AO19*0.87*0.9+25</f>
        <v>38313.700000000004</v>
      </c>
      <c r="AP19" s="26">
        <f>'BAR BB| Open rates'!AP19*0.87*0.9+25</f>
        <v>25785.7</v>
      </c>
      <c r="AQ19" s="26">
        <f>'BAR BB| Open rates'!AQ19*0.87*0.9+25</f>
        <v>21087.7</v>
      </c>
      <c r="AR19" s="26">
        <f>'BAR BB| Open rates'!AR19*0.87*0.9+25</f>
        <v>18112.3</v>
      </c>
      <c r="AS19" s="26">
        <f>'BAR BB| Open rates'!AS19*0.87*0.9+25</f>
        <v>17329.3</v>
      </c>
      <c r="AT19" s="26">
        <f>'BAR BB| Open rates'!AT19*0.87*0.9+25</f>
        <v>16389.7</v>
      </c>
      <c r="AU19" s="26">
        <f>'BAR BB| Open rates'!AU19*0.87*0.9+25</f>
        <v>13336</v>
      </c>
      <c r="AV19" s="26">
        <f>'BAR BB| Open rates'!AV19*0.87*0.9+25</f>
        <v>14823.7</v>
      </c>
      <c r="AW19" s="26">
        <f>'BAR BB| Open rates'!AW19*0.87*0.9+25</f>
        <v>15371.800000000001</v>
      </c>
      <c r="AX19" s="26">
        <f>'BAR BB| Open rates'!AX19*0.87*0.9+25</f>
        <v>14823.7</v>
      </c>
      <c r="AY19" s="26">
        <f>'BAR BB| Open rates'!AY19*0.87*0.9+25</f>
        <v>14823.7</v>
      </c>
      <c r="AZ19" s="26">
        <f>'BAR BB| Open rates'!AZ19*0.87*0.9+25</f>
        <v>15371.800000000001</v>
      </c>
      <c r="BA19" s="26">
        <f>'BAR BB| Open rates'!BA19*0.87*0.9+25</f>
        <v>14823.7</v>
      </c>
      <c r="BB19" s="26">
        <f>'BAR BB| Open rates'!BB19*0.87*0.9+25</f>
        <v>15371.800000000001</v>
      </c>
      <c r="BC19" s="26">
        <f>'BAR BB| Open rates'!BC19*0.87*0.9+25</f>
        <v>14823.7</v>
      </c>
    </row>
    <row r="20" spans="1:55" s="76" customFormat="1" ht="12" customHeight="1" x14ac:dyDescent="0.2">
      <c r="A20" s="75" t="s">
        <v>56</v>
      </c>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row>
    <row r="21" spans="1:55" s="76" customFormat="1" ht="12" customHeight="1" x14ac:dyDescent="0.2">
      <c r="A21" s="15">
        <v>1</v>
      </c>
      <c r="B21" s="26">
        <f>'BAR BB| Open rates'!B21*0.87*0.9+25</f>
        <v>13257.7</v>
      </c>
      <c r="C21" s="26">
        <f>'BAR BB| Open rates'!C21*0.87*0.9+25</f>
        <v>14197.300000000001</v>
      </c>
      <c r="D21" s="26">
        <f>'BAR BB| Open rates'!D21*0.87*0.9+25</f>
        <v>14197.300000000001</v>
      </c>
      <c r="E21" s="26">
        <f>'BAR BB| Open rates'!E21*0.87*0.9+25</f>
        <v>17172.7</v>
      </c>
      <c r="F21" s="26">
        <f>'BAR BB| Open rates'!F21*0.87*0.9+25</f>
        <v>12239.800000000001</v>
      </c>
      <c r="G21" s="26">
        <f>'BAR BB| Open rates'!G21*0.87*0.9+25</f>
        <v>12239.800000000001</v>
      </c>
      <c r="H21" s="26">
        <f>'BAR BB| Open rates'!H21*0.87*0.9+25</f>
        <v>11456.800000000001</v>
      </c>
      <c r="I21" s="26">
        <f>'BAR BB| Open rates'!I21*0.87*0.9+25</f>
        <v>12239.800000000001</v>
      </c>
      <c r="J21" s="26">
        <f>'BAR BB| Open rates'!J21*0.87*0.9+25</f>
        <v>11456.800000000001</v>
      </c>
      <c r="K21" s="26">
        <f>'BAR BB| Open rates'!K21*0.87*0.9+25</f>
        <v>12239.800000000001</v>
      </c>
      <c r="L21" s="26">
        <f>'BAR BB| Open rates'!L21*0.87*0.9+25</f>
        <v>11456.800000000001</v>
      </c>
      <c r="M21" s="26">
        <f>'BAR BB| Open rates'!M21*0.87*0.9+25</f>
        <v>12239.800000000001</v>
      </c>
      <c r="N21" s="26">
        <f>'BAR BB| Open rates'!N21*0.87*0.9+25</f>
        <v>11456.800000000001</v>
      </c>
      <c r="O21" s="26">
        <f>'BAR BB| Open rates'!O21*0.87*0.9+25</f>
        <v>12239.800000000001</v>
      </c>
      <c r="P21" s="26">
        <f>'BAR BB| Open rates'!P21*0.87*0.9+25</f>
        <v>11456.800000000001</v>
      </c>
      <c r="Q21" s="26">
        <f>'BAR BB| Open rates'!Q21*0.87*0.9+25</f>
        <v>11456.800000000001</v>
      </c>
      <c r="R21" s="26">
        <f>'BAR BB| Open rates'!R21*0.87*0.9+25</f>
        <v>12239.800000000001</v>
      </c>
      <c r="S21" s="26">
        <f>'BAR BB| Open rates'!S21*0.87*0.9+25</f>
        <v>12239.800000000001</v>
      </c>
      <c r="T21" s="26">
        <f>'BAR BB| Open rates'!T21*0.87*0.9+25</f>
        <v>12239.800000000001</v>
      </c>
      <c r="U21" s="26">
        <f>'BAR BB| Open rates'!U21*0.87*0.9+25</f>
        <v>12239.800000000001</v>
      </c>
      <c r="V21" s="26">
        <f>'BAR BB| Open rates'!V21*0.87*0.9+25</f>
        <v>14197.300000000001</v>
      </c>
      <c r="W21" s="26">
        <f>'BAR BB| Open rates'!W21*0.87*0.9+25</f>
        <v>13257.7</v>
      </c>
      <c r="X21" s="26">
        <f>'BAR BB| Open rates'!X21*0.87*0.9+25</f>
        <v>19521.7</v>
      </c>
      <c r="Y21" s="26">
        <f>'BAR BB| Open rates'!Y21*0.87*0.9+25</f>
        <v>61803.700000000004</v>
      </c>
      <c r="Z21" s="26">
        <f>'BAR BB| Open rates'!Z21*0.87*0.9+25</f>
        <v>61803.700000000004</v>
      </c>
      <c r="AA21" s="26">
        <f>'BAR BB| Open rates'!AA21*0.87*0.9+25</f>
        <v>61803.700000000004</v>
      </c>
      <c r="AB21" s="26">
        <f>'BAR BB| Open rates'!AB21*0.87*0.9+25</f>
        <v>64152.700000000004</v>
      </c>
      <c r="AC21" s="26">
        <f>'BAR BB| Open rates'!AC21*0.87*0.9+25</f>
        <v>61803.700000000004</v>
      </c>
      <c r="AD21" s="26">
        <f>'BAR BB| Open rates'!AD21*0.87*0.9+25</f>
        <v>41445.700000000004</v>
      </c>
      <c r="AE21" s="26">
        <f>'BAR BB| Open rates'!AE21*0.87*0.9+25</f>
        <v>34398.700000000004</v>
      </c>
      <c r="AF21" s="26">
        <f>'BAR BB| Open rates'!AF21*0.87*0.9+25</f>
        <v>35964.700000000004</v>
      </c>
      <c r="AG21" s="26">
        <f>'BAR BB| Open rates'!AG21*0.87*0.9+25</f>
        <v>37530.700000000004</v>
      </c>
      <c r="AH21" s="26">
        <f>'BAR BB| Open rates'!AH21*0.87*0.9+25</f>
        <v>35964.700000000004</v>
      </c>
      <c r="AI21" s="26">
        <f>'BAR BB| Open rates'!AI21*0.87*0.9+25</f>
        <v>37530.700000000004</v>
      </c>
      <c r="AJ21" s="26">
        <f>'BAR BB| Open rates'!AJ21*0.87*0.9+25</f>
        <v>39096.700000000004</v>
      </c>
      <c r="AK21" s="26">
        <f>'BAR BB| Open rates'!AK21*0.87*0.9+25</f>
        <v>46926.700000000004</v>
      </c>
      <c r="AL21" s="26">
        <f>'BAR BB| Open rates'!AL21*0.87*0.9+25</f>
        <v>50058.700000000004</v>
      </c>
      <c r="AM21" s="26">
        <f>'BAR BB| Open rates'!AM21*0.87*0.9+25</f>
        <v>46926.700000000004</v>
      </c>
      <c r="AN21" s="26">
        <f>'BAR BB| Open rates'!AN21*0.87*0.9+25</f>
        <v>53190.700000000004</v>
      </c>
      <c r="AO21" s="26">
        <f>'BAR BB| Open rates'!AO21*0.87*0.9+25</f>
        <v>57105.700000000004</v>
      </c>
      <c r="AP21" s="26">
        <f>'BAR BB| Open rates'!AP21*0.87*0.9+25</f>
        <v>39096.700000000004</v>
      </c>
      <c r="AQ21" s="26">
        <f>'BAR BB| Open rates'!AQ21*0.87*0.9+25</f>
        <v>34398.700000000004</v>
      </c>
      <c r="AR21" s="26">
        <f>'BAR BB| Open rates'!AR21*0.87*0.9+25</f>
        <v>31423.3</v>
      </c>
      <c r="AS21" s="26">
        <f>'BAR BB| Open rates'!AS21*0.87*0.9+25</f>
        <v>30640.3</v>
      </c>
      <c r="AT21" s="26">
        <f>'BAR BB| Open rates'!AT21*0.87*0.9+25</f>
        <v>29700.7</v>
      </c>
      <c r="AU21" s="26">
        <f>'BAR BB| Open rates'!AU21*0.87*0.9+25</f>
        <v>13257.7</v>
      </c>
      <c r="AV21" s="26">
        <f>'BAR BB| Open rates'!AV21*0.87*0.9+25</f>
        <v>28134.7</v>
      </c>
      <c r="AW21" s="26">
        <f>'BAR BB| Open rates'!AW21*0.87*0.9+25</f>
        <v>28682.799999999999</v>
      </c>
      <c r="AX21" s="26">
        <f>'BAR BB| Open rates'!AX21*0.87*0.9+25</f>
        <v>28134.7</v>
      </c>
      <c r="AY21" s="26">
        <f>'BAR BB| Open rates'!AY21*0.87*0.9+25</f>
        <v>28134.7</v>
      </c>
      <c r="AZ21" s="26">
        <f>'BAR BB| Open rates'!AZ21*0.87*0.9+25</f>
        <v>28682.799999999999</v>
      </c>
      <c r="BA21" s="26">
        <f>'BAR BB| Open rates'!BA21*0.87*0.9+25</f>
        <v>28134.7</v>
      </c>
      <c r="BB21" s="26">
        <f>'BAR BB| Open rates'!BB21*0.87*0.9+25</f>
        <v>28682.799999999999</v>
      </c>
      <c r="BC21" s="26">
        <f>'BAR BB| Open rates'!BC21*0.87*0.9+25</f>
        <v>28134.7</v>
      </c>
    </row>
    <row r="22" spans="1:55" s="76" customFormat="1" ht="12" customHeight="1" x14ac:dyDescent="0.2">
      <c r="A22" s="15">
        <v>2</v>
      </c>
      <c r="B22" s="26">
        <f>'BAR BB| Open rates'!B22*0.87*0.9+25</f>
        <v>14432.2</v>
      </c>
      <c r="C22" s="26">
        <f>'BAR BB| Open rates'!C22*0.87*0.9+25</f>
        <v>15371.800000000001</v>
      </c>
      <c r="D22" s="26">
        <f>'BAR BB| Open rates'!D22*0.87*0.9+25</f>
        <v>15371.800000000001</v>
      </c>
      <c r="E22" s="26">
        <f>'BAR BB| Open rates'!E22*0.87*0.9+25</f>
        <v>18347.2</v>
      </c>
      <c r="F22" s="26">
        <f>'BAR BB| Open rates'!F22*0.87*0.9+25</f>
        <v>13414.300000000001</v>
      </c>
      <c r="G22" s="26">
        <f>'BAR BB| Open rates'!G22*0.87*0.9+25</f>
        <v>13414.300000000001</v>
      </c>
      <c r="H22" s="26">
        <f>'BAR BB| Open rates'!H22*0.87*0.9+25</f>
        <v>12631.300000000001</v>
      </c>
      <c r="I22" s="26">
        <f>'BAR BB| Open rates'!I22*0.87*0.9+25</f>
        <v>13414.300000000001</v>
      </c>
      <c r="J22" s="26">
        <f>'BAR BB| Open rates'!J22*0.87*0.9+25</f>
        <v>12631.300000000001</v>
      </c>
      <c r="K22" s="26">
        <f>'BAR BB| Open rates'!K22*0.87*0.9+25</f>
        <v>13414.300000000001</v>
      </c>
      <c r="L22" s="26">
        <f>'BAR BB| Open rates'!L22*0.87*0.9+25</f>
        <v>12631.300000000001</v>
      </c>
      <c r="M22" s="26">
        <f>'BAR BB| Open rates'!M22*0.87*0.9+25</f>
        <v>13414.300000000001</v>
      </c>
      <c r="N22" s="26">
        <f>'BAR BB| Open rates'!N22*0.87*0.9+25</f>
        <v>12631.300000000001</v>
      </c>
      <c r="O22" s="26">
        <f>'BAR BB| Open rates'!O22*0.87*0.9+25</f>
        <v>13414.300000000001</v>
      </c>
      <c r="P22" s="26">
        <f>'BAR BB| Open rates'!P22*0.87*0.9+25</f>
        <v>12631.300000000001</v>
      </c>
      <c r="Q22" s="26">
        <f>'BAR BB| Open rates'!Q22*0.87*0.9+25</f>
        <v>12631.300000000001</v>
      </c>
      <c r="R22" s="26">
        <f>'BAR BB| Open rates'!R22*0.87*0.9+25</f>
        <v>13414.300000000001</v>
      </c>
      <c r="S22" s="26">
        <f>'BAR BB| Open rates'!S22*0.87*0.9+25</f>
        <v>13414.300000000001</v>
      </c>
      <c r="T22" s="26">
        <f>'BAR BB| Open rates'!T22*0.87*0.9+25</f>
        <v>13414.300000000001</v>
      </c>
      <c r="U22" s="26">
        <f>'BAR BB| Open rates'!U22*0.87*0.9+25</f>
        <v>13414.300000000001</v>
      </c>
      <c r="V22" s="26">
        <f>'BAR BB| Open rates'!V22*0.87*0.9+25</f>
        <v>15371.800000000001</v>
      </c>
      <c r="W22" s="26">
        <f>'BAR BB| Open rates'!W22*0.87*0.9+25</f>
        <v>14432.2</v>
      </c>
      <c r="X22" s="26">
        <f>'BAR BB| Open rates'!X22*0.87*0.9+25</f>
        <v>20696.2</v>
      </c>
      <c r="Y22" s="26">
        <f>'BAR BB| Open rates'!Y22*0.87*0.9+25</f>
        <v>63369.700000000004</v>
      </c>
      <c r="Z22" s="26">
        <f>'BAR BB| Open rates'!Z22*0.87*0.9+25</f>
        <v>63369.700000000004</v>
      </c>
      <c r="AA22" s="26">
        <f>'BAR BB| Open rates'!AA22*0.87*0.9+25</f>
        <v>63369.700000000004</v>
      </c>
      <c r="AB22" s="26">
        <f>'BAR BB| Open rates'!AB22*0.87*0.9+25</f>
        <v>65718.7</v>
      </c>
      <c r="AC22" s="26">
        <f>'BAR BB| Open rates'!AC22*0.87*0.9+25</f>
        <v>63369.700000000004</v>
      </c>
      <c r="AD22" s="26">
        <f>'BAR BB| Open rates'!AD22*0.87*0.9+25</f>
        <v>43011.700000000004</v>
      </c>
      <c r="AE22" s="26">
        <f>'BAR BB| Open rates'!AE22*0.87*0.9+25</f>
        <v>35964.700000000004</v>
      </c>
      <c r="AF22" s="26">
        <f>'BAR BB| Open rates'!AF22*0.87*0.9+25</f>
        <v>37530.700000000004</v>
      </c>
      <c r="AG22" s="26">
        <f>'BAR BB| Open rates'!AG22*0.87*0.9+25</f>
        <v>39096.700000000004</v>
      </c>
      <c r="AH22" s="26">
        <f>'BAR BB| Open rates'!AH22*0.87*0.9+25</f>
        <v>37530.700000000004</v>
      </c>
      <c r="AI22" s="26">
        <f>'BAR BB| Open rates'!AI22*0.87*0.9+25</f>
        <v>39096.700000000004</v>
      </c>
      <c r="AJ22" s="26">
        <f>'BAR BB| Open rates'!AJ22*0.87*0.9+25</f>
        <v>40662.700000000004</v>
      </c>
      <c r="AK22" s="26">
        <f>'BAR BB| Open rates'!AK22*0.87*0.9+25</f>
        <v>48492.700000000004</v>
      </c>
      <c r="AL22" s="26">
        <f>'BAR BB| Open rates'!AL22*0.87*0.9+25</f>
        <v>51624.700000000004</v>
      </c>
      <c r="AM22" s="26">
        <f>'BAR BB| Open rates'!AM22*0.87*0.9+25</f>
        <v>48492.700000000004</v>
      </c>
      <c r="AN22" s="26">
        <f>'BAR BB| Open rates'!AN22*0.87*0.9+25</f>
        <v>54756.700000000004</v>
      </c>
      <c r="AO22" s="26">
        <f>'BAR BB| Open rates'!AO22*0.87*0.9+25</f>
        <v>58671.700000000004</v>
      </c>
      <c r="AP22" s="26">
        <f>'BAR BB| Open rates'!AP22*0.87*0.9+25</f>
        <v>40662.700000000004</v>
      </c>
      <c r="AQ22" s="26">
        <f>'BAR BB| Open rates'!AQ22*0.87*0.9+25</f>
        <v>35964.700000000004</v>
      </c>
      <c r="AR22" s="26">
        <f>'BAR BB| Open rates'!AR22*0.87*0.9+25</f>
        <v>32989.300000000003</v>
      </c>
      <c r="AS22" s="26">
        <f>'BAR BB| Open rates'!AS22*0.87*0.9+25</f>
        <v>32206.3</v>
      </c>
      <c r="AT22" s="26">
        <f>'BAR BB| Open rates'!AT22*0.87*0.9+25</f>
        <v>31266.7</v>
      </c>
      <c r="AU22" s="26">
        <f>'BAR BB| Open rates'!AU22*0.87*0.9+25</f>
        <v>14823.7</v>
      </c>
      <c r="AV22" s="26">
        <f>'BAR BB| Open rates'!AV22*0.87*0.9+25</f>
        <v>29700.7</v>
      </c>
      <c r="AW22" s="26">
        <f>'BAR BB| Open rates'!AW22*0.87*0.9+25</f>
        <v>30248.799999999999</v>
      </c>
      <c r="AX22" s="26">
        <f>'BAR BB| Open rates'!AX22*0.87*0.9+25</f>
        <v>29700.7</v>
      </c>
      <c r="AY22" s="26">
        <f>'BAR BB| Open rates'!AY22*0.87*0.9+25</f>
        <v>29700.7</v>
      </c>
      <c r="AZ22" s="26">
        <f>'BAR BB| Open rates'!AZ22*0.87*0.9+25</f>
        <v>30248.799999999999</v>
      </c>
      <c r="BA22" s="26">
        <f>'BAR BB| Open rates'!BA22*0.87*0.9+25</f>
        <v>29700.7</v>
      </c>
      <c r="BB22" s="26">
        <f>'BAR BB| Open rates'!BB22*0.87*0.9+25</f>
        <v>30248.799999999999</v>
      </c>
      <c r="BC22" s="26">
        <f>'BAR BB| Open rates'!BC22*0.87*0.9+25</f>
        <v>29700.7</v>
      </c>
    </row>
    <row r="23" spans="1:55" s="76" customFormat="1" ht="12" customHeight="1" x14ac:dyDescent="0.2">
      <c r="A23" s="15">
        <v>3</v>
      </c>
      <c r="B23" s="26">
        <f>'BAR BB| Open rates'!B23*0.87*0.9+25</f>
        <v>15606.7</v>
      </c>
      <c r="C23" s="26">
        <f>'BAR BB| Open rates'!C23*0.87*0.9+25</f>
        <v>16546.3</v>
      </c>
      <c r="D23" s="26">
        <f>'BAR BB| Open rates'!D23*0.87*0.9+25</f>
        <v>16546.3</v>
      </c>
      <c r="E23" s="26">
        <f>'BAR BB| Open rates'!E23*0.87*0.9+25</f>
        <v>19521.7</v>
      </c>
      <c r="F23" s="26">
        <f>'BAR BB| Open rates'!F23*0.87*0.9+25</f>
        <v>14588.800000000001</v>
      </c>
      <c r="G23" s="26">
        <f>'BAR BB| Open rates'!G23*0.87*0.9+25</f>
        <v>14588.800000000001</v>
      </c>
      <c r="H23" s="26">
        <f>'BAR BB| Open rates'!H23*0.87*0.9+25</f>
        <v>13805.800000000001</v>
      </c>
      <c r="I23" s="26">
        <f>'BAR BB| Open rates'!I23*0.87*0.9+25</f>
        <v>14588.800000000001</v>
      </c>
      <c r="J23" s="26">
        <f>'BAR BB| Open rates'!J23*0.87*0.9+25</f>
        <v>13805.800000000001</v>
      </c>
      <c r="K23" s="26">
        <f>'BAR BB| Open rates'!K23*0.87*0.9+25</f>
        <v>14588.800000000001</v>
      </c>
      <c r="L23" s="26">
        <f>'BAR BB| Open rates'!L23*0.87*0.9+25</f>
        <v>13805.800000000001</v>
      </c>
      <c r="M23" s="26">
        <f>'BAR BB| Open rates'!M23*0.87*0.9+25</f>
        <v>14588.800000000001</v>
      </c>
      <c r="N23" s="26">
        <f>'BAR BB| Open rates'!N23*0.87*0.9+25</f>
        <v>13805.800000000001</v>
      </c>
      <c r="O23" s="26">
        <f>'BAR BB| Open rates'!O23*0.87*0.9+25</f>
        <v>14588.800000000001</v>
      </c>
      <c r="P23" s="26">
        <f>'BAR BB| Open rates'!P23*0.87*0.9+25</f>
        <v>13805.800000000001</v>
      </c>
      <c r="Q23" s="26">
        <f>'BAR BB| Open rates'!Q23*0.87*0.9+25</f>
        <v>13805.800000000001</v>
      </c>
      <c r="R23" s="26">
        <f>'BAR BB| Open rates'!R23*0.87*0.9+25</f>
        <v>14588.800000000001</v>
      </c>
      <c r="S23" s="26">
        <f>'BAR BB| Open rates'!S23*0.87*0.9+25</f>
        <v>14588.800000000001</v>
      </c>
      <c r="T23" s="26">
        <f>'BAR BB| Open rates'!T23*0.87*0.9+25</f>
        <v>14588.800000000001</v>
      </c>
      <c r="U23" s="26">
        <f>'BAR BB| Open rates'!U23*0.87*0.9+25</f>
        <v>14588.800000000001</v>
      </c>
      <c r="V23" s="26">
        <f>'BAR BB| Open rates'!V23*0.87*0.9+25</f>
        <v>16546.3</v>
      </c>
      <c r="W23" s="26">
        <f>'BAR BB| Open rates'!W23*0.87*0.9+25</f>
        <v>15606.7</v>
      </c>
      <c r="X23" s="26">
        <f>'BAR BB| Open rates'!X23*0.87*0.9+25</f>
        <v>21870.7</v>
      </c>
      <c r="Y23" s="26">
        <f>'BAR BB| Open rates'!Y23*0.87*0.9+25</f>
        <v>64935.700000000004</v>
      </c>
      <c r="Z23" s="26">
        <f>'BAR BB| Open rates'!Z23*0.87*0.9+25</f>
        <v>64935.700000000004</v>
      </c>
      <c r="AA23" s="26">
        <f>'BAR BB| Open rates'!AA23*0.87*0.9+25</f>
        <v>64935.700000000004</v>
      </c>
      <c r="AB23" s="26">
        <f>'BAR BB| Open rates'!AB23*0.87*0.9+25</f>
        <v>67284.7</v>
      </c>
      <c r="AC23" s="26">
        <f>'BAR BB| Open rates'!AC23*0.87*0.9+25</f>
        <v>64935.700000000004</v>
      </c>
      <c r="AD23" s="26">
        <f>'BAR BB| Open rates'!AD23*0.87*0.9+25</f>
        <v>44577.700000000004</v>
      </c>
      <c r="AE23" s="26">
        <f>'BAR BB| Open rates'!AE23*0.87*0.9+25</f>
        <v>37530.700000000004</v>
      </c>
      <c r="AF23" s="26">
        <f>'BAR BB| Open rates'!AF23*0.87*0.9+25</f>
        <v>39096.700000000004</v>
      </c>
      <c r="AG23" s="26">
        <f>'BAR BB| Open rates'!AG23*0.87*0.9+25</f>
        <v>40662.700000000004</v>
      </c>
      <c r="AH23" s="26">
        <f>'BAR BB| Open rates'!AH23*0.87*0.9+25</f>
        <v>39096.700000000004</v>
      </c>
      <c r="AI23" s="26">
        <f>'BAR BB| Open rates'!AI23*0.87*0.9+25</f>
        <v>40662.700000000004</v>
      </c>
      <c r="AJ23" s="26">
        <f>'BAR BB| Open rates'!AJ23*0.87*0.9+25</f>
        <v>42228.700000000004</v>
      </c>
      <c r="AK23" s="26">
        <f>'BAR BB| Open rates'!AK23*0.87*0.9+25</f>
        <v>50058.700000000004</v>
      </c>
      <c r="AL23" s="26">
        <f>'BAR BB| Open rates'!AL23*0.87*0.9+25</f>
        <v>53190.700000000004</v>
      </c>
      <c r="AM23" s="26">
        <f>'BAR BB| Open rates'!AM23*0.87*0.9+25</f>
        <v>50058.700000000004</v>
      </c>
      <c r="AN23" s="26">
        <f>'BAR BB| Open rates'!AN23*0.87*0.9+25</f>
        <v>56322.700000000004</v>
      </c>
      <c r="AO23" s="26">
        <f>'BAR BB| Open rates'!AO23*0.87*0.9+25</f>
        <v>60237.700000000004</v>
      </c>
      <c r="AP23" s="26">
        <f>'BAR BB| Open rates'!AP23*0.87*0.9+25</f>
        <v>42228.700000000004</v>
      </c>
      <c r="AQ23" s="26">
        <f>'BAR BB| Open rates'!AQ23*0.87*0.9+25</f>
        <v>37530.700000000004</v>
      </c>
      <c r="AR23" s="26">
        <f>'BAR BB| Open rates'!AR23*0.87*0.9+25</f>
        <v>34555.300000000003</v>
      </c>
      <c r="AS23" s="26">
        <f>'BAR BB| Open rates'!AS23*0.87*0.9+25</f>
        <v>33772.300000000003</v>
      </c>
      <c r="AT23" s="26">
        <f>'BAR BB| Open rates'!AT23*0.87*0.9+25</f>
        <v>32832.700000000004</v>
      </c>
      <c r="AU23" s="26">
        <f>'BAR BB| Open rates'!AU23*0.87*0.9+25</f>
        <v>16389.7</v>
      </c>
      <c r="AV23" s="26">
        <f>'BAR BB| Open rates'!AV23*0.87*0.9+25</f>
        <v>31266.7</v>
      </c>
      <c r="AW23" s="26">
        <f>'BAR BB| Open rates'!AW23*0.87*0.9+25</f>
        <v>31814.799999999999</v>
      </c>
      <c r="AX23" s="26">
        <f>'BAR BB| Open rates'!AX23*0.87*0.9+25</f>
        <v>31266.7</v>
      </c>
      <c r="AY23" s="26">
        <f>'BAR BB| Open rates'!AY23*0.87*0.9+25</f>
        <v>31266.7</v>
      </c>
      <c r="AZ23" s="26">
        <f>'BAR BB| Open rates'!AZ23*0.87*0.9+25</f>
        <v>31814.799999999999</v>
      </c>
      <c r="BA23" s="26">
        <f>'BAR BB| Open rates'!BA23*0.87*0.9+25</f>
        <v>31266.7</v>
      </c>
      <c r="BB23" s="26">
        <f>'BAR BB| Open rates'!BB23*0.87*0.9+25</f>
        <v>31814.799999999999</v>
      </c>
      <c r="BC23" s="26">
        <f>'BAR BB| Open rates'!BC23*0.87*0.9+25</f>
        <v>31266.7</v>
      </c>
    </row>
    <row r="24" spans="1:55" s="76" customFormat="1" ht="12" customHeight="1" x14ac:dyDescent="0.2">
      <c r="A24" s="15">
        <v>4</v>
      </c>
      <c r="B24" s="26">
        <f>'BAR BB| Open rates'!B24*0.87*0.9+25</f>
        <v>16781.2</v>
      </c>
      <c r="C24" s="26">
        <f>'BAR BB| Open rates'!C24*0.87*0.9+25</f>
        <v>17720.8</v>
      </c>
      <c r="D24" s="26">
        <f>'BAR BB| Open rates'!D24*0.87*0.9+25</f>
        <v>17720.8</v>
      </c>
      <c r="E24" s="26">
        <f>'BAR BB| Open rates'!E24*0.87*0.9+25</f>
        <v>20696.2</v>
      </c>
      <c r="F24" s="26">
        <f>'BAR BB| Open rates'!F24*0.87*0.9+25</f>
        <v>15763.300000000001</v>
      </c>
      <c r="G24" s="26">
        <f>'BAR BB| Open rates'!G24*0.87*0.9+25</f>
        <v>15763.300000000001</v>
      </c>
      <c r="H24" s="26">
        <f>'BAR BB| Open rates'!H24*0.87*0.9+25</f>
        <v>14980.300000000001</v>
      </c>
      <c r="I24" s="26">
        <f>'BAR BB| Open rates'!I24*0.87*0.9+25</f>
        <v>15763.300000000001</v>
      </c>
      <c r="J24" s="26">
        <f>'BAR BB| Open rates'!J24*0.87*0.9+25</f>
        <v>14980.300000000001</v>
      </c>
      <c r="K24" s="26">
        <f>'BAR BB| Open rates'!K24*0.87*0.9+25</f>
        <v>15763.300000000001</v>
      </c>
      <c r="L24" s="26">
        <f>'BAR BB| Open rates'!L24*0.87*0.9+25</f>
        <v>14980.300000000001</v>
      </c>
      <c r="M24" s="26">
        <f>'BAR BB| Open rates'!M24*0.87*0.9+25</f>
        <v>15763.300000000001</v>
      </c>
      <c r="N24" s="26">
        <f>'BAR BB| Open rates'!N24*0.87*0.9+25</f>
        <v>14980.300000000001</v>
      </c>
      <c r="O24" s="26">
        <f>'BAR BB| Open rates'!O24*0.87*0.9+25</f>
        <v>15763.300000000001</v>
      </c>
      <c r="P24" s="26">
        <f>'BAR BB| Open rates'!P24*0.87*0.9+25</f>
        <v>14980.300000000001</v>
      </c>
      <c r="Q24" s="26">
        <f>'BAR BB| Open rates'!Q24*0.87*0.9+25</f>
        <v>14980.300000000001</v>
      </c>
      <c r="R24" s="26">
        <f>'BAR BB| Open rates'!R24*0.87*0.9+25</f>
        <v>15763.300000000001</v>
      </c>
      <c r="S24" s="26">
        <f>'BAR BB| Open rates'!S24*0.87*0.9+25</f>
        <v>15763.300000000001</v>
      </c>
      <c r="T24" s="26">
        <f>'BAR BB| Open rates'!T24*0.87*0.9+25</f>
        <v>15763.300000000001</v>
      </c>
      <c r="U24" s="26">
        <f>'BAR BB| Open rates'!U24*0.87*0.9+25</f>
        <v>15763.300000000001</v>
      </c>
      <c r="V24" s="26">
        <f>'BAR BB| Open rates'!V24*0.87*0.9+25</f>
        <v>17720.8</v>
      </c>
      <c r="W24" s="26">
        <f>'BAR BB| Open rates'!W24*0.87*0.9+25</f>
        <v>16781.2</v>
      </c>
      <c r="X24" s="26">
        <f>'BAR BB| Open rates'!X24*0.87*0.9+25</f>
        <v>23045.200000000001</v>
      </c>
      <c r="Y24" s="26">
        <f>'BAR BB| Open rates'!Y24*0.87*0.9+25</f>
        <v>66501.7</v>
      </c>
      <c r="Z24" s="26">
        <f>'BAR BB| Open rates'!Z24*0.87*0.9+25</f>
        <v>66501.7</v>
      </c>
      <c r="AA24" s="26">
        <f>'BAR BB| Open rates'!AA24*0.87*0.9+25</f>
        <v>66501.7</v>
      </c>
      <c r="AB24" s="26">
        <f>'BAR BB| Open rates'!AB24*0.87*0.9+25</f>
        <v>68850.7</v>
      </c>
      <c r="AC24" s="26">
        <f>'BAR BB| Open rates'!AC24*0.87*0.9+25</f>
        <v>66501.7</v>
      </c>
      <c r="AD24" s="26">
        <f>'BAR BB| Open rates'!AD24*0.87*0.9+25</f>
        <v>46143.700000000004</v>
      </c>
      <c r="AE24" s="26">
        <f>'BAR BB| Open rates'!AE24*0.87*0.9+25</f>
        <v>39096.700000000004</v>
      </c>
      <c r="AF24" s="26">
        <f>'BAR BB| Open rates'!AF24*0.87*0.9+25</f>
        <v>40662.700000000004</v>
      </c>
      <c r="AG24" s="26">
        <f>'BAR BB| Open rates'!AG24*0.87*0.9+25</f>
        <v>42228.700000000004</v>
      </c>
      <c r="AH24" s="26">
        <f>'BAR BB| Open rates'!AH24*0.87*0.9+25</f>
        <v>40662.700000000004</v>
      </c>
      <c r="AI24" s="26">
        <f>'BAR BB| Open rates'!AI24*0.87*0.9+25</f>
        <v>42228.700000000004</v>
      </c>
      <c r="AJ24" s="26">
        <f>'BAR BB| Open rates'!AJ24*0.87*0.9+25</f>
        <v>43794.700000000004</v>
      </c>
      <c r="AK24" s="26">
        <f>'BAR BB| Open rates'!AK24*0.87*0.9+25</f>
        <v>51624.700000000004</v>
      </c>
      <c r="AL24" s="26">
        <f>'BAR BB| Open rates'!AL24*0.87*0.9+25</f>
        <v>54756.700000000004</v>
      </c>
      <c r="AM24" s="26">
        <f>'BAR BB| Open rates'!AM24*0.87*0.9+25</f>
        <v>51624.700000000004</v>
      </c>
      <c r="AN24" s="26">
        <f>'BAR BB| Open rates'!AN24*0.87*0.9+25</f>
        <v>57888.700000000004</v>
      </c>
      <c r="AO24" s="26">
        <f>'BAR BB| Open rates'!AO24*0.87*0.9+25</f>
        <v>61803.700000000004</v>
      </c>
      <c r="AP24" s="26">
        <f>'BAR BB| Open rates'!AP24*0.87*0.9+25</f>
        <v>43794.700000000004</v>
      </c>
      <c r="AQ24" s="26">
        <f>'BAR BB| Open rates'!AQ24*0.87*0.9+25</f>
        <v>39096.700000000004</v>
      </c>
      <c r="AR24" s="26">
        <f>'BAR BB| Open rates'!AR24*0.87*0.9+25</f>
        <v>36121.300000000003</v>
      </c>
      <c r="AS24" s="26">
        <f>'BAR BB| Open rates'!AS24*0.87*0.9+25</f>
        <v>35338.300000000003</v>
      </c>
      <c r="AT24" s="26">
        <f>'BAR BB| Open rates'!AT24*0.87*0.9+25</f>
        <v>34398.700000000004</v>
      </c>
      <c r="AU24" s="26">
        <f>'BAR BB| Open rates'!AU24*0.87*0.9+25</f>
        <v>17955.7</v>
      </c>
      <c r="AV24" s="26">
        <f>'BAR BB| Open rates'!AV24*0.87*0.9+25</f>
        <v>32832.700000000004</v>
      </c>
      <c r="AW24" s="26">
        <f>'BAR BB| Open rates'!AW24*0.87*0.9+25</f>
        <v>33380.800000000003</v>
      </c>
      <c r="AX24" s="26">
        <f>'BAR BB| Open rates'!AX24*0.87*0.9+25</f>
        <v>32832.700000000004</v>
      </c>
      <c r="AY24" s="26">
        <f>'BAR BB| Open rates'!AY24*0.87*0.9+25</f>
        <v>32832.700000000004</v>
      </c>
      <c r="AZ24" s="26">
        <f>'BAR BB| Open rates'!AZ24*0.87*0.9+25</f>
        <v>33380.800000000003</v>
      </c>
      <c r="BA24" s="26">
        <f>'BAR BB| Open rates'!BA24*0.87*0.9+25</f>
        <v>32832.700000000004</v>
      </c>
      <c r="BB24" s="26">
        <f>'BAR BB| Open rates'!BB24*0.87*0.9+25</f>
        <v>33380.800000000003</v>
      </c>
      <c r="BC24" s="26">
        <f>'BAR BB| Open rates'!BC24*0.87*0.9+25</f>
        <v>32832.700000000004</v>
      </c>
    </row>
    <row r="25" spans="1:55" s="76" customFormat="1" ht="12" customHeight="1" x14ac:dyDescent="0.2">
      <c r="A25" s="75" t="s">
        <v>57</v>
      </c>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row>
    <row r="26" spans="1:55" s="76" customFormat="1" ht="12" customHeight="1" x14ac:dyDescent="0.2">
      <c r="A26" s="15">
        <v>1</v>
      </c>
      <c r="B26" s="26">
        <f>'BAR BB| Open rates'!B26*0.87*0.9+25</f>
        <v>17955.7</v>
      </c>
      <c r="C26" s="26">
        <f>'BAR BB| Open rates'!C26*0.87*0.9+25</f>
        <v>18895.3</v>
      </c>
      <c r="D26" s="26">
        <f>'BAR BB| Open rates'!D26*0.87*0.9+25</f>
        <v>18895.3</v>
      </c>
      <c r="E26" s="26">
        <f>'BAR BB| Open rates'!E26*0.87*0.9+25</f>
        <v>21870.7</v>
      </c>
      <c r="F26" s="26">
        <f>'BAR BB| Open rates'!F26*0.87*0.9+25</f>
        <v>16937.8</v>
      </c>
      <c r="G26" s="26">
        <f>'BAR BB| Open rates'!G26*0.87*0.9+25</f>
        <v>16937.8</v>
      </c>
      <c r="H26" s="26">
        <f>'BAR BB| Open rates'!H26*0.87*0.9+25</f>
        <v>16154.800000000001</v>
      </c>
      <c r="I26" s="26">
        <f>'BAR BB| Open rates'!I26*0.87*0.9+25</f>
        <v>16937.8</v>
      </c>
      <c r="J26" s="26">
        <f>'BAR BB| Open rates'!J26*0.87*0.9+25</f>
        <v>16154.800000000001</v>
      </c>
      <c r="K26" s="26">
        <f>'BAR BB| Open rates'!K26*0.87*0.9+25</f>
        <v>16937.8</v>
      </c>
      <c r="L26" s="26">
        <f>'BAR BB| Open rates'!L26*0.87*0.9+25</f>
        <v>16154.800000000001</v>
      </c>
      <c r="M26" s="26">
        <f>'BAR BB| Open rates'!M26*0.87*0.9+25</f>
        <v>16937.8</v>
      </c>
      <c r="N26" s="26">
        <f>'BAR BB| Open rates'!N26*0.87*0.9+25</f>
        <v>16154.800000000001</v>
      </c>
      <c r="O26" s="26">
        <f>'BAR BB| Open rates'!O26*0.87*0.9+25</f>
        <v>16937.8</v>
      </c>
      <c r="P26" s="26">
        <f>'BAR BB| Open rates'!P26*0.87*0.9+25</f>
        <v>16154.800000000001</v>
      </c>
      <c r="Q26" s="26">
        <f>'BAR BB| Open rates'!Q26*0.87*0.9+25</f>
        <v>16154.800000000001</v>
      </c>
      <c r="R26" s="26">
        <f>'BAR BB| Open rates'!R26*0.87*0.9+25</f>
        <v>16937.8</v>
      </c>
      <c r="S26" s="26">
        <f>'BAR BB| Open rates'!S26*0.87*0.9+25</f>
        <v>16937.8</v>
      </c>
      <c r="T26" s="26">
        <f>'BAR BB| Open rates'!T26*0.87*0.9+25</f>
        <v>16937.8</v>
      </c>
      <c r="U26" s="26">
        <f>'BAR BB| Open rates'!U26*0.87*0.9+25</f>
        <v>16937.8</v>
      </c>
      <c r="V26" s="26">
        <f>'BAR BB| Open rates'!V26*0.87*0.9+25</f>
        <v>18895.3</v>
      </c>
      <c r="W26" s="26">
        <f>'BAR BB| Open rates'!W26*0.87*0.9+25</f>
        <v>17955.7</v>
      </c>
      <c r="X26" s="26">
        <f>'BAR BB| Open rates'!X26*0.87*0.9+25</f>
        <v>24219.7</v>
      </c>
      <c r="Y26" s="26">
        <f>'BAR BB| Open rates'!Y26*0.87*0.9+25</f>
        <v>69633.7</v>
      </c>
      <c r="Z26" s="26">
        <f>'BAR BB| Open rates'!Z26*0.87*0.9+25</f>
        <v>69633.7</v>
      </c>
      <c r="AA26" s="26">
        <f>'BAR BB| Open rates'!AA26*0.87*0.9+25</f>
        <v>69633.7</v>
      </c>
      <c r="AB26" s="26">
        <f>'BAR BB| Open rates'!AB26*0.87*0.9+25</f>
        <v>71982.7</v>
      </c>
      <c r="AC26" s="26">
        <f>'BAR BB| Open rates'!AC26*0.87*0.9+25</f>
        <v>69633.7</v>
      </c>
      <c r="AD26" s="26">
        <f>'BAR BB| Open rates'!AD26*0.87*0.9+25</f>
        <v>45360.700000000004</v>
      </c>
      <c r="AE26" s="26">
        <f>'BAR BB| Open rates'!AE26*0.87*0.9+25</f>
        <v>38313.700000000004</v>
      </c>
      <c r="AF26" s="26">
        <f>'BAR BB| Open rates'!AF26*0.87*0.9+25</f>
        <v>39879.700000000004</v>
      </c>
      <c r="AG26" s="26">
        <f>'BAR BB| Open rates'!AG26*0.87*0.9+25</f>
        <v>41445.700000000004</v>
      </c>
      <c r="AH26" s="26">
        <f>'BAR BB| Open rates'!AH26*0.87*0.9+25</f>
        <v>39879.700000000004</v>
      </c>
      <c r="AI26" s="26">
        <f>'BAR BB| Open rates'!AI26*0.87*0.9+25</f>
        <v>41445.700000000004</v>
      </c>
      <c r="AJ26" s="26">
        <f>'BAR BB| Open rates'!AJ26*0.87*0.9+25</f>
        <v>43011.700000000004</v>
      </c>
      <c r="AK26" s="26">
        <f>'BAR BB| Open rates'!AK26*0.87*0.9+25</f>
        <v>62586.700000000004</v>
      </c>
      <c r="AL26" s="26">
        <f>'BAR BB| Open rates'!AL26*0.87*0.9+25</f>
        <v>65718.7</v>
      </c>
      <c r="AM26" s="26">
        <f>'BAR BB| Open rates'!AM26*0.87*0.9+25</f>
        <v>62586.700000000004</v>
      </c>
      <c r="AN26" s="26">
        <f>'BAR BB| Open rates'!AN26*0.87*0.9+25</f>
        <v>68850.7</v>
      </c>
      <c r="AO26" s="26">
        <f>'BAR BB| Open rates'!AO26*0.87*0.9+25</f>
        <v>72765.7</v>
      </c>
      <c r="AP26" s="26">
        <f>'BAR BB| Open rates'!AP26*0.87*0.9+25</f>
        <v>43011.700000000004</v>
      </c>
      <c r="AQ26" s="26">
        <f>'BAR BB| Open rates'!AQ26*0.87*0.9+25</f>
        <v>38313.700000000004</v>
      </c>
      <c r="AR26" s="26">
        <f>'BAR BB| Open rates'!AR26*0.87*0.9+25</f>
        <v>35338.300000000003</v>
      </c>
      <c r="AS26" s="26">
        <f>'BAR BB| Open rates'!AS26*0.87*0.9+25</f>
        <v>34555.300000000003</v>
      </c>
      <c r="AT26" s="26">
        <f>'BAR BB| Open rates'!AT26*0.87*0.9+25</f>
        <v>33615.700000000004</v>
      </c>
      <c r="AU26" s="26">
        <f>'BAR BB| Open rates'!AU26*0.87*0.9+25</f>
        <v>21870.7</v>
      </c>
      <c r="AV26" s="26">
        <f>'BAR BB| Open rates'!AV26*0.87*0.9+25</f>
        <v>32049.7</v>
      </c>
      <c r="AW26" s="26">
        <f>'BAR BB| Open rates'!AW26*0.87*0.9+25</f>
        <v>32597.8</v>
      </c>
      <c r="AX26" s="26">
        <f>'BAR BB| Open rates'!AX26*0.87*0.9+25</f>
        <v>32049.7</v>
      </c>
      <c r="AY26" s="26">
        <f>'BAR BB| Open rates'!AY26*0.87*0.9+25</f>
        <v>32049.7</v>
      </c>
      <c r="AZ26" s="26">
        <f>'BAR BB| Open rates'!AZ26*0.87*0.9+25</f>
        <v>32597.8</v>
      </c>
      <c r="BA26" s="26">
        <f>'BAR BB| Open rates'!BA26*0.87*0.9+25</f>
        <v>32049.7</v>
      </c>
      <c r="BB26" s="26">
        <f>'BAR BB| Open rates'!BB26*0.87*0.9+25</f>
        <v>32597.8</v>
      </c>
      <c r="BC26" s="26">
        <f>'BAR BB| Open rates'!BC26*0.87*0.9+25</f>
        <v>32049.7</v>
      </c>
    </row>
    <row r="27" spans="1:55" s="76" customFormat="1" ht="12" customHeight="1" x14ac:dyDescent="0.2">
      <c r="A27" s="15">
        <v>2</v>
      </c>
      <c r="B27" s="26">
        <f>'BAR BB| Open rates'!B27*0.87*0.9+25</f>
        <v>19130.2</v>
      </c>
      <c r="C27" s="26">
        <f>'BAR BB| Open rates'!C27*0.87*0.9+25</f>
        <v>20069.8</v>
      </c>
      <c r="D27" s="26">
        <f>'BAR BB| Open rates'!D27*0.87*0.9+25</f>
        <v>20069.8</v>
      </c>
      <c r="E27" s="26">
        <f>'BAR BB| Open rates'!E27*0.87*0.9+25</f>
        <v>23045.200000000001</v>
      </c>
      <c r="F27" s="26">
        <f>'BAR BB| Open rates'!F27*0.87*0.9+25</f>
        <v>18112.3</v>
      </c>
      <c r="G27" s="26">
        <f>'BAR BB| Open rates'!G27*0.87*0.9+25</f>
        <v>18112.3</v>
      </c>
      <c r="H27" s="26">
        <f>'BAR BB| Open rates'!H27*0.87*0.9+25</f>
        <v>17329.3</v>
      </c>
      <c r="I27" s="26">
        <f>'BAR BB| Open rates'!I27*0.87*0.9+25</f>
        <v>18112.3</v>
      </c>
      <c r="J27" s="26">
        <f>'BAR BB| Open rates'!J27*0.87*0.9+25</f>
        <v>17329.3</v>
      </c>
      <c r="K27" s="26">
        <f>'BAR BB| Open rates'!K27*0.87*0.9+25</f>
        <v>18112.3</v>
      </c>
      <c r="L27" s="26">
        <f>'BAR BB| Open rates'!L27*0.87*0.9+25</f>
        <v>17329.3</v>
      </c>
      <c r="M27" s="26">
        <f>'BAR BB| Open rates'!M27*0.87*0.9+25</f>
        <v>18112.3</v>
      </c>
      <c r="N27" s="26">
        <f>'BAR BB| Open rates'!N27*0.87*0.9+25</f>
        <v>17329.3</v>
      </c>
      <c r="O27" s="26">
        <f>'BAR BB| Open rates'!O27*0.87*0.9+25</f>
        <v>18112.3</v>
      </c>
      <c r="P27" s="26">
        <f>'BAR BB| Open rates'!P27*0.87*0.9+25</f>
        <v>17329.3</v>
      </c>
      <c r="Q27" s="26">
        <f>'BAR BB| Open rates'!Q27*0.87*0.9+25</f>
        <v>17329.3</v>
      </c>
      <c r="R27" s="26">
        <f>'BAR BB| Open rates'!R27*0.87*0.9+25</f>
        <v>18112.3</v>
      </c>
      <c r="S27" s="26">
        <f>'BAR BB| Open rates'!S27*0.87*0.9+25</f>
        <v>18112.3</v>
      </c>
      <c r="T27" s="26">
        <f>'BAR BB| Open rates'!T27*0.87*0.9+25</f>
        <v>18112.3</v>
      </c>
      <c r="U27" s="26">
        <f>'BAR BB| Open rates'!U27*0.87*0.9+25</f>
        <v>18112.3</v>
      </c>
      <c r="V27" s="26">
        <f>'BAR BB| Open rates'!V27*0.87*0.9+25</f>
        <v>20069.8</v>
      </c>
      <c r="W27" s="26">
        <f>'BAR BB| Open rates'!W27*0.87*0.9+25</f>
        <v>19130.2</v>
      </c>
      <c r="X27" s="26">
        <f>'BAR BB| Open rates'!X27*0.87*0.9+25</f>
        <v>25394.2</v>
      </c>
      <c r="Y27" s="26">
        <f>'BAR BB| Open rates'!Y27*0.87*0.9+25</f>
        <v>71199.7</v>
      </c>
      <c r="Z27" s="26">
        <f>'BAR BB| Open rates'!Z27*0.87*0.9+25</f>
        <v>71199.7</v>
      </c>
      <c r="AA27" s="26">
        <f>'BAR BB| Open rates'!AA27*0.87*0.9+25</f>
        <v>71199.7</v>
      </c>
      <c r="AB27" s="26">
        <f>'BAR BB| Open rates'!AB27*0.87*0.9+25</f>
        <v>73548.7</v>
      </c>
      <c r="AC27" s="26">
        <f>'BAR BB| Open rates'!AC27*0.87*0.9+25</f>
        <v>71199.7</v>
      </c>
      <c r="AD27" s="26">
        <f>'BAR BB| Open rates'!AD27*0.87*0.9+25</f>
        <v>46926.700000000004</v>
      </c>
      <c r="AE27" s="26">
        <f>'BAR BB| Open rates'!AE27*0.87*0.9+25</f>
        <v>39879.700000000004</v>
      </c>
      <c r="AF27" s="26">
        <f>'BAR BB| Open rates'!AF27*0.87*0.9+25</f>
        <v>41445.700000000004</v>
      </c>
      <c r="AG27" s="26">
        <f>'BAR BB| Open rates'!AG27*0.87*0.9+25</f>
        <v>43011.700000000004</v>
      </c>
      <c r="AH27" s="26">
        <f>'BAR BB| Open rates'!AH27*0.87*0.9+25</f>
        <v>41445.700000000004</v>
      </c>
      <c r="AI27" s="26">
        <f>'BAR BB| Open rates'!AI27*0.87*0.9+25</f>
        <v>43011.700000000004</v>
      </c>
      <c r="AJ27" s="26">
        <f>'BAR BB| Open rates'!AJ27*0.87*0.9+25</f>
        <v>44577.700000000004</v>
      </c>
      <c r="AK27" s="26">
        <f>'BAR BB| Open rates'!AK27*0.87*0.9+25</f>
        <v>64152.700000000004</v>
      </c>
      <c r="AL27" s="26">
        <f>'BAR BB| Open rates'!AL27*0.87*0.9+25</f>
        <v>67284.7</v>
      </c>
      <c r="AM27" s="26">
        <f>'BAR BB| Open rates'!AM27*0.87*0.9+25</f>
        <v>64152.700000000004</v>
      </c>
      <c r="AN27" s="26">
        <f>'BAR BB| Open rates'!AN27*0.87*0.9+25</f>
        <v>70416.7</v>
      </c>
      <c r="AO27" s="26">
        <f>'BAR BB| Open rates'!AO27*0.87*0.9+25</f>
        <v>74331.7</v>
      </c>
      <c r="AP27" s="26">
        <f>'BAR BB| Open rates'!AP27*0.87*0.9+25</f>
        <v>44577.700000000004</v>
      </c>
      <c r="AQ27" s="26">
        <f>'BAR BB| Open rates'!AQ27*0.87*0.9+25</f>
        <v>39879.700000000004</v>
      </c>
      <c r="AR27" s="26">
        <f>'BAR BB| Open rates'!AR27*0.87*0.9+25</f>
        <v>36904.300000000003</v>
      </c>
      <c r="AS27" s="26">
        <f>'BAR BB| Open rates'!AS27*0.87*0.9+25</f>
        <v>36121.300000000003</v>
      </c>
      <c r="AT27" s="26">
        <f>'BAR BB| Open rates'!AT27*0.87*0.9+25</f>
        <v>35181.700000000004</v>
      </c>
      <c r="AU27" s="26">
        <f>'BAR BB| Open rates'!AU27*0.87*0.9+25</f>
        <v>23436.7</v>
      </c>
      <c r="AV27" s="26">
        <f>'BAR BB| Open rates'!AV27*0.87*0.9+25</f>
        <v>33615.700000000004</v>
      </c>
      <c r="AW27" s="26">
        <f>'BAR BB| Open rates'!AW27*0.87*0.9+25</f>
        <v>34163.800000000003</v>
      </c>
      <c r="AX27" s="26">
        <f>'BAR BB| Open rates'!AX27*0.87*0.9+25</f>
        <v>33615.700000000004</v>
      </c>
      <c r="AY27" s="26">
        <f>'BAR BB| Open rates'!AY27*0.87*0.9+25</f>
        <v>33615.700000000004</v>
      </c>
      <c r="AZ27" s="26">
        <f>'BAR BB| Open rates'!AZ27*0.87*0.9+25</f>
        <v>34163.800000000003</v>
      </c>
      <c r="BA27" s="26">
        <f>'BAR BB| Open rates'!BA27*0.87*0.9+25</f>
        <v>33615.700000000004</v>
      </c>
      <c r="BB27" s="26">
        <f>'BAR BB| Open rates'!BB27*0.87*0.9+25</f>
        <v>34163.800000000003</v>
      </c>
      <c r="BC27" s="26">
        <f>'BAR BB| Open rates'!BC27*0.87*0.9+25</f>
        <v>33615.700000000004</v>
      </c>
    </row>
    <row r="28" spans="1:55" s="76" customFormat="1" ht="12" customHeight="1" x14ac:dyDescent="0.2">
      <c r="A28" s="15">
        <v>3</v>
      </c>
      <c r="B28" s="26">
        <f>'BAR BB| Open rates'!B28*0.87*0.9+25</f>
        <v>20304.7</v>
      </c>
      <c r="C28" s="26">
        <f>'BAR BB| Open rates'!C28*0.87*0.9+25</f>
        <v>21244.3</v>
      </c>
      <c r="D28" s="26">
        <f>'BAR BB| Open rates'!D28*0.87*0.9+25</f>
        <v>21244.3</v>
      </c>
      <c r="E28" s="26">
        <f>'BAR BB| Open rates'!E28*0.87*0.9+25</f>
        <v>24219.7</v>
      </c>
      <c r="F28" s="26">
        <f>'BAR BB| Open rates'!F28*0.87*0.9+25</f>
        <v>19286.8</v>
      </c>
      <c r="G28" s="26">
        <f>'BAR BB| Open rates'!G28*0.87*0.9+25</f>
        <v>19286.8</v>
      </c>
      <c r="H28" s="26">
        <f>'BAR BB| Open rates'!H28*0.87*0.9+25</f>
        <v>18503.8</v>
      </c>
      <c r="I28" s="26">
        <f>'BAR BB| Open rates'!I28*0.87*0.9+25</f>
        <v>19286.8</v>
      </c>
      <c r="J28" s="26">
        <f>'BAR BB| Open rates'!J28*0.87*0.9+25</f>
        <v>18503.8</v>
      </c>
      <c r="K28" s="26">
        <f>'BAR BB| Open rates'!K28*0.87*0.9+25</f>
        <v>19286.8</v>
      </c>
      <c r="L28" s="26">
        <f>'BAR BB| Open rates'!L28*0.87*0.9+25</f>
        <v>18503.8</v>
      </c>
      <c r="M28" s="26">
        <f>'BAR BB| Open rates'!M28*0.87*0.9+25</f>
        <v>19286.8</v>
      </c>
      <c r="N28" s="26">
        <f>'BAR BB| Open rates'!N28*0.87*0.9+25</f>
        <v>18503.8</v>
      </c>
      <c r="O28" s="26">
        <f>'BAR BB| Open rates'!O28*0.87*0.9+25</f>
        <v>19286.8</v>
      </c>
      <c r="P28" s="26">
        <f>'BAR BB| Open rates'!P28*0.87*0.9+25</f>
        <v>18503.8</v>
      </c>
      <c r="Q28" s="26">
        <f>'BAR BB| Open rates'!Q28*0.87*0.9+25</f>
        <v>18503.8</v>
      </c>
      <c r="R28" s="26">
        <f>'BAR BB| Open rates'!R28*0.87*0.9+25</f>
        <v>19286.8</v>
      </c>
      <c r="S28" s="26">
        <f>'BAR BB| Open rates'!S28*0.87*0.9+25</f>
        <v>19286.8</v>
      </c>
      <c r="T28" s="26">
        <f>'BAR BB| Open rates'!T28*0.87*0.9+25</f>
        <v>19286.8</v>
      </c>
      <c r="U28" s="26">
        <f>'BAR BB| Open rates'!U28*0.87*0.9+25</f>
        <v>19286.8</v>
      </c>
      <c r="V28" s="26">
        <f>'BAR BB| Open rates'!V28*0.87*0.9+25</f>
        <v>21244.3</v>
      </c>
      <c r="W28" s="26">
        <f>'BAR BB| Open rates'!W28*0.87*0.9+25</f>
        <v>20304.7</v>
      </c>
      <c r="X28" s="26">
        <f>'BAR BB| Open rates'!X28*0.87*0.9+25</f>
        <v>26568.7</v>
      </c>
      <c r="Y28" s="26">
        <f>'BAR BB| Open rates'!Y28*0.87*0.9+25</f>
        <v>72765.7</v>
      </c>
      <c r="Z28" s="26">
        <f>'BAR BB| Open rates'!Z28*0.87*0.9+25</f>
        <v>72765.7</v>
      </c>
      <c r="AA28" s="26">
        <f>'BAR BB| Open rates'!AA28*0.87*0.9+25</f>
        <v>72765.7</v>
      </c>
      <c r="AB28" s="26">
        <f>'BAR BB| Open rates'!AB28*0.87*0.9+25</f>
        <v>75114.7</v>
      </c>
      <c r="AC28" s="26">
        <f>'BAR BB| Open rates'!AC28*0.87*0.9+25</f>
        <v>72765.7</v>
      </c>
      <c r="AD28" s="26">
        <f>'BAR BB| Open rates'!AD28*0.87*0.9+25</f>
        <v>48492.700000000004</v>
      </c>
      <c r="AE28" s="26">
        <f>'BAR BB| Open rates'!AE28*0.87*0.9+25</f>
        <v>41445.700000000004</v>
      </c>
      <c r="AF28" s="26">
        <f>'BAR BB| Open rates'!AF28*0.87*0.9+25</f>
        <v>43011.700000000004</v>
      </c>
      <c r="AG28" s="26">
        <f>'BAR BB| Open rates'!AG28*0.87*0.9+25</f>
        <v>44577.700000000004</v>
      </c>
      <c r="AH28" s="26">
        <f>'BAR BB| Open rates'!AH28*0.87*0.9+25</f>
        <v>43011.700000000004</v>
      </c>
      <c r="AI28" s="26">
        <f>'BAR BB| Open rates'!AI28*0.87*0.9+25</f>
        <v>44577.700000000004</v>
      </c>
      <c r="AJ28" s="26">
        <f>'BAR BB| Open rates'!AJ28*0.87*0.9+25</f>
        <v>46143.700000000004</v>
      </c>
      <c r="AK28" s="26">
        <f>'BAR BB| Open rates'!AK28*0.87*0.9+25</f>
        <v>65718.7</v>
      </c>
      <c r="AL28" s="26">
        <f>'BAR BB| Open rates'!AL28*0.87*0.9+25</f>
        <v>68850.7</v>
      </c>
      <c r="AM28" s="26">
        <f>'BAR BB| Open rates'!AM28*0.87*0.9+25</f>
        <v>65718.7</v>
      </c>
      <c r="AN28" s="26">
        <f>'BAR BB| Open rates'!AN28*0.87*0.9+25</f>
        <v>71982.7</v>
      </c>
      <c r="AO28" s="26">
        <f>'BAR BB| Open rates'!AO28*0.87*0.9+25</f>
        <v>75897.7</v>
      </c>
      <c r="AP28" s="26">
        <f>'BAR BB| Open rates'!AP28*0.87*0.9+25</f>
        <v>46143.700000000004</v>
      </c>
      <c r="AQ28" s="26">
        <f>'BAR BB| Open rates'!AQ28*0.87*0.9+25</f>
        <v>41445.700000000004</v>
      </c>
      <c r="AR28" s="26">
        <f>'BAR BB| Open rates'!AR28*0.87*0.9+25</f>
        <v>38470.300000000003</v>
      </c>
      <c r="AS28" s="26">
        <f>'BAR BB| Open rates'!AS28*0.87*0.9+25</f>
        <v>37687.300000000003</v>
      </c>
      <c r="AT28" s="26">
        <f>'BAR BB| Open rates'!AT28*0.87*0.9+25</f>
        <v>36747.700000000004</v>
      </c>
      <c r="AU28" s="26">
        <f>'BAR BB| Open rates'!AU28*0.87*0.9+25</f>
        <v>25002.7</v>
      </c>
      <c r="AV28" s="26">
        <f>'BAR BB| Open rates'!AV28*0.87*0.9+25</f>
        <v>35181.700000000004</v>
      </c>
      <c r="AW28" s="26">
        <f>'BAR BB| Open rates'!AW28*0.87*0.9+25</f>
        <v>35729.800000000003</v>
      </c>
      <c r="AX28" s="26">
        <f>'BAR BB| Open rates'!AX28*0.87*0.9+25</f>
        <v>35181.700000000004</v>
      </c>
      <c r="AY28" s="26">
        <f>'BAR BB| Open rates'!AY28*0.87*0.9+25</f>
        <v>35181.700000000004</v>
      </c>
      <c r="AZ28" s="26">
        <f>'BAR BB| Open rates'!AZ28*0.87*0.9+25</f>
        <v>35729.800000000003</v>
      </c>
      <c r="BA28" s="26">
        <f>'BAR BB| Open rates'!BA28*0.87*0.9+25</f>
        <v>35181.700000000004</v>
      </c>
      <c r="BB28" s="26">
        <f>'BAR BB| Open rates'!BB28*0.87*0.9+25</f>
        <v>35729.800000000003</v>
      </c>
      <c r="BC28" s="26">
        <f>'BAR BB| Open rates'!BC28*0.87*0.9+25</f>
        <v>35181.700000000004</v>
      </c>
    </row>
    <row r="29" spans="1:55" s="76" customFormat="1" ht="12" customHeight="1" x14ac:dyDescent="0.2">
      <c r="A29" s="15">
        <v>4</v>
      </c>
      <c r="B29" s="26">
        <f>'BAR BB| Open rates'!B29*0.87*0.9+25</f>
        <v>21479.200000000001</v>
      </c>
      <c r="C29" s="26">
        <f>'BAR BB| Open rates'!C29*0.87*0.9+25</f>
        <v>22418.799999999999</v>
      </c>
      <c r="D29" s="26">
        <f>'BAR BB| Open rates'!D29*0.87*0.9+25</f>
        <v>22418.799999999999</v>
      </c>
      <c r="E29" s="26">
        <f>'BAR BB| Open rates'!E29*0.87*0.9+25</f>
        <v>25394.2</v>
      </c>
      <c r="F29" s="26">
        <f>'BAR BB| Open rates'!F29*0.87*0.9+25</f>
        <v>20461.3</v>
      </c>
      <c r="G29" s="26">
        <f>'BAR BB| Open rates'!G29*0.87*0.9+25</f>
        <v>20461.3</v>
      </c>
      <c r="H29" s="26">
        <f>'BAR BB| Open rates'!H29*0.87*0.9+25</f>
        <v>19678.3</v>
      </c>
      <c r="I29" s="26">
        <f>'BAR BB| Open rates'!I29*0.87*0.9+25</f>
        <v>20461.3</v>
      </c>
      <c r="J29" s="26">
        <f>'BAR BB| Open rates'!J29*0.87*0.9+25</f>
        <v>19678.3</v>
      </c>
      <c r="K29" s="26">
        <f>'BAR BB| Open rates'!K29*0.87*0.9+25</f>
        <v>20461.3</v>
      </c>
      <c r="L29" s="26">
        <f>'BAR BB| Open rates'!L29*0.87*0.9+25</f>
        <v>19678.3</v>
      </c>
      <c r="M29" s="26">
        <f>'BAR BB| Open rates'!M29*0.87*0.9+25</f>
        <v>20461.3</v>
      </c>
      <c r="N29" s="26">
        <f>'BAR BB| Open rates'!N29*0.87*0.9+25</f>
        <v>19678.3</v>
      </c>
      <c r="O29" s="26">
        <f>'BAR BB| Open rates'!O29*0.87*0.9+25</f>
        <v>20461.3</v>
      </c>
      <c r="P29" s="26">
        <f>'BAR BB| Open rates'!P29*0.87*0.9+25</f>
        <v>19678.3</v>
      </c>
      <c r="Q29" s="26">
        <f>'BAR BB| Open rates'!Q29*0.87*0.9+25</f>
        <v>19678.3</v>
      </c>
      <c r="R29" s="26">
        <f>'BAR BB| Open rates'!R29*0.87*0.9+25</f>
        <v>20461.3</v>
      </c>
      <c r="S29" s="26">
        <f>'BAR BB| Open rates'!S29*0.87*0.9+25</f>
        <v>20461.3</v>
      </c>
      <c r="T29" s="26">
        <f>'BAR BB| Open rates'!T29*0.87*0.9+25</f>
        <v>20461.3</v>
      </c>
      <c r="U29" s="26">
        <f>'BAR BB| Open rates'!U29*0.87*0.9+25</f>
        <v>20461.3</v>
      </c>
      <c r="V29" s="26">
        <f>'BAR BB| Open rates'!V29*0.87*0.9+25</f>
        <v>22418.799999999999</v>
      </c>
      <c r="W29" s="26">
        <f>'BAR BB| Open rates'!W29*0.87*0.9+25</f>
        <v>21479.200000000001</v>
      </c>
      <c r="X29" s="26">
        <f>'BAR BB| Open rates'!X29*0.87*0.9+25</f>
        <v>27743.200000000001</v>
      </c>
      <c r="Y29" s="26">
        <f>'BAR BB| Open rates'!Y29*0.87*0.9+25</f>
        <v>74331.7</v>
      </c>
      <c r="Z29" s="26">
        <f>'BAR BB| Open rates'!Z29*0.87*0.9+25</f>
        <v>74331.7</v>
      </c>
      <c r="AA29" s="26">
        <f>'BAR BB| Open rates'!AA29*0.87*0.9+25</f>
        <v>74331.7</v>
      </c>
      <c r="AB29" s="26">
        <f>'BAR BB| Open rates'!AB29*0.87*0.9+25</f>
        <v>76680.7</v>
      </c>
      <c r="AC29" s="26">
        <f>'BAR BB| Open rates'!AC29*0.87*0.9+25</f>
        <v>74331.7</v>
      </c>
      <c r="AD29" s="26">
        <f>'BAR BB| Open rates'!AD29*0.87*0.9+25</f>
        <v>50058.700000000004</v>
      </c>
      <c r="AE29" s="26">
        <f>'BAR BB| Open rates'!AE29*0.87*0.9+25</f>
        <v>43011.700000000004</v>
      </c>
      <c r="AF29" s="26">
        <f>'BAR BB| Open rates'!AF29*0.87*0.9+25</f>
        <v>44577.700000000004</v>
      </c>
      <c r="AG29" s="26">
        <f>'BAR BB| Open rates'!AG29*0.87*0.9+25</f>
        <v>46143.700000000004</v>
      </c>
      <c r="AH29" s="26">
        <f>'BAR BB| Open rates'!AH29*0.87*0.9+25</f>
        <v>44577.700000000004</v>
      </c>
      <c r="AI29" s="26">
        <f>'BAR BB| Open rates'!AI29*0.87*0.9+25</f>
        <v>46143.700000000004</v>
      </c>
      <c r="AJ29" s="26">
        <f>'BAR BB| Open rates'!AJ29*0.87*0.9+25</f>
        <v>47709.700000000004</v>
      </c>
      <c r="AK29" s="26">
        <f>'BAR BB| Open rates'!AK29*0.87*0.9+25</f>
        <v>67284.7</v>
      </c>
      <c r="AL29" s="26">
        <f>'BAR BB| Open rates'!AL29*0.87*0.9+25</f>
        <v>70416.7</v>
      </c>
      <c r="AM29" s="26">
        <f>'BAR BB| Open rates'!AM29*0.87*0.9+25</f>
        <v>67284.7</v>
      </c>
      <c r="AN29" s="26">
        <f>'BAR BB| Open rates'!AN29*0.87*0.9+25</f>
        <v>73548.7</v>
      </c>
      <c r="AO29" s="26">
        <f>'BAR BB| Open rates'!AO29*0.87*0.9+25</f>
        <v>77463.7</v>
      </c>
      <c r="AP29" s="26">
        <f>'BAR BB| Open rates'!AP29*0.87*0.9+25</f>
        <v>47709.700000000004</v>
      </c>
      <c r="AQ29" s="26">
        <f>'BAR BB| Open rates'!AQ29*0.87*0.9+25</f>
        <v>43011.700000000004</v>
      </c>
      <c r="AR29" s="26">
        <f>'BAR BB| Open rates'!AR29*0.87*0.9+25</f>
        <v>40036.300000000003</v>
      </c>
      <c r="AS29" s="26">
        <f>'BAR BB| Open rates'!AS29*0.87*0.9+25</f>
        <v>39253.300000000003</v>
      </c>
      <c r="AT29" s="26">
        <f>'BAR BB| Open rates'!AT29*0.87*0.9+25</f>
        <v>38313.700000000004</v>
      </c>
      <c r="AU29" s="26">
        <f>'BAR BB| Open rates'!AU29*0.87*0.9+25</f>
        <v>26568.7</v>
      </c>
      <c r="AV29" s="26">
        <f>'BAR BB| Open rates'!AV29*0.87*0.9+25</f>
        <v>36747.700000000004</v>
      </c>
      <c r="AW29" s="26">
        <f>'BAR BB| Open rates'!AW29*0.87*0.9+25</f>
        <v>37295.800000000003</v>
      </c>
      <c r="AX29" s="26">
        <f>'BAR BB| Open rates'!AX29*0.87*0.9+25</f>
        <v>36747.700000000004</v>
      </c>
      <c r="AY29" s="26">
        <f>'BAR BB| Open rates'!AY29*0.87*0.9+25</f>
        <v>36747.700000000004</v>
      </c>
      <c r="AZ29" s="26">
        <f>'BAR BB| Open rates'!AZ29*0.87*0.9+25</f>
        <v>37295.800000000003</v>
      </c>
      <c r="BA29" s="26">
        <f>'BAR BB| Open rates'!BA29*0.87*0.9+25</f>
        <v>36747.700000000004</v>
      </c>
      <c r="BB29" s="26">
        <f>'BAR BB| Open rates'!BB29*0.87*0.9+25</f>
        <v>37295.800000000003</v>
      </c>
      <c r="BC29" s="26">
        <f>'BAR BB| Open rates'!BC29*0.87*0.9+25</f>
        <v>36747.700000000004</v>
      </c>
    </row>
    <row r="30" spans="1:55" s="76" customFormat="1" ht="12" customHeight="1" x14ac:dyDescent="0.2">
      <c r="A30" s="20"/>
    </row>
    <row r="31" spans="1:55" s="76" customFormat="1" ht="12" customHeight="1" x14ac:dyDescent="0.2">
      <c r="A31" s="20"/>
    </row>
    <row r="32" spans="1:55" s="76" customFormat="1" ht="12" customHeight="1" x14ac:dyDescent="0.2">
      <c r="A32" s="280" t="s">
        <v>157</v>
      </c>
    </row>
    <row r="33" spans="1:1" s="76" customFormat="1" ht="12" customHeight="1" x14ac:dyDescent="0.2">
      <c r="A33" s="280"/>
    </row>
    <row r="34" spans="1:1" s="76" customFormat="1" ht="12" customHeight="1" x14ac:dyDescent="0.2">
      <c r="A34" s="280"/>
    </row>
    <row r="35" spans="1:1" s="76" customFormat="1" ht="12" customHeight="1" x14ac:dyDescent="0.2">
      <c r="A35" s="20"/>
    </row>
    <row r="36" spans="1:1" s="205" customFormat="1" ht="12.75" x14ac:dyDescent="0.2">
      <c r="A36" s="254" t="s">
        <v>80</v>
      </c>
    </row>
    <row r="37" spans="1:1" s="256" customFormat="1" ht="38.25" customHeight="1" x14ac:dyDescent="0.2">
      <c r="A37" s="200" t="s">
        <v>323</v>
      </c>
    </row>
    <row r="38" spans="1:1" s="205" customFormat="1" ht="38.25" customHeight="1" x14ac:dyDescent="0.2">
      <c r="A38" s="201" t="s">
        <v>324</v>
      </c>
    </row>
    <row r="39" spans="1:1" s="205" customFormat="1" ht="12.75" x14ac:dyDescent="0.2">
      <c r="A39" s="214"/>
    </row>
    <row r="40" spans="1:1" s="205" customFormat="1" ht="12.75" x14ac:dyDescent="0.2">
      <c r="A40" s="223" t="s">
        <v>58</v>
      </c>
    </row>
    <row r="41" spans="1:1" s="76" customFormat="1" ht="35.25" customHeight="1" x14ac:dyDescent="0.2">
      <c r="A41" s="224" t="s">
        <v>163</v>
      </c>
    </row>
    <row r="42" spans="1:1" s="76" customFormat="1" ht="35.25" customHeight="1" x14ac:dyDescent="0.2">
      <c r="A42" s="224" t="s">
        <v>188</v>
      </c>
    </row>
    <row r="43" spans="1:1" s="76" customFormat="1" ht="35.25" customHeight="1" x14ac:dyDescent="0.2">
      <c r="A43" s="224" t="s">
        <v>164</v>
      </c>
    </row>
    <row r="44" spans="1:1" s="76" customFormat="1" ht="13.5" customHeight="1" x14ac:dyDescent="0.2">
      <c r="A44" s="224" t="s">
        <v>165</v>
      </c>
    </row>
    <row r="45" spans="1:1" s="76" customFormat="1" ht="35.25" customHeight="1" x14ac:dyDescent="0.2">
      <c r="A45" s="224" t="s">
        <v>162</v>
      </c>
    </row>
    <row r="46" spans="1:1" s="76" customFormat="1" ht="35.25" customHeight="1" x14ac:dyDescent="0.2">
      <c r="A46" s="225" t="s">
        <v>173</v>
      </c>
    </row>
    <row r="47" spans="1:1" ht="12" customHeight="1" x14ac:dyDescent="0.2">
      <c r="A47" s="257"/>
    </row>
    <row r="48" spans="1:1" x14ac:dyDescent="0.2">
      <c r="A48" s="258" t="s">
        <v>80</v>
      </c>
    </row>
    <row r="49" spans="1:1" ht="12" customHeight="1" x14ac:dyDescent="0.2">
      <c r="A49" s="307" t="s">
        <v>152</v>
      </c>
    </row>
    <row r="50" spans="1:1" x14ac:dyDescent="0.2">
      <c r="A50" s="308"/>
    </row>
    <row r="52" spans="1:1" x14ac:dyDescent="0.2">
      <c r="A52" s="259" t="s">
        <v>65</v>
      </c>
    </row>
    <row r="53" spans="1:1" ht="84" x14ac:dyDescent="0.2">
      <c r="A53" s="260" t="s">
        <v>81</v>
      </c>
    </row>
  </sheetData>
  <mergeCells count="2">
    <mergeCell ref="A32:A34"/>
    <mergeCell ref="A49:A50"/>
  </mergeCells>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1">
    <tabColor rgb="FFFFCCFF"/>
  </sheetPr>
  <dimension ref="A1:BC45"/>
  <sheetViews>
    <sheetView tabSelected="1" zoomScaleNormal="100" workbookViewId="0">
      <pane xSplit="1" topLeftCell="B1" activePane="topRight" state="frozen"/>
      <selection pane="topRight" activeCell="A45" sqref="A45"/>
    </sheetView>
  </sheetViews>
  <sheetFormatPr defaultColWidth="9.5703125" defaultRowHeight="12" x14ac:dyDescent="0.2"/>
  <cols>
    <col min="1" max="1" width="31.85546875" style="214" customWidth="1"/>
    <col min="2" max="4" width="9.85546875" style="214" customWidth="1"/>
    <col min="5" max="6" width="9.85546875" style="214" bestFit="1" customWidth="1"/>
    <col min="7" max="7" width="9.85546875" style="214" customWidth="1"/>
    <col min="8" max="9" width="9.5703125" style="214"/>
    <col min="10" max="10" width="9.85546875" style="214" bestFit="1" customWidth="1"/>
    <col min="11" max="11" width="9.5703125" style="214"/>
    <col min="12" max="12" width="9.85546875" style="214" bestFit="1" customWidth="1"/>
    <col min="13" max="13" width="9.5703125" style="214"/>
    <col min="14" max="14" width="9.85546875" style="214" bestFit="1" customWidth="1"/>
    <col min="15" max="16" width="9.5703125" style="214"/>
    <col min="17" max="17" width="9.85546875" style="214" bestFit="1" customWidth="1"/>
    <col min="18" max="18" width="9.5703125" style="214"/>
    <col min="19" max="19" width="9.85546875" style="214" bestFit="1" customWidth="1"/>
    <col min="20" max="20" width="9.5703125" style="214"/>
    <col min="21" max="22" width="9.85546875" style="214" bestFit="1" customWidth="1"/>
    <col min="23" max="23" width="9.85546875" style="214" customWidth="1"/>
    <col min="24" max="27" width="9.85546875" style="214" bestFit="1" customWidth="1"/>
    <col min="28" max="28" width="9.85546875" style="214" customWidth="1"/>
    <col min="29" max="38" width="9.85546875" style="214" bestFit="1" customWidth="1"/>
    <col min="39" max="39" width="9.85546875" style="214" customWidth="1"/>
    <col min="40" max="50" width="9.85546875" style="214" bestFit="1" customWidth="1"/>
    <col min="51" max="51" width="9.85546875" style="214" customWidth="1"/>
    <col min="52" max="55" width="9.85546875" style="214" bestFit="1" customWidth="1"/>
    <col min="56" max="16384" width="9.5703125" style="214"/>
  </cols>
  <sheetData>
    <row r="1" spans="1:55" s="5" customFormat="1" ht="24.75" customHeight="1" x14ac:dyDescent="0.2">
      <c r="A1" s="216" t="s">
        <v>50</v>
      </c>
    </row>
    <row r="2" spans="1:55" s="5" customFormat="1" ht="13.5" thickBot="1" x14ac:dyDescent="0.25">
      <c r="A2" s="217" t="s">
        <v>5</v>
      </c>
    </row>
    <row r="3" spans="1:55" s="27" customFormat="1" ht="29.25" customHeight="1" thickBot="1" x14ac:dyDescent="0.25">
      <c r="A3" s="218" t="s">
        <v>52</v>
      </c>
      <c r="B3" s="236">
        <v>45953</v>
      </c>
      <c r="C3" s="236">
        <v>45954</v>
      </c>
      <c r="D3" s="236">
        <v>45955</v>
      </c>
      <c r="E3" s="71">
        <v>45962</v>
      </c>
      <c r="F3" s="236">
        <v>45963</v>
      </c>
      <c r="G3" s="236">
        <v>45965</v>
      </c>
      <c r="H3" s="236">
        <v>45966</v>
      </c>
      <c r="I3" s="236">
        <v>45968</v>
      </c>
      <c r="J3" s="236">
        <v>45970</v>
      </c>
      <c r="K3" s="236">
        <v>45975</v>
      </c>
      <c r="L3" s="236">
        <v>45977</v>
      </c>
      <c r="M3" s="236">
        <v>45982</v>
      </c>
      <c r="N3" s="236">
        <v>45984</v>
      </c>
      <c r="O3" s="236">
        <v>45989</v>
      </c>
      <c r="P3" s="236">
        <v>45991</v>
      </c>
      <c r="Q3" s="236">
        <v>45992</v>
      </c>
      <c r="R3" s="236">
        <v>45996</v>
      </c>
      <c r="S3" s="236">
        <v>45998</v>
      </c>
      <c r="T3" s="272">
        <v>46003</v>
      </c>
      <c r="U3" s="237">
        <v>46005</v>
      </c>
      <c r="V3" s="71">
        <v>46010</v>
      </c>
      <c r="W3" s="71">
        <v>46014</v>
      </c>
      <c r="X3" s="238">
        <v>46017</v>
      </c>
      <c r="Y3" s="239">
        <v>46020</v>
      </c>
      <c r="Z3" s="236">
        <v>46021</v>
      </c>
      <c r="AA3" s="236">
        <v>46023</v>
      </c>
      <c r="AB3" s="237">
        <v>46027</v>
      </c>
      <c r="AC3" s="237">
        <v>46029</v>
      </c>
      <c r="AD3" s="239">
        <v>46031</v>
      </c>
      <c r="AE3" s="236">
        <v>46033</v>
      </c>
      <c r="AF3" s="236">
        <v>46038</v>
      </c>
      <c r="AG3" s="236">
        <v>46045</v>
      </c>
      <c r="AH3" s="236">
        <v>46047</v>
      </c>
      <c r="AI3" s="236">
        <v>46052</v>
      </c>
      <c r="AJ3" s="237">
        <v>46054</v>
      </c>
      <c r="AK3" s="239">
        <v>46056</v>
      </c>
      <c r="AL3" s="236">
        <v>46059</v>
      </c>
      <c r="AM3" s="236">
        <v>46061</v>
      </c>
      <c r="AN3" s="237">
        <v>46066</v>
      </c>
      <c r="AO3" s="243">
        <v>46072</v>
      </c>
      <c r="AP3" s="206">
        <v>46077</v>
      </c>
      <c r="AQ3" s="71">
        <v>46082</v>
      </c>
      <c r="AR3" s="71">
        <v>46091</v>
      </c>
      <c r="AS3" s="71">
        <v>46103</v>
      </c>
      <c r="AT3" s="71">
        <v>46110</v>
      </c>
      <c r="AU3" s="72">
        <v>46113</v>
      </c>
      <c r="AV3" s="72">
        <v>46118</v>
      </c>
      <c r="AW3" s="72">
        <v>46122</v>
      </c>
      <c r="AX3" s="72">
        <v>46124</v>
      </c>
      <c r="AY3" s="72">
        <v>45760</v>
      </c>
      <c r="AZ3" s="72">
        <v>46129</v>
      </c>
      <c r="BA3" s="72">
        <v>46131</v>
      </c>
      <c r="BB3" s="72">
        <v>46136</v>
      </c>
      <c r="BC3" s="72">
        <v>46138</v>
      </c>
    </row>
    <row r="4" spans="1:55" s="27" customFormat="1" ht="29.25" customHeight="1" x14ac:dyDescent="0.2">
      <c r="A4" s="218"/>
      <c r="B4" s="236">
        <v>45953</v>
      </c>
      <c r="C4" s="236">
        <v>45954</v>
      </c>
      <c r="D4" s="71">
        <v>45961</v>
      </c>
      <c r="E4" s="71">
        <v>45962</v>
      </c>
      <c r="F4" s="71">
        <v>45964</v>
      </c>
      <c r="G4" s="236">
        <v>45965</v>
      </c>
      <c r="H4" s="71">
        <v>45967</v>
      </c>
      <c r="I4" s="71">
        <v>45969</v>
      </c>
      <c r="J4" s="71">
        <v>45974</v>
      </c>
      <c r="K4" s="71">
        <v>45976</v>
      </c>
      <c r="L4" s="71">
        <v>45981</v>
      </c>
      <c r="M4" s="71">
        <v>45983</v>
      </c>
      <c r="N4" s="71">
        <v>45988</v>
      </c>
      <c r="O4" s="71">
        <v>45990</v>
      </c>
      <c r="P4" s="71">
        <v>45991</v>
      </c>
      <c r="Q4" s="71">
        <v>45995</v>
      </c>
      <c r="R4" s="71">
        <v>45997</v>
      </c>
      <c r="S4" s="71">
        <v>46002</v>
      </c>
      <c r="T4" s="71">
        <v>46004</v>
      </c>
      <c r="U4" s="238">
        <v>46009</v>
      </c>
      <c r="V4" s="71">
        <v>46013</v>
      </c>
      <c r="W4" s="71">
        <v>46016</v>
      </c>
      <c r="X4" s="238">
        <v>46019</v>
      </c>
      <c r="Y4" s="240">
        <v>46020</v>
      </c>
      <c r="Z4" s="71">
        <v>46022</v>
      </c>
      <c r="AA4" s="71">
        <v>46026</v>
      </c>
      <c r="AB4" s="238">
        <v>46028</v>
      </c>
      <c r="AC4" s="238">
        <v>46030</v>
      </c>
      <c r="AD4" s="240">
        <v>46032</v>
      </c>
      <c r="AE4" s="71">
        <v>46037</v>
      </c>
      <c r="AF4" s="71">
        <v>46044</v>
      </c>
      <c r="AG4" s="71">
        <v>46046</v>
      </c>
      <c r="AH4" s="71">
        <v>46051</v>
      </c>
      <c r="AI4" s="71">
        <v>46053</v>
      </c>
      <c r="AJ4" s="238">
        <v>46055</v>
      </c>
      <c r="AK4" s="240">
        <v>46058</v>
      </c>
      <c r="AL4" s="71">
        <v>46060</v>
      </c>
      <c r="AM4" s="71">
        <v>46065</v>
      </c>
      <c r="AN4" s="238">
        <v>46071</v>
      </c>
      <c r="AO4" s="244">
        <v>46076</v>
      </c>
      <c r="AP4" s="206">
        <v>46081</v>
      </c>
      <c r="AQ4" s="71">
        <v>46090</v>
      </c>
      <c r="AR4" s="71">
        <v>46102</v>
      </c>
      <c r="AS4" s="71">
        <v>46109</v>
      </c>
      <c r="AT4" s="71">
        <v>46112</v>
      </c>
      <c r="AU4" s="72">
        <v>46117</v>
      </c>
      <c r="AV4" s="72">
        <v>46121</v>
      </c>
      <c r="AW4" s="72">
        <v>46123</v>
      </c>
      <c r="AX4" s="72">
        <v>46124</v>
      </c>
      <c r="AY4" s="72">
        <v>45763</v>
      </c>
      <c r="AZ4" s="72">
        <v>46130</v>
      </c>
      <c r="BA4" s="72">
        <v>46135</v>
      </c>
      <c r="BB4" s="72">
        <v>46137</v>
      </c>
      <c r="BC4" s="72">
        <v>46142</v>
      </c>
    </row>
    <row r="5" spans="1:55" s="76" customFormat="1" ht="12" customHeight="1" x14ac:dyDescent="0.2">
      <c r="A5" s="213" t="s">
        <v>53</v>
      </c>
      <c r="B5" s="21"/>
      <c r="C5" s="21"/>
      <c r="D5" s="21"/>
      <c r="E5" s="21"/>
      <c r="F5" s="21"/>
      <c r="G5" s="21"/>
      <c r="H5" s="21"/>
      <c r="I5" s="21"/>
      <c r="J5" s="21"/>
      <c r="K5" s="21"/>
      <c r="L5" s="21"/>
      <c r="M5" s="21"/>
      <c r="N5" s="21"/>
      <c r="O5" s="21"/>
      <c r="P5" s="21"/>
      <c r="Q5" s="21"/>
      <c r="R5" s="21"/>
      <c r="S5" s="21"/>
      <c r="T5" s="21"/>
      <c r="U5" s="21"/>
      <c r="V5" s="75"/>
      <c r="W5" s="213"/>
      <c r="X5" s="213"/>
      <c r="Y5" s="241"/>
      <c r="Z5" s="75"/>
      <c r="AA5" s="75"/>
      <c r="AB5" s="213"/>
      <c r="AC5" s="213"/>
      <c r="AD5" s="241"/>
      <c r="AE5" s="75"/>
      <c r="AF5" s="75"/>
      <c r="AG5" s="75"/>
      <c r="AH5" s="75"/>
      <c r="AI5" s="75"/>
      <c r="AJ5" s="213"/>
      <c r="AK5" s="241"/>
      <c r="AL5" s="75"/>
      <c r="AM5" s="75"/>
      <c r="AN5" s="213"/>
      <c r="AO5" s="245"/>
      <c r="AP5" s="219"/>
      <c r="AQ5" s="75"/>
      <c r="AR5" s="75"/>
      <c r="AS5" s="75"/>
      <c r="AT5" s="75"/>
      <c r="AU5" s="75"/>
      <c r="AV5" s="75"/>
      <c r="AW5" s="75"/>
      <c r="AX5" s="75"/>
      <c r="AY5" s="75"/>
      <c r="AZ5" s="75"/>
      <c r="BA5" s="75"/>
      <c r="BB5" s="75"/>
      <c r="BC5" s="75"/>
    </row>
    <row r="6" spans="1:55" s="76" customFormat="1" ht="12" customHeight="1" x14ac:dyDescent="0.2">
      <c r="A6" s="220">
        <v>1</v>
      </c>
      <c r="B6" s="75">
        <v>7900</v>
      </c>
      <c r="C6" s="75">
        <v>9100</v>
      </c>
      <c r="D6" s="75">
        <v>9100</v>
      </c>
      <c r="E6" s="75">
        <v>12900</v>
      </c>
      <c r="F6" s="75">
        <v>6600</v>
      </c>
      <c r="G6" s="75">
        <v>6600</v>
      </c>
      <c r="H6" s="75">
        <v>5600</v>
      </c>
      <c r="I6" s="75">
        <v>6600</v>
      </c>
      <c r="J6" s="75">
        <v>5600</v>
      </c>
      <c r="K6" s="75">
        <v>6600</v>
      </c>
      <c r="L6" s="75">
        <v>5600</v>
      </c>
      <c r="M6" s="75">
        <v>6600</v>
      </c>
      <c r="N6" s="75">
        <v>5600</v>
      </c>
      <c r="O6" s="75">
        <v>6600</v>
      </c>
      <c r="P6" s="75">
        <v>5600</v>
      </c>
      <c r="Q6" s="75">
        <v>5600</v>
      </c>
      <c r="R6" s="75">
        <v>6600</v>
      </c>
      <c r="S6" s="75">
        <v>6600</v>
      </c>
      <c r="T6" s="75">
        <v>6600</v>
      </c>
      <c r="U6" s="213">
        <v>6600</v>
      </c>
      <c r="V6" s="75">
        <v>9100</v>
      </c>
      <c r="W6" s="213">
        <v>7900</v>
      </c>
      <c r="X6" s="213">
        <v>15900</v>
      </c>
      <c r="Y6" s="241">
        <v>26900</v>
      </c>
      <c r="Z6" s="75">
        <v>26900</v>
      </c>
      <c r="AA6" s="75">
        <v>26900</v>
      </c>
      <c r="AB6" s="213">
        <v>29900</v>
      </c>
      <c r="AC6" s="213">
        <v>26900</v>
      </c>
      <c r="AD6" s="241">
        <v>22900</v>
      </c>
      <c r="AE6" s="75">
        <v>13900</v>
      </c>
      <c r="AF6" s="75">
        <v>15900</v>
      </c>
      <c r="AG6" s="75">
        <v>17900</v>
      </c>
      <c r="AH6" s="75">
        <v>15900</v>
      </c>
      <c r="AI6" s="75">
        <v>17900</v>
      </c>
      <c r="AJ6" s="213">
        <v>19900</v>
      </c>
      <c r="AK6" s="241">
        <v>19900</v>
      </c>
      <c r="AL6" s="75">
        <v>23900</v>
      </c>
      <c r="AM6" s="75">
        <v>19900</v>
      </c>
      <c r="AN6" s="213">
        <v>27900</v>
      </c>
      <c r="AO6" s="245">
        <v>27900</v>
      </c>
      <c r="AP6" s="219">
        <v>19900</v>
      </c>
      <c r="AQ6" s="75">
        <v>13900</v>
      </c>
      <c r="AR6" s="75">
        <v>10100</v>
      </c>
      <c r="AS6" s="75">
        <v>9100</v>
      </c>
      <c r="AT6" s="75">
        <v>7900</v>
      </c>
      <c r="AU6" s="75">
        <v>7900</v>
      </c>
      <c r="AV6" s="75">
        <v>5900</v>
      </c>
      <c r="AW6" s="75">
        <v>6600</v>
      </c>
      <c r="AX6" s="75">
        <v>5900</v>
      </c>
      <c r="AY6" s="75">
        <v>5900</v>
      </c>
      <c r="AZ6" s="75">
        <v>6600</v>
      </c>
      <c r="BA6" s="75">
        <v>5900</v>
      </c>
      <c r="BB6" s="75">
        <v>6600</v>
      </c>
      <c r="BC6" s="75">
        <v>5900</v>
      </c>
    </row>
    <row r="7" spans="1:55" s="76" customFormat="1" ht="12" customHeight="1" x14ac:dyDescent="0.2">
      <c r="A7" s="220">
        <v>2</v>
      </c>
      <c r="B7" s="219">
        <f t="shared" ref="B7:C7" si="0">B6+1500</f>
        <v>9400</v>
      </c>
      <c r="C7" s="219">
        <f t="shared" si="0"/>
        <v>10600</v>
      </c>
      <c r="D7" s="219">
        <f t="shared" ref="D7" si="1">D6+1500</f>
        <v>10600</v>
      </c>
      <c r="E7" s="219">
        <f t="shared" ref="E7" si="2">E6+1500</f>
        <v>14400</v>
      </c>
      <c r="F7" s="219">
        <f t="shared" ref="F7:V7" si="3">F6+1500</f>
        <v>8100</v>
      </c>
      <c r="G7" s="219">
        <f t="shared" ref="G7" si="4">G6+1500</f>
        <v>8100</v>
      </c>
      <c r="H7" s="219">
        <f t="shared" si="3"/>
        <v>7100</v>
      </c>
      <c r="I7" s="219">
        <f t="shared" si="3"/>
        <v>8100</v>
      </c>
      <c r="J7" s="219">
        <f t="shared" si="3"/>
        <v>7100</v>
      </c>
      <c r="K7" s="219">
        <f t="shared" si="3"/>
        <v>8100</v>
      </c>
      <c r="L7" s="219">
        <f t="shared" si="3"/>
        <v>7100</v>
      </c>
      <c r="M7" s="219">
        <f t="shared" si="3"/>
        <v>8100</v>
      </c>
      <c r="N7" s="219">
        <f t="shared" si="3"/>
        <v>7100</v>
      </c>
      <c r="O7" s="219">
        <f t="shared" si="3"/>
        <v>8100</v>
      </c>
      <c r="P7" s="219">
        <f t="shared" si="3"/>
        <v>7100</v>
      </c>
      <c r="Q7" s="219">
        <f t="shared" si="3"/>
        <v>7100</v>
      </c>
      <c r="R7" s="219">
        <f t="shared" si="3"/>
        <v>8100</v>
      </c>
      <c r="S7" s="219">
        <f t="shared" si="3"/>
        <v>8100</v>
      </c>
      <c r="T7" s="219">
        <f t="shared" si="3"/>
        <v>8100</v>
      </c>
      <c r="U7" s="212">
        <f t="shared" si="3"/>
        <v>8100</v>
      </c>
      <c r="V7" s="75">
        <f t="shared" si="3"/>
        <v>10600</v>
      </c>
      <c r="W7" s="75">
        <f t="shared" ref="W7" si="5">W6+1500</f>
        <v>9400</v>
      </c>
      <c r="X7" s="213">
        <f t="shared" ref="X7" si="6">X6+1500</f>
        <v>17400</v>
      </c>
      <c r="Y7" s="241">
        <f>Y6+2000</f>
        <v>28900</v>
      </c>
      <c r="Z7" s="75">
        <f t="shared" ref="Z7:AT7" si="7">Z6+2000</f>
        <v>28900</v>
      </c>
      <c r="AA7" s="75">
        <f t="shared" si="7"/>
        <v>28900</v>
      </c>
      <c r="AB7" s="75">
        <f t="shared" ref="AB7" si="8">AB6+2000</f>
        <v>31900</v>
      </c>
      <c r="AC7" s="213">
        <f t="shared" si="7"/>
        <v>28900</v>
      </c>
      <c r="AD7" s="241">
        <f t="shared" si="7"/>
        <v>24900</v>
      </c>
      <c r="AE7" s="75">
        <f t="shared" si="7"/>
        <v>15900</v>
      </c>
      <c r="AF7" s="75">
        <f t="shared" si="7"/>
        <v>17900</v>
      </c>
      <c r="AG7" s="75">
        <f t="shared" si="7"/>
        <v>19900</v>
      </c>
      <c r="AH7" s="75">
        <f t="shared" si="7"/>
        <v>17900</v>
      </c>
      <c r="AI7" s="75">
        <f t="shared" si="7"/>
        <v>19900</v>
      </c>
      <c r="AJ7" s="213">
        <f t="shared" si="7"/>
        <v>21900</v>
      </c>
      <c r="AK7" s="241">
        <f t="shared" si="7"/>
        <v>21900</v>
      </c>
      <c r="AL7" s="75">
        <f t="shared" si="7"/>
        <v>25900</v>
      </c>
      <c r="AM7" s="75">
        <f t="shared" ref="AM7" si="9">AM6+2000</f>
        <v>21900</v>
      </c>
      <c r="AN7" s="213">
        <f t="shared" ref="AN7" si="10">AN6+2000</f>
        <v>29900</v>
      </c>
      <c r="AO7" s="245">
        <f t="shared" si="7"/>
        <v>29900</v>
      </c>
      <c r="AP7" s="219">
        <f t="shared" si="7"/>
        <v>21900</v>
      </c>
      <c r="AQ7" s="75">
        <f t="shared" si="7"/>
        <v>15900</v>
      </c>
      <c r="AR7" s="75">
        <f t="shared" si="7"/>
        <v>12100</v>
      </c>
      <c r="AS7" s="75">
        <f t="shared" si="7"/>
        <v>11100</v>
      </c>
      <c r="AT7" s="75">
        <f t="shared" si="7"/>
        <v>9900</v>
      </c>
      <c r="AU7" s="75">
        <f t="shared" ref="AU7:BC7" si="11">AU6+2000</f>
        <v>9900</v>
      </c>
      <c r="AV7" s="75">
        <f t="shared" si="11"/>
        <v>7900</v>
      </c>
      <c r="AW7" s="75">
        <f t="shared" si="11"/>
        <v>8600</v>
      </c>
      <c r="AX7" s="75">
        <f t="shared" si="11"/>
        <v>7900</v>
      </c>
      <c r="AY7" s="75">
        <f t="shared" ref="AY7" si="12">AY6+2000</f>
        <v>7900</v>
      </c>
      <c r="AZ7" s="75">
        <f t="shared" si="11"/>
        <v>8600</v>
      </c>
      <c r="BA7" s="75">
        <f t="shared" si="11"/>
        <v>7900</v>
      </c>
      <c r="BB7" s="75">
        <f t="shared" si="11"/>
        <v>8600</v>
      </c>
      <c r="BC7" s="75">
        <f t="shared" si="11"/>
        <v>7900</v>
      </c>
    </row>
    <row r="8" spans="1:55" s="76" customFormat="1" ht="12" customHeight="1" x14ac:dyDescent="0.2">
      <c r="A8" s="213" t="s">
        <v>54</v>
      </c>
      <c r="B8" s="21"/>
      <c r="C8" s="21"/>
      <c r="D8" s="21"/>
      <c r="E8" s="21"/>
      <c r="F8" s="21"/>
      <c r="G8" s="21"/>
      <c r="H8" s="21"/>
      <c r="I8" s="21"/>
      <c r="J8" s="21"/>
      <c r="K8" s="21"/>
      <c r="L8" s="21"/>
      <c r="M8" s="21"/>
      <c r="N8" s="21"/>
      <c r="O8" s="21"/>
      <c r="P8" s="21"/>
      <c r="Q8" s="21"/>
      <c r="R8" s="21"/>
      <c r="S8" s="21"/>
      <c r="T8" s="21"/>
      <c r="U8" s="21"/>
      <c r="V8" s="75"/>
      <c r="W8" s="75"/>
      <c r="X8" s="213"/>
      <c r="Y8" s="241"/>
      <c r="Z8" s="75"/>
      <c r="AA8" s="75"/>
      <c r="AB8" s="75"/>
      <c r="AC8" s="213"/>
      <c r="AD8" s="241"/>
      <c r="AE8" s="75"/>
      <c r="AF8" s="75"/>
      <c r="AG8" s="75"/>
      <c r="AH8" s="75"/>
      <c r="AI8" s="75"/>
      <c r="AJ8" s="213"/>
      <c r="AK8" s="241"/>
      <c r="AL8" s="75"/>
      <c r="AM8" s="75"/>
      <c r="AN8" s="213"/>
      <c r="AO8" s="245"/>
      <c r="AP8" s="219"/>
      <c r="AQ8" s="75"/>
      <c r="AR8" s="75"/>
      <c r="AS8" s="75"/>
      <c r="AT8" s="75"/>
      <c r="AU8" s="75"/>
      <c r="AV8" s="75"/>
      <c r="AW8" s="75"/>
      <c r="AX8" s="75"/>
      <c r="AY8" s="75"/>
      <c r="AZ8" s="75"/>
      <c r="BA8" s="75"/>
      <c r="BB8" s="75"/>
      <c r="BC8" s="75"/>
    </row>
    <row r="9" spans="1:55" s="76" customFormat="1" ht="12" customHeight="1" x14ac:dyDescent="0.2">
      <c r="A9" s="220">
        <v>1</v>
      </c>
      <c r="B9" s="219">
        <f t="shared" ref="B9:C9" si="13">B6+2000</f>
        <v>9900</v>
      </c>
      <c r="C9" s="219">
        <f t="shared" si="13"/>
        <v>11100</v>
      </c>
      <c r="D9" s="219">
        <f t="shared" ref="D9" si="14">D6+2000</f>
        <v>11100</v>
      </c>
      <c r="E9" s="219">
        <f t="shared" ref="E9" si="15">E6+2000</f>
        <v>14900</v>
      </c>
      <c r="F9" s="219">
        <f t="shared" ref="F9:X9" si="16">F6+2000</f>
        <v>8600</v>
      </c>
      <c r="G9" s="219">
        <f t="shared" ref="G9" si="17">G6+2000</f>
        <v>8600</v>
      </c>
      <c r="H9" s="219">
        <f t="shared" si="16"/>
        <v>7600</v>
      </c>
      <c r="I9" s="219">
        <f t="shared" si="16"/>
        <v>8600</v>
      </c>
      <c r="J9" s="219">
        <f t="shared" si="16"/>
        <v>7600</v>
      </c>
      <c r="K9" s="219">
        <f t="shared" si="16"/>
        <v>8600</v>
      </c>
      <c r="L9" s="219">
        <f t="shared" si="16"/>
        <v>7600</v>
      </c>
      <c r="M9" s="219">
        <f t="shared" si="16"/>
        <v>8600</v>
      </c>
      <c r="N9" s="219">
        <f t="shared" si="16"/>
        <v>7600</v>
      </c>
      <c r="O9" s="219">
        <f t="shared" si="16"/>
        <v>8600</v>
      </c>
      <c r="P9" s="219">
        <f t="shared" si="16"/>
        <v>7600</v>
      </c>
      <c r="Q9" s="219">
        <f t="shared" si="16"/>
        <v>7600</v>
      </c>
      <c r="R9" s="219">
        <f t="shared" si="16"/>
        <v>8600</v>
      </c>
      <c r="S9" s="219">
        <f t="shared" si="16"/>
        <v>8600</v>
      </c>
      <c r="T9" s="219">
        <f t="shared" si="16"/>
        <v>8600</v>
      </c>
      <c r="U9" s="212">
        <f t="shared" si="16"/>
        <v>8600</v>
      </c>
      <c r="V9" s="75">
        <f t="shared" si="16"/>
        <v>11100</v>
      </c>
      <c r="W9" s="75">
        <f t="shared" ref="W9" si="18">W6+2000</f>
        <v>9900</v>
      </c>
      <c r="X9" s="213">
        <f t="shared" si="16"/>
        <v>17900</v>
      </c>
      <c r="Y9" s="241">
        <f t="shared" ref="Y9:AC9" si="19">Y6+9000</f>
        <v>35900</v>
      </c>
      <c r="Z9" s="75">
        <f t="shared" si="19"/>
        <v>35900</v>
      </c>
      <c r="AA9" s="75">
        <f t="shared" si="19"/>
        <v>35900</v>
      </c>
      <c r="AB9" s="75">
        <f t="shared" ref="AB9" si="20">AB6+9000</f>
        <v>38900</v>
      </c>
      <c r="AC9" s="213">
        <f t="shared" si="19"/>
        <v>35900</v>
      </c>
      <c r="AD9" s="241">
        <f>AD6+6000</f>
        <v>28900</v>
      </c>
      <c r="AE9" s="75">
        <f t="shared" ref="AE9:AJ9" si="21">AE6+6000</f>
        <v>19900</v>
      </c>
      <c r="AF9" s="75">
        <f t="shared" si="21"/>
        <v>21900</v>
      </c>
      <c r="AG9" s="75">
        <f t="shared" si="21"/>
        <v>23900</v>
      </c>
      <c r="AH9" s="75">
        <f t="shared" si="21"/>
        <v>21900</v>
      </c>
      <c r="AI9" s="75">
        <f t="shared" si="21"/>
        <v>23900</v>
      </c>
      <c r="AJ9" s="213">
        <f t="shared" si="21"/>
        <v>25900</v>
      </c>
      <c r="AK9" s="241">
        <f>AK6+8000</f>
        <v>27900</v>
      </c>
      <c r="AL9" s="75">
        <f t="shared" ref="AL9" si="22">AL6+8000</f>
        <v>31900</v>
      </c>
      <c r="AM9" s="75">
        <f t="shared" ref="AM9" si="23">AM6+8000</f>
        <v>27900</v>
      </c>
      <c r="AN9" s="213">
        <f t="shared" ref="AN9" si="24">AN6+8000</f>
        <v>35900</v>
      </c>
      <c r="AO9" s="245">
        <f>AO6+10000</f>
        <v>37900</v>
      </c>
      <c r="AP9" s="219">
        <f>AP6+6000</f>
        <v>25900</v>
      </c>
      <c r="AQ9" s="219">
        <f t="shared" ref="AQ9:AT9" si="25">AQ6+6000</f>
        <v>19900</v>
      </c>
      <c r="AR9" s="219">
        <f t="shared" si="25"/>
        <v>16100</v>
      </c>
      <c r="AS9" s="219">
        <f t="shared" si="25"/>
        <v>15100</v>
      </c>
      <c r="AT9" s="219">
        <f t="shared" si="25"/>
        <v>13900</v>
      </c>
      <c r="AU9" s="219">
        <f>AU6+3000</f>
        <v>10900</v>
      </c>
      <c r="AV9" s="219">
        <f t="shared" ref="AV9:BC9" si="26">AV6+6000</f>
        <v>11900</v>
      </c>
      <c r="AW9" s="219">
        <f t="shared" si="26"/>
        <v>12600</v>
      </c>
      <c r="AX9" s="219">
        <f t="shared" si="26"/>
        <v>11900</v>
      </c>
      <c r="AY9" s="219">
        <f t="shared" ref="AY9" si="27">AY6+6000</f>
        <v>11900</v>
      </c>
      <c r="AZ9" s="219">
        <f t="shared" si="26"/>
        <v>12600</v>
      </c>
      <c r="BA9" s="219">
        <f t="shared" si="26"/>
        <v>11900</v>
      </c>
      <c r="BB9" s="219">
        <f t="shared" si="26"/>
        <v>12600</v>
      </c>
      <c r="BC9" s="219">
        <f t="shared" si="26"/>
        <v>11900</v>
      </c>
    </row>
    <row r="10" spans="1:55" s="76" customFormat="1" ht="12" customHeight="1" x14ac:dyDescent="0.2">
      <c r="A10" s="220">
        <v>2</v>
      </c>
      <c r="B10" s="219">
        <f t="shared" ref="B10:C10" si="28">B9+1500</f>
        <v>11400</v>
      </c>
      <c r="C10" s="219">
        <f t="shared" si="28"/>
        <v>12600</v>
      </c>
      <c r="D10" s="219">
        <f t="shared" ref="D10" si="29">D9+1500</f>
        <v>12600</v>
      </c>
      <c r="E10" s="219">
        <f t="shared" ref="E10" si="30">E9+1500</f>
        <v>16400</v>
      </c>
      <c r="F10" s="219">
        <f t="shared" ref="F10:V10" si="31">F9+1500</f>
        <v>10100</v>
      </c>
      <c r="G10" s="219">
        <f t="shared" ref="G10" si="32">G9+1500</f>
        <v>10100</v>
      </c>
      <c r="H10" s="219">
        <f t="shared" si="31"/>
        <v>9100</v>
      </c>
      <c r="I10" s="219">
        <f t="shared" si="31"/>
        <v>10100</v>
      </c>
      <c r="J10" s="219">
        <f t="shared" si="31"/>
        <v>9100</v>
      </c>
      <c r="K10" s="219">
        <f t="shared" si="31"/>
        <v>10100</v>
      </c>
      <c r="L10" s="219">
        <f t="shared" si="31"/>
        <v>9100</v>
      </c>
      <c r="M10" s="219">
        <f t="shared" si="31"/>
        <v>10100</v>
      </c>
      <c r="N10" s="219">
        <f t="shared" si="31"/>
        <v>9100</v>
      </c>
      <c r="O10" s="219">
        <f t="shared" si="31"/>
        <v>10100</v>
      </c>
      <c r="P10" s="219">
        <f t="shared" si="31"/>
        <v>9100</v>
      </c>
      <c r="Q10" s="219">
        <f t="shared" si="31"/>
        <v>9100</v>
      </c>
      <c r="R10" s="219">
        <f t="shared" si="31"/>
        <v>10100</v>
      </c>
      <c r="S10" s="219">
        <f t="shared" si="31"/>
        <v>10100</v>
      </c>
      <c r="T10" s="219">
        <f t="shared" si="31"/>
        <v>10100</v>
      </c>
      <c r="U10" s="212">
        <f t="shared" si="31"/>
        <v>10100</v>
      </c>
      <c r="V10" s="75">
        <f t="shared" si="31"/>
        <v>12600</v>
      </c>
      <c r="W10" s="75">
        <f t="shared" ref="W10" si="33">W9+1500</f>
        <v>11400</v>
      </c>
      <c r="X10" s="213">
        <f t="shared" ref="X10" si="34">X9+1500</f>
        <v>19400</v>
      </c>
      <c r="Y10" s="241">
        <f>Y9+2000</f>
        <v>37900</v>
      </c>
      <c r="Z10" s="75">
        <f t="shared" ref="Z10:AT10" si="35">Z9+2000</f>
        <v>37900</v>
      </c>
      <c r="AA10" s="75">
        <f t="shared" si="35"/>
        <v>37900</v>
      </c>
      <c r="AB10" s="75">
        <f t="shared" ref="AB10" si="36">AB9+2000</f>
        <v>40900</v>
      </c>
      <c r="AC10" s="213">
        <f t="shared" si="35"/>
        <v>37900</v>
      </c>
      <c r="AD10" s="241">
        <f t="shared" si="35"/>
        <v>30900</v>
      </c>
      <c r="AE10" s="75">
        <f t="shared" si="35"/>
        <v>21900</v>
      </c>
      <c r="AF10" s="75">
        <f t="shared" si="35"/>
        <v>23900</v>
      </c>
      <c r="AG10" s="75">
        <f t="shared" si="35"/>
        <v>25900</v>
      </c>
      <c r="AH10" s="75">
        <f t="shared" si="35"/>
        <v>23900</v>
      </c>
      <c r="AI10" s="75">
        <f t="shared" si="35"/>
        <v>25900</v>
      </c>
      <c r="AJ10" s="213">
        <f t="shared" si="35"/>
        <v>27900</v>
      </c>
      <c r="AK10" s="241">
        <f t="shared" si="35"/>
        <v>29900</v>
      </c>
      <c r="AL10" s="75">
        <f t="shared" si="35"/>
        <v>33900</v>
      </c>
      <c r="AM10" s="75">
        <f t="shared" ref="AM10" si="37">AM9+2000</f>
        <v>29900</v>
      </c>
      <c r="AN10" s="213">
        <f t="shared" ref="AN10" si="38">AN9+2000</f>
        <v>37900</v>
      </c>
      <c r="AO10" s="245">
        <f t="shared" si="35"/>
        <v>39900</v>
      </c>
      <c r="AP10" s="219">
        <f t="shared" si="35"/>
        <v>27900</v>
      </c>
      <c r="AQ10" s="75">
        <f t="shared" si="35"/>
        <v>21900</v>
      </c>
      <c r="AR10" s="75">
        <f t="shared" si="35"/>
        <v>18100</v>
      </c>
      <c r="AS10" s="75">
        <f t="shared" si="35"/>
        <v>17100</v>
      </c>
      <c r="AT10" s="75">
        <f t="shared" si="35"/>
        <v>15900</v>
      </c>
      <c r="AU10" s="75">
        <f t="shared" ref="AU10:BC10" si="39">AU9+2000</f>
        <v>12900</v>
      </c>
      <c r="AV10" s="75">
        <f t="shared" si="39"/>
        <v>13900</v>
      </c>
      <c r="AW10" s="75">
        <f t="shared" si="39"/>
        <v>14600</v>
      </c>
      <c r="AX10" s="75">
        <f t="shared" si="39"/>
        <v>13900</v>
      </c>
      <c r="AY10" s="75">
        <f t="shared" ref="AY10" si="40">AY9+2000</f>
        <v>13900</v>
      </c>
      <c r="AZ10" s="75">
        <f t="shared" si="39"/>
        <v>14600</v>
      </c>
      <c r="BA10" s="75">
        <f t="shared" si="39"/>
        <v>13900</v>
      </c>
      <c r="BB10" s="75">
        <f t="shared" si="39"/>
        <v>14600</v>
      </c>
      <c r="BC10" s="75">
        <f t="shared" si="39"/>
        <v>13900</v>
      </c>
    </row>
    <row r="11" spans="1:55" s="76" customFormat="1" ht="12" customHeight="1" x14ac:dyDescent="0.2">
      <c r="A11" s="213" t="s">
        <v>151</v>
      </c>
      <c r="B11" s="21"/>
      <c r="C11" s="21"/>
      <c r="D11" s="21"/>
      <c r="E11" s="21"/>
      <c r="F11" s="21"/>
      <c r="G11" s="21"/>
      <c r="H11" s="21"/>
      <c r="I11" s="21"/>
      <c r="J11" s="21"/>
      <c r="K11" s="21"/>
      <c r="L11" s="21"/>
      <c r="M11" s="21"/>
      <c r="N11" s="21"/>
      <c r="O11" s="21"/>
      <c r="P11" s="21"/>
      <c r="Q11" s="21"/>
      <c r="R11" s="21"/>
      <c r="S11" s="21"/>
      <c r="T11" s="21"/>
      <c r="U11" s="21"/>
      <c r="V11" s="75"/>
      <c r="W11" s="75"/>
      <c r="X11" s="213"/>
      <c r="Y11" s="241"/>
      <c r="Z11" s="75"/>
      <c r="AA11" s="75"/>
      <c r="AB11" s="75"/>
      <c r="AC11" s="213"/>
      <c r="AD11" s="241"/>
      <c r="AE11" s="75"/>
      <c r="AF11" s="75"/>
      <c r="AG11" s="75"/>
      <c r="AH11" s="75"/>
      <c r="AI11" s="75"/>
      <c r="AJ11" s="213"/>
      <c r="AK11" s="241"/>
      <c r="AL11" s="75"/>
      <c r="AM11" s="75"/>
      <c r="AN11" s="213"/>
      <c r="AO11" s="245"/>
      <c r="AP11" s="219"/>
      <c r="AQ11" s="75"/>
      <c r="AR11" s="75"/>
      <c r="AS11" s="75"/>
      <c r="AT11" s="75"/>
      <c r="AU11" s="75"/>
      <c r="AV11" s="75"/>
      <c r="AW11" s="75"/>
      <c r="AX11" s="75"/>
      <c r="AY11" s="75"/>
      <c r="AZ11" s="75"/>
      <c r="BA11" s="75"/>
      <c r="BB11" s="75"/>
      <c r="BC11" s="75"/>
    </row>
    <row r="12" spans="1:55" s="76" customFormat="1" ht="12" customHeight="1" x14ac:dyDescent="0.2">
      <c r="A12" s="220">
        <v>1</v>
      </c>
      <c r="B12" s="219">
        <f t="shared" ref="B12:C12" si="41">B6+3000</f>
        <v>10900</v>
      </c>
      <c r="C12" s="219">
        <f t="shared" si="41"/>
        <v>12100</v>
      </c>
      <c r="D12" s="219">
        <f t="shared" ref="D12" si="42">D6+3000</f>
        <v>12100</v>
      </c>
      <c r="E12" s="219">
        <f t="shared" ref="E12" si="43">E6+3000</f>
        <v>15900</v>
      </c>
      <c r="F12" s="219">
        <f t="shared" ref="F12:X12" si="44">F6+3000</f>
        <v>9600</v>
      </c>
      <c r="G12" s="219">
        <f t="shared" ref="G12" si="45">G6+3000</f>
        <v>9600</v>
      </c>
      <c r="H12" s="219">
        <f t="shared" si="44"/>
        <v>8600</v>
      </c>
      <c r="I12" s="219">
        <f t="shared" si="44"/>
        <v>9600</v>
      </c>
      <c r="J12" s="219">
        <f t="shared" si="44"/>
        <v>8600</v>
      </c>
      <c r="K12" s="219">
        <f t="shared" si="44"/>
        <v>9600</v>
      </c>
      <c r="L12" s="219">
        <f t="shared" si="44"/>
        <v>8600</v>
      </c>
      <c r="M12" s="219">
        <f t="shared" si="44"/>
        <v>9600</v>
      </c>
      <c r="N12" s="219">
        <f t="shared" si="44"/>
        <v>8600</v>
      </c>
      <c r="O12" s="219">
        <f t="shared" si="44"/>
        <v>9600</v>
      </c>
      <c r="P12" s="219">
        <f t="shared" si="44"/>
        <v>8600</v>
      </c>
      <c r="Q12" s="219">
        <f t="shared" si="44"/>
        <v>8600</v>
      </c>
      <c r="R12" s="219">
        <f t="shared" si="44"/>
        <v>9600</v>
      </c>
      <c r="S12" s="219">
        <f t="shared" si="44"/>
        <v>9600</v>
      </c>
      <c r="T12" s="219">
        <f t="shared" si="44"/>
        <v>9600</v>
      </c>
      <c r="U12" s="212">
        <f t="shared" si="44"/>
        <v>9600</v>
      </c>
      <c r="V12" s="75">
        <f t="shared" si="44"/>
        <v>12100</v>
      </c>
      <c r="W12" s="75">
        <f t="shared" ref="W12" si="46">W6+3000</f>
        <v>10900</v>
      </c>
      <c r="X12" s="213">
        <f t="shared" si="44"/>
        <v>18900</v>
      </c>
      <c r="Y12" s="241">
        <f t="shared" ref="Y12:AC12" si="47">Y6+11000</f>
        <v>37900</v>
      </c>
      <c r="Z12" s="75">
        <f t="shared" si="47"/>
        <v>37900</v>
      </c>
      <c r="AA12" s="75">
        <f t="shared" si="47"/>
        <v>37900</v>
      </c>
      <c r="AB12" s="75">
        <f t="shared" ref="AB12" si="48">AB6+11000</f>
        <v>40900</v>
      </c>
      <c r="AC12" s="213">
        <f t="shared" si="47"/>
        <v>37900</v>
      </c>
      <c r="AD12" s="241">
        <f>AD6+8000</f>
        <v>30900</v>
      </c>
      <c r="AE12" s="75">
        <f t="shared" ref="AE12:AJ12" si="49">AE6+8000</f>
        <v>21900</v>
      </c>
      <c r="AF12" s="75">
        <f t="shared" si="49"/>
        <v>23900</v>
      </c>
      <c r="AG12" s="75">
        <f t="shared" si="49"/>
        <v>25900</v>
      </c>
      <c r="AH12" s="75">
        <f t="shared" si="49"/>
        <v>23900</v>
      </c>
      <c r="AI12" s="75">
        <f t="shared" si="49"/>
        <v>25900</v>
      </c>
      <c r="AJ12" s="213">
        <f t="shared" si="49"/>
        <v>27900</v>
      </c>
      <c r="AK12" s="241">
        <f>AK6+11000</f>
        <v>30900</v>
      </c>
      <c r="AL12" s="75">
        <f t="shared" ref="AL12" si="50">AL6+11000</f>
        <v>34900</v>
      </c>
      <c r="AM12" s="75">
        <f t="shared" ref="AM12" si="51">AM6+11000</f>
        <v>30900</v>
      </c>
      <c r="AN12" s="213">
        <f t="shared" ref="AN12" si="52">AN6+11000</f>
        <v>38900</v>
      </c>
      <c r="AO12" s="245">
        <f>AO6+15000</f>
        <v>42900</v>
      </c>
      <c r="AP12" s="219">
        <f>AP6+8000</f>
        <v>27900</v>
      </c>
      <c r="AQ12" s="219">
        <f t="shared" ref="AQ12:AT12" si="53">AQ6+8000</f>
        <v>21900</v>
      </c>
      <c r="AR12" s="219">
        <f t="shared" si="53"/>
        <v>18100</v>
      </c>
      <c r="AS12" s="219">
        <f t="shared" si="53"/>
        <v>17100</v>
      </c>
      <c r="AT12" s="219">
        <f t="shared" si="53"/>
        <v>15900</v>
      </c>
      <c r="AU12" s="219">
        <f>AU6+3500</f>
        <v>11400</v>
      </c>
      <c r="AV12" s="219">
        <f t="shared" ref="AV12:BC12" si="54">AV6+8000</f>
        <v>13900</v>
      </c>
      <c r="AW12" s="219">
        <f t="shared" si="54"/>
        <v>14600</v>
      </c>
      <c r="AX12" s="219">
        <f t="shared" si="54"/>
        <v>13900</v>
      </c>
      <c r="AY12" s="219">
        <f t="shared" ref="AY12" si="55">AY6+8000</f>
        <v>13900</v>
      </c>
      <c r="AZ12" s="219">
        <f t="shared" si="54"/>
        <v>14600</v>
      </c>
      <c r="BA12" s="219">
        <f t="shared" si="54"/>
        <v>13900</v>
      </c>
      <c r="BB12" s="219">
        <f t="shared" si="54"/>
        <v>14600</v>
      </c>
      <c r="BC12" s="219">
        <f t="shared" si="54"/>
        <v>13900</v>
      </c>
    </row>
    <row r="13" spans="1:55" s="76" customFormat="1" ht="12" customHeight="1" x14ac:dyDescent="0.2">
      <c r="A13" s="220">
        <v>2</v>
      </c>
      <c r="B13" s="219">
        <f t="shared" ref="B13:C13" si="56">B12+1500</f>
        <v>12400</v>
      </c>
      <c r="C13" s="219">
        <f t="shared" si="56"/>
        <v>13600</v>
      </c>
      <c r="D13" s="219">
        <f t="shared" ref="D13" si="57">D12+1500</f>
        <v>13600</v>
      </c>
      <c r="E13" s="219">
        <f t="shared" ref="E13" si="58">E12+1500</f>
        <v>17400</v>
      </c>
      <c r="F13" s="219">
        <f t="shared" ref="F13:V13" si="59">F12+1500</f>
        <v>11100</v>
      </c>
      <c r="G13" s="219">
        <f t="shared" ref="G13" si="60">G12+1500</f>
        <v>11100</v>
      </c>
      <c r="H13" s="219">
        <f t="shared" si="59"/>
        <v>10100</v>
      </c>
      <c r="I13" s="219">
        <f t="shared" si="59"/>
        <v>11100</v>
      </c>
      <c r="J13" s="219">
        <f t="shared" si="59"/>
        <v>10100</v>
      </c>
      <c r="K13" s="219">
        <f t="shared" si="59"/>
        <v>11100</v>
      </c>
      <c r="L13" s="219">
        <f t="shared" si="59"/>
        <v>10100</v>
      </c>
      <c r="M13" s="219">
        <f t="shared" si="59"/>
        <v>11100</v>
      </c>
      <c r="N13" s="219">
        <f t="shared" si="59"/>
        <v>10100</v>
      </c>
      <c r="O13" s="219">
        <f t="shared" si="59"/>
        <v>11100</v>
      </c>
      <c r="P13" s="219">
        <f t="shared" si="59"/>
        <v>10100</v>
      </c>
      <c r="Q13" s="219">
        <f t="shared" si="59"/>
        <v>10100</v>
      </c>
      <c r="R13" s="219">
        <f t="shared" si="59"/>
        <v>11100</v>
      </c>
      <c r="S13" s="219">
        <f t="shared" si="59"/>
        <v>11100</v>
      </c>
      <c r="T13" s="219">
        <f t="shared" si="59"/>
        <v>11100</v>
      </c>
      <c r="U13" s="212">
        <f t="shared" si="59"/>
        <v>11100</v>
      </c>
      <c r="V13" s="75">
        <f t="shared" si="59"/>
        <v>13600</v>
      </c>
      <c r="W13" s="75">
        <f t="shared" ref="W13" si="61">W12+1500</f>
        <v>12400</v>
      </c>
      <c r="X13" s="213">
        <f t="shared" ref="X13" si="62">X12+1500</f>
        <v>20400</v>
      </c>
      <c r="Y13" s="241">
        <f>Y12+2000</f>
        <v>39900</v>
      </c>
      <c r="Z13" s="75">
        <f t="shared" ref="Z13:AT13" si="63">Z12+2000</f>
        <v>39900</v>
      </c>
      <c r="AA13" s="75">
        <f t="shared" si="63"/>
        <v>39900</v>
      </c>
      <c r="AB13" s="75">
        <f t="shared" ref="AB13" si="64">AB12+2000</f>
        <v>42900</v>
      </c>
      <c r="AC13" s="213">
        <f t="shared" si="63"/>
        <v>39900</v>
      </c>
      <c r="AD13" s="241">
        <f t="shared" si="63"/>
        <v>32900</v>
      </c>
      <c r="AE13" s="75">
        <f t="shared" si="63"/>
        <v>23900</v>
      </c>
      <c r="AF13" s="75">
        <f t="shared" si="63"/>
        <v>25900</v>
      </c>
      <c r="AG13" s="75">
        <f t="shared" si="63"/>
        <v>27900</v>
      </c>
      <c r="AH13" s="75">
        <f t="shared" si="63"/>
        <v>25900</v>
      </c>
      <c r="AI13" s="75">
        <f t="shared" si="63"/>
        <v>27900</v>
      </c>
      <c r="AJ13" s="213">
        <f t="shared" si="63"/>
        <v>29900</v>
      </c>
      <c r="AK13" s="241">
        <f t="shared" si="63"/>
        <v>32900</v>
      </c>
      <c r="AL13" s="75">
        <f t="shared" si="63"/>
        <v>36900</v>
      </c>
      <c r="AM13" s="75">
        <f t="shared" ref="AM13" si="65">AM12+2000</f>
        <v>32900</v>
      </c>
      <c r="AN13" s="213">
        <f t="shared" ref="AN13" si="66">AN12+2000</f>
        <v>40900</v>
      </c>
      <c r="AO13" s="245">
        <f t="shared" si="63"/>
        <v>44900</v>
      </c>
      <c r="AP13" s="219">
        <f t="shared" si="63"/>
        <v>29900</v>
      </c>
      <c r="AQ13" s="75">
        <f t="shared" si="63"/>
        <v>23900</v>
      </c>
      <c r="AR13" s="75">
        <f t="shared" si="63"/>
        <v>20100</v>
      </c>
      <c r="AS13" s="75">
        <f t="shared" si="63"/>
        <v>19100</v>
      </c>
      <c r="AT13" s="75">
        <f t="shared" si="63"/>
        <v>17900</v>
      </c>
      <c r="AU13" s="75">
        <f t="shared" ref="AU13:BC13" si="67">AU12+2000</f>
        <v>13400</v>
      </c>
      <c r="AV13" s="75">
        <f t="shared" si="67"/>
        <v>15900</v>
      </c>
      <c r="AW13" s="75">
        <f t="shared" si="67"/>
        <v>16600</v>
      </c>
      <c r="AX13" s="75">
        <f t="shared" si="67"/>
        <v>15900</v>
      </c>
      <c r="AY13" s="75">
        <f t="shared" ref="AY13" si="68">AY12+2000</f>
        <v>15900</v>
      </c>
      <c r="AZ13" s="75">
        <f t="shared" si="67"/>
        <v>16600</v>
      </c>
      <c r="BA13" s="75">
        <f t="shared" si="67"/>
        <v>15900</v>
      </c>
      <c r="BB13" s="75">
        <f t="shared" si="67"/>
        <v>16600</v>
      </c>
      <c r="BC13" s="75">
        <f t="shared" si="67"/>
        <v>15900</v>
      </c>
    </row>
    <row r="14" spans="1:55" s="76" customFormat="1" ht="12" customHeight="1" x14ac:dyDescent="0.2">
      <c r="A14" s="213" t="s">
        <v>55</v>
      </c>
      <c r="B14" s="21"/>
      <c r="C14" s="21"/>
      <c r="D14" s="21"/>
      <c r="E14" s="21"/>
      <c r="F14" s="21"/>
      <c r="G14" s="21"/>
      <c r="H14" s="21"/>
      <c r="I14" s="21"/>
      <c r="J14" s="21"/>
      <c r="K14" s="21"/>
      <c r="L14" s="21"/>
      <c r="M14" s="21"/>
      <c r="N14" s="21"/>
      <c r="O14" s="21"/>
      <c r="P14" s="21"/>
      <c r="Q14" s="21"/>
      <c r="R14" s="21"/>
      <c r="S14" s="21"/>
      <c r="T14" s="21"/>
      <c r="U14" s="21"/>
      <c r="V14" s="75"/>
      <c r="W14" s="75"/>
      <c r="X14" s="213"/>
      <c r="Y14" s="241"/>
      <c r="Z14" s="75"/>
      <c r="AA14" s="75"/>
      <c r="AB14" s="75"/>
      <c r="AC14" s="213"/>
      <c r="AD14" s="241"/>
      <c r="AE14" s="75"/>
      <c r="AF14" s="75"/>
      <c r="AG14" s="75"/>
      <c r="AH14" s="75"/>
      <c r="AI14" s="75"/>
      <c r="AJ14" s="213"/>
      <c r="AK14" s="241"/>
      <c r="AL14" s="75"/>
      <c r="AM14" s="75"/>
      <c r="AN14" s="213"/>
      <c r="AO14" s="245"/>
      <c r="AP14" s="219"/>
      <c r="AQ14" s="75"/>
      <c r="AR14" s="75"/>
      <c r="AS14" s="75"/>
      <c r="AT14" s="75"/>
      <c r="AU14" s="75"/>
      <c r="AV14" s="75"/>
      <c r="AW14" s="75"/>
      <c r="AX14" s="75"/>
      <c r="AY14" s="75"/>
      <c r="AZ14" s="75"/>
      <c r="BA14" s="75"/>
      <c r="BB14" s="75"/>
      <c r="BC14" s="75"/>
    </row>
    <row r="15" spans="1:55" s="76" customFormat="1" ht="12" customHeight="1" x14ac:dyDescent="0.2">
      <c r="A15" s="220">
        <v>1</v>
      </c>
      <c r="B15" s="219">
        <f t="shared" ref="B15:C15" si="69">B6+6600</f>
        <v>14500</v>
      </c>
      <c r="C15" s="219">
        <f t="shared" si="69"/>
        <v>15700</v>
      </c>
      <c r="D15" s="219">
        <f t="shared" ref="D15" si="70">D6+6600</f>
        <v>15700</v>
      </c>
      <c r="E15" s="219">
        <f t="shared" ref="E15" si="71">E6+6600</f>
        <v>19500</v>
      </c>
      <c r="F15" s="219">
        <f t="shared" ref="F15:X15" si="72">F6+6600</f>
        <v>13200</v>
      </c>
      <c r="G15" s="219">
        <f t="shared" ref="G15" si="73">G6+6600</f>
        <v>13200</v>
      </c>
      <c r="H15" s="219">
        <f t="shared" si="72"/>
        <v>12200</v>
      </c>
      <c r="I15" s="219">
        <f t="shared" si="72"/>
        <v>13200</v>
      </c>
      <c r="J15" s="219">
        <f t="shared" si="72"/>
        <v>12200</v>
      </c>
      <c r="K15" s="219">
        <f t="shared" si="72"/>
        <v>13200</v>
      </c>
      <c r="L15" s="219">
        <f t="shared" si="72"/>
        <v>12200</v>
      </c>
      <c r="M15" s="219">
        <f t="shared" si="72"/>
        <v>13200</v>
      </c>
      <c r="N15" s="219">
        <f t="shared" si="72"/>
        <v>12200</v>
      </c>
      <c r="O15" s="219">
        <f t="shared" si="72"/>
        <v>13200</v>
      </c>
      <c r="P15" s="219">
        <f t="shared" si="72"/>
        <v>12200</v>
      </c>
      <c r="Q15" s="219">
        <f t="shared" si="72"/>
        <v>12200</v>
      </c>
      <c r="R15" s="219">
        <f t="shared" si="72"/>
        <v>13200</v>
      </c>
      <c r="S15" s="219">
        <f t="shared" si="72"/>
        <v>13200</v>
      </c>
      <c r="T15" s="219">
        <f t="shared" si="72"/>
        <v>13200</v>
      </c>
      <c r="U15" s="212">
        <f t="shared" si="72"/>
        <v>13200</v>
      </c>
      <c r="V15" s="75">
        <f t="shared" si="72"/>
        <v>15700</v>
      </c>
      <c r="W15" s="75">
        <f t="shared" ref="W15" si="74">W6+6600</f>
        <v>14500</v>
      </c>
      <c r="X15" s="213">
        <f t="shared" si="72"/>
        <v>22500</v>
      </c>
      <c r="Y15" s="241">
        <f>Y6+19000</f>
        <v>45900</v>
      </c>
      <c r="Z15" s="75">
        <f t="shared" ref="Z15:AC15" si="75">Z6+19000</f>
        <v>45900</v>
      </c>
      <c r="AA15" s="75">
        <f t="shared" si="75"/>
        <v>45900</v>
      </c>
      <c r="AB15" s="75">
        <f t="shared" ref="AB15" si="76">AB6+19000</f>
        <v>48900</v>
      </c>
      <c r="AC15" s="213">
        <f t="shared" si="75"/>
        <v>45900</v>
      </c>
      <c r="AD15" s="241">
        <f>AD6+10000</f>
        <v>32900</v>
      </c>
      <c r="AE15" s="75">
        <f t="shared" ref="AE15:AJ15" si="77">AE6+10000</f>
        <v>23900</v>
      </c>
      <c r="AF15" s="75">
        <f t="shared" si="77"/>
        <v>25900</v>
      </c>
      <c r="AG15" s="75">
        <f t="shared" si="77"/>
        <v>27900</v>
      </c>
      <c r="AH15" s="75">
        <f t="shared" si="77"/>
        <v>25900</v>
      </c>
      <c r="AI15" s="75">
        <f t="shared" si="77"/>
        <v>27900</v>
      </c>
      <c r="AJ15" s="213">
        <f t="shared" si="77"/>
        <v>29900</v>
      </c>
      <c r="AK15" s="241">
        <f>AK6+14000</f>
        <v>33900</v>
      </c>
      <c r="AL15" s="75">
        <f t="shared" ref="AL15" si="78">AL6+14000</f>
        <v>37900</v>
      </c>
      <c r="AM15" s="75">
        <f t="shared" ref="AM15" si="79">AM6+14000</f>
        <v>33900</v>
      </c>
      <c r="AN15" s="213">
        <f t="shared" ref="AN15" si="80">AN6+14000</f>
        <v>41900</v>
      </c>
      <c r="AO15" s="245">
        <f>AO6+17000</f>
        <v>44900</v>
      </c>
      <c r="AP15" s="219">
        <f>AP6+10000</f>
        <v>29900</v>
      </c>
      <c r="AQ15" s="219">
        <f t="shared" ref="AQ15:AT15" si="81">AQ6+10000</f>
        <v>23900</v>
      </c>
      <c r="AR15" s="219">
        <f t="shared" si="81"/>
        <v>20100</v>
      </c>
      <c r="AS15" s="219">
        <f t="shared" si="81"/>
        <v>19100</v>
      </c>
      <c r="AT15" s="219">
        <f t="shared" si="81"/>
        <v>17900</v>
      </c>
      <c r="AU15" s="219">
        <f>AU6+6600</f>
        <v>14500</v>
      </c>
      <c r="AV15" s="219">
        <f t="shared" ref="AV15:BC15" si="82">AV6+10000</f>
        <v>15900</v>
      </c>
      <c r="AW15" s="219">
        <f t="shared" si="82"/>
        <v>16600</v>
      </c>
      <c r="AX15" s="219">
        <f t="shared" si="82"/>
        <v>15900</v>
      </c>
      <c r="AY15" s="219">
        <f t="shared" ref="AY15" si="83">AY6+10000</f>
        <v>15900</v>
      </c>
      <c r="AZ15" s="219">
        <f t="shared" si="82"/>
        <v>16600</v>
      </c>
      <c r="BA15" s="219">
        <f t="shared" si="82"/>
        <v>15900</v>
      </c>
      <c r="BB15" s="219">
        <f t="shared" si="82"/>
        <v>16600</v>
      </c>
      <c r="BC15" s="219">
        <f t="shared" si="82"/>
        <v>15900</v>
      </c>
    </row>
    <row r="16" spans="1:55" s="76" customFormat="1" ht="12" customHeight="1" x14ac:dyDescent="0.2">
      <c r="A16" s="220">
        <v>2</v>
      </c>
      <c r="B16" s="219">
        <f t="shared" ref="B16:C16" si="84">B15+1500</f>
        <v>16000</v>
      </c>
      <c r="C16" s="219">
        <f t="shared" si="84"/>
        <v>17200</v>
      </c>
      <c r="D16" s="219">
        <f t="shared" ref="D16" si="85">D15+1500</f>
        <v>17200</v>
      </c>
      <c r="E16" s="219">
        <f t="shared" ref="E16" si="86">E15+1500</f>
        <v>21000</v>
      </c>
      <c r="F16" s="219">
        <f t="shared" ref="F16:V16" si="87">F15+1500</f>
        <v>14700</v>
      </c>
      <c r="G16" s="219">
        <f t="shared" ref="G16" si="88">G15+1500</f>
        <v>14700</v>
      </c>
      <c r="H16" s="219">
        <f t="shared" si="87"/>
        <v>13700</v>
      </c>
      <c r="I16" s="219">
        <f t="shared" si="87"/>
        <v>14700</v>
      </c>
      <c r="J16" s="219">
        <f t="shared" si="87"/>
        <v>13700</v>
      </c>
      <c r="K16" s="219">
        <f t="shared" si="87"/>
        <v>14700</v>
      </c>
      <c r="L16" s="219">
        <f t="shared" si="87"/>
        <v>13700</v>
      </c>
      <c r="M16" s="219">
        <f t="shared" si="87"/>
        <v>14700</v>
      </c>
      <c r="N16" s="219">
        <f t="shared" si="87"/>
        <v>13700</v>
      </c>
      <c r="O16" s="219">
        <f t="shared" si="87"/>
        <v>14700</v>
      </c>
      <c r="P16" s="219">
        <f t="shared" si="87"/>
        <v>13700</v>
      </c>
      <c r="Q16" s="219">
        <f t="shared" si="87"/>
        <v>13700</v>
      </c>
      <c r="R16" s="219">
        <f t="shared" si="87"/>
        <v>14700</v>
      </c>
      <c r="S16" s="219">
        <f t="shared" si="87"/>
        <v>14700</v>
      </c>
      <c r="T16" s="219">
        <f t="shared" si="87"/>
        <v>14700</v>
      </c>
      <c r="U16" s="212">
        <f t="shared" si="87"/>
        <v>14700</v>
      </c>
      <c r="V16" s="75">
        <f t="shared" si="87"/>
        <v>17200</v>
      </c>
      <c r="W16" s="75">
        <f t="shared" ref="W16" si="89">W15+1500</f>
        <v>16000</v>
      </c>
      <c r="X16" s="213">
        <f t="shared" ref="X16" si="90">X15+1500</f>
        <v>24000</v>
      </c>
      <c r="Y16" s="241">
        <f>Y15+2000</f>
        <v>47900</v>
      </c>
      <c r="Z16" s="75">
        <f t="shared" ref="Z16:AT16" si="91">Z15+2000</f>
        <v>47900</v>
      </c>
      <c r="AA16" s="75">
        <f t="shared" si="91"/>
        <v>47900</v>
      </c>
      <c r="AB16" s="75">
        <f t="shared" ref="AB16" si="92">AB15+2000</f>
        <v>50900</v>
      </c>
      <c r="AC16" s="213">
        <f t="shared" si="91"/>
        <v>47900</v>
      </c>
      <c r="AD16" s="241">
        <f t="shared" si="91"/>
        <v>34900</v>
      </c>
      <c r="AE16" s="75">
        <f t="shared" si="91"/>
        <v>25900</v>
      </c>
      <c r="AF16" s="75">
        <f t="shared" si="91"/>
        <v>27900</v>
      </c>
      <c r="AG16" s="75">
        <f t="shared" si="91"/>
        <v>29900</v>
      </c>
      <c r="AH16" s="75">
        <f t="shared" si="91"/>
        <v>27900</v>
      </c>
      <c r="AI16" s="75">
        <f t="shared" si="91"/>
        <v>29900</v>
      </c>
      <c r="AJ16" s="213">
        <f t="shared" si="91"/>
        <v>31900</v>
      </c>
      <c r="AK16" s="241">
        <f t="shared" si="91"/>
        <v>35900</v>
      </c>
      <c r="AL16" s="75">
        <f t="shared" si="91"/>
        <v>39900</v>
      </c>
      <c r="AM16" s="75">
        <f t="shared" ref="AM16" si="93">AM15+2000</f>
        <v>35900</v>
      </c>
      <c r="AN16" s="213">
        <f t="shared" ref="AN16" si="94">AN15+2000</f>
        <v>43900</v>
      </c>
      <c r="AO16" s="245">
        <f t="shared" si="91"/>
        <v>46900</v>
      </c>
      <c r="AP16" s="219">
        <f t="shared" si="91"/>
        <v>31900</v>
      </c>
      <c r="AQ16" s="75">
        <f t="shared" si="91"/>
        <v>25900</v>
      </c>
      <c r="AR16" s="75">
        <f t="shared" si="91"/>
        <v>22100</v>
      </c>
      <c r="AS16" s="75">
        <f t="shared" si="91"/>
        <v>21100</v>
      </c>
      <c r="AT16" s="75">
        <f t="shared" si="91"/>
        <v>19900</v>
      </c>
      <c r="AU16" s="75">
        <f t="shared" ref="AU16:BC16" si="95">AU15+2000</f>
        <v>16500</v>
      </c>
      <c r="AV16" s="75">
        <f t="shared" si="95"/>
        <v>17900</v>
      </c>
      <c r="AW16" s="75">
        <f t="shared" si="95"/>
        <v>18600</v>
      </c>
      <c r="AX16" s="75">
        <f t="shared" si="95"/>
        <v>17900</v>
      </c>
      <c r="AY16" s="75">
        <f t="shared" ref="AY16" si="96">AY15+2000</f>
        <v>17900</v>
      </c>
      <c r="AZ16" s="75">
        <f t="shared" si="95"/>
        <v>18600</v>
      </c>
      <c r="BA16" s="75">
        <f t="shared" si="95"/>
        <v>17900</v>
      </c>
      <c r="BB16" s="75">
        <f t="shared" si="95"/>
        <v>18600</v>
      </c>
      <c r="BC16" s="75">
        <f t="shared" si="95"/>
        <v>17900</v>
      </c>
    </row>
    <row r="17" spans="1:55" s="76" customFormat="1" ht="12" customHeight="1" x14ac:dyDescent="0.2">
      <c r="A17" s="213" t="s">
        <v>160</v>
      </c>
      <c r="B17" s="21"/>
      <c r="C17" s="21"/>
      <c r="D17" s="21"/>
      <c r="E17" s="21"/>
      <c r="F17" s="21"/>
      <c r="G17" s="21"/>
      <c r="H17" s="21"/>
      <c r="I17" s="21"/>
      <c r="J17" s="21"/>
      <c r="K17" s="21"/>
      <c r="L17" s="21"/>
      <c r="M17" s="21"/>
      <c r="N17" s="21"/>
      <c r="O17" s="21"/>
      <c r="P17" s="21"/>
      <c r="Q17" s="21"/>
      <c r="R17" s="21"/>
      <c r="S17" s="21"/>
      <c r="T17" s="21"/>
      <c r="U17" s="21"/>
      <c r="V17" s="75"/>
      <c r="W17" s="75"/>
      <c r="X17" s="213"/>
      <c r="Y17" s="241"/>
      <c r="Z17" s="75"/>
      <c r="AA17" s="75"/>
      <c r="AB17" s="75"/>
      <c r="AC17" s="213"/>
      <c r="AD17" s="241"/>
      <c r="AE17" s="75"/>
      <c r="AF17" s="75"/>
      <c r="AG17" s="75"/>
      <c r="AH17" s="75"/>
      <c r="AI17" s="75"/>
      <c r="AJ17" s="213"/>
      <c r="AK17" s="241"/>
      <c r="AL17" s="75"/>
      <c r="AM17" s="75"/>
      <c r="AN17" s="213"/>
      <c r="AO17" s="245"/>
      <c r="AP17" s="219"/>
      <c r="AQ17" s="75"/>
      <c r="AR17" s="75"/>
      <c r="AS17" s="75"/>
      <c r="AT17" s="75"/>
      <c r="AU17" s="75"/>
      <c r="AV17" s="75"/>
      <c r="AW17" s="75"/>
      <c r="AX17" s="75"/>
      <c r="AY17" s="75"/>
      <c r="AZ17" s="75"/>
      <c r="BA17" s="75"/>
      <c r="BB17" s="75"/>
      <c r="BC17" s="75"/>
    </row>
    <row r="18" spans="1:55" s="76" customFormat="1" ht="12" customHeight="1" x14ac:dyDescent="0.2">
      <c r="A18" s="220">
        <v>1</v>
      </c>
      <c r="B18" s="219">
        <f t="shared" ref="B18:C18" si="97">B6+7100</f>
        <v>15000</v>
      </c>
      <c r="C18" s="219">
        <f t="shared" si="97"/>
        <v>16200</v>
      </c>
      <c r="D18" s="219">
        <f t="shared" ref="D18" si="98">D6+7100</f>
        <v>16200</v>
      </c>
      <c r="E18" s="219">
        <f t="shared" ref="E18" si="99">E6+7100</f>
        <v>20000</v>
      </c>
      <c r="F18" s="219">
        <f t="shared" ref="F18:V18" si="100">F6+7100</f>
        <v>13700</v>
      </c>
      <c r="G18" s="219">
        <f t="shared" ref="G18" si="101">G6+7100</f>
        <v>13700</v>
      </c>
      <c r="H18" s="219">
        <f t="shared" si="100"/>
        <v>12700</v>
      </c>
      <c r="I18" s="219">
        <f t="shared" si="100"/>
        <v>13700</v>
      </c>
      <c r="J18" s="219">
        <f t="shared" si="100"/>
        <v>12700</v>
      </c>
      <c r="K18" s="219">
        <f t="shared" si="100"/>
        <v>13700</v>
      </c>
      <c r="L18" s="219">
        <f t="shared" si="100"/>
        <v>12700</v>
      </c>
      <c r="M18" s="219">
        <f t="shared" si="100"/>
        <v>13700</v>
      </c>
      <c r="N18" s="219">
        <f t="shared" si="100"/>
        <v>12700</v>
      </c>
      <c r="O18" s="219">
        <f t="shared" si="100"/>
        <v>13700</v>
      </c>
      <c r="P18" s="219">
        <f t="shared" si="100"/>
        <v>12700</v>
      </c>
      <c r="Q18" s="219">
        <f t="shared" si="100"/>
        <v>12700</v>
      </c>
      <c r="R18" s="219">
        <f t="shared" si="100"/>
        <v>13700</v>
      </c>
      <c r="S18" s="219">
        <f t="shared" si="100"/>
        <v>13700</v>
      </c>
      <c r="T18" s="219">
        <f t="shared" si="100"/>
        <v>13700</v>
      </c>
      <c r="U18" s="212">
        <f t="shared" si="100"/>
        <v>13700</v>
      </c>
      <c r="V18" s="75">
        <f t="shared" si="100"/>
        <v>16200</v>
      </c>
      <c r="W18" s="75">
        <f t="shared" ref="W18" si="102">W6+7100</f>
        <v>15000</v>
      </c>
      <c r="X18" s="213">
        <f t="shared" ref="X18" si="103">X6+7100</f>
        <v>23000</v>
      </c>
      <c r="Y18" s="241">
        <f>Y6+21000</f>
        <v>47900</v>
      </c>
      <c r="Z18" s="75">
        <f t="shared" ref="Z18:AC18" si="104">Z6+21000</f>
        <v>47900</v>
      </c>
      <c r="AA18" s="75">
        <f t="shared" si="104"/>
        <v>47900</v>
      </c>
      <c r="AB18" s="75">
        <f t="shared" ref="AB18" si="105">AB6+21000</f>
        <v>50900</v>
      </c>
      <c r="AC18" s="213">
        <f t="shared" si="104"/>
        <v>47900</v>
      </c>
      <c r="AD18" s="241">
        <f>AD6+11000</f>
        <v>33900</v>
      </c>
      <c r="AE18" s="75">
        <f t="shared" ref="AE18:AJ18" si="106">AE6+11000</f>
        <v>24900</v>
      </c>
      <c r="AF18" s="75">
        <f t="shared" si="106"/>
        <v>26900</v>
      </c>
      <c r="AG18" s="75">
        <f t="shared" si="106"/>
        <v>28900</v>
      </c>
      <c r="AH18" s="75">
        <f t="shared" si="106"/>
        <v>26900</v>
      </c>
      <c r="AI18" s="75">
        <f t="shared" si="106"/>
        <v>28900</v>
      </c>
      <c r="AJ18" s="213">
        <f t="shared" si="106"/>
        <v>30900</v>
      </c>
      <c r="AK18" s="241">
        <f>AK6+16000</f>
        <v>35900</v>
      </c>
      <c r="AL18" s="75">
        <f t="shared" ref="AL18" si="107">AL6+16000</f>
        <v>39900</v>
      </c>
      <c r="AM18" s="75">
        <f t="shared" ref="AM18" si="108">AM6+16000</f>
        <v>35900</v>
      </c>
      <c r="AN18" s="213">
        <f t="shared" ref="AN18" si="109">AN6+16000</f>
        <v>43900</v>
      </c>
      <c r="AO18" s="245">
        <f>AO6+19000</f>
        <v>46900</v>
      </c>
      <c r="AP18" s="219">
        <f>AP6+11000</f>
        <v>30900</v>
      </c>
      <c r="AQ18" s="219">
        <f t="shared" ref="AQ18:AT18" si="110">AQ6+11000</f>
        <v>24900</v>
      </c>
      <c r="AR18" s="219">
        <f t="shared" si="110"/>
        <v>21100</v>
      </c>
      <c r="AS18" s="219">
        <f t="shared" si="110"/>
        <v>20100</v>
      </c>
      <c r="AT18" s="219">
        <f t="shared" si="110"/>
        <v>18900</v>
      </c>
      <c r="AU18" s="219">
        <f>AU6+7100</f>
        <v>15000</v>
      </c>
      <c r="AV18" s="219">
        <f t="shared" ref="AV18:BC18" si="111">AV6+11000</f>
        <v>16900</v>
      </c>
      <c r="AW18" s="219">
        <f t="shared" si="111"/>
        <v>17600</v>
      </c>
      <c r="AX18" s="219">
        <f t="shared" si="111"/>
        <v>16900</v>
      </c>
      <c r="AY18" s="219">
        <f t="shared" ref="AY18" si="112">AY6+11000</f>
        <v>16900</v>
      </c>
      <c r="AZ18" s="219">
        <f t="shared" si="111"/>
        <v>17600</v>
      </c>
      <c r="BA18" s="219">
        <f t="shared" si="111"/>
        <v>16900</v>
      </c>
      <c r="BB18" s="219">
        <f t="shared" si="111"/>
        <v>17600</v>
      </c>
      <c r="BC18" s="219">
        <f t="shared" si="111"/>
        <v>16900</v>
      </c>
    </row>
    <row r="19" spans="1:55" s="76" customFormat="1" ht="12" customHeight="1" x14ac:dyDescent="0.2">
      <c r="A19" s="220">
        <v>2</v>
      </c>
      <c r="B19" s="219">
        <f t="shared" ref="B19:C19" si="113">B18+1500</f>
        <v>16500</v>
      </c>
      <c r="C19" s="219">
        <f t="shared" si="113"/>
        <v>17700</v>
      </c>
      <c r="D19" s="219">
        <f t="shared" ref="D19" si="114">D18+1500</f>
        <v>17700</v>
      </c>
      <c r="E19" s="219">
        <f t="shared" ref="E19" si="115">E18+1500</f>
        <v>21500</v>
      </c>
      <c r="F19" s="219">
        <f t="shared" ref="F19:V19" si="116">F18+1500</f>
        <v>15200</v>
      </c>
      <c r="G19" s="219">
        <f t="shared" ref="G19" si="117">G18+1500</f>
        <v>15200</v>
      </c>
      <c r="H19" s="219">
        <f t="shared" si="116"/>
        <v>14200</v>
      </c>
      <c r="I19" s="219">
        <f t="shared" si="116"/>
        <v>15200</v>
      </c>
      <c r="J19" s="219">
        <f t="shared" si="116"/>
        <v>14200</v>
      </c>
      <c r="K19" s="219">
        <f t="shared" si="116"/>
        <v>15200</v>
      </c>
      <c r="L19" s="219">
        <f t="shared" si="116"/>
        <v>14200</v>
      </c>
      <c r="M19" s="219">
        <f t="shared" si="116"/>
        <v>15200</v>
      </c>
      <c r="N19" s="219">
        <f t="shared" si="116"/>
        <v>14200</v>
      </c>
      <c r="O19" s="219">
        <f t="shared" si="116"/>
        <v>15200</v>
      </c>
      <c r="P19" s="219">
        <f t="shared" si="116"/>
        <v>14200</v>
      </c>
      <c r="Q19" s="219">
        <f t="shared" si="116"/>
        <v>14200</v>
      </c>
      <c r="R19" s="219">
        <f t="shared" si="116"/>
        <v>15200</v>
      </c>
      <c r="S19" s="219">
        <f t="shared" si="116"/>
        <v>15200</v>
      </c>
      <c r="T19" s="219">
        <f t="shared" si="116"/>
        <v>15200</v>
      </c>
      <c r="U19" s="212">
        <f t="shared" si="116"/>
        <v>15200</v>
      </c>
      <c r="V19" s="75">
        <f t="shared" si="116"/>
        <v>17700</v>
      </c>
      <c r="W19" s="75">
        <f t="shared" ref="W19" si="118">W18+1500</f>
        <v>16500</v>
      </c>
      <c r="X19" s="213">
        <f t="shared" ref="X19" si="119">X18+1500</f>
        <v>24500</v>
      </c>
      <c r="Y19" s="241">
        <f>Y18+2000</f>
        <v>49900</v>
      </c>
      <c r="Z19" s="75">
        <f t="shared" ref="Z19:AT19" si="120">Z18+2000</f>
        <v>49900</v>
      </c>
      <c r="AA19" s="75">
        <f t="shared" si="120"/>
        <v>49900</v>
      </c>
      <c r="AB19" s="75">
        <f t="shared" ref="AB19" si="121">AB18+2000</f>
        <v>52900</v>
      </c>
      <c r="AC19" s="213">
        <f t="shared" si="120"/>
        <v>49900</v>
      </c>
      <c r="AD19" s="241">
        <f t="shared" si="120"/>
        <v>35900</v>
      </c>
      <c r="AE19" s="75">
        <f t="shared" si="120"/>
        <v>26900</v>
      </c>
      <c r="AF19" s="75">
        <f t="shared" si="120"/>
        <v>28900</v>
      </c>
      <c r="AG19" s="75">
        <f t="shared" si="120"/>
        <v>30900</v>
      </c>
      <c r="AH19" s="75">
        <f t="shared" si="120"/>
        <v>28900</v>
      </c>
      <c r="AI19" s="75">
        <f t="shared" si="120"/>
        <v>30900</v>
      </c>
      <c r="AJ19" s="213">
        <f t="shared" si="120"/>
        <v>32900</v>
      </c>
      <c r="AK19" s="241">
        <f t="shared" si="120"/>
        <v>37900</v>
      </c>
      <c r="AL19" s="75">
        <f t="shared" si="120"/>
        <v>41900</v>
      </c>
      <c r="AM19" s="75">
        <f t="shared" ref="AM19" si="122">AM18+2000</f>
        <v>37900</v>
      </c>
      <c r="AN19" s="213">
        <f t="shared" ref="AN19" si="123">AN18+2000</f>
        <v>45900</v>
      </c>
      <c r="AO19" s="245">
        <f t="shared" si="120"/>
        <v>48900</v>
      </c>
      <c r="AP19" s="219">
        <f t="shared" si="120"/>
        <v>32900</v>
      </c>
      <c r="AQ19" s="75">
        <f t="shared" si="120"/>
        <v>26900</v>
      </c>
      <c r="AR19" s="75">
        <f t="shared" si="120"/>
        <v>23100</v>
      </c>
      <c r="AS19" s="75">
        <f t="shared" si="120"/>
        <v>22100</v>
      </c>
      <c r="AT19" s="75">
        <f t="shared" si="120"/>
        <v>20900</v>
      </c>
      <c r="AU19" s="75">
        <f t="shared" ref="AU19:BC19" si="124">AU18+2000</f>
        <v>17000</v>
      </c>
      <c r="AV19" s="75">
        <f t="shared" si="124"/>
        <v>18900</v>
      </c>
      <c r="AW19" s="75">
        <f t="shared" si="124"/>
        <v>19600</v>
      </c>
      <c r="AX19" s="75">
        <f t="shared" si="124"/>
        <v>18900</v>
      </c>
      <c r="AY19" s="75">
        <f t="shared" ref="AY19" si="125">AY18+2000</f>
        <v>18900</v>
      </c>
      <c r="AZ19" s="75">
        <f t="shared" si="124"/>
        <v>19600</v>
      </c>
      <c r="BA19" s="75">
        <f t="shared" si="124"/>
        <v>18900</v>
      </c>
      <c r="BB19" s="75">
        <f t="shared" si="124"/>
        <v>19600</v>
      </c>
      <c r="BC19" s="75">
        <f t="shared" si="124"/>
        <v>18900</v>
      </c>
    </row>
    <row r="20" spans="1:55" s="76" customFormat="1" ht="12" customHeight="1" x14ac:dyDescent="0.2">
      <c r="A20" s="213" t="s">
        <v>56</v>
      </c>
      <c r="B20" s="21"/>
      <c r="C20" s="21"/>
      <c r="D20" s="21"/>
      <c r="E20" s="21"/>
      <c r="F20" s="21"/>
      <c r="G20" s="21"/>
      <c r="H20" s="21"/>
      <c r="I20" s="21"/>
      <c r="J20" s="21"/>
      <c r="K20" s="21"/>
      <c r="L20" s="21"/>
      <c r="M20" s="21"/>
      <c r="N20" s="21"/>
      <c r="O20" s="21"/>
      <c r="P20" s="21"/>
      <c r="Q20" s="21"/>
      <c r="R20" s="21"/>
      <c r="S20" s="21"/>
      <c r="T20" s="21"/>
      <c r="U20" s="21"/>
      <c r="V20" s="75"/>
      <c r="W20" s="75"/>
      <c r="X20" s="213"/>
      <c r="Y20" s="241"/>
      <c r="Z20" s="75"/>
      <c r="AA20" s="75"/>
      <c r="AB20" s="75"/>
      <c r="AC20" s="213"/>
      <c r="AD20" s="241"/>
      <c r="AE20" s="75"/>
      <c r="AF20" s="75"/>
      <c r="AG20" s="75"/>
      <c r="AH20" s="75"/>
      <c r="AI20" s="75"/>
      <c r="AJ20" s="213"/>
      <c r="AK20" s="241"/>
      <c r="AL20" s="75"/>
      <c r="AM20" s="75"/>
      <c r="AN20" s="213"/>
      <c r="AO20" s="245"/>
      <c r="AP20" s="219"/>
      <c r="AQ20" s="75"/>
      <c r="AR20" s="75"/>
      <c r="AS20" s="75"/>
      <c r="AT20" s="75"/>
      <c r="AU20" s="75"/>
      <c r="AV20" s="75"/>
      <c r="AW20" s="75"/>
      <c r="AX20" s="75"/>
      <c r="AY20" s="75"/>
      <c r="AZ20" s="75"/>
      <c r="BA20" s="75"/>
      <c r="BB20" s="75"/>
      <c r="BC20" s="75"/>
    </row>
    <row r="21" spans="1:55" s="76" customFormat="1" ht="12" customHeight="1" x14ac:dyDescent="0.2">
      <c r="A21" s="220">
        <v>1</v>
      </c>
      <c r="B21" s="219">
        <f t="shared" ref="B21:C21" si="126">B6+9000</f>
        <v>16900</v>
      </c>
      <c r="C21" s="219">
        <f t="shared" si="126"/>
        <v>18100</v>
      </c>
      <c r="D21" s="219">
        <f t="shared" ref="D21" si="127">D6+9000</f>
        <v>18100</v>
      </c>
      <c r="E21" s="219">
        <f t="shared" ref="E21" si="128">E6+9000</f>
        <v>21900</v>
      </c>
      <c r="F21" s="219">
        <f t="shared" ref="F21:V21" si="129">F6+9000</f>
        <v>15600</v>
      </c>
      <c r="G21" s="219">
        <f t="shared" ref="G21" si="130">G6+9000</f>
        <v>15600</v>
      </c>
      <c r="H21" s="219">
        <f t="shared" si="129"/>
        <v>14600</v>
      </c>
      <c r="I21" s="219">
        <f t="shared" si="129"/>
        <v>15600</v>
      </c>
      <c r="J21" s="219">
        <f t="shared" si="129"/>
        <v>14600</v>
      </c>
      <c r="K21" s="219">
        <f t="shared" si="129"/>
        <v>15600</v>
      </c>
      <c r="L21" s="219">
        <f t="shared" si="129"/>
        <v>14600</v>
      </c>
      <c r="M21" s="219">
        <f t="shared" si="129"/>
        <v>15600</v>
      </c>
      <c r="N21" s="219">
        <f t="shared" si="129"/>
        <v>14600</v>
      </c>
      <c r="O21" s="219">
        <f t="shared" si="129"/>
        <v>15600</v>
      </c>
      <c r="P21" s="219">
        <f t="shared" si="129"/>
        <v>14600</v>
      </c>
      <c r="Q21" s="219">
        <f t="shared" si="129"/>
        <v>14600</v>
      </c>
      <c r="R21" s="219">
        <f t="shared" si="129"/>
        <v>15600</v>
      </c>
      <c r="S21" s="219">
        <f t="shared" si="129"/>
        <v>15600</v>
      </c>
      <c r="T21" s="219">
        <f t="shared" si="129"/>
        <v>15600</v>
      </c>
      <c r="U21" s="212">
        <f t="shared" si="129"/>
        <v>15600</v>
      </c>
      <c r="V21" s="75">
        <f t="shared" si="129"/>
        <v>18100</v>
      </c>
      <c r="W21" s="75">
        <f t="shared" ref="W21" si="131">W6+9000</f>
        <v>16900</v>
      </c>
      <c r="X21" s="213">
        <f t="shared" ref="X21" si="132">X6+9000</f>
        <v>24900</v>
      </c>
      <c r="Y21" s="241">
        <f>Y6+52000</f>
        <v>78900</v>
      </c>
      <c r="Z21" s="75">
        <f t="shared" ref="Z21:AC21" si="133">Z6+52000</f>
        <v>78900</v>
      </c>
      <c r="AA21" s="75">
        <f t="shared" si="133"/>
        <v>78900</v>
      </c>
      <c r="AB21" s="75">
        <f t="shared" ref="AB21" si="134">AB6+52000</f>
        <v>81900</v>
      </c>
      <c r="AC21" s="213">
        <f t="shared" si="133"/>
        <v>78900</v>
      </c>
      <c r="AD21" s="241">
        <f>AD6+30000</f>
        <v>52900</v>
      </c>
      <c r="AE21" s="75">
        <f t="shared" ref="AE21:AJ21" si="135">AE6+30000</f>
        <v>43900</v>
      </c>
      <c r="AF21" s="75">
        <f t="shared" si="135"/>
        <v>45900</v>
      </c>
      <c r="AG21" s="75">
        <f t="shared" si="135"/>
        <v>47900</v>
      </c>
      <c r="AH21" s="75">
        <f t="shared" si="135"/>
        <v>45900</v>
      </c>
      <c r="AI21" s="75">
        <f t="shared" si="135"/>
        <v>47900</v>
      </c>
      <c r="AJ21" s="213">
        <f t="shared" si="135"/>
        <v>49900</v>
      </c>
      <c r="AK21" s="241">
        <f>AK6+40000</f>
        <v>59900</v>
      </c>
      <c r="AL21" s="75">
        <f t="shared" ref="AL21" si="136">AL6+40000</f>
        <v>63900</v>
      </c>
      <c r="AM21" s="75">
        <f t="shared" ref="AM21" si="137">AM6+40000</f>
        <v>59900</v>
      </c>
      <c r="AN21" s="213">
        <f t="shared" ref="AN21" si="138">AN6+40000</f>
        <v>67900</v>
      </c>
      <c r="AO21" s="245">
        <f>AO6+45000</f>
        <v>72900</v>
      </c>
      <c r="AP21" s="219">
        <f>AP6+30000</f>
        <v>49900</v>
      </c>
      <c r="AQ21" s="219">
        <f t="shared" ref="AQ21:AT21" si="139">AQ6+30000</f>
        <v>43900</v>
      </c>
      <c r="AR21" s="219">
        <f t="shared" si="139"/>
        <v>40100</v>
      </c>
      <c r="AS21" s="219">
        <f t="shared" si="139"/>
        <v>39100</v>
      </c>
      <c r="AT21" s="219">
        <f t="shared" si="139"/>
        <v>37900</v>
      </c>
      <c r="AU21" s="219">
        <f>AU6+9000</f>
        <v>16900</v>
      </c>
      <c r="AV21" s="219">
        <f t="shared" ref="AV21:BC21" si="140">AV6+30000</f>
        <v>35900</v>
      </c>
      <c r="AW21" s="219">
        <f t="shared" si="140"/>
        <v>36600</v>
      </c>
      <c r="AX21" s="219">
        <f t="shared" si="140"/>
        <v>35900</v>
      </c>
      <c r="AY21" s="219">
        <f t="shared" ref="AY21" si="141">AY6+30000</f>
        <v>35900</v>
      </c>
      <c r="AZ21" s="219">
        <f t="shared" si="140"/>
        <v>36600</v>
      </c>
      <c r="BA21" s="219">
        <f t="shared" si="140"/>
        <v>35900</v>
      </c>
      <c r="BB21" s="219">
        <f t="shared" si="140"/>
        <v>36600</v>
      </c>
      <c r="BC21" s="219">
        <f t="shared" si="140"/>
        <v>35900</v>
      </c>
    </row>
    <row r="22" spans="1:55" s="76" customFormat="1" ht="12" customHeight="1" x14ac:dyDescent="0.2">
      <c r="A22" s="220">
        <v>2</v>
      </c>
      <c r="B22" s="75">
        <f t="shared" ref="B22:C22" si="142">B21+1500</f>
        <v>18400</v>
      </c>
      <c r="C22" s="75">
        <f t="shared" si="142"/>
        <v>19600</v>
      </c>
      <c r="D22" s="75">
        <f t="shared" ref="D22" si="143">D21+1500</f>
        <v>19600</v>
      </c>
      <c r="E22" s="75">
        <f t="shared" ref="E22" si="144">E21+1500</f>
        <v>23400</v>
      </c>
      <c r="F22" s="75">
        <f t="shared" ref="F22:V22" si="145">F21+1500</f>
        <v>17100</v>
      </c>
      <c r="G22" s="75">
        <f t="shared" ref="G22" si="146">G21+1500</f>
        <v>17100</v>
      </c>
      <c r="H22" s="75">
        <f t="shared" si="145"/>
        <v>16100</v>
      </c>
      <c r="I22" s="75">
        <f t="shared" si="145"/>
        <v>17100</v>
      </c>
      <c r="J22" s="75">
        <f t="shared" si="145"/>
        <v>16100</v>
      </c>
      <c r="K22" s="75">
        <f t="shared" si="145"/>
        <v>17100</v>
      </c>
      <c r="L22" s="75">
        <f t="shared" si="145"/>
        <v>16100</v>
      </c>
      <c r="M22" s="75">
        <f t="shared" si="145"/>
        <v>17100</v>
      </c>
      <c r="N22" s="75">
        <f t="shared" si="145"/>
        <v>16100</v>
      </c>
      <c r="O22" s="75">
        <f t="shared" si="145"/>
        <v>17100</v>
      </c>
      <c r="P22" s="75">
        <f t="shared" si="145"/>
        <v>16100</v>
      </c>
      <c r="Q22" s="75">
        <f t="shared" si="145"/>
        <v>16100</v>
      </c>
      <c r="R22" s="75">
        <f t="shared" si="145"/>
        <v>17100</v>
      </c>
      <c r="S22" s="75">
        <f t="shared" si="145"/>
        <v>17100</v>
      </c>
      <c r="T22" s="75">
        <f t="shared" si="145"/>
        <v>17100</v>
      </c>
      <c r="U22" s="213">
        <f t="shared" si="145"/>
        <v>17100</v>
      </c>
      <c r="V22" s="75">
        <f t="shared" si="145"/>
        <v>19600</v>
      </c>
      <c r="W22" s="75">
        <f t="shared" ref="W22" si="147">W21+1500</f>
        <v>18400</v>
      </c>
      <c r="X22" s="213">
        <f t="shared" ref="X22" si="148">X21+1500</f>
        <v>26400</v>
      </c>
      <c r="Y22" s="241">
        <f>Y21+2000</f>
        <v>80900</v>
      </c>
      <c r="Z22" s="75">
        <f t="shared" ref="Z22:AT24" si="149">Z21+2000</f>
        <v>80900</v>
      </c>
      <c r="AA22" s="75">
        <f t="shared" si="149"/>
        <v>80900</v>
      </c>
      <c r="AB22" s="75">
        <f t="shared" ref="AB22" si="150">AB21+2000</f>
        <v>83900</v>
      </c>
      <c r="AC22" s="213">
        <f t="shared" si="149"/>
        <v>80900</v>
      </c>
      <c r="AD22" s="241">
        <f t="shared" si="149"/>
        <v>54900</v>
      </c>
      <c r="AE22" s="75">
        <f t="shared" si="149"/>
        <v>45900</v>
      </c>
      <c r="AF22" s="75">
        <f t="shared" si="149"/>
        <v>47900</v>
      </c>
      <c r="AG22" s="75">
        <f t="shared" si="149"/>
        <v>49900</v>
      </c>
      <c r="AH22" s="75">
        <f t="shared" si="149"/>
        <v>47900</v>
      </c>
      <c r="AI22" s="75">
        <f t="shared" si="149"/>
        <v>49900</v>
      </c>
      <c r="AJ22" s="213">
        <f t="shared" si="149"/>
        <v>51900</v>
      </c>
      <c r="AK22" s="241">
        <f t="shared" si="149"/>
        <v>61900</v>
      </c>
      <c r="AL22" s="75">
        <f t="shared" si="149"/>
        <v>65900</v>
      </c>
      <c r="AM22" s="75">
        <f t="shared" ref="AM22" si="151">AM21+2000</f>
        <v>61900</v>
      </c>
      <c r="AN22" s="213">
        <f t="shared" ref="AN22" si="152">AN21+2000</f>
        <v>69900</v>
      </c>
      <c r="AO22" s="245">
        <f t="shared" si="149"/>
        <v>74900</v>
      </c>
      <c r="AP22" s="219">
        <f t="shared" si="149"/>
        <v>51900</v>
      </c>
      <c r="AQ22" s="75">
        <f t="shared" si="149"/>
        <v>45900</v>
      </c>
      <c r="AR22" s="75">
        <f t="shared" si="149"/>
        <v>42100</v>
      </c>
      <c r="AS22" s="75">
        <f t="shared" si="149"/>
        <v>41100</v>
      </c>
      <c r="AT22" s="75">
        <f t="shared" si="149"/>
        <v>39900</v>
      </c>
      <c r="AU22" s="75">
        <f t="shared" ref="AU22:BC22" si="153">AU21+2000</f>
        <v>18900</v>
      </c>
      <c r="AV22" s="75">
        <f t="shared" si="153"/>
        <v>37900</v>
      </c>
      <c r="AW22" s="75">
        <f t="shared" si="153"/>
        <v>38600</v>
      </c>
      <c r="AX22" s="75">
        <f t="shared" si="153"/>
        <v>37900</v>
      </c>
      <c r="AY22" s="75">
        <f t="shared" ref="AY22" si="154">AY21+2000</f>
        <v>37900</v>
      </c>
      <c r="AZ22" s="75">
        <f t="shared" si="153"/>
        <v>38600</v>
      </c>
      <c r="BA22" s="75">
        <f t="shared" si="153"/>
        <v>37900</v>
      </c>
      <c r="BB22" s="75">
        <f t="shared" si="153"/>
        <v>38600</v>
      </c>
      <c r="BC22" s="75">
        <f t="shared" si="153"/>
        <v>37900</v>
      </c>
    </row>
    <row r="23" spans="1:55" s="76" customFormat="1" ht="12" customHeight="1" x14ac:dyDescent="0.2">
      <c r="A23" s="220">
        <v>3</v>
      </c>
      <c r="B23" s="75">
        <f t="shared" ref="B23:C23" si="155">B22+1500</f>
        <v>19900</v>
      </c>
      <c r="C23" s="75">
        <f t="shared" si="155"/>
        <v>21100</v>
      </c>
      <c r="D23" s="75">
        <f t="shared" ref="D23" si="156">D22+1500</f>
        <v>21100</v>
      </c>
      <c r="E23" s="75">
        <f t="shared" ref="E23" si="157">E22+1500</f>
        <v>24900</v>
      </c>
      <c r="F23" s="75">
        <f t="shared" ref="F23:V23" si="158">F22+1500</f>
        <v>18600</v>
      </c>
      <c r="G23" s="75">
        <f t="shared" ref="G23" si="159">G22+1500</f>
        <v>18600</v>
      </c>
      <c r="H23" s="75">
        <f t="shared" si="158"/>
        <v>17600</v>
      </c>
      <c r="I23" s="75">
        <f t="shared" si="158"/>
        <v>18600</v>
      </c>
      <c r="J23" s="75">
        <f t="shared" si="158"/>
        <v>17600</v>
      </c>
      <c r="K23" s="75">
        <f t="shared" si="158"/>
        <v>18600</v>
      </c>
      <c r="L23" s="75">
        <f t="shared" si="158"/>
        <v>17600</v>
      </c>
      <c r="M23" s="75">
        <f t="shared" si="158"/>
        <v>18600</v>
      </c>
      <c r="N23" s="75">
        <f t="shared" si="158"/>
        <v>17600</v>
      </c>
      <c r="O23" s="75">
        <f t="shared" si="158"/>
        <v>18600</v>
      </c>
      <c r="P23" s="75">
        <f t="shared" si="158"/>
        <v>17600</v>
      </c>
      <c r="Q23" s="75">
        <f t="shared" si="158"/>
        <v>17600</v>
      </c>
      <c r="R23" s="75">
        <f t="shared" si="158"/>
        <v>18600</v>
      </c>
      <c r="S23" s="75">
        <f t="shared" si="158"/>
        <v>18600</v>
      </c>
      <c r="T23" s="75">
        <f t="shared" si="158"/>
        <v>18600</v>
      </c>
      <c r="U23" s="213">
        <f t="shared" si="158"/>
        <v>18600</v>
      </c>
      <c r="V23" s="75">
        <f t="shared" si="158"/>
        <v>21100</v>
      </c>
      <c r="W23" s="75">
        <f t="shared" ref="W23" si="160">W22+1500</f>
        <v>19900</v>
      </c>
      <c r="X23" s="213">
        <f t="shared" ref="X23" si="161">X22+1500</f>
        <v>27900</v>
      </c>
      <c r="Y23" s="241">
        <f>Y22+2000</f>
        <v>82900</v>
      </c>
      <c r="Z23" s="75">
        <f t="shared" si="149"/>
        <v>82900</v>
      </c>
      <c r="AA23" s="75">
        <f t="shared" si="149"/>
        <v>82900</v>
      </c>
      <c r="AB23" s="75">
        <f t="shared" ref="AB23" si="162">AB22+2000</f>
        <v>85900</v>
      </c>
      <c r="AC23" s="213">
        <f t="shared" si="149"/>
        <v>82900</v>
      </c>
      <c r="AD23" s="241">
        <f t="shared" si="149"/>
        <v>56900</v>
      </c>
      <c r="AE23" s="75">
        <f t="shared" si="149"/>
        <v>47900</v>
      </c>
      <c r="AF23" s="75">
        <f t="shared" si="149"/>
        <v>49900</v>
      </c>
      <c r="AG23" s="75">
        <f t="shared" si="149"/>
        <v>51900</v>
      </c>
      <c r="AH23" s="75">
        <f t="shared" si="149"/>
        <v>49900</v>
      </c>
      <c r="AI23" s="75">
        <f t="shared" si="149"/>
        <v>51900</v>
      </c>
      <c r="AJ23" s="213">
        <f t="shared" si="149"/>
        <v>53900</v>
      </c>
      <c r="AK23" s="241">
        <f t="shared" si="149"/>
        <v>63900</v>
      </c>
      <c r="AL23" s="75">
        <f t="shared" si="149"/>
        <v>67900</v>
      </c>
      <c r="AM23" s="75">
        <f t="shared" ref="AM23" si="163">AM22+2000</f>
        <v>63900</v>
      </c>
      <c r="AN23" s="213">
        <f t="shared" ref="AN23" si="164">AN22+2000</f>
        <v>71900</v>
      </c>
      <c r="AO23" s="245">
        <f t="shared" si="149"/>
        <v>76900</v>
      </c>
      <c r="AP23" s="219">
        <f t="shared" si="149"/>
        <v>53900</v>
      </c>
      <c r="AQ23" s="75">
        <f t="shared" si="149"/>
        <v>47900</v>
      </c>
      <c r="AR23" s="75">
        <f t="shared" si="149"/>
        <v>44100</v>
      </c>
      <c r="AS23" s="75">
        <f t="shared" si="149"/>
        <v>43100</v>
      </c>
      <c r="AT23" s="75">
        <f t="shared" si="149"/>
        <v>41900</v>
      </c>
      <c r="AU23" s="75">
        <f t="shared" ref="AU23:BC23" si="165">AU22+2000</f>
        <v>20900</v>
      </c>
      <c r="AV23" s="75">
        <f t="shared" si="165"/>
        <v>39900</v>
      </c>
      <c r="AW23" s="75">
        <f t="shared" si="165"/>
        <v>40600</v>
      </c>
      <c r="AX23" s="75">
        <f t="shared" si="165"/>
        <v>39900</v>
      </c>
      <c r="AY23" s="75">
        <f t="shared" ref="AY23" si="166">AY22+2000</f>
        <v>39900</v>
      </c>
      <c r="AZ23" s="75">
        <f t="shared" si="165"/>
        <v>40600</v>
      </c>
      <c r="BA23" s="75">
        <f t="shared" si="165"/>
        <v>39900</v>
      </c>
      <c r="BB23" s="75">
        <f t="shared" si="165"/>
        <v>40600</v>
      </c>
      <c r="BC23" s="75">
        <f t="shared" si="165"/>
        <v>39900</v>
      </c>
    </row>
    <row r="24" spans="1:55" s="76" customFormat="1" ht="12" customHeight="1" x14ac:dyDescent="0.2">
      <c r="A24" s="220">
        <v>4</v>
      </c>
      <c r="B24" s="75">
        <f t="shared" ref="B24:C24" si="167">B23+1500</f>
        <v>21400</v>
      </c>
      <c r="C24" s="75">
        <f t="shared" si="167"/>
        <v>22600</v>
      </c>
      <c r="D24" s="75">
        <f t="shared" ref="D24" si="168">D23+1500</f>
        <v>22600</v>
      </c>
      <c r="E24" s="75">
        <f t="shared" ref="E24" si="169">E23+1500</f>
        <v>26400</v>
      </c>
      <c r="F24" s="75">
        <f t="shared" ref="F24:V24" si="170">F23+1500</f>
        <v>20100</v>
      </c>
      <c r="G24" s="75">
        <f t="shared" ref="G24" si="171">G23+1500</f>
        <v>20100</v>
      </c>
      <c r="H24" s="75">
        <f t="shared" si="170"/>
        <v>19100</v>
      </c>
      <c r="I24" s="75">
        <f t="shared" si="170"/>
        <v>20100</v>
      </c>
      <c r="J24" s="75">
        <f t="shared" si="170"/>
        <v>19100</v>
      </c>
      <c r="K24" s="75">
        <f t="shared" si="170"/>
        <v>20100</v>
      </c>
      <c r="L24" s="75">
        <f t="shared" si="170"/>
        <v>19100</v>
      </c>
      <c r="M24" s="75">
        <f t="shared" si="170"/>
        <v>20100</v>
      </c>
      <c r="N24" s="75">
        <f t="shared" si="170"/>
        <v>19100</v>
      </c>
      <c r="O24" s="75">
        <f t="shared" si="170"/>
        <v>20100</v>
      </c>
      <c r="P24" s="75">
        <f t="shared" si="170"/>
        <v>19100</v>
      </c>
      <c r="Q24" s="75">
        <f t="shared" si="170"/>
        <v>19100</v>
      </c>
      <c r="R24" s="75">
        <f t="shared" si="170"/>
        <v>20100</v>
      </c>
      <c r="S24" s="75">
        <f t="shared" si="170"/>
        <v>20100</v>
      </c>
      <c r="T24" s="75">
        <f t="shared" si="170"/>
        <v>20100</v>
      </c>
      <c r="U24" s="213">
        <f t="shared" si="170"/>
        <v>20100</v>
      </c>
      <c r="V24" s="75">
        <f t="shared" si="170"/>
        <v>22600</v>
      </c>
      <c r="W24" s="75">
        <f t="shared" ref="W24" si="172">W23+1500</f>
        <v>21400</v>
      </c>
      <c r="X24" s="213">
        <f t="shared" ref="X24" si="173">X23+1500</f>
        <v>29400</v>
      </c>
      <c r="Y24" s="241">
        <f>Y23+2000</f>
        <v>84900</v>
      </c>
      <c r="Z24" s="75">
        <f t="shared" si="149"/>
        <v>84900</v>
      </c>
      <c r="AA24" s="75">
        <f t="shared" si="149"/>
        <v>84900</v>
      </c>
      <c r="AB24" s="75">
        <f t="shared" ref="AB24" si="174">AB23+2000</f>
        <v>87900</v>
      </c>
      <c r="AC24" s="213">
        <f t="shared" si="149"/>
        <v>84900</v>
      </c>
      <c r="AD24" s="241">
        <f t="shared" si="149"/>
        <v>58900</v>
      </c>
      <c r="AE24" s="75">
        <f t="shared" si="149"/>
        <v>49900</v>
      </c>
      <c r="AF24" s="75">
        <f t="shared" si="149"/>
        <v>51900</v>
      </c>
      <c r="AG24" s="75">
        <f t="shared" si="149"/>
        <v>53900</v>
      </c>
      <c r="AH24" s="75">
        <f t="shared" si="149"/>
        <v>51900</v>
      </c>
      <c r="AI24" s="75">
        <f t="shared" si="149"/>
        <v>53900</v>
      </c>
      <c r="AJ24" s="213">
        <f t="shared" si="149"/>
        <v>55900</v>
      </c>
      <c r="AK24" s="241">
        <f t="shared" si="149"/>
        <v>65900</v>
      </c>
      <c r="AL24" s="75">
        <f t="shared" si="149"/>
        <v>69900</v>
      </c>
      <c r="AM24" s="75">
        <f t="shared" ref="AM24" si="175">AM23+2000</f>
        <v>65900</v>
      </c>
      <c r="AN24" s="213">
        <f t="shared" ref="AN24" si="176">AN23+2000</f>
        <v>73900</v>
      </c>
      <c r="AO24" s="245">
        <f t="shared" si="149"/>
        <v>78900</v>
      </c>
      <c r="AP24" s="219">
        <f t="shared" si="149"/>
        <v>55900</v>
      </c>
      <c r="AQ24" s="75">
        <f t="shared" si="149"/>
        <v>49900</v>
      </c>
      <c r="AR24" s="75">
        <f t="shared" si="149"/>
        <v>46100</v>
      </c>
      <c r="AS24" s="75">
        <f t="shared" si="149"/>
        <v>45100</v>
      </c>
      <c r="AT24" s="75">
        <f t="shared" si="149"/>
        <v>43900</v>
      </c>
      <c r="AU24" s="75">
        <f t="shared" ref="AU24:BC24" si="177">AU23+2000</f>
        <v>22900</v>
      </c>
      <c r="AV24" s="75">
        <f t="shared" si="177"/>
        <v>41900</v>
      </c>
      <c r="AW24" s="75">
        <f t="shared" si="177"/>
        <v>42600</v>
      </c>
      <c r="AX24" s="75">
        <f t="shared" si="177"/>
        <v>41900</v>
      </c>
      <c r="AY24" s="75">
        <f t="shared" ref="AY24" si="178">AY23+2000</f>
        <v>41900</v>
      </c>
      <c r="AZ24" s="75">
        <f t="shared" si="177"/>
        <v>42600</v>
      </c>
      <c r="BA24" s="75">
        <f t="shared" si="177"/>
        <v>41900</v>
      </c>
      <c r="BB24" s="75">
        <f t="shared" si="177"/>
        <v>42600</v>
      </c>
      <c r="BC24" s="75">
        <f t="shared" si="177"/>
        <v>41900</v>
      </c>
    </row>
    <row r="25" spans="1:55" s="76" customFormat="1" ht="12.75" customHeight="1" x14ac:dyDescent="0.2">
      <c r="A25" s="213" t="s">
        <v>57</v>
      </c>
      <c r="B25" s="21"/>
      <c r="C25" s="21"/>
      <c r="D25" s="21"/>
      <c r="E25" s="21"/>
      <c r="F25" s="21"/>
      <c r="G25" s="21"/>
      <c r="H25" s="21"/>
      <c r="I25" s="21"/>
      <c r="J25" s="21"/>
      <c r="K25" s="21"/>
      <c r="L25" s="21"/>
      <c r="M25" s="21"/>
      <c r="N25" s="21"/>
      <c r="O25" s="21"/>
      <c r="P25" s="21"/>
      <c r="Q25" s="21"/>
      <c r="R25" s="21"/>
      <c r="S25" s="21"/>
      <c r="T25" s="21"/>
      <c r="U25" s="21"/>
      <c r="V25" s="75"/>
      <c r="W25" s="75"/>
      <c r="X25" s="213"/>
      <c r="Y25" s="241"/>
      <c r="Z25" s="75"/>
      <c r="AA25" s="75"/>
      <c r="AB25" s="75"/>
      <c r="AC25" s="213"/>
      <c r="AD25" s="241"/>
      <c r="AE25" s="75"/>
      <c r="AF25" s="75"/>
      <c r="AG25" s="75"/>
      <c r="AH25" s="75"/>
      <c r="AI25" s="75"/>
      <c r="AJ25" s="213"/>
      <c r="AK25" s="241"/>
      <c r="AL25" s="75"/>
      <c r="AM25" s="75"/>
      <c r="AN25" s="213"/>
      <c r="AO25" s="245"/>
      <c r="AP25" s="219"/>
      <c r="AQ25" s="75"/>
      <c r="AR25" s="75"/>
      <c r="AS25" s="75"/>
      <c r="AT25" s="75"/>
      <c r="AU25" s="75"/>
      <c r="AV25" s="75"/>
      <c r="AW25" s="75"/>
      <c r="AX25" s="75"/>
      <c r="AY25" s="75"/>
      <c r="AZ25" s="75"/>
      <c r="BA25" s="75"/>
      <c r="BB25" s="75"/>
      <c r="BC25" s="75"/>
    </row>
    <row r="26" spans="1:55" s="76" customFormat="1" ht="12" customHeight="1" x14ac:dyDescent="0.2">
      <c r="A26" s="220">
        <v>1</v>
      </c>
      <c r="B26" s="219">
        <f t="shared" ref="B26:C26" si="179">B6+15000</f>
        <v>22900</v>
      </c>
      <c r="C26" s="219">
        <f t="shared" si="179"/>
        <v>24100</v>
      </c>
      <c r="D26" s="219">
        <f t="shared" ref="D26" si="180">D6+15000</f>
        <v>24100</v>
      </c>
      <c r="E26" s="219">
        <f t="shared" ref="E26" si="181">E6+15000</f>
        <v>27900</v>
      </c>
      <c r="F26" s="219">
        <f t="shared" ref="F26:V26" si="182">F6+15000</f>
        <v>21600</v>
      </c>
      <c r="G26" s="219">
        <f t="shared" ref="G26" si="183">G6+15000</f>
        <v>21600</v>
      </c>
      <c r="H26" s="219">
        <f t="shared" si="182"/>
        <v>20600</v>
      </c>
      <c r="I26" s="219">
        <f t="shared" si="182"/>
        <v>21600</v>
      </c>
      <c r="J26" s="219">
        <f t="shared" si="182"/>
        <v>20600</v>
      </c>
      <c r="K26" s="219">
        <f t="shared" si="182"/>
        <v>21600</v>
      </c>
      <c r="L26" s="219">
        <f t="shared" si="182"/>
        <v>20600</v>
      </c>
      <c r="M26" s="219">
        <f t="shared" si="182"/>
        <v>21600</v>
      </c>
      <c r="N26" s="219">
        <f t="shared" si="182"/>
        <v>20600</v>
      </c>
      <c r="O26" s="219">
        <f t="shared" si="182"/>
        <v>21600</v>
      </c>
      <c r="P26" s="219">
        <f t="shared" si="182"/>
        <v>20600</v>
      </c>
      <c r="Q26" s="219">
        <f t="shared" si="182"/>
        <v>20600</v>
      </c>
      <c r="R26" s="219">
        <f t="shared" si="182"/>
        <v>21600</v>
      </c>
      <c r="S26" s="219">
        <f t="shared" si="182"/>
        <v>21600</v>
      </c>
      <c r="T26" s="219">
        <f t="shared" si="182"/>
        <v>21600</v>
      </c>
      <c r="U26" s="212">
        <f t="shared" si="182"/>
        <v>21600</v>
      </c>
      <c r="V26" s="75">
        <f t="shared" si="182"/>
        <v>24100</v>
      </c>
      <c r="W26" s="75">
        <f t="shared" ref="W26" si="184">W6+15000</f>
        <v>22900</v>
      </c>
      <c r="X26" s="213">
        <f t="shared" ref="X26" si="185">X6+15000</f>
        <v>30900</v>
      </c>
      <c r="Y26" s="241">
        <f>Y6+62000</f>
        <v>88900</v>
      </c>
      <c r="Z26" s="75">
        <f t="shared" ref="Z26:AC26" si="186">Z6+62000</f>
        <v>88900</v>
      </c>
      <c r="AA26" s="75">
        <f t="shared" si="186"/>
        <v>88900</v>
      </c>
      <c r="AB26" s="75">
        <f t="shared" ref="AB26" si="187">AB6+62000</f>
        <v>91900</v>
      </c>
      <c r="AC26" s="213">
        <f t="shared" si="186"/>
        <v>88900</v>
      </c>
      <c r="AD26" s="241">
        <f>AD6+35000</f>
        <v>57900</v>
      </c>
      <c r="AE26" s="75">
        <f t="shared" ref="AE26:AJ26" si="188">AE6+35000</f>
        <v>48900</v>
      </c>
      <c r="AF26" s="75">
        <f t="shared" si="188"/>
        <v>50900</v>
      </c>
      <c r="AG26" s="75">
        <f t="shared" si="188"/>
        <v>52900</v>
      </c>
      <c r="AH26" s="75">
        <f t="shared" si="188"/>
        <v>50900</v>
      </c>
      <c r="AI26" s="75">
        <f t="shared" si="188"/>
        <v>52900</v>
      </c>
      <c r="AJ26" s="213">
        <f t="shared" si="188"/>
        <v>54900</v>
      </c>
      <c r="AK26" s="241">
        <f>AK6+60000</f>
        <v>79900</v>
      </c>
      <c r="AL26" s="75">
        <f t="shared" ref="AL26" si="189">AL6+60000</f>
        <v>83900</v>
      </c>
      <c r="AM26" s="75">
        <f t="shared" ref="AM26" si="190">AM6+60000</f>
        <v>79900</v>
      </c>
      <c r="AN26" s="213">
        <f t="shared" ref="AN26" si="191">AN6+60000</f>
        <v>87900</v>
      </c>
      <c r="AO26" s="245">
        <f>AO6+65000</f>
        <v>92900</v>
      </c>
      <c r="AP26" s="219">
        <f>AP6+35000</f>
        <v>54900</v>
      </c>
      <c r="AQ26" s="219">
        <f t="shared" ref="AQ26:AT26" si="192">AQ6+35000</f>
        <v>48900</v>
      </c>
      <c r="AR26" s="219">
        <f t="shared" si="192"/>
        <v>45100</v>
      </c>
      <c r="AS26" s="219">
        <f t="shared" si="192"/>
        <v>44100</v>
      </c>
      <c r="AT26" s="219">
        <f t="shared" si="192"/>
        <v>42900</v>
      </c>
      <c r="AU26" s="219">
        <f>AU6+20000</f>
        <v>27900</v>
      </c>
      <c r="AV26" s="219">
        <f t="shared" ref="AV26:BC26" si="193">AV6+35000</f>
        <v>40900</v>
      </c>
      <c r="AW26" s="219">
        <f t="shared" si="193"/>
        <v>41600</v>
      </c>
      <c r="AX26" s="219">
        <f t="shared" si="193"/>
        <v>40900</v>
      </c>
      <c r="AY26" s="219">
        <f t="shared" ref="AY26" si="194">AY6+35000</f>
        <v>40900</v>
      </c>
      <c r="AZ26" s="219">
        <f t="shared" si="193"/>
        <v>41600</v>
      </c>
      <c r="BA26" s="219">
        <f t="shared" si="193"/>
        <v>40900</v>
      </c>
      <c r="BB26" s="219">
        <f t="shared" si="193"/>
        <v>41600</v>
      </c>
      <c r="BC26" s="219">
        <f t="shared" si="193"/>
        <v>40900</v>
      </c>
    </row>
    <row r="27" spans="1:55" s="76" customFormat="1" ht="12" customHeight="1" x14ac:dyDescent="0.2">
      <c r="A27" s="220">
        <v>2</v>
      </c>
      <c r="B27" s="75">
        <f t="shared" ref="B27:C27" si="195">B26+1500</f>
        <v>24400</v>
      </c>
      <c r="C27" s="75">
        <f t="shared" si="195"/>
        <v>25600</v>
      </c>
      <c r="D27" s="75">
        <f t="shared" ref="D27" si="196">D26+1500</f>
        <v>25600</v>
      </c>
      <c r="E27" s="75">
        <f t="shared" ref="E27" si="197">E26+1500</f>
        <v>29400</v>
      </c>
      <c r="F27" s="75">
        <f t="shared" ref="F27:V27" si="198">F26+1500</f>
        <v>23100</v>
      </c>
      <c r="G27" s="75">
        <f t="shared" ref="G27" si="199">G26+1500</f>
        <v>23100</v>
      </c>
      <c r="H27" s="75">
        <f t="shared" si="198"/>
        <v>22100</v>
      </c>
      <c r="I27" s="75">
        <f t="shared" si="198"/>
        <v>23100</v>
      </c>
      <c r="J27" s="75">
        <f t="shared" si="198"/>
        <v>22100</v>
      </c>
      <c r="K27" s="75">
        <f t="shared" si="198"/>
        <v>23100</v>
      </c>
      <c r="L27" s="75">
        <f t="shared" si="198"/>
        <v>22100</v>
      </c>
      <c r="M27" s="75">
        <f t="shared" si="198"/>
        <v>23100</v>
      </c>
      <c r="N27" s="75">
        <f t="shared" si="198"/>
        <v>22100</v>
      </c>
      <c r="O27" s="75">
        <f t="shared" si="198"/>
        <v>23100</v>
      </c>
      <c r="P27" s="75">
        <f t="shared" si="198"/>
        <v>22100</v>
      </c>
      <c r="Q27" s="75">
        <f t="shared" si="198"/>
        <v>22100</v>
      </c>
      <c r="R27" s="75">
        <f t="shared" si="198"/>
        <v>23100</v>
      </c>
      <c r="S27" s="75">
        <f t="shared" si="198"/>
        <v>23100</v>
      </c>
      <c r="T27" s="75">
        <f t="shared" si="198"/>
        <v>23100</v>
      </c>
      <c r="U27" s="213">
        <f t="shared" si="198"/>
        <v>23100</v>
      </c>
      <c r="V27" s="75">
        <f t="shared" si="198"/>
        <v>25600</v>
      </c>
      <c r="W27" s="75">
        <f t="shared" ref="W27" si="200">W26+1500</f>
        <v>24400</v>
      </c>
      <c r="X27" s="213">
        <f t="shared" ref="X27" si="201">X26+1500</f>
        <v>32400</v>
      </c>
      <c r="Y27" s="241">
        <f>Y26+2000</f>
        <v>90900</v>
      </c>
      <c r="Z27" s="75">
        <f t="shared" ref="Z27:AT29" si="202">Z26+2000</f>
        <v>90900</v>
      </c>
      <c r="AA27" s="75">
        <f t="shared" si="202"/>
        <v>90900</v>
      </c>
      <c r="AB27" s="75">
        <f t="shared" ref="AB27" si="203">AB26+2000</f>
        <v>93900</v>
      </c>
      <c r="AC27" s="213">
        <f t="shared" si="202"/>
        <v>90900</v>
      </c>
      <c r="AD27" s="241">
        <f t="shared" si="202"/>
        <v>59900</v>
      </c>
      <c r="AE27" s="75">
        <f t="shared" si="202"/>
        <v>50900</v>
      </c>
      <c r="AF27" s="75">
        <f t="shared" si="202"/>
        <v>52900</v>
      </c>
      <c r="AG27" s="75">
        <f t="shared" si="202"/>
        <v>54900</v>
      </c>
      <c r="AH27" s="75">
        <f t="shared" si="202"/>
        <v>52900</v>
      </c>
      <c r="AI27" s="75">
        <f t="shared" si="202"/>
        <v>54900</v>
      </c>
      <c r="AJ27" s="213">
        <f t="shared" si="202"/>
        <v>56900</v>
      </c>
      <c r="AK27" s="241">
        <f t="shared" si="202"/>
        <v>81900</v>
      </c>
      <c r="AL27" s="75">
        <f t="shared" si="202"/>
        <v>85900</v>
      </c>
      <c r="AM27" s="75">
        <f t="shared" ref="AM27" si="204">AM26+2000</f>
        <v>81900</v>
      </c>
      <c r="AN27" s="213">
        <f t="shared" ref="AN27" si="205">AN26+2000</f>
        <v>89900</v>
      </c>
      <c r="AO27" s="245">
        <f t="shared" si="202"/>
        <v>94900</v>
      </c>
      <c r="AP27" s="219">
        <f t="shared" si="202"/>
        <v>56900</v>
      </c>
      <c r="AQ27" s="75">
        <f t="shared" si="202"/>
        <v>50900</v>
      </c>
      <c r="AR27" s="75">
        <f t="shared" si="202"/>
        <v>47100</v>
      </c>
      <c r="AS27" s="75">
        <f t="shared" si="202"/>
        <v>46100</v>
      </c>
      <c r="AT27" s="75">
        <f t="shared" si="202"/>
        <v>44900</v>
      </c>
      <c r="AU27" s="75">
        <f t="shared" ref="AU27:BC27" si="206">AU26+2000</f>
        <v>29900</v>
      </c>
      <c r="AV27" s="75">
        <f t="shared" si="206"/>
        <v>42900</v>
      </c>
      <c r="AW27" s="75">
        <f t="shared" si="206"/>
        <v>43600</v>
      </c>
      <c r="AX27" s="75">
        <f t="shared" si="206"/>
        <v>42900</v>
      </c>
      <c r="AY27" s="75">
        <f t="shared" ref="AY27" si="207">AY26+2000</f>
        <v>42900</v>
      </c>
      <c r="AZ27" s="75">
        <f t="shared" si="206"/>
        <v>43600</v>
      </c>
      <c r="BA27" s="75">
        <f t="shared" si="206"/>
        <v>42900</v>
      </c>
      <c r="BB27" s="75">
        <f t="shared" si="206"/>
        <v>43600</v>
      </c>
      <c r="BC27" s="75">
        <f t="shared" si="206"/>
        <v>42900</v>
      </c>
    </row>
    <row r="28" spans="1:55" s="76" customFormat="1" ht="11.25" customHeight="1" thickBot="1" x14ac:dyDescent="0.25">
      <c r="A28" s="220">
        <v>3</v>
      </c>
      <c r="B28" s="75">
        <f t="shared" ref="B28:C28" si="208">B27+1500</f>
        <v>25900</v>
      </c>
      <c r="C28" s="75">
        <f t="shared" si="208"/>
        <v>27100</v>
      </c>
      <c r="D28" s="75">
        <f t="shared" ref="D28" si="209">D27+1500</f>
        <v>27100</v>
      </c>
      <c r="E28" s="75">
        <f t="shared" ref="E28" si="210">E27+1500</f>
        <v>30900</v>
      </c>
      <c r="F28" s="75">
        <f t="shared" ref="F28:V28" si="211">F27+1500</f>
        <v>24600</v>
      </c>
      <c r="G28" s="75">
        <f t="shared" ref="G28" si="212">G27+1500</f>
        <v>24600</v>
      </c>
      <c r="H28" s="75">
        <f t="shared" si="211"/>
        <v>23600</v>
      </c>
      <c r="I28" s="75">
        <f t="shared" si="211"/>
        <v>24600</v>
      </c>
      <c r="J28" s="75">
        <f t="shared" si="211"/>
        <v>23600</v>
      </c>
      <c r="K28" s="75">
        <f t="shared" si="211"/>
        <v>24600</v>
      </c>
      <c r="L28" s="75">
        <f t="shared" si="211"/>
        <v>23600</v>
      </c>
      <c r="M28" s="75">
        <f t="shared" si="211"/>
        <v>24600</v>
      </c>
      <c r="N28" s="75">
        <f t="shared" si="211"/>
        <v>23600</v>
      </c>
      <c r="O28" s="75">
        <f t="shared" si="211"/>
        <v>24600</v>
      </c>
      <c r="P28" s="75">
        <f t="shared" si="211"/>
        <v>23600</v>
      </c>
      <c r="Q28" s="75">
        <f t="shared" si="211"/>
        <v>23600</v>
      </c>
      <c r="R28" s="75">
        <f t="shared" si="211"/>
        <v>24600</v>
      </c>
      <c r="S28" s="75">
        <f t="shared" si="211"/>
        <v>24600</v>
      </c>
      <c r="T28" s="75">
        <f t="shared" si="211"/>
        <v>24600</v>
      </c>
      <c r="U28" s="213">
        <f t="shared" si="211"/>
        <v>24600</v>
      </c>
      <c r="V28" s="75">
        <f t="shared" si="211"/>
        <v>27100</v>
      </c>
      <c r="W28" s="75">
        <f t="shared" ref="W28" si="213">W27+1500</f>
        <v>25900</v>
      </c>
      <c r="X28" s="213">
        <f t="shared" ref="X28" si="214">X27+1500</f>
        <v>33900</v>
      </c>
      <c r="Y28" s="241">
        <f>Y27+2000</f>
        <v>92900</v>
      </c>
      <c r="Z28" s="75">
        <f t="shared" si="202"/>
        <v>92900</v>
      </c>
      <c r="AA28" s="75">
        <f t="shared" si="202"/>
        <v>92900</v>
      </c>
      <c r="AB28" s="75">
        <f t="shared" ref="AB28" si="215">AB27+2000</f>
        <v>95900</v>
      </c>
      <c r="AC28" s="213">
        <f t="shared" si="202"/>
        <v>92900</v>
      </c>
      <c r="AD28" s="241">
        <f t="shared" si="202"/>
        <v>61900</v>
      </c>
      <c r="AE28" s="75">
        <f t="shared" si="202"/>
        <v>52900</v>
      </c>
      <c r="AF28" s="75">
        <f t="shared" si="202"/>
        <v>54900</v>
      </c>
      <c r="AG28" s="75">
        <f t="shared" si="202"/>
        <v>56900</v>
      </c>
      <c r="AH28" s="75">
        <f t="shared" si="202"/>
        <v>54900</v>
      </c>
      <c r="AI28" s="75">
        <f t="shared" si="202"/>
        <v>56900</v>
      </c>
      <c r="AJ28" s="213">
        <f t="shared" si="202"/>
        <v>58900</v>
      </c>
      <c r="AK28" s="241">
        <f t="shared" si="202"/>
        <v>83900</v>
      </c>
      <c r="AL28" s="75">
        <f t="shared" si="202"/>
        <v>87900</v>
      </c>
      <c r="AM28" s="75">
        <f t="shared" ref="AM28" si="216">AM27+2000</f>
        <v>83900</v>
      </c>
      <c r="AN28" s="213">
        <f t="shared" ref="AN28" si="217">AN27+2000</f>
        <v>91900</v>
      </c>
      <c r="AO28" s="246">
        <f t="shared" si="202"/>
        <v>96900</v>
      </c>
      <c r="AP28" s="219">
        <f t="shared" si="202"/>
        <v>58900</v>
      </c>
      <c r="AQ28" s="75">
        <f t="shared" si="202"/>
        <v>52900</v>
      </c>
      <c r="AR28" s="75">
        <f t="shared" si="202"/>
        <v>49100</v>
      </c>
      <c r="AS28" s="75">
        <f t="shared" si="202"/>
        <v>48100</v>
      </c>
      <c r="AT28" s="75">
        <f t="shared" si="202"/>
        <v>46900</v>
      </c>
      <c r="AU28" s="75">
        <f t="shared" ref="AU28:BC28" si="218">AU27+2000</f>
        <v>31900</v>
      </c>
      <c r="AV28" s="75">
        <f t="shared" si="218"/>
        <v>44900</v>
      </c>
      <c r="AW28" s="75">
        <f t="shared" si="218"/>
        <v>45600</v>
      </c>
      <c r="AX28" s="75">
        <f t="shared" si="218"/>
        <v>44900</v>
      </c>
      <c r="AY28" s="75">
        <f t="shared" ref="AY28" si="219">AY27+2000</f>
        <v>44900</v>
      </c>
      <c r="AZ28" s="75">
        <f t="shared" si="218"/>
        <v>45600</v>
      </c>
      <c r="BA28" s="75">
        <f t="shared" si="218"/>
        <v>44900</v>
      </c>
      <c r="BB28" s="75">
        <f t="shared" si="218"/>
        <v>45600</v>
      </c>
      <c r="BC28" s="75">
        <f t="shared" si="218"/>
        <v>44900</v>
      </c>
    </row>
    <row r="29" spans="1:55" s="76" customFormat="1" ht="12" customHeight="1" thickBot="1" x14ac:dyDescent="0.25">
      <c r="A29" s="220">
        <v>4</v>
      </c>
      <c r="B29" s="221">
        <f t="shared" ref="B29:C29" si="220">B28+1500</f>
        <v>27400</v>
      </c>
      <c r="C29" s="221">
        <f t="shared" si="220"/>
        <v>28600</v>
      </c>
      <c r="D29" s="221">
        <f t="shared" ref="D29" si="221">D28+1500</f>
        <v>28600</v>
      </c>
      <c r="E29" s="221">
        <f t="shared" ref="E29" si="222">E28+1500</f>
        <v>32400</v>
      </c>
      <c r="F29" s="221">
        <f t="shared" ref="F29:V29" si="223">F28+1500</f>
        <v>26100</v>
      </c>
      <c r="G29" s="221">
        <f t="shared" ref="G29" si="224">G28+1500</f>
        <v>26100</v>
      </c>
      <c r="H29" s="221">
        <f t="shared" si="223"/>
        <v>25100</v>
      </c>
      <c r="I29" s="221">
        <f t="shared" si="223"/>
        <v>26100</v>
      </c>
      <c r="J29" s="221">
        <f t="shared" si="223"/>
        <v>25100</v>
      </c>
      <c r="K29" s="221">
        <f t="shared" si="223"/>
        <v>26100</v>
      </c>
      <c r="L29" s="221">
        <f t="shared" si="223"/>
        <v>25100</v>
      </c>
      <c r="M29" s="221">
        <f t="shared" si="223"/>
        <v>26100</v>
      </c>
      <c r="N29" s="221">
        <f t="shared" si="223"/>
        <v>25100</v>
      </c>
      <c r="O29" s="221">
        <f t="shared" si="223"/>
        <v>26100</v>
      </c>
      <c r="P29" s="221">
        <f t="shared" si="223"/>
        <v>25100</v>
      </c>
      <c r="Q29" s="221">
        <f t="shared" si="223"/>
        <v>25100</v>
      </c>
      <c r="R29" s="221">
        <f t="shared" si="223"/>
        <v>26100</v>
      </c>
      <c r="S29" s="221">
        <f t="shared" si="223"/>
        <v>26100</v>
      </c>
      <c r="T29" s="221">
        <f t="shared" si="223"/>
        <v>26100</v>
      </c>
      <c r="U29" s="222">
        <f t="shared" si="223"/>
        <v>26100</v>
      </c>
      <c r="V29" s="75">
        <f t="shared" si="223"/>
        <v>28600</v>
      </c>
      <c r="W29" s="75">
        <f t="shared" ref="W29" si="225">W28+1500</f>
        <v>27400</v>
      </c>
      <c r="X29" s="213">
        <f t="shared" ref="X29" si="226">X28+1500</f>
        <v>35400</v>
      </c>
      <c r="Y29" s="242">
        <f>Y28+2000</f>
        <v>94900</v>
      </c>
      <c r="Z29" s="221">
        <f t="shared" si="202"/>
        <v>94900</v>
      </c>
      <c r="AA29" s="221">
        <f t="shared" si="202"/>
        <v>94900</v>
      </c>
      <c r="AB29" s="221">
        <f t="shared" ref="AB29" si="227">AB28+2000</f>
        <v>97900</v>
      </c>
      <c r="AC29" s="222">
        <f t="shared" si="202"/>
        <v>94900</v>
      </c>
      <c r="AD29" s="242">
        <f t="shared" si="202"/>
        <v>63900</v>
      </c>
      <c r="AE29" s="221">
        <f t="shared" si="202"/>
        <v>54900</v>
      </c>
      <c r="AF29" s="221">
        <f t="shared" si="202"/>
        <v>56900</v>
      </c>
      <c r="AG29" s="221">
        <f t="shared" si="202"/>
        <v>58900</v>
      </c>
      <c r="AH29" s="221">
        <f t="shared" si="202"/>
        <v>56900</v>
      </c>
      <c r="AI29" s="221">
        <f t="shared" si="202"/>
        <v>58900</v>
      </c>
      <c r="AJ29" s="222">
        <f t="shared" si="202"/>
        <v>60900</v>
      </c>
      <c r="AK29" s="242">
        <f t="shared" si="202"/>
        <v>85900</v>
      </c>
      <c r="AL29" s="221">
        <f t="shared" si="202"/>
        <v>89900</v>
      </c>
      <c r="AM29" s="221">
        <f t="shared" ref="AM29" si="228">AM28+2000</f>
        <v>85900</v>
      </c>
      <c r="AN29" s="222">
        <f t="shared" ref="AN29" si="229">AN28+2000</f>
        <v>93900</v>
      </c>
      <c r="AO29" s="247">
        <f t="shared" si="202"/>
        <v>98900</v>
      </c>
      <c r="AP29" s="219">
        <f t="shared" si="202"/>
        <v>60900</v>
      </c>
      <c r="AQ29" s="75">
        <f t="shared" si="202"/>
        <v>54900</v>
      </c>
      <c r="AR29" s="75">
        <f t="shared" si="202"/>
        <v>51100</v>
      </c>
      <c r="AS29" s="75">
        <f t="shared" si="202"/>
        <v>50100</v>
      </c>
      <c r="AT29" s="75">
        <f t="shared" si="202"/>
        <v>48900</v>
      </c>
      <c r="AU29" s="75">
        <f t="shared" ref="AU29:BC29" si="230">AU28+2000</f>
        <v>33900</v>
      </c>
      <c r="AV29" s="75">
        <f t="shared" si="230"/>
        <v>46900</v>
      </c>
      <c r="AW29" s="75">
        <f t="shared" si="230"/>
        <v>47600</v>
      </c>
      <c r="AX29" s="75">
        <f t="shared" si="230"/>
        <v>46900</v>
      </c>
      <c r="AY29" s="75">
        <f t="shared" ref="AY29" si="231">AY28+2000</f>
        <v>46900</v>
      </c>
      <c r="AZ29" s="75">
        <f t="shared" si="230"/>
        <v>47600</v>
      </c>
      <c r="BA29" s="75">
        <f t="shared" si="230"/>
        <v>46900</v>
      </c>
      <c r="BB29" s="75">
        <f t="shared" si="230"/>
        <v>47600</v>
      </c>
      <c r="BC29" s="75">
        <f t="shared" si="230"/>
        <v>46900</v>
      </c>
    </row>
    <row r="30" spans="1:55" s="76" customFormat="1" ht="12" customHeight="1" x14ac:dyDescent="0.2">
      <c r="A30" s="21"/>
    </row>
    <row r="31" spans="1:55" s="76" customFormat="1" ht="12" customHeight="1" x14ac:dyDescent="0.2">
      <c r="A31" s="21"/>
    </row>
    <row r="32" spans="1:55" s="76" customFormat="1" ht="12.75" customHeight="1" x14ac:dyDescent="0.2">
      <c r="A32" s="280" t="s">
        <v>157</v>
      </c>
    </row>
    <row r="33" spans="1:1" s="76" customFormat="1" ht="12.75" customHeight="1" x14ac:dyDescent="0.2">
      <c r="A33" s="280"/>
    </row>
    <row r="34" spans="1:1" s="205" customFormat="1" ht="12.75" customHeight="1" x14ac:dyDescent="0.2">
      <c r="A34" s="280"/>
    </row>
    <row r="36" spans="1:1" s="76" customFormat="1" ht="12.75" customHeight="1" x14ac:dyDescent="0.2">
      <c r="A36" s="223" t="s">
        <v>58</v>
      </c>
    </row>
    <row r="37" spans="1:1" s="215" customFormat="1" ht="35.25" customHeight="1" x14ac:dyDescent="0.2">
      <c r="A37" s="224" t="s">
        <v>163</v>
      </c>
    </row>
    <row r="38" spans="1:1" s="215" customFormat="1" ht="35.25" customHeight="1" x14ac:dyDescent="0.2">
      <c r="A38" s="224" t="s">
        <v>188</v>
      </c>
    </row>
    <row r="39" spans="1:1" s="215" customFormat="1" ht="35.25" customHeight="1" x14ac:dyDescent="0.2">
      <c r="A39" s="224" t="s">
        <v>164</v>
      </c>
    </row>
    <row r="40" spans="1:1" s="215" customFormat="1" ht="13.5" customHeight="1" x14ac:dyDescent="0.2">
      <c r="A40" s="224" t="s">
        <v>165</v>
      </c>
    </row>
    <row r="41" spans="1:1" s="215" customFormat="1" ht="35.25" customHeight="1" x14ac:dyDescent="0.2">
      <c r="A41" s="224" t="s">
        <v>162</v>
      </c>
    </row>
    <row r="42" spans="1:1" s="215" customFormat="1" ht="35.25" customHeight="1" x14ac:dyDescent="0.2">
      <c r="A42" s="225" t="s">
        <v>173</v>
      </c>
    </row>
    <row r="43" spans="1:1" s="76" customFormat="1" ht="18" customHeight="1" thickBot="1" x14ac:dyDescent="0.25"/>
    <row r="44" spans="1:1" s="76" customFormat="1" ht="12.75" thickBot="1" x14ac:dyDescent="0.25">
      <c r="A44" s="226" t="s">
        <v>65</v>
      </c>
    </row>
    <row r="45" spans="1:1" s="76" customFormat="1" ht="360.75" customHeight="1" x14ac:dyDescent="0.2">
      <c r="A45" s="249" t="s">
        <v>330</v>
      </c>
    </row>
  </sheetData>
  <mergeCells count="1">
    <mergeCell ref="A32:A34"/>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BC52"/>
  <sheetViews>
    <sheetView zoomScaleNormal="100" workbookViewId="0">
      <pane xSplit="1" topLeftCell="AM1" activePane="topRight" state="frozen"/>
      <selection activeCell="BE26" sqref="BE26:BE27"/>
      <selection pane="topRight" activeCell="AM6" sqref="AM6"/>
    </sheetView>
  </sheetViews>
  <sheetFormatPr defaultColWidth="10.28515625" defaultRowHeight="12" x14ac:dyDescent="0.2"/>
  <cols>
    <col min="1" max="1" width="42.28515625" style="214" customWidth="1"/>
    <col min="2" max="17" width="10.28515625" style="214"/>
    <col min="18" max="24" width="10.28515625" style="214" customWidth="1"/>
    <col min="25" max="29" width="10.28515625" style="214" hidden="1" customWidth="1"/>
    <col min="30" max="16384" width="10.28515625" style="214"/>
  </cols>
  <sheetData>
    <row r="1" spans="1:55" s="5" customFormat="1" ht="25.5" customHeight="1" x14ac:dyDescent="0.2">
      <c r="A1" s="216" t="s">
        <v>50</v>
      </c>
    </row>
    <row r="2" spans="1:55" s="5" customFormat="1" ht="12.75" x14ac:dyDescent="0.2">
      <c r="A2" s="251" t="s">
        <v>187</v>
      </c>
    </row>
    <row r="3" spans="1:55" s="205" customFormat="1" ht="28.5" customHeight="1" x14ac:dyDescent="0.2">
      <c r="A3" s="252" t="s">
        <v>52</v>
      </c>
      <c r="B3" s="71">
        <f>'BAR BB| Open rates'!B3</f>
        <v>45953</v>
      </c>
      <c r="C3" s="71">
        <f>'BAR BB| Open rates'!C3</f>
        <v>45954</v>
      </c>
      <c r="D3" s="71">
        <f>'BAR BB| Open rates'!D3</f>
        <v>45955</v>
      </c>
      <c r="E3" s="71">
        <f>'BAR BB| Open rates'!E3</f>
        <v>45962</v>
      </c>
      <c r="F3" s="71">
        <f>'BAR BB| Open rates'!F3</f>
        <v>45963</v>
      </c>
      <c r="G3" s="71">
        <f>'BAR BB| Open rates'!G3</f>
        <v>45965</v>
      </c>
      <c r="H3" s="71">
        <f>'BAR BB| Open rates'!H3</f>
        <v>45966</v>
      </c>
      <c r="I3" s="71">
        <f>'BAR BB| Open rates'!I3</f>
        <v>45968</v>
      </c>
      <c r="J3" s="71">
        <f>'BAR BB| Open rates'!J3</f>
        <v>45970</v>
      </c>
      <c r="K3" s="71">
        <f>'BAR BB| Open rates'!K3</f>
        <v>45975</v>
      </c>
      <c r="L3" s="71">
        <f>'BAR BB| Open rates'!L3</f>
        <v>45977</v>
      </c>
      <c r="M3" s="71">
        <f>'BAR BB| Open rates'!M3</f>
        <v>45982</v>
      </c>
      <c r="N3" s="71">
        <f>'BAR BB| Open rates'!N3</f>
        <v>45984</v>
      </c>
      <c r="O3" s="71">
        <f>'BAR BB| Open rates'!O3</f>
        <v>45989</v>
      </c>
      <c r="P3" s="71">
        <f>'BAR BB| Open rates'!P3</f>
        <v>45991</v>
      </c>
      <c r="Q3" s="71">
        <f>'BAR BB| Open rates'!Q3</f>
        <v>45992</v>
      </c>
      <c r="R3" s="71">
        <f>'BAR BB| Open rates'!R3</f>
        <v>45996</v>
      </c>
      <c r="S3" s="71">
        <f>'BAR BB| Open rates'!S3</f>
        <v>45998</v>
      </c>
      <c r="T3" s="71">
        <f>'BAR BB| Open rates'!T3</f>
        <v>46003</v>
      </c>
      <c r="U3" s="71">
        <f>'BAR BB| Open rates'!U3</f>
        <v>46005</v>
      </c>
      <c r="V3" s="71">
        <f>'BAR BB| Open rates'!V3</f>
        <v>46010</v>
      </c>
      <c r="W3" s="71">
        <f>'BAR BB| Open rates'!W3</f>
        <v>46014</v>
      </c>
      <c r="X3" s="71">
        <f>'BAR BB| Open rates'!X3</f>
        <v>46017</v>
      </c>
      <c r="Y3" s="71">
        <f>'BAR BB| Open rates'!Y3</f>
        <v>46020</v>
      </c>
      <c r="Z3" s="71">
        <f>'BAR BB| Open rates'!Z3</f>
        <v>46021</v>
      </c>
      <c r="AA3" s="71">
        <f>'BAR BB| Open rates'!AA3</f>
        <v>46023</v>
      </c>
      <c r="AB3" s="71">
        <f>'BAR BB| Open rates'!AB3</f>
        <v>46027</v>
      </c>
      <c r="AC3" s="71">
        <f>'BAR BB| Open rates'!AC3</f>
        <v>46029</v>
      </c>
      <c r="AD3" s="71">
        <f>'BAR BB| Open rates'!AD3</f>
        <v>46031</v>
      </c>
      <c r="AE3" s="71">
        <f>'BAR BB| Open rates'!AE3</f>
        <v>46033</v>
      </c>
      <c r="AF3" s="71">
        <f>'BAR BB| Open rates'!AF3</f>
        <v>46038</v>
      </c>
      <c r="AG3" s="71">
        <f>'BAR BB| Open rates'!AG3</f>
        <v>46045</v>
      </c>
      <c r="AH3" s="71">
        <f>'BAR BB| Open rates'!AH3</f>
        <v>46047</v>
      </c>
      <c r="AI3" s="71">
        <f>'BAR BB| Open rates'!AI3</f>
        <v>46052</v>
      </c>
      <c r="AJ3" s="71">
        <f>'BAR BB| Open rates'!AJ3</f>
        <v>46054</v>
      </c>
      <c r="AK3" s="71">
        <f>'BAR BB| Open rates'!AK3</f>
        <v>46056</v>
      </c>
      <c r="AL3" s="71">
        <f>'BAR BB| Open rates'!AL3</f>
        <v>46059</v>
      </c>
      <c r="AM3" s="71">
        <f>'BAR BB| Open rates'!AM3</f>
        <v>46061</v>
      </c>
      <c r="AN3" s="71">
        <f>'BAR BB| Open rates'!AN3</f>
        <v>46066</v>
      </c>
      <c r="AO3" s="71">
        <f>'BAR BB| Open rates'!AO3</f>
        <v>46072</v>
      </c>
      <c r="AP3" s="71">
        <f>'BAR BB| Open rates'!AP3</f>
        <v>46077</v>
      </c>
      <c r="AQ3" s="71">
        <f>'BAR BB| Open rates'!AQ3</f>
        <v>46082</v>
      </c>
      <c r="AR3" s="71">
        <f>'BAR BB| Open rates'!AR3</f>
        <v>46091</v>
      </c>
      <c r="AS3" s="71">
        <f>'BAR BB| Open rates'!AS3</f>
        <v>46103</v>
      </c>
      <c r="AT3" s="71">
        <f>'BAR BB| Open rates'!AT3</f>
        <v>46110</v>
      </c>
      <c r="AU3" s="71">
        <f>'BAR BB| Open rates'!AU3</f>
        <v>46113</v>
      </c>
      <c r="AV3" s="71">
        <f>'BAR BB| Open rates'!AV3</f>
        <v>46118</v>
      </c>
      <c r="AW3" s="71">
        <f>'BAR BB| Open rates'!AW3</f>
        <v>46122</v>
      </c>
      <c r="AX3" s="71">
        <f>'BAR BB| Open rates'!AX3</f>
        <v>46124</v>
      </c>
      <c r="AY3" s="71">
        <f>'BAR BB| Open rates'!AY3</f>
        <v>45760</v>
      </c>
      <c r="AZ3" s="71">
        <f>'BAR BB| Open rates'!AZ3</f>
        <v>46129</v>
      </c>
      <c r="BA3" s="71">
        <f>'BAR BB| Open rates'!BA3</f>
        <v>46131</v>
      </c>
      <c r="BB3" s="71">
        <f>'BAR BB| Open rates'!BB3</f>
        <v>46136</v>
      </c>
      <c r="BC3" s="71">
        <f>'BAR BB| Open rates'!BC3</f>
        <v>46138</v>
      </c>
    </row>
    <row r="4" spans="1:55" s="205" customFormat="1" ht="28.5" customHeight="1" x14ac:dyDescent="0.2">
      <c r="A4" s="253"/>
      <c r="B4" s="71">
        <f>'BAR BB| Open rates'!B4</f>
        <v>45953</v>
      </c>
      <c r="C4" s="71">
        <f>'BAR BB| Open rates'!C4</f>
        <v>45954</v>
      </c>
      <c r="D4" s="71">
        <f>'BAR BB| Open rates'!D4</f>
        <v>45961</v>
      </c>
      <c r="E4" s="71">
        <f>'BAR BB| Open rates'!E4</f>
        <v>45962</v>
      </c>
      <c r="F4" s="71">
        <f>'BAR BB| Open rates'!F4</f>
        <v>45964</v>
      </c>
      <c r="G4" s="71">
        <f>'BAR BB| Open rates'!G4</f>
        <v>45965</v>
      </c>
      <c r="H4" s="71">
        <f>'BAR BB| Open rates'!H4</f>
        <v>45967</v>
      </c>
      <c r="I4" s="71">
        <f>'BAR BB| Open rates'!I4</f>
        <v>45969</v>
      </c>
      <c r="J4" s="71">
        <f>'BAR BB| Open rates'!J4</f>
        <v>45974</v>
      </c>
      <c r="K4" s="71">
        <f>'BAR BB| Open rates'!K4</f>
        <v>45976</v>
      </c>
      <c r="L4" s="71">
        <f>'BAR BB| Open rates'!L4</f>
        <v>45981</v>
      </c>
      <c r="M4" s="71">
        <f>'BAR BB| Open rates'!M4</f>
        <v>45983</v>
      </c>
      <c r="N4" s="71">
        <f>'BAR BB| Open rates'!N4</f>
        <v>45988</v>
      </c>
      <c r="O4" s="71">
        <f>'BAR BB| Open rates'!O4</f>
        <v>45990</v>
      </c>
      <c r="P4" s="71">
        <f>'BAR BB| Open rates'!P4</f>
        <v>45991</v>
      </c>
      <c r="Q4" s="71">
        <f>'BAR BB| Open rates'!Q4</f>
        <v>45995</v>
      </c>
      <c r="R4" s="71">
        <f>'BAR BB| Open rates'!R4</f>
        <v>45997</v>
      </c>
      <c r="S4" s="71">
        <f>'BAR BB| Open rates'!S4</f>
        <v>46002</v>
      </c>
      <c r="T4" s="71">
        <f>'BAR BB| Open rates'!T4</f>
        <v>46004</v>
      </c>
      <c r="U4" s="71">
        <f>'BAR BB| Open rates'!U4</f>
        <v>46009</v>
      </c>
      <c r="V4" s="71">
        <f>'BAR BB| Open rates'!V4</f>
        <v>46013</v>
      </c>
      <c r="W4" s="71">
        <f>'BAR BB| Open rates'!W4</f>
        <v>46016</v>
      </c>
      <c r="X4" s="71">
        <f>'BAR BB| Open rates'!X4</f>
        <v>46019</v>
      </c>
      <c r="Y4" s="71">
        <f>'BAR BB| Open rates'!Y4</f>
        <v>46020</v>
      </c>
      <c r="Z4" s="71">
        <f>'BAR BB| Open rates'!Z4</f>
        <v>46022</v>
      </c>
      <c r="AA4" s="71">
        <f>'BAR BB| Open rates'!AA4</f>
        <v>46026</v>
      </c>
      <c r="AB4" s="71">
        <f>'BAR BB| Open rates'!AB4</f>
        <v>46028</v>
      </c>
      <c r="AC4" s="71">
        <f>'BAR BB| Open rates'!AC4</f>
        <v>46030</v>
      </c>
      <c r="AD4" s="71">
        <f>'BAR BB| Open rates'!AD4</f>
        <v>46032</v>
      </c>
      <c r="AE4" s="71">
        <f>'BAR BB| Open rates'!AE4</f>
        <v>46037</v>
      </c>
      <c r="AF4" s="71">
        <f>'BAR BB| Open rates'!AF4</f>
        <v>46044</v>
      </c>
      <c r="AG4" s="71">
        <f>'BAR BB| Open rates'!AG4</f>
        <v>46046</v>
      </c>
      <c r="AH4" s="71">
        <f>'BAR BB| Open rates'!AH4</f>
        <v>46051</v>
      </c>
      <c r="AI4" s="71">
        <f>'BAR BB| Open rates'!AI4</f>
        <v>46053</v>
      </c>
      <c r="AJ4" s="71">
        <f>'BAR BB| Open rates'!AJ4</f>
        <v>46055</v>
      </c>
      <c r="AK4" s="71">
        <f>'BAR BB| Open rates'!AK4</f>
        <v>46058</v>
      </c>
      <c r="AL4" s="71">
        <f>'BAR BB| Open rates'!AL4</f>
        <v>46060</v>
      </c>
      <c r="AM4" s="71">
        <f>'BAR BB| Open rates'!AM4</f>
        <v>46065</v>
      </c>
      <c r="AN4" s="71">
        <f>'BAR BB| Open rates'!AN4</f>
        <v>46071</v>
      </c>
      <c r="AO4" s="71">
        <f>'BAR BB| Open rates'!AO4</f>
        <v>46076</v>
      </c>
      <c r="AP4" s="71">
        <f>'BAR BB| Open rates'!AP4</f>
        <v>46081</v>
      </c>
      <c r="AQ4" s="71">
        <f>'BAR BB| Open rates'!AQ4</f>
        <v>46090</v>
      </c>
      <c r="AR4" s="71">
        <f>'BAR BB| Open rates'!AR4</f>
        <v>46102</v>
      </c>
      <c r="AS4" s="71">
        <f>'BAR BB| Open rates'!AS4</f>
        <v>46109</v>
      </c>
      <c r="AT4" s="71">
        <f>'BAR BB| Open rates'!AT4</f>
        <v>46112</v>
      </c>
      <c r="AU4" s="71">
        <f>'BAR BB| Open rates'!AU4</f>
        <v>46117</v>
      </c>
      <c r="AV4" s="71">
        <f>'BAR BB| Open rates'!AV4</f>
        <v>46121</v>
      </c>
      <c r="AW4" s="71">
        <f>'BAR BB| Open rates'!AW4</f>
        <v>46123</v>
      </c>
      <c r="AX4" s="71">
        <f>'BAR BB| Open rates'!AX4</f>
        <v>46124</v>
      </c>
      <c r="AY4" s="71">
        <f>'BAR BB| Open rates'!AY4</f>
        <v>45763</v>
      </c>
      <c r="AZ4" s="71">
        <f>'BAR BB| Open rates'!AZ4</f>
        <v>46130</v>
      </c>
      <c r="BA4" s="71">
        <f>'BAR BB| Open rates'!BA4</f>
        <v>46135</v>
      </c>
      <c r="BB4" s="71">
        <f>'BAR BB| Open rates'!BB4</f>
        <v>46137</v>
      </c>
      <c r="BC4" s="71">
        <f>'BAR BB| Open rates'!BC4</f>
        <v>46142</v>
      </c>
    </row>
    <row r="5" spans="1:55" s="76" customFormat="1" ht="12" customHeight="1" x14ac:dyDescent="0.2">
      <c r="A5" s="75" t="s">
        <v>53</v>
      </c>
    </row>
    <row r="6" spans="1:55" s="76" customFormat="1" ht="12" customHeight="1" x14ac:dyDescent="0.2">
      <c r="A6" s="15">
        <v>1</v>
      </c>
      <c r="B6" s="26">
        <f>'BAR BB| Open rates'!B6*0.85*0.9</f>
        <v>6043.5</v>
      </c>
      <c r="C6" s="26">
        <f>'BAR BB| Open rates'!C6*0.85*0.9</f>
        <v>6961.5</v>
      </c>
      <c r="D6" s="26">
        <f>'BAR BB| Open rates'!D6*0.85*0.9</f>
        <v>6961.5</v>
      </c>
      <c r="E6" s="26">
        <f>'BAR BB| Open rates'!E6*0.85*0.9</f>
        <v>9868.5</v>
      </c>
      <c r="F6" s="26">
        <f>'BAR BB| Open rates'!F6*0.85*0.9</f>
        <v>5049</v>
      </c>
      <c r="G6" s="26">
        <f>'BAR BB| Open rates'!G6*0.85*0.9</f>
        <v>5049</v>
      </c>
      <c r="H6" s="26">
        <f>'BAR BB| Open rates'!H6*0.85*0.9</f>
        <v>4284</v>
      </c>
      <c r="I6" s="26">
        <f>'BAR BB| Open rates'!I6*0.85*0.9</f>
        <v>5049</v>
      </c>
      <c r="J6" s="26">
        <f>'BAR BB| Open rates'!J6*0.85*0.9</f>
        <v>4284</v>
      </c>
      <c r="K6" s="26">
        <f>'BAR BB| Open rates'!K6*0.85*0.9</f>
        <v>5049</v>
      </c>
      <c r="L6" s="26">
        <f>'BAR BB| Open rates'!L6*0.85*0.9</f>
        <v>4284</v>
      </c>
      <c r="M6" s="26">
        <f>'BAR BB| Open rates'!M6*0.85*0.9</f>
        <v>5049</v>
      </c>
      <c r="N6" s="26">
        <f>'BAR BB| Open rates'!N6*0.85*0.9</f>
        <v>4284</v>
      </c>
      <c r="O6" s="26">
        <f>'BAR BB| Open rates'!O6*0.85*0.9</f>
        <v>5049</v>
      </c>
      <c r="P6" s="26">
        <f>'BAR BB| Open rates'!P6*0.85*0.9</f>
        <v>4284</v>
      </c>
      <c r="Q6" s="26">
        <f>'BAR BB| Open rates'!Q6*0.85*0.9</f>
        <v>4284</v>
      </c>
      <c r="R6" s="26">
        <f>'BAR BB| Open rates'!R6*0.85*0.9</f>
        <v>5049</v>
      </c>
      <c r="S6" s="26">
        <f>'BAR BB| Open rates'!S6*0.85*0.9</f>
        <v>5049</v>
      </c>
      <c r="T6" s="26">
        <f>'BAR BB| Open rates'!T6*0.85*0.9</f>
        <v>5049</v>
      </c>
      <c r="U6" s="26">
        <f>'BAR BB| Open rates'!U6*0.85*0.9</f>
        <v>5049</v>
      </c>
      <c r="V6" s="26">
        <f>'BAR BB| Open rates'!V6*0.85*0.9</f>
        <v>6961.5</v>
      </c>
      <c r="W6" s="26">
        <f>'BAR BB| Open rates'!W6*0.85*0.9</f>
        <v>6043.5</v>
      </c>
      <c r="X6" s="26">
        <f>'BAR BB| Open rates'!X6*0.85*0.9</f>
        <v>12163.5</v>
      </c>
      <c r="Y6" s="26">
        <f>'BAR BB| Open rates'!Y6*0.85*0.9</f>
        <v>20578.5</v>
      </c>
      <c r="Z6" s="26">
        <f>'BAR BB| Open rates'!Z6*0.85*0.9</f>
        <v>20578.5</v>
      </c>
      <c r="AA6" s="26">
        <f>'BAR BB| Open rates'!AA6*0.85*0.9</f>
        <v>20578.5</v>
      </c>
      <c r="AB6" s="26">
        <f>'BAR BB| Open rates'!AB6*0.85*0.9</f>
        <v>22873.5</v>
      </c>
      <c r="AC6" s="26">
        <f>'BAR BB| Open rates'!AC6*0.85*0.9</f>
        <v>20578.5</v>
      </c>
      <c r="AD6" s="26">
        <f>'BAR BB| Open rates'!AD6*0.85*0.9</f>
        <v>17518.5</v>
      </c>
      <c r="AE6" s="26">
        <f>'BAR BB| Open rates'!AE6*0.85*0.9</f>
        <v>10633.5</v>
      </c>
      <c r="AF6" s="26">
        <f>'BAR BB| Open rates'!AF6*0.85*0.9</f>
        <v>12163.5</v>
      </c>
      <c r="AG6" s="26">
        <f>'BAR BB| Open rates'!AG6*0.85*0.9</f>
        <v>13693.5</v>
      </c>
      <c r="AH6" s="26">
        <f>'BAR BB| Open rates'!AH6*0.85*0.9</f>
        <v>12163.5</v>
      </c>
      <c r="AI6" s="26">
        <f>'BAR BB| Open rates'!AI6*0.85*0.9</f>
        <v>13693.5</v>
      </c>
      <c r="AJ6" s="26">
        <f>'BAR BB| Open rates'!AJ6*0.85*0.9</f>
        <v>15223.5</v>
      </c>
      <c r="AK6" s="26">
        <f>'BAR BB| Open rates'!AK6*0.85*0.9</f>
        <v>15223.5</v>
      </c>
      <c r="AL6" s="26">
        <f>'BAR BB| Open rates'!AL6*0.85*0.9</f>
        <v>18283.5</v>
      </c>
      <c r="AM6" s="26">
        <f>'BAR BB| Open rates'!AM6*0.85*0.9</f>
        <v>15223.5</v>
      </c>
      <c r="AN6" s="26">
        <f>'BAR BB| Open rates'!AN6*0.85*0.9</f>
        <v>21343.5</v>
      </c>
      <c r="AO6" s="26">
        <f>'BAR BB| Open rates'!AO6*0.85*0.9</f>
        <v>21343.5</v>
      </c>
      <c r="AP6" s="26">
        <f>'BAR BB| Open rates'!AP6*0.85*0.9</f>
        <v>15223.5</v>
      </c>
      <c r="AQ6" s="26">
        <f>'BAR BB| Open rates'!AQ6*0.85*0.9</f>
        <v>10633.5</v>
      </c>
      <c r="AR6" s="26">
        <f>'BAR BB| Open rates'!AR6*0.85*0.9</f>
        <v>7726.5</v>
      </c>
      <c r="AS6" s="26">
        <f>'BAR BB| Open rates'!AS6*0.85*0.9</f>
        <v>6961.5</v>
      </c>
      <c r="AT6" s="26">
        <f>'BAR BB| Open rates'!AT6*0.85*0.9</f>
        <v>6043.5</v>
      </c>
      <c r="AU6" s="26">
        <f>'BAR BB| Open rates'!AU6*0.85*0.9</f>
        <v>6043.5</v>
      </c>
      <c r="AV6" s="26">
        <f>'BAR BB| Open rates'!AV6*0.85*0.9</f>
        <v>4513.5</v>
      </c>
      <c r="AW6" s="26">
        <f>'BAR BB| Open rates'!AW6*0.85*0.9</f>
        <v>5049</v>
      </c>
      <c r="AX6" s="26">
        <f>'BAR BB| Open rates'!AX6*0.85*0.9</f>
        <v>4513.5</v>
      </c>
      <c r="AY6" s="26">
        <f>'BAR BB| Open rates'!AY6*0.85*0.9</f>
        <v>4513.5</v>
      </c>
      <c r="AZ6" s="26">
        <f>'BAR BB| Open rates'!AZ6*0.85*0.9</f>
        <v>5049</v>
      </c>
      <c r="BA6" s="26">
        <f>'BAR BB| Open rates'!BA6*0.85*0.9</f>
        <v>4513.5</v>
      </c>
      <c r="BB6" s="26">
        <f>'BAR BB| Open rates'!BB6*0.85*0.9</f>
        <v>5049</v>
      </c>
      <c r="BC6" s="26">
        <f>'BAR BB| Open rates'!BC6*0.85*0.9</f>
        <v>4513.5</v>
      </c>
    </row>
    <row r="7" spans="1:55" s="76" customFormat="1" ht="12" customHeight="1" x14ac:dyDescent="0.2">
      <c r="A7" s="15">
        <v>2</v>
      </c>
      <c r="B7" s="26">
        <f>'BAR BB| Open rates'!B7*0.85*0.9</f>
        <v>7191</v>
      </c>
      <c r="C7" s="26">
        <f>'BAR BB| Open rates'!C7*0.85*0.9</f>
        <v>8109</v>
      </c>
      <c r="D7" s="26">
        <f>'BAR BB| Open rates'!D7*0.85*0.9</f>
        <v>8109</v>
      </c>
      <c r="E7" s="26">
        <f>'BAR BB| Open rates'!E7*0.85*0.9</f>
        <v>11016</v>
      </c>
      <c r="F7" s="26">
        <f>'BAR BB| Open rates'!F7*0.85*0.9</f>
        <v>6196.5</v>
      </c>
      <c r="G7" s="26">
        <f>'BAR BB| Open rates'!G7*0.85*0.9</f>
        <v>6196.5</v>
      </c>
      <c r="H7" s="26">
        <f>'BAR BB| Open rates'!H7*0.85*0.9</f>
        <v>5431.5</v>
      </c>
      <c r="I7" s="26">
        <f>'BAR BB| Open rates'!I7*0.85*0.9</f>
        <v>6196.5</v>
      </c>
      <c r="J7" s="26">
        <f>'BAR BB| Open rates'!J7*0.85*0.9</f>
        <v>5431.5</v>
      </c>
      <c r="K7" s="26">
        <f>'BAR BB| Open rates'!K7*0.85*0.9</f>
        <v>6196.5</v>
      </c>
      <c r="L7" s="26">
        <f>'BAR BB| Open rates'!L7*0.85*0.9</f>
        <v>5431.5</v>
      </c>
      <c r="M7" s="26">
        <f>'BAR BB| Open rates'!M7*0.85*0.9</f>
        <v>6196.5</v>
      </c>
      <c r="N7" s="26">
        <f>'BAR BB| Open rates'!N7*0.85*0.9</f>
        <v>5431.5</v>
      </c>
      <c r="O7" s="26">
        <f>'BAR BB| Open rates'!O7*0.85*0.9</f>
        <v>6196.5</v>
      </c>
      <c r="P7" s="26">
        <f>'BAR BB| Open rates'!P7*0.85*0.9</f>
        <v>5431.5</v>
      </c>
      <c r="Q7" s="26">
        <f>'BAR BB| Open rates'!Q7*0.85*0.9</f>
        <v>5431.5</v>
      </c>
      <c r="R7" s="26">
        <f>'BAR BB| Open rates'!R7*0.85*0.9</f>
        <v>6196.5</v>
      </c>
      <c r="S7" s="26">
        <f>'BAR BB| Open rates'!S7*0.85*0.9</f>
        <v>6196.5</v>
      </c>
      <c r="T7" s="26">
        <f>'BAR BB| Open rates'!T7*0.85*0.9</f>
        <v>6196.5</v>
      </c>
      <c r="U7" s="26">
        <f>'BAR BB| Open rates'!U7*0.85*0.9</f>
        <v>6196.5</v>
      </c>
      <c r="V7" s="26">
        <f>'BAR BB| Open rates'!V7*0.85*0.9</f>
        <v>8109</v>
      </c>
      <c r="W7" s="26">
        <f>'BAR BB| Open rates'!W7*0.85*0.9</f>
        <v>7191</v>
      </c>
      <c r="X7" s="26">
        <f>'BAR BB| Open rates'!X7*0.85*0.9</f>
        <v>13311</v>
      </c>
      <c r="Y7" s="26">
        <f>'BAR BB| Open rates'!Y7*0.85*0.9</f>
        <v>22108.5</v>
      </c>
      <c r="Z7" s="26">
        <f>'BAR BB| Open rates'!Z7*0.85*0.9</f>
        <v>22108.5</v>
      </c>
      <c r="AA7" s="26">
        <f>'BAR BB| Open rates'!AA7*0.85*0.9</f>
        <v>22108.5</v>
      </c>
      <c r="AB7" s="26">
        <f>'BAR BB| Open rates'!AB7*0.85*0.9</f>
        <v>24403.5</v>
      </c>
      <c r="AC7" s="26">
        <f>'BAR BB| Open rates'!AC7*0.85*0.9</f>
        <v>22108.5</v>
      </c>
      <c r="AD7" s="26">
        <f>'BAR BB| Open rates'!AD7*0.85*0.9</f>
        <v>19048.5</v>
      </c>
      <c r="AE7" s="26">
        <f>'BAR BB| Open rates'!AE7*0.85*0.9</f>
        <v>12163.5</v>
      </c>
      <c r="AF7" s="26">
        <f>'BAR BB| Open rates'!AF7*0.85*0.9</f>
        <v>13693.5</v>
      </c>
      <c r="AG7" s="26">
        <f>'BAR BB| Open rates'!AG7*0.85*0.9</f>
        <v>15223.5</v>
      </c>
      <c r="AH7" s="26">
        <f>'BAR BB| Open rates'!AH7*0.85*0.9</f>
        <v>13693.5</v>
      </c>
      <c r="AI7" s="26">
        <f>'BAR BB| Open rates'!AI7*0.85*0.9</f>
        <v>15223.5</v>
      </c>
      <c r="AJ7" s="26">
        <f>'BAR BB| Open rates'!AJ7*0.85*0.9</f>
        <v>16753.5</v>
      </c>
      <c r="AK7" s="26">
        <f>'BAR BB| Open rates'!AK7*0.85*0.9</f>
        <v>16753.5</v>
      </c>
      <c r="AL7" s="26">
        <f>'BAR BB| Open rates'!AL7*0.85*0.9</f>
        <v>19813.5</v>
      </c>
      <c r="AM7" s="26">
        <f>'BAR BB| Open rates'!AM7*0.85*0.9</f>
        <v>16753.5</v>
      </c>
      <c r="AN7" s="26">
        <f>'BAR BB| Open rates'!AN7*0.85*0.9</f>
        <v>22873.5</v>
      </c>
      <c r="AO7" s="26">
        <f>'BAR BB| Open rates'!AO7*0.85*0.9</f>
        <v>22873.5</v>
      </c>
      <c r="AP7" s="26">
        <f>'BAR BB| Open rates'!AP7*0.85*0.9</f>
        <v>16753.5</v>
      </c>
      <c r="AQ7" s="26">
        <f>'BAR BB| Open rates'!AQ7*0.85*0.9</f>
        <v>12163.5</v>
      </c>
      <c r="AR7" s="26">
        <f>'BAR BB| Open rates'!AR7*0.85*0.9</f>
        <v>9256.5</v>
      </c>
      <c r="AS7" s="26">
        <f>'BAR BB| Open rates'!AS7*0.85*0.9</f>
        <v>8491.5</v>
      </c>
      <c r="AT7" s="26">
        <f>'BAR BB| Open rates'!AT7*0.85*0.9</f>
        <v>7573.5</v>
      </c>
      <c r="AU7" s="26">
        <f>'BAR BB| Open rates'!AU7*0.85*0.9</f>
        <v>7573.5</v>
      </c>
      <c r="AV7" s="26">
        <f>'BAR BB| Open rates'!AV7*0.85*0.9</f>
        <v>6043.5</v>
      </c>
      <c r="AW7" s="26">
        <f>'BAR BB| Open rates'!AW7*0.85*0.9</f>
        <v>6579</v>
      </c>
      <c r="AX7" s="26">
        <f>'BAR BB| Open rates'!AX7*0.85*0.9</f>
        <v>6043.5</v>
      </c>
      <c r="AY7" s="26">
        <f>'BAR BB| Open rates'!AY7*0.85*0.9</f>
        <v>6043.5</v>
      </c>
      <c r="AZ7" s="26">
        <f>'BAR BB| Open rates'!AZ7*0.85*0.9</f>
        <v>6579</v>
      </c>
      <c r="BA7" s="26">
        <f>'BAR BB| Open rates'!BA7*0.85*0.9</f>
        <v>6043.5</v>
      </c>
      <c r="BB7" s="26">
        <f>'BAR BB| Open rates'!BB7*0.85*0.9</f>
        <v>6579</v>
      </c>
      <c r="BC7" s="26">
        <f>'BAR BB| Open rates'!BC7*0.85*0.9</f>
        <v>6043.5</v>
      </c>
    </row>
    <row r="8" spans="1:55" s="76" customFormat="1" ht="12" customHeight="1" x14ac:dyDescent="0.2">
      <c r="A8" s="75" t="s">
        <v>54</v>
      </c>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row>
    <row r="9" spans="1:55" s="76" customFormat="1" ht="12" customHeight="1" x14ac:dyDescent="0.2">
      <c r="A9" s="220">
        <v>1</v>
      </c>
      <c r="B9" s="26">
        <f>'BAR BB| Open rates'!B9*0.85*0.9</f>
        <v>7573.5</v>
      </c>
      <c r="C9" s="26">
        <f>'BAR BB| Open rates'!C9*0.85*0.9</f>
        <v>8491.5</v>
      </c>
      <c r="D9" s="26">
        <f>'BAR BB| Open rates'!D9*0.85*0.9</f>
        <v>8491.5</v>
      </c>
      <c r="E9" s="26">
        <f>'BAR BB| Open rates'!E9*0.85*0.9</f>
        <v>11398.5</v>
      </c>
      <c r="F9" s="26">
        <f>'BAR BB| Open rates'!F9*0.85*0.9</f>
        <v>6579</v>
      </c>
      <c r="G9" s="26">
        <f>'BAR BB| Open rates'!G9*0.85*0.9</f>
        <v>6579</v>
      </c>
      <c r="H9" s="26">
        <f>'BAR BB| Open rates'!H9*0.85*0.9</f>
        <v>5814</v>
      </c>
      <c r="I9" s="26">
        <f>'BAR BB| Open rates'!I9*0.85*0.9</f>
        <v>6579</v>
      </c>
      <c r="J9" s="26">
        <f>'BAR BB| Open rates'!J9*0.85*0.9</f>
        <v>5814</v>
      </c>
      <c r="K9" s="26">
        <f>'BAR BB| Open rates'!K9*0.85*0.9</f>
        <v>6579</v>
      </c>
      <c r="L9" s="26">
        <f>'BAR BB| Open rates'!L9*0.85*0.9</f>
        <v>5814</v>
      </c>
      <c r="M9" s="26">
        <f>'BAR BB| Open rates'!M9*0.85*0.9</f>
        <v>6579</v>
      </c>
      <c r="N9" s="26">
        <f>'BAR BB| Open rates'!N9*0.85*0.9</f>
        <v>5814</v>
      </c>
      <c r="O9" s="26">
        <f>'BAR BB| Open rates'!O9*0.85*0.9</f>
        <v>6579</v>
      </c>
      <c r="P9" s="26">
        <f>'BAR BB| Open rates'!P9*0.85*0.9</f>
        <v>5814</v>
      </c>
      <c r="Q9" s="26">
        <f>'BAR BB| Open rates'!Q9*0.85*0.9</f>
        <v>5814</v>
      </c>
      <c r="R9" s="26">
        <f>'BAR BB| Open rates'!R9*0.85*0.9</f>
        <v>6579</v>
      </c>
      <c r="S9" s="26">
        <f>'BAR BB| Open rates'!S9*0.85*0.9</f>
        <v>6579</v>
      </c>
      <c r="T9" s="26">
        <f>'BAR BB| Open rates'!T9*0.85*0.9</f>
        <v>6579</v>
      </c>
      <c r="U9" s="26">
        <f>'BAR BB| Open rates'!U9*0.85*0.9</f>
        <v>6579</v>
      </c>
      <c r="V9" s="26">
        <f>'BAR BB| Open rates'!V9*0.85*0.9</f>
        <v>8491.5</v>
      </c>
      <c r="W9" s="26">
        <f>'BAR BB| Open rates'!W9*0.85*0.9</f>
        <v>7573.5</v>
      </c>
      <c r="X9" s="26">
        <f>'BAR BB| Open rates'!X9*0.85*0.9</f>
        <v>13693.5</v>
      </c>
      <c r="Y9" s="26">
        <f>'BAR BB| Open rates'!Y9*0.85*0.9</f>
        <v>27463.5</v>
      </c>
      <c r="Z9" s="26">
        <f>'BAR BB| Open rates'!Z9*0.85*0.9</f>
        <v>27463.5</v>
      </c>
      <c r="AA9" s="26">
        <f>'BAR BB| Open rates'!AA9*0.85*0.9</f>
        <v>27463.5</v>
      </c>
      <c r="AB9" s="26">
        <f>'BAR BB| Open rates'!AB9*0.85*0.9</f>
        <v>29758.5</v>
      </c>
      <c r="AC9" s="26">
        <f>'BAR BB| Open rates'!AC9*0.85*0.9</f>
        <v>27463.5</v>
      </c>
      <c r="AD9" s="26">
        <f>'BAR BB| Open rates'!AD9*0.85*0.9</f>
        <v>22108.5</v>
      </c>
      <c r="AE9" s="26">
        <f>'BAR BB| Open rates'!AE9*0.85*0.9</f>
        <v>15223.5</v>
      </c>
      <c r="AF9" s="26">
        <f>'BAR BB| Open rates'!AF9*0.85*0.9</f>
        <v>16753.5</v>
      </c>
      <c r="AG9" s="26">
        <f>'BAR BB| Open rates'!AG9*0.85*0.9</f>
        <v>18283.5</v>
      </c>
      <c r="AH9" s="26">
        <f>'BAR BB| Open rates'!AH9*0.85*0.9</f>
        <v>16753.5</v>
      </c>
      <c r="AI9" s="26">
        <f>'BAR BB| Open rates'!AI9*0.85*0.9</f>
        <v>18283.5</v>
      </c>
      <c r="AJ9" s="26">
        <f>'BAR BB| Open rates'!AJ9*0.85*0.9</f>
        <v>19813.5</v>
      </c>
      <c r="AK9" s="26">
        <f>'BAR BB| Open rates'!AK9*0.85*0.9</f>
        <v>21343.5</v>
      </c>
      <c r="AL9" s="26">
        <f>'BAR BB| Open rates'!AL9*0.85*0.9</f>
        <v>24403.5</v>
      </c>
      <c r="AM9" s="26">
        <f>'BAR BB| Open rates'!AM9*0.85*0.9</f>
        <v>21343.5</v>
      </c>
      <c r="AN9" s="26">
        <f>'BAR BB| Open rates'!AN9*0.85*0.9</f>
        <v>27463.5</v>
      </c>
      <c r="AO9" s="26">
        <f>'BAR BB| Open rates'!AO9*0.85*0.9</f>
        <v>28993.5</v>
      </c>
      <c r="AP9" s="26">
        <f>'BAR BB| Open rates'!AP9*0.85*0.9</f>
        <v>19813.5</v>
      </c>
      <c r="AQ9" s="26">
        <f>'BAR BB| Open rates'!AQ9*0.85*0.9</f>
        <v>15223.5</v>
      </c>
      <c r="AR9" s="26">
        <f>'BAR BB| Open rates'!AR9*0.85*0.9</f>
        <v>12316.5</v>
      </c>
      <c r="AS9" s="26">
        <f>'BAR BB| Open rates'!AS9*0.85*0.9</f>
        <v>11551.5</v>
      </c>
      <c r="AT9" s="26">
        <f>'BAR BB| Open rates'!AT9*0.85*0.9</f>
        <v>10633.5</v>
      </c>
      <c r="AU9" s="26">
        <f>'BAR BB| Open rates'!AU9*0.85*0.9</f>
        <v>8338.5</v>
      </c>
      <c r="AV9" s="26">
        <f>'BAR BB| Open rates'!AV9*0.85*0.9</f>
        <v>9103.5</v>
      </c>
      <c r="AW9" s="26">
        <f>'BAR BB| Open rates'!AW9*0.85*0.9</f>
        <v>9639</v>
      </c>
      <c r="AX9" s="26">
        <f>'BAR BB| Open rates'!AX9*0.85*0.9</f>
        <v>9103.5</v>
      </c>
      <c r="AY9" s="26">
        <f>'BAR BB| Open rates'!AY9*0.85*0.9</f>
        <v>9103.5</v>
      </c>
      <c r="AZ9" s="26">
        <f>'BAR BB| Open rates'!AZ9*0.85*0.9</f>
        <v>9639</v>
      </c>
      <c r="BA9" s="26">
        <f>'BAR BB| Open rates'!BA9*0.85*0.9</f>
        <v>9103.5</v>
      </c>
      <c r="BB9" s="26">
        <f>'BAR BB| Open rates'!BB9*0.85*0.9</f>
        <v>9639</v>
      </c>
      <c r="BC9" s="26">
        <f>'BAR BB| Open rates'!BC9*0.85*0.9</f>
        <v>9103.5</v>
      </c>
    </row>
    <row r="10" spans="1:55" s="76" customFormat="1" ht="12" customHeight="1" x14ac:dyDescent="0.2">
      <c r="A10" s="220">
        <v>2</v>
      </c>
      <c r="B10" s="26">
        <f>'BAR BB| Open rates'!B10*0.85*0.9</f>
        <v>8721</v>
      </c>
      <c r="C10" s="26">
        <f>'BAR BB| Open rates'!C10*0.85*0.9</f>
        <v>9639</v>
      </c>
      <c r="D10" s="26">
        <f>'BAR BB| Open rates'!D10*0.85*0.9</f>
        <v>9639</v>
      </c>
      <c r="E10" s="26">
        <f>'BAR BB| Open rates'!E10*0.85*0.9</f>
        <v>12546</v>
      </c>
      <c r="F10" s="26">
        <f>'BAR BB| Open rates'!F10*0.85*0.9</f>
        <v>7726.5</v>
      </c>
      <c r="G10" s="26">
        <f>'BAR BB| Open rates'!G10*0.85*0.9</f>
        <v>7726.5</v>
      </c>
      <c r="H10" s="26">
        <f>'BAR BB| Open rates'!H10*0.85*0.9</f>
        <v>6961.5</v>
      </c>
      <c r="I10" s="26">
        <f>'BAR BB| Open rates'!I10*0.85*0.9</f>
        <v>7726.5</v>
      </c>
      <c r="J10" s="26">
        <f>'BAR BB| Open rates'!J10*0.85*0.9</f>
        <v>6961.5</v>
      </c>
      <c r="K10" s="26">
        <f>'BAR BB| Open rates'!K10*0.85*0.9</f>
        <v>7726.5</v>
      </c>
      <c r="L10" s="26">
        <f>'BAR BB| Open rates'!L10*0.85*0.9</f>
        <v>6961.5</v>
      </c>
      <c r="M10" s="26">
        <f>'BAR BB| Open rates'!M10*0.85*0.9</f>
        <v>7726.5</v>
      </c>
      <c r="N10" s="26">
        <f>'BAR BB| Open rates'!N10*0.85*0.9</f>
        <v>6961.5</v>
      </c>
      <c r="O10" s="26">
        <f>'BAR BB| Open rates'!O10*0.85*0.9</f>
        <v>7726.5</v>
      </c>
      <c r="P10" s="26">
        <f>'BAR BB| Open rates'!P10*0.85*0.9</f>
        <v>6961.5</v>
      </c>
      <c r="Q10" s="26">
        <f>'BAR BB| Open rates'!Q10*0.85*0.9</f>
        <v>6961.5</v>
      </c>
      <c r="R10" s="26">
        <f>'BAR BB| Open rates'!R10*0.85*0.9</f>
        <v>7726.5</v>
      </c>
      <c r="S10" s="26">
        <f>'BAR BB| Open rates'!S10*0.85*0.9</f>
        <v>7726.5</v>
      </c>
      <c r="T10" s="26">
        <f>'BAR BB| Open rates'!T10*0.85*0.9</f>
        <v>7726.5</v>
      </c>
      <c r="U10" s="26">
        <f>'BAR BB| Open rates'!U10*0.85*0.9</f>
        <v>7726.5</v>
      </c>
      <c r="V10" s="26">
        <f>'BAR BB| Open rates'!V10*0.85*0.9</f>
        <v>9639</v>
      </c>
      <c r="W10" s="26">
        <f>'BAR BB| Open rates'!W10*0.85*0.9</f>
        <v>8721</v>
      </c>
      <c r="X10" s="26">
        <f>'BAR BB| Open rates'!X10*0.85*0.9</f>
        <v>14841</v>
      </c>
      <c r="Y10" s="26">
        <f>'BAR BB| Open rates'!Y10*0.85*0.9</f>
        <v>28993.5</v>
      </c>
      <c r="Z10" s="26">
        <f>'BAR BB| Open rates'!Z10*0.85*0.9</f>
        <v>28993.5</v>
      </c>
      <c r="AA10" s="26">
        <f>'BAR BB| Open rates'!AA10*0.85*0.9</f>
        <v>28993.5</v>
      </c>
      <c r="AB10" s="26">
        <f>'BAR BB| Open rates'!AB10*0.85*0.9</f>
        <v>31288.5</v>
      </c>
      <c r="AC10" s="26">
        <f>'BAR BB| Open rates'!AC10*0.85*0.9</f>
        <v>28993.5</v>
      </c>
      <c r="AD10" s="26">
        <f>'BAR BB| Open rates'!AD10*0.85*0.9</f>
        <v>23638.5</v>
      </c>
      <c r="AE10" s="26">
        <f>'BAR BB| Open rates'!AE10*0.85*0.9</f>
        <v>16753.5</v>
      </c>
      <c r="AF10" s="26">
        <f>'BAR BB| Open rates'!AF10*0.85*0.9</f>
        <v>18283.5</v>
      </c>
      <c r="AG10" s="26">
        <f>'BAR BB| Open rates'!AG10*0.85*0.9</f>
        <v>19813.5</v>
      </c>
      <c r="AH10" s="26">
        <f>'BAR BB| Open rates'!AH10*0.85*0.9</f>
        <v>18283.5</v>
      </c>
      <c r="AI10" s="26">
        <f>'BAR BB| Open rates'!AI10*0.85*0.9</f>
        <v>19813.5</v>
      </c>
      <c r="AJ10" s="26">
        <f>'BAR BB| Open rates'!AJ10*0.85*0.9</f>
        <v>21343.5</v>
      </c>
      <c r="AK10" s="26">
        <f>'BAR BB| Open rates'!AK10*0.85*0.9</f>
        <v>22873.5</v>
      </c>
      <c r="AL10" s="26">
        <f>'BAR BB| Open rates'!AL10*0.85*0.9</f>
        <v>25933.5</v>
      </c>
      <c r="AM10" s="26">
        <f>'BAR BB| Open rates'!AM10*0.85*0.9</f>
        <v>22873.5</v>
      </c>
      <c r="AN10" s="26">
        <f>'BAR BB| Open rates'!AN10*0.85*0.9</f>
        <v>28993.5</v>
      </c>
      <c r="AO10" s="26">
        <f>'BAR BB| Open rates'!AO10*0.85*0.9</f>
        <v>30523.5</v>
      </c>
      <c r="AP10" s="26">
        <f>'BAR BB| Open rates'!AP10*0.85*0.9</f>
        <v>21343.5</v>
      </c>
      <c r="AQ10" s="26">
        <f>'BAR BB| Open rates'!AQ10*0.85*0.9</f>
        <v>16753.5</v>
      </c>
      <c r="AR10" s="26">
        <f>'BAR BB| Open rates'!AR10*0.85*0.9</f>
        <v>13846.5</v>
      </c>
      <c r="AS10" s="26">
        <f>'BAR BB| Open rates'!AS10*0.85*0.9</f>
        <v>13081.5</v>
      </c>
      <c r="AT10" s="26">
        <f>'BAR BB| Open rates'!AT10*0.85*0.9</f>
        <v>12163.5</v>
      </c>
      <c r="AU10" s="26">
        <f>'BAR BB| Open rates'!AU10*0.85*0.9</f>
        <v>9868.5</v>
      </c>
      <c r="AV10" s="26">
        <f>'BAR BB| Open rates'!AV10*0.85*0.9</f>
        <v>10633.5</v>
      </c>
      <c r="AW10" s="26">
        <f>'BAR BB| Open rates'!AW10*0.85*0.9</f>
        <v>11169</v>
      </c>
      <c r="AX10" s="26">
        <f>'BAR BB| Open rates'!AX10*0.85*0.9</f>
        <v>10633.5</v>
      </c>
      <c r="AY10" s="26">
        <f>'BAR BB| Open rates'!AY10*0.85*0.9</f>
        <v>10633.5</v>
      </c>
      <c r="AZ10" s="26">
        <f>'BAR BB| Open rates'!AZ10*0.85*0.9</f>
        <v>11169</v>
      </c>
      <c r="BA10" s="26">
        <f>'BAR BB| Open rates'!BA10*0.85*0.9</f>
        <v>10633.5</v>
      </c>
      <c r="BB10" s="26">
        <f>'BAR BB| Open rates'!BB10*0.85*0.9</f>
        <v>11169</v>
      </c>
      <c r="BC10" s="26">
        <f>'BAR BB| Open rates'!BC10*0.85*0.9</f>
        <v>10633.5</v>
      </c>
    </row>
    <row r="11" spans="1:55" s="76" customFormat="1" ht="12" customHeight="1" x14ac:dyDescent="0.2">
      <c r="A11" s="75" t="s">
        <v>151</v>
      </c>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row>
    <row r="12" spans="1:55" s="76" customFormat="1" ht="12" customHeight="1" x14ac:dyDescent="0.2">
      <c r="A12" s="220">
        <v>1</v>
      </c>
      <c r="B12" s="26">
        <f>'BAR BB| Open rates'!B12*0.85*0.9</f>
        <v>8338.5</v>
      </c>
      <c r="C12" s="26">
        <f>'BAR BB| Open rates'!C12*0.85*0.9</f>
        <v>9256.5</v>
      </c>
      <c r="D12" s="26">
        <f>'BAR BB| Open rates'!D12*0.85*0.9</f>
        <v>9256.5</v>
      </c>
      <c r="E12" s="26">
        <f>'BAR BB| Open rates'!E12*0.85*0.9</f>
        <v>12163.5</v>
      </c>
      <c r="F12" s="26">
        <f>'BAR BB| Open rates'!F12*0.85*0.9</f>
        <v>7344</v>
      </c>
      <c r="G12" s="26">
        <f>'BAR BB| Open rates'!G12*0.85*0.9</f>
        <v>7344</v>
      </c>
      <c r="H12" s="26">
        <f>'BAR BB| Open rates'!H12*0.85*0.9</f>
        <v>6579</v>
      </c>
      <c r="I12" s="26">
        <f>'BAR BB| Open rates'!I12*0.85*0.9</f>
        <v>7344</v>
      </c>
      <c r="J12" s="26">
        <f>'BAR BB| Open rates'!J12*0.85*0.9</f>
        <v>6579</v>
      </c>
      <c r="K12" s="26">
        <f>'BAR BB| Open rates'!K12*0.85*0.9</f>
        <v>7344</v>
      </c>
      <c r="L12" s="26">
        <f>'BAR BB| Open rates'!L12*0.85*0.9</f>
        <v>6579</v>
      </c>
      <c r="M12" s="26">
        <f>'BAR BB| Open rates'!M12*0.85*0.9</f>
        <v>7344</v>
      </c>
      <c r="N12" s="26">
        <f>'BAR BB| Open rates'!N12*0.85*0.9</f>
        <v>6579</v>
      </c>
      <c r="O12" s="26">
        <f>'BAR BB| Open rates'!O12*0.85*0.9</f>
        <v>7344</v>
      </c>
      <c r="P12" s="26">
        <f>'BAR BB| Open rates'!P12*0.85*0.9</f>
        <v>6579</v>
      </c>
      <c r="Q12" s="26">
        <f>'BAR BB| Open rates'!Q12*0.85*0.9</f>
        <v>6579</v>
      </c>
      <c r="R12" s="26">
        <f>'BAR BB| Open rates'!R12*0.85*0.9</f>
        <v>7344</v>
      </c>
      <c r="S12" s="26">
        <f>'BAR BB| Open rates'!S12*0.85*0.9</f>
        <v>7344</v>
      </c>
      <c r="T12" s="26">
        <f>'BAR BB| Open rates'!T12*0.85*0.9</f>
        <v>7344</v>
      </c>
      <c r="U12" s="26">
        <f>'BAR BB| Open rates'!U12*0.85*0.9</f>
        <v>7344</v>
      </c>
      <c r="V12" s="26">
        <f>'BAR BB| Open rates'!V12*0.85*0.9</f>
        <v>9256.5</v>
      </c>
      <c r="W12" s="26">
        <f>'BAR BB| Open rates'!W12*0.85*0.9</f>
        <v>8338.5</v>
      </c>
      <c r="X12" s="26">
        <f>'BAR BB| Open rates'!X12*0.85*0.9</f>
        <v>14458.5</v>
      </c>
      <c r="Y12" s="26">
        <f>'BAR BB| Open rates'!Y12*0.85*0.9</f>
        <v>28993.5</v>
      </c>
      <c r="Z12" s="26">
        <f>'BAR BB| Open rates'!Z12*0.85*0.9</f>
        <v>28993.5</v>
      </c>
      <c r="AA12" s="26">
        <f>'BAR BB| Open rates'!AA12*0.85*0.9</f>
        <v>28993.5</v>
      </c>
      <c r="AB12" s="26">
        <f>'BAR BB| Open rates'!AB12*0.85*0.9</f>
        <v>31288.5</v>
      </c>
      <c r="AC12" s="26">
        <f>'BAR BB| Open rates'!AC12*0.85*0.9</f>
        <v>28993.5</v>
      </c>
      <c r="AD12" s="26">
        <f>'BAR BB| Open rates'!AD12*0.85*0.9</f>
        <v>23638.5</v>
      </c>
      <c r="AE12" s="26">
        <f>'BAR BB| Open rates'!AE12*0.85*0.9</f>
        <v>16753.5</v>
      </c>
      <c r="AF12" s="26">
        <f>'BAR BB| Open rates'!AF12*0.85*0.9</f>
        <v>18283.5</v>
      </c>
      <c r="AG12" s="26">
        <f>'BAR BB| Open rates'!AG12*0.85*0.9</f>
        <v>19813.5</v>
      </c>
      <c r="AH12" s="26">
        <f>'BAR BB| Open rates'!AH12*0.85*0.9</f>
        <v>18283.5</v>
      </c>
      <c r="AI12" s="26">
        <f>'BAR BB| Open rates'!AI12*0.85*0.9</f>
        <v>19813.5</v>
      </c>
      <c r="AJ12" s="26">
        <f>'BAR BB| Open rates'!AJ12*0.85*0.9</f>
        <v>21343.5</v>
      </c>
      <c r="AK12" s="26">
        <f>'BAR BB| Open rates'!AK12*0.85*0.9</f>
        <v>23638.5</v>
      </c>
      <c r="AL12" s="26">
        <f>'BAR BB| Open rates'!AL12*0.85*0.9</f>
        <v>26698.5</v>
      </c>
      <c r="AM12" s="26">
        <f>'BAR BB| Open rates'!AM12*0.85*0.9</f>
        <v>23638.5</v>
      </c>
      <c r="AN12" s="26">
        <f>'BAR BB| Open rates'!AN12*0.85*0.9</f>
        <v>29758.5</v>
      </c>
      <c r="AO12" s="26">
        <f>'BAR BB| Open rates'!AO12*0.85*0.9</f>
        <v>32818.5</v>
      </c>
      <c r="AP12" s="26">
        <f>'BAR BB| Open rates'!AP12*0.85*0.9</f>
        <v>21343.5</v>
      </c>
      <c r="AQ12" s="26">
        <f>'BAR BB| Open rates'!AQ12*0.85*0.9</f>
        <v>16753.5</v>
      </c>
      <c r="AR12" s="26">
        <f>'BAR BB| Open rates'!AR12*0.85*0.9</f>
        <v>13846.5</v>
      </c>
      <c r="AS12" s="26">
        <f>'BAR BB| Open rates'!AS12*0.85*0.9</f>
        <v>13081.5</v>
      </c>
      <c r="AT12" s="26">
        <f>'BAR BB| Open rates'!AT12*0.85*0.9</f>
        <v>12163.5</v>
      </c>
      <c r="AU12" s="26">
        <f>'BAR BB| Open rates'!AU12*0.85*0.9</f>
        <v>8721</v>
      </c>
      <c r="AV12" s="26">
        <f>'BAR BB| Open rates'!AV12*0.85*0.9</f>
        <v>10633.5</v>
      </c>
      <c r="AW12" s="26">
        <f>'BAR BB| Open rates'!AW12*0.85*0.9</f>
        <v>11169</v>
      </c>
      <c r="AX12" s="26">
        <f>'BAR BB| Open rates'!AX12*0.85*0.9</f>
        <v>10633.5</v>
      </c>
      <c r="AY12" s="26">
        <f>'BAR BB| Open rates'!AY12*0.85*0.9</f>
        <v>10633.5</v>
      </c>
      <c r="AZ12" s="26">
        <f>'BAR BB| Open rates'!AZ12*0.85*0.9</f>
        <v>11169</v>
      </c>
      <c r="BA12" s="26">
        <f>'BAR BB| Open rates'!BA12*0.85*0.9</f>
        <v>10633.5</v>
      </c>
      <c r="BB12" s="26">
        <f>'BAR BB| Open rates'!BB12*0.85*0.9</f>
        <v>11169</v>
      </c>
      <c r="BC12" s="26">
        <f>'BAR BB| Open rates'!BC12*0.85*0.9</f>
        <v>10633.5</v>
      </c>
    </row>
    <row r="13" spans="1:55" s="76" customFormat="1" ht="12" customHeight="1" x14ac:dyDescent="0.2">
      <c r="A13" s="220">
        <v>2</v>
      </c>
      <c r="B13" s="26">
        <f>'BAR BB| Open rates'!B13*0.85*0.9</f>
        <v>9486</v>
      </c>
      <c r="C13" s="26">
        <f>'BAR BB| Open rates'!C13*0.85*0.9</f>
        <v>10404</v>
      </c>
      <c r="D13" s="26">
        <f>'BAR BB| Open rates'!D13*0.85*0.9</f>
        <v>10404</v>
      </c>
      <c r="E13" s="26">
        <f>'BAR BB| Open rates'!E13*0.85*0.9</f>
        <v>13311</v>
      </c>
      <c r="F13" s="26">
        <f>'BAR BB| Open rates'!F13*0.85*0.9</f>
        <v>8491.5</v>
      </c>
      <c r="G13" s="26">
        <f>'BAR BB| Open rates'!G13*0.85*0.9</f>
        <v>8491.5</v>
      </c>
      <c r="H13" s="26">
        <f>'BAR BB| Open rates'!H13*0.85*0.9</f>
        <v>7726.5</v>
      </c>
      <c r="I13" s="26">
        <f>'BAR BB| Open rates'!I13*0.85*0.9</f>
        <v>8491.5</v>
      </c>
      <c r="J13" s="26">
        <f>'BAR BB| Open rates'!J13*0.85*0.9</f>
        <v>7726.5</v>
      </c>
      <c r="K13" s="26">
        <f>'BAR BB| Open rates'!K13*0.85*0.9</f>
        <v>8491.5</v>
      </c>
      <c r="L13" s="26">
        <f>'BAR BB| Open rates'!L13*0.85*0.9</f>
        <v>7726.5</v>
      </c>
      <c r="M13" s="26">
        <f>'BAR BB| Open rates'!M13*0.85*0.9</f>
        <v>8491.5</v>
      </c>
      <c r="N13" s="26">
        <f>'BAR BB| Open rates'!N13*0.85*0.9</f>
        <v>7726.5</v>
      </c>
      <c r="O13" s="26">
        <f>'BAR BB| Open rates'!O13*0.85*0.9</f>
        <v>8491.5</v>
      </c>
      <c r="P13" s="26">
        <f>'BAR BB| Open rates'!P13*0.85*0.9</f>
        <v>7726.5</v>
      </c>
      <c r="Q13" s="26">
        <f>'BAR BB| Open rates'!Q13*0.85*0.9</f>
        <v>7726.5</v>
      </c>
      <c r="R13" s="26">
        <f>'BAR BB| Open rates'!R13*0.85*0.9</f>
        <v>8491.5</v>
      </c>
      <c r="S13" s="26">
        <f>'BAR BB| Open rates'!S13*0.85*0.9</f>
        <v>8491.5</v>
      </c>
      <c r="T13" s="26">
        <f>'BAR BB| Open rates'!T13*0.85*0.9</f>
        <v>8491.5</v>
      </c>
      <c r="U13" s="26">
        <f>'BAR BB| Open rates'!U13*0.85*0.9</f>
        <v>8491.5</v>
      </c>
      <c r="V13" s="26">
        <f>'BAR BB| Open rates'!V13*0.85*0.9</f>
        <v>10404</v>
      </c>
      <c r="W13" s="26">
        <f>'BAR BB| Open rates'!W13*0.85*0.9</f>
        <v>9486</v>
      </c>
      <c r="X13" s="26">
        <f>'BAR BB| Open rates'!X13*0.85*0.9</f>
        <v>15606</v>
      </c>
      <c r="Y13" s="26">
        <f>'BAR BB| Open rates'!Y13*0.85*0.9</f>
        <v>30523.5</v>
      </c>
      <c r="Z13" s="26">
        <f>'BAR BB| Open rates'!Z13*0.85*0.9</f>
        <v>30523.5</v>
      </c>
      <c r="AA13" s="26">
        <f>'BAR BB| Open rates'!AA13*0.85*0.9</f>
        <v>30523.5</v>
      </c>
      <c r="AB13" s="26">
        <f>'BAR BB| Open rates'!AB13*0.85*0.9</f>
        <v>32818.5</v>
      </c>
      <c r="AC13" s="26">
        <f>'BAR BB| Open rates'!AC13*0.85*0.9</f>
        <v>30523.5</v>
      </c>
      <c r="AD13" s="26">
        <f>'BAR BB| Open rates'!AD13*0.85*0.9</f>
        <v>25168.5</v>
      </c>
      <c r="AE13" s="26">
        <f>'BAR BB| Open rates'!AE13*0.85*0.9</f>
        <v>18283.5</v>
      </c>
      <c r="AF13" s="26">
        <f>'BAR BB| Open rates'!AF13*0.85*0.9</f>
        <v>19813.5</v>
      </c>
      <c r="AG13" s="26">
        <f>'BAR BB| Open rates'!AG13*0.85*0.9</f>
        <v>21343.5</v>
      </c>
      <c r="AH13" s="26">
        <f>'BAR BB| Open rates'!AH13*0.85*0.9</f>
        <v>19813.5</v>
      </c>
      <c r="AI13" s="26">
        <f>'BAR BB| Open rates'!AI13*0.85*0.9</f>
        <v>21343.5</v>
      </c>
      <c r="AJ13" s="26">
        <f>'BAR BB| Open rates'!AJ13*0.85*0.9</f>
        <v>22873.5</v>
      </c>
      <c r="AK13" s="26">
        <f>'BAR BB| Open rates'!AK13*0.85*0.9</f>
        <v>25168.5</v>
      </c>
      <c r="AL13" s="26">
        <f>'BAR BB| Open rates'!AL13*0.85*0.9</f>
        <v>28228.5</v>
      </c>
      <c r="AM13" s="26">
        <f>'BAR BB| Open rates'!AM13*0.85*0.9</f>
        <v>25168.5</v>
      </c>
      <c r="AN13" s="26">
        <f>'BAR BB| Open rates'!AN13*0.85*0.9</f>
        <v>31288.5</v>
      </c>
      <c r="AO13" s="26">
        <f>'BAR BB| Open rates'!AO13*0.85*0.9</f>
        <v>34348.5</v>
      </c>
      <c r="AP13" s="26">
        <f>'BAR BB| Open rates'!AP13*0.85*0.9</f>
        <v>22873.5</v>
      </c>
      <c r="AQ13" s="26">
        <f>'BAR BB| Open rates'!AQ13*0.85*0.9</f>
        <v>18283.5</v>
      </c>
      <c r="AR13" s="26">
        <f>'BAR BB| Open rates'!AR13*0.85*0.9</f>
        <v>15376.5</v>
      </c>
      <c r="AS13" s="26">
        <f>'BAR BB| Open rates'!AS13*0.85*0.9</f>
        <v>14611.5</v>
      </c>
      <c r="AT13" s="26">
        <f>'BAR BB| Open rates'!AT13*0.85*0.9</f>
        <v>13693.5</v>
      </c>
      <c r="AU13" s="26">
        <f>'BAR BB| Open rates'!AU13*0.85*0.9</f>
        <v>10251</v>
      </c>
      <c r="AV13" s="26">
        <f>'BAR BB| Open rates'!AV13*0.85*0.9</f>
        <v>12163.5</v>
      </c>
      <c r="AW13" s="26">
        <f>'BAR BB| Open rates'!AW13*0.85*0.9</f>
        <v>12699</v>
      </c>
      <c r="AX13" s="26">
        <f>'BAR BB| Open rates'!AX13*0.85*0.9</f>
        <v>12163.5</v>
      </c>
      <c r="AY13" s="26">
        <f>'BAR BB| Open rates'!AY13*0.85*0.9</f>
        <v>12163.5</v>
      </c>
      <c r="AZ13" s="26">
        <f>'BAR BB| Open rates'!AZ13*0.85*0.9</f>
        <v>12699</v>
      </c>
      <c r="BA13" s="26">
        <f>'BAR BB| Open rates'!BA13*0.85*0.9</f>
        <v>12163.5</v>
      </c>
      <c r="BB13" s="26">
        <f>'BAR BB| Open rates'!BB13*0.85*0.9</f>
        <v>12699</v>
      </c>
      <c r="BC13" s="26">
        <f>'BAR BB| Open rates'!BC13*0.85*0.9</f>
        <v>12163.5</v>
      </c>
    </row>
    <row r="14" spans="1:55" s="76" customFormat="1" ht="12" customHeight="1" x14ac:dyDescent="0.2">
      <c r="A14" s="75" t="s">
        <v>55</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row>
    <row r="15" spans="1:55" s="76" customFormat="1" ht="12" customHeight="1" x14ac:dyDescent="0.2">
      <c r="A15" s="15">
        <v>1</v>
      </c>
      <c r="B15" s="26">
        <f>'BAR BB| Open rates'!B15*0.85*0.9</f>
        <v>11092.5</v>
      </c>
      <c r="C15" s="26">
        <f>'BAR BB| Open rates'!C15*0.85*0.9</f>
        <v>12010.5</v>
      </c>
      <c r="D15" s="26">
        <f>'BAR BB| Open rates'!D15*0.85*0.9</f>
        <v>12010.5</v>
      </c>
      <c r="E15" s="26">
        <f>'BAR BB| Open rates'!E15*0.85*0.9</f>
        <v>14917.5</v>
      </c>
      <c r="F15" s="26">
        <f>'BAR BB| Open rates'!F15*0.85*0.9</f>
        <v>10098</v>
      </c>
      <c r="G15" s="26">
        <f>'BAR BB| Open rates'!G15*0.85*0.9</f>
        <v>10098</v>
      </c>
      <c r="H15" s="26">
        <f>'BAR BB| Open rates'!H15*0.85*0.9</f>
        <v>9333</v>
      </c>
      <c r="I15" s="26">
        <f>'BAR BB| Open rates'!I15*0.85*0.9</f>
        <v>10098</v>
      </c>
      <c r="J15" s="26">
        <f>'BAR BB| Open rates'!J15*0.85*0.9</f>
        <v>9333</v>
      </c>
      <c r="K15" s="26">
        <f>'BAR BB| Open rates'!K15*0.85*0.9</f>
        <v>10098</v>
      </c>
      <c r="L15" s="26">
        <f>'BAR BB| Open rates'!L15*0.85*0.9</f>
        <v>9333</v>
      </c>
      <c r="M15" s="26">
        <f>'BAR BB| Open rates'!M15*0.85*0.9</f>
        <v>10098</v>
      </c>
      <c r="N15" s="26">
        <f>'BAR BB| Open rates'!N15*0.85*0.9</f>
        <v>9333</v>
      </c>
      <c r="O15" s="26">
        <f>'BAR BB| Open rates'!O15*0.85*0.9</f>
        <v>10098</v>
      </c>
      <c r="P15" s="26">
        <f>'BAR BB| Open rates'!P15*0.85*0.9</f>
        <v>9333</v>
      </c>
      <c r="Q15" s="26">
        <f>'BAR BB| Open rates'!Q15*0.85*0.9</f>
        <v>9333</v>
      </c>
      <c r="R15" s="26">
        <f>'BAR BB| Open rates'!R15*0.85*0.9</f>
        <v>10098</v>
      </c>
      <c r="S15" s="26">
        <f>'BAR BB| Open rates'!S15*0.85*0.9</f>
        <v>10098</v>
      </c>
      <c r="T15" s="26">
        <f>'BAR BB| Open rates'!T15*0.85*0.9</f>
        <v>10098</v>
      </c>
      <c r="U15" s="26">
        <f>'BAR BB| Open rates'!U15*0.85*0.9</f>
        <v>10098</v>
      </c>
      <c r="V15" s="26">
        <f>'BAR BB| Open rates'!V15*0.85*0.9</f>
        <v>12010.5</v>
      </c>
      <c r="W15" s="26">
        <f>'BAR BB| Open rates'!W15*0.85*0.9</f>
        <v>11092.5</v>
      </c>
      <c r="X15" s="26">
        <f>'BAR BB| Open rates'!X15*0.85*0.9</f>
        <v>17212.5</v>
      </c>
      <c r="Y15" s="26">
        <f>'BAR BB| Open rates'!Y15*0.85*0.9</f>
        <v>35113.5</v>
      </c>
      <c r="Z15" s="26">
        <f>'BAR BB| Open rates'!Z15*0.85*0.9</f>
        <v>35113.5</v>
      </c>
      <c r="AA15" s="26">
        <f>'BAR BB| Open rates'!AA15*0.85*0.9</f>
        <v>35113.5</v>
      </c>
      <c r="AB15" s="26">
        <f>'BAR BB| Open rates'!AB15*0.85*0.9</f>
        <v>37408.5</v>
      </c>
      <c r="AC15" s="26">
        <f>'BAR BB| Open rates'!AC15*0.85*0.9</f>
        <v>35113.5</v>
      </c>
      <c r="AD15" s="26">
        <f>'BAR BB| Open rates'!AD15*0.85*0.9</f>
        <v>25168.5</v>
      </c>
      <c r="AE15" s="26">
        <f>'BAR BB| Open rates'!AE15*0.85*0.9</f>
        <v>18283.5</v>
      </c>
      <c r="AF15" s="26">
        <f>'BAR BB| Open rates'!AF15*0.85*0.9</f>
        <v>19813.5</v>
      </c>
      <c r="AG15" s="26">
        <f>'BAR BB| Open rates'!AG15*0.85*0.9</f>
        <v>21343.5</v>
      </c>
      <c r="AH15" s="26">
        <f>'BAR BB| Open rates'!AH15*0.85*0.9</f>
        <v>19813.5</v>
      </c>
      <c r="AI15" s="26">
        <f>'BAR BB| Open rates'!AI15*0.85*0.9</f>
        <v>21343.5</v>
      </c>
      <c r="AJ15" s="26">
        <f>'BAR BB| Open rates'!AJ15*0.85*0.9</f>
        <v>22873.5</v>
      </c>
      <c r="AK15" s="26">
        <f>'BAR BB| Open rates'!AK15*0.85*0.9</f>
        <v>25933.5</v>
      </c>
      <c r="AL15" s="26">
        <f>'BAR BB| Open rates'!AL15*0.85*0.9</f>
        <v>28993.5</v>
      </c>
      <c r="AM15" s="26">
        <f>'BAR BB| Open rates'!AM15*0.85*0.9</f>
        <v>25933.5</v>
      </c>
      <c r="AN15" s="26">
        <f>'BAR BB| Open rates'!AN15*0.85*0.9</f>
        <v>32053.5</v>
      </c>
      <c r="AO15" s="26">
        <f>'BAR BB| Open rates'!AO15*0.85*0.9</f>
        <v>34348.5</v>
      </c>
      <c r="AP15" s="26">
        <f>'BAR BB| Open rates'!AP15*0.85*0.9</f>
        <v>22873.5</v>
      </c>
      <c r="AQ15" s="26">
        <f>'BAR BB| Open rates'!AQ15*0.85*0.9</f>
        <v>18283.5</v>
      </c>
      <c r="AR15" s="26">
        <f>'BAR BB| Open rates'!AR15*0.85*0.9</f>
        <v>15376.5</v>
      </c>
      <c r="AS15" s="26">
        <f>'BAR BB| Open rates'!AS15*0.85*0.9</f>
        <v>14611.5</v>
      </c>
      <c r="AT15" s="26">
        <f>'BAR BB| Open rates'!AT15*0.85*0.9</f>
        <v>13693.5</v>
      </c>
      <c r="AU15" s="26">
        <f>'BAR BB| Open rates'!AU15*0.85*0.9</f>
        <v>11092.5</v>
      </c>
      <c r="AV15" s="26">
        <f>'BAR BB| Open rates'!AV15*0.85*0.9</f>
        <v>12163.5</v>
      </c>
      <c r="AW15" s="26">
        <f>'BAR BB| Open rates'!AW15*0.85*0.9</f>
        <v>12699</v>
      </c>
      <c r="AX15" s="26">
        <f>'BAR BB| Open rates'!AX15*0.85*0.9</f>
        <v>12163.5</v>
      </c>
      <c r="AY15" s="26">
        <f>'BAR BB| Open rates'!AY15*0.85*0.9</f>
        <v>12163.5</v>
      </c>
      <c r="AZ15" s="26">
        <f>'BAR BB| Open rates'!AZ15*0.85*0.9</f>
        <v>12699</v>
      </c>
      <c r="BA15" s="26">
        <f>'BAR BB| Open rates'!BA15*0.85*0.9</f>
        <v>12163.5</v>
      </c>
      <c r="BB15" s="26">
        <f>'BAR BB| Open rates'!BB15*0.85*0.9</f>
        <v>12699</v>
      </c>
      <c r="BC15" s="26">
        <f>'BAR BB| Open rates'!BC15*0.85*0.9</f>
        <v>12163.5</v>
      </c>
    </row>
    <row r="16" spans="1:55" s="76" customFormat="1" ht="12" customHeight="1" x14ac:dyDescent="0.2">
      <c r="A16" s="15">
        <v>2</v>
      </c>
      <c r="B16" s="26">
        <f>'BAR BB| Open rates'!B16*0.85*0.9</f>
        <v>12240</v>
      </c>
      <c r="C16" s="26">
        <f>'BAR BB| Open rates'!C16*0.85*0.9</f>
        <v>13158</v>
      </c>
      <c r="D16" s="26">
        <f>'BAR BB| Open rates'!D16*0.85*0.9</f>
        <v>13158</v>
      </c>
      <c r="E16" s="26">
        <f>'BAR BB| Open rates'!E16*0.85*0.9</f>
        <v>16065</v>
      </c>
      <c r="F16" s="26">
        <f>'BAR BB| Open rates'!F16*0.85*0.9</f>
        <v>11245.5</v>
      </c>
      <c r="G16" s="26">
        <f>'BAR BB| Open rates'!G16*0.85*0.9</f>
        <v>11245.5</v>
      </c>
      <c r="H16" s="26">
        <f>'BAR BB| Open rates'!H16*0.85*0.9</f>
        <v>10480.5</v>
      </c>
      <c r="I16" s="26">
        <f>'BAR BB| Open rates'!I16*0.85*0.9</f>
        <v>11245.5</v>
      </c>
      <c r="J16" s="26">
        <f>'BAR BB| Open rates'!J16*0.85*0.9</f>
        <v>10480.5</v>
      </c>
      <c r="K16" s="26">
        <f>'BAR BB| Open rates'!K16*0.85*0.9</f>
        <v>11245.5</v>
      </c>
      <c r="L16" s="26">
        <f>'BAR BB| Open rates'!L16*0.85*0.9</f>
        <v>10480.5</v>
      </c>
      <c r="M16" s="26">
        <f>'BAR BB| Open rates'!M16*0.85*0.9</f>
        <v>11245.5</v>
      </c>
      <c r="N16" s="26">
        <f>'BAR BB| Open rates'!N16*0.85*0.9</f>
        <v>10480.5</v>
      </c>
      <c r="O16" s="26">
        <f>'BAR BB| Open rates'!O16*0.85*0.9</f>
        <v>11245.5</v>
      </c>
      <c r="P16" s="26">
        <f>'BAR BB| Open rates'!P16*0.85*0.9</f>
        <v>10480.5</v>
      </c>
      <c r="Q16" s="26">
        <f>'BAR BB| Open rates'!Q16*0.85*0.9</f>
        <v>10480.5</v>
      </c>
      <c r="R16" s="26">
        <f>'BAR BB| Open rates'!R16*0.85*0.9</f>
        <v>11245.5</v>
      </c>
      <c r="S16" s="26">
        <f>'BAR BB| Open rates'!S16*0.85*0.9</f>
        <v>11245.5</v>
      </c>
      <c r="T16" s="26">
        <f>'BAR BB| Open rates'!T16*0.85*0.9</f>
        <v>11245.5</v>
      </c>
      <c r="U16" s="26">
        <f>'BAR BB| Open rates'!U16*0.85*0.9</f>
        <v>11245.5</v>
      </c>
      <c r="V16" s="26">
        <f>'BAR BB| Open rates'!V16*0.85*0.9</f>
        <v>13158</v>
      </c>
      <c r="W16" s="26">
        <f>'BAR BB| Open rates'!W16*0.85*0.9</f>
        <v>12240</v>
      </c>
      <c r="X16" s="26">
        <f>'BAR BB| Open rates'!X16*0.85*0.9</f>
        <v>18360</v>
      </c>
      <c r="Y16" s="26">
        <f>'BAR BB| Open rates'!Y16*0.85*0.9</f>
        <v>36643.5</v>
      </c>
      <c r="Z16" s="26">
        <f>'BAR BB| Open rates'!Z16*0.85*0.9</f>
        <v>36643.5</v>
      </c>
      <c r="AA16" s="26">
        <f>'BAR BB| Open rates'!AA16*0.85*0.9</f>
        <v>36643.5</v>
      </c>
      <c r="AB16" s="26">
        <f>'BAR BB| Open rates'!AB16*0.85*0.9</f>
        <v>38938.5</v>
      </c>
      <c r="AC16" s="26">
        <f>'BAR BB| Open rates'!AC16*0.85*0.9</f>
        <v>36643.5</v>
      </c>
      <c r="AD16" s="26">
        <f>'BAR BB| Open rates'!AD16*0.85*0.9</f>
        <v>26698.5</v>
      </c>
      <c r="AE16" s="26">
        <f>'BAR BB| Open rates'!AE16*0.85*0.9</f>
        <v>19813.5</v>
      </c>
      <c r="AF16" s="26">
        <f>'BAR BB| Open rates'!AF16*0.85*0.9</f>
        <v>21343.5</v>
      </c>
      <c r="AG16" s="26">
        <f>'BAR BB| Open rates'!AG16*0.85*0.9</f>
        <v>22873.5</v>
      </c>
      <c r="AH16" s="26">
        <f>'BAR BB| Open rates'!AH16*0.85*0.9</f>
        <v>21343.5</v>
      </c>
      <c r="AI16" s="26">
        <f>'BAR BB| Open rates'!AI16*0.85*0.9</f>
        <v>22873.5</v>
      </c>
      <c r="AJ16" s="26">
        <f>'BAR BB| Open rates'!AJ16*0.85*0.9</f>
        <v>24403.5</v>
      </c>
      <c r="AK16" s="26">
        <f>'BAR BB| Open rates'!AK16*0.85*0.9</f>
        <v>27463.5</v>
      </c>
      <c r="AL16" s="26">
        <f>'BAR BB| Open rates'!AL16*0.85*0.9</f>
        <v>30523.5</v>
      </c>
      <c r="AM16" s="26">
        <f>'BAR BB| Open rates'!AM16*0.85*0.9</f>
        <v>27463.5</v>
      </c>
      <c r="AN16" s="26">
        <f>'BAR BB| Open rates'!AN16*0.85*0.9</f>
        <v>33583.5</v>
      </c>
      <c r="AO16" s="26">
        <f>'BAR BB| Open rates'!AO16*0.85*0.9</f>
        <v>35878.5</v>
      </c>
      <c r="AP16" s="26">
        <f>'BAR BB| Open rates'!AP16*0.85*0.9</f>
        <v>24403.5</v>
      </c>
      <c r="AQ16" s="26">
        <f>'BAR BB| Open rates'!AQ16*0.85*0.9</f>
        <v>19813.5</v>
      </c>
      <c r="AR16" s="26">
        <f>'BAR BB| Open rates'!AR16*0.85*0.9</f>
        <v>16906.5</v>
      </c>
      <c r="AS16" s="26">
        <f>'BAR BB| Open rates'!AS16*0.85*0.9</f>
        <v>16141.5</v>
      </c>
      <c r="AT16" s="26">
        <f>'BAR BB| Open rates'!AT16*0.85*0.9</f>
        <v>15223.5</v>
      </c>
      <c r="AU16" s="26">
        <f>'BAR BB| Open rates'!AU16*0.85*0.9</f>
        <v>12622.5</v>
      </c>
      <c r="AV16" s="26">
        <f>'BAR BB| Open rates'!AV16*0.85*0.9</f>
        <v>13693.5</v>
      </c>
      <c r="AW16" s="26">
        <f>'BAR BB| Open rates'!AW16*0.85*0.9</f>
        <v>14229</v>
      </c>
      <c r="AX16" s="26">
        <f>'BAR BB| Open rates'!AX16*0.85*0.9</f>
        <v>13693.5</v>
      </c>
      <c r="AY16" s="26">
        <f>'BAR BB| Open rates'!AY16*0.85*0.9</f>
        <v>13693.5</v>
      </c>
      <c r="AZ16" s="26">
        <f>'BAR BB| Open rates'!AZ16*0.85*0.9</f>
        <v>14229</v>
      </c>
      <c r="BA16" s="26">
        <f>'BAR BB| Open rates'!BA16*0.85*0.9</f>
        <v>13693.5</v>
      </c>
      <c r="BB16" s="26">
        <f>'BAR BB| Open rates'!BB16*0.85*0.9</f>
        <v>14229</v>
      </c>
      <c r="BC16" s="26">
        <f>'BAR BB| Open rates'!BC16*0.85*0.9</f>
        <v>13693.5</v>
      </c>
    </row>
    <row r="17" spans="1:55" s="76" customFormat="1" ht="12" customHeight="1" x14ac:dyDescent="0.2">
      <c r="A17" s="75" t="s">
        <v>160</v>
      </c>
      <c r="B17" s="26"/>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row>
    <row r="18" spans="1:55" s="76" customFormat="1" ht="12" customHeight="1" x14ac:dyDescent="0.2">
      <c r="A18" s="15">
        <v>1</v>
      </c>
      <c r="B18" s="26">
        <f>'BAR BB| Open rates'!B18*0.85*0.9</f>
        <v>11475</v>
      </c>
      <c r="C18" s="26">
        <f>'BAR BB| Open rates'!C18*0.85*0.9</f>
        <v>12393</v>
      </c>
      <c r="D18" s="26">
        <f>'BAR BB| Open rates'!D18*0.85*0.9</f>
        <v>12393</v>
      </c>
      <c r="E18" s="26">
        <f>'BAR BB| Open rates'!E18*0.85*0.9</f>
        <v>15300</v>
      </c>
      <c r="F18" s="26">
        <f>'BAR BB| Open rates'!F18*0.85*0.9</f>
        <v>10480.5</v>
      </c>
      <c r="G18" s="26">
        <f>'BAR BB| Open rates'!G18*0.85*0.9</f>
        <v>10480.5</v>
      </c>
      <c r="H18" s="26">
        <f>'BAR BB| Open rates'!H18*0.85*0.9</f>
        <v>9715.5</v>
      </c>
      <c r="I18" s="26">
        <f>'BAR BB| Open rates'!I18*0.85*0.9</f>
        <v>10480.5</v>
      </c>
      <c r="J18" s="26">
        <f>'BAR BB| Open rates'!J18*0.85*0.9</f>
        <v>9715.5</v>
      </c>
      <c r="K18" s="26">
        <f>'BAR BB| Open rates'!K18*0.85*0.9</f>
        <v>10480.5</v>
      </c>
      <c r="L18" s="26">
        <f>'BAR BB| Open rates'!L18*0.85*0.9</f>
        <v>9715.5</v>
      </c>
      <c r="M18" s="26">
        <f>'BAR BB| Open rates'!M18*0.85*0.9</f>
        <v>10480.5</v>
      </c>
      <c r="N18" s="26">
        <f>'BAR BB| Open rates'!N18*0.85*0.9</f>
        <v>9715.5</v>
      </c>
      <c r="O18" s="26">
        <f>'BAR BB| Open rates'!O18*0.85*0.9</f>
        <v>10480.5</v>
      </c>
      <c r="P18" s="26">
        <f>'BAR BB| Open rates'!P18*0.85*0.9</f>
        <v>9715.5</v>
      </c>
      <c r="Q18" s="26">
        <f>'BAR BB| Open rates'!Q18*0.85*0.9</f>
        <v>9715.5</v>
      </c>
      <c r="R18" s="26">
        <f>'BAR BB| Open rates'!R18*0.85*0.9</f>
        <v>10480.5</v>
      </c>
      <c r="S18" s="26">
        <f>'BAR BB| Open rates'!S18*0.85*0.9</f>
        <v>10480.5</v>
      </c>
      <c r="T18" s="26">
        <f>'BAR BB| Open rates'!T18*0.85*0.9</f>
        <v>10480.5</v>
      </c>
      <c r="U18" s="26">
        <f>'BAR BB| Open rates'!U18*0.85*0.9</f>
        <v>10480.5</v>
      </c>
      <c r="V18" s="26">
        <f>'BAR BB| Open rates'!V18*0.85*0.9</f>
        <v>12393</v>
      </c>
      <c r="W18" s="26">
        <f>'BAR BB| Open rates'!W18*0.85*0.9</f>
        <v>11475</v>
      </c>
      <c r="X18" s="26">
        <f>'BAR BB| Open rates'!X18*0.85*0.9</f>
        <v>17595</v>
      </c>
      <c r="Y18" s="26">
        <f>'BAR BB| Open rates'!Y18*0.85*0.9</f>
        <v>36643.5</v>
      </c>
      <c r="Z18" s="26">
        <f>'BAR BB| Open rates'!Z18*0.85*0.9</f>
        <v>36643.5</v>
      </c>
      <c r="AA18" s="26">
        <f>'BAR BB| Open rates'!AA18*0.85*0.9</f>
        <v>36643.5</v>
      </c>
      <c r="AB18" s="26">
        <f>'BAR BB| Open rates'!AB18*0.85*0.9</f>
        <v>38938.5</v>
      </c>
      <c r="AC18" s="26">
        <f>'BAR BB| Open rates'!AC18*0.85*0.9</f>
        <v>36643.5</v>
      </c>
      <c r="AD18" s="26">
        <f>'BAR BB| Open rates'!AD18*0.85*0.9</f>
        <v>25933.5</v>
      </c>
      <c r="AE18" s="26">
        <f>'BAR BB| Open rates'!AE18*0.85*0.9</f>
        <v>19048.5</v>
      </c>
      <c r="AF18" s="26">
        <f>'BAR BB| Open rates'!AF18*0.85*0.9</f>
        <v>20578.5</v>
      </c>
      <c r="AG18" s="26">
        <f>'BAR BB| Open rates'!AG18*0.85*0.9</f>
        <v>22108.5</v>
      </c>
      <c r="AH18" s="26">
        <f>'BAR BB| Open rates'!AH18*0.85*0.9</f>
        <v>20578.5</v>
      </c>
      <c r="AI18" s="26">
        <f>'BAR BB| Open rates'!AI18*0.85*0.9</f>
        <v>22108.5</v>
      </c>
      <c r="AJ18" s="26">
        <f>'BAR BB| Open rates'!AJ18*0.85*0.9</f>
        <v>23638.5</v>
      </c>
      <c r="AK18" s="26">
        <f>'BAR BB| Open rates'!AK18*0.85*0.9</f>
        <v>27463.5</v>
      </c>
      <c r="AL18" s="26">
        <f>'BAR BB| Open rates'!AL18*0.85*0.9</f>
        <v>30523.5</v>
      </c>
      <c r="AM18" s="26">
        <f>'BAR BB| Open rates'!AM18*0.85*0.9</f>
        <v>27463.5</v>
      </c>
      <c r="AN18" s="26">
        <f>'BAR BB| Open rates'!AN18*0.85*0.9</f>
        <v>33583.5</v>
      </c>
      <c r="AO18" s="26">
        <f>'BAR BB| Open rates'!AO18*0.85*0.9</f>
        <v>35878.5</v>
      </c>
      <c r="AP18" s="26">
        <f>'BAR BB| Open rates'!AP18*0.85*0.9</f>
        <v>23638.5</v>
      </c>
      <c r="AQ18" s="26">
        <f>'BAR BB| Open rates'!AQ18*0.85*0.9</f>
        <v>19048.5</v>
      </c>
      <c r="AR18" s="26">
        <f>'BAR BB| Open rates'!AR18*0.85*0.9</f>
        <v>16141.5</v>
      </c>
      <c r="AS18" s="26">
        <f>'BAR BB| Open rates'!AS18*0.85*0.9</f>
        <v>15376.5</v>
      </c>
      <c r="AT18" s="26">
        <f>'BAR BB| Open rates'!AT18*0.85*0.9</f>
        <v>14458.5</v>
      </c>
      <c r="AU18" s="26">
        <f>'BAR BB| Open rates'!AU18*0.85*0.9</f>
        <v>11475</v>
      </c>
      <c r="AV18" s="26">
        <f>'BAR BB| Open rates'!AV18*0.85*0.9</f>
        <v>12928.5</v>
      </c>
      <c r="AW18" s="26">
        <f>'BAR BB| Open rates'!AW18*0.85*0.9</f>
        <v>13464</v>
      </c>
      <c r="AX18" s="26">
        <f>'BAR BB| Open rates'!AX18*0.85*0.9</f>
        <v>12928.5</v>
      </c>
      <c r="AY18" s="26">
        <f>'BAR BB| Open rates'!AY18*0.85*0.9</f>
        <v>12928.5</v>
      </c>
      <c r="AZ18" s="26">
        <f>'BAR BB| Open rates'!AZ18*0.85*0.9</f>
        <v>13464</v>
      </c>
      <c r="BA18" s="26">
        <f>'BAR BB| Open rates'!BA18*0.85*0.9</f>
        <v>12928.5</v>
      </c>
      <c r="BB18" s="26">
        <f>'BAR BB| Open rates'!BB18*0.85*0.9</f>
        <v>13464</v>
      </c>
      <c r="BC18" s="26">
        <f>'BAR BB| Open rates'!BC18*0.85*0.9</f>
        <v>12928.5</v>
      </c>
    </row>
    <row r="19" spans="1:55" s="76" customFormat="1" ht="12" customHeight="1" x14ac:dyDescent="0.2">
      <c r="A19" s="15">
        <v>2</v>
      </c>
      <c r="B19" s="26">
        <f>'BAR BB| Open rates'!B19*0.85*0.9</f>
        <v>12622.5</v>
      </c>
      <c r="C19" s="26">
        <f>'BAR BB| Open rates'!C19*0.85*0.9</f>
        <v>13540.5</v>
      </c>
      <c r="D19" s="26">
        <f>'BAR BB| Open rates'!D19*0.85*0.9</f>
        <v>13540.5</v>
      </c>
      <c r="E19" s="26">
        <f>'BAR BB| Open rates'!E19*0.85*0.9</f>
        <v>16447.5</v>
      </c>
      <c r="F19" s="26">
        <f>'BAR BB| Open rates'!F19*0.85*0.9</f>
        <v>11628</v>
      </c>
      <c r="G19" s="26">
        <f>'BAR BB| Open rates'!G19*0.85*0.9</f>
        <v>11628</v>
      </c>
      <c r="H19" s="26">
        <f>'BAR BB| Open rates'!H19*0.85*0.9</f>
        <v>10863</v>
      </c>
      <c r="I19" s="26">
        <f>'BAR BB| Open rates'!I19*0.85*0.9</f>
        <v>11628</v>
      </c>
      <c r="J19" s="26">
        <f>'BAR BB| Open rates'!J19*0.85*0.9</f>
        <v>10863</v>
      </c>
      <c r="K19" s="26">
        <f>'BAR BB| Open rates'!K19*0.85*0.9</f>
        <v>11628</v>
      </c>
      <c r="L19" s="26">
        <f>'BAR BB| Open rates'!L19*0.85*0.9</f>
        <v>10863</v>
      </c>
      <c r="M19" s="26">
        <f>'BAR BB| Open rates'!M19*0.85*0.9</f>
        <v>11628</v>
      </c>
      <c r="N19" s="26">
        <f>'BAR BB| Open rates'!N19*0.85*0.9</f>
        <v>10863</v>
      </c>
      <c r="O19" s="26">
        <f>'BAR BB| Open rates'!O19*0.85*0.9</f>
        <v>11628</v>
      </c>
      <c r="P19" s="26">
        <f>'BAR BB| Open rates'!P19*0.85*0.9</f>
        <v>10863</v>
      </c>
      <c r="Q19" s="26">
        <f>'BAR BB| Open rates'!Q19*0.85*0.9</f>
        <v>10863</v>
      </c>
      <c r="R19" s="26">
        <f>'BAR BB| Open rates'!R19*0.85*0.9</f>
        <v>11628</v>
      </c>
      <c r="S19" s="26">
        <f>'BAR BB| Open rates'!S19*0.85*0.9</f>
        <v>11628</v>
      </c>
      <c r="T19" s="26">
        <f>'BAR BB| Open rates'!T19*0.85*0.9</f>
        <v>11628</v>
      </c>
      <c r="U19" s="26">
        <f>'BAR BB| Open rates'!U19*0.85*0.9</f>
        <v>11628</v>
      </c>
      <c r="V19" s="26">
        <f>'BAR BB| Open rates'!V19*0.85*0.9</f>
        <v>13540.5</v>
      </c>
      <c r="W19" s="26">
        <f>'BAR BB| Open rates'!W19*0.85*0.9</f>
        <v>12622.5</v>
      </c>
      <c r="X19" s="26">
        <f>'BAR BB| Open rates'!X19*0.85*0.9</f>
        <v>18742.5</v>
      </c>
      <c r="Y19" s="26">
        <f>'BAR BB| Open rates'!Y19*0.85*0.9</f>
        <v>38173.5</v>
      </c>
      <c r="Z19" s="26">
        <f>'BAR BB| Open rates'!Z19*0.85*0.9</f>
        <v>38173.5</v>
      </c>
      <c r="AA19" s="26">
        <f>'BAR BB| Open rates'!AA19*0.85*0.9</f>
        <v>38173.5</v>
      </c>
      <c r="AB19" s="26">
        <f>'BAR BB| Open rates'!AB19*0.85*0.9</f>
        <v>40468.5</v>
      </c>
      <c r="AC19" s="26">
        <f>'BAR BB| Open rates'!AC19*0.85*0.9</f>
        <v>38173.5</v>
      </c>
      <c r="AD19" s="26">
        <f>'BAR BB| Open rates'!AD19*0.85*0.9</f>
        <v>27463.5</v>
      </c>
      <c r="AE19" s="26">
        <f>'BAR BB| Open rates'!AE19*0.85*0.9</f>
        <v>20578.5</v>
      </c>
      <c r="AF19" s="26">
        <f>'BAR BB| Open rates'!AF19*0.85*0.9</f>
        <v>22108.5</v>
      </c>
      <c r="AG19" s="26">
        <f>'BAR BB| Open rates'!AG19*0.85*0.9</f>
        <v>23638.5</v>
      </c>
      <c r="AH19" s="26">
        <f>'BAR BB| Open rates'!AH19*0.85*0.9</f>
        <v>22108.5</v>
      </c>
      <c r="AI19" s="26">
        <f>'BAR BB| Open rates'!AI19*0.85*0.9</f>
        <v>23638.5</v>
      </c>
      <c r="AJ19" s="26">
        <f>'BAR BB| Open rates'!AJ19*0.85*0.9</f>
        <v>25168.5</v>
      </c>
      <c r="AK19" s="26">
        <f>'BAR BB| Open rates'!AK19*0.85*0.9</f>
        <v>28993.5</v>
      </c>
      <c r="AL19" s="26">
        <f>'BAR BB| Open rates'!AL19*0.85*0.9</f>
        <v>32053.5</v>
      </c>
      <c r="AM19" s="26">
        <f>'BAR BB| Open rates'!AM19*0.85*0.9</f>
        <v>28993.5</v>
      </c>
      <c r="AN19" s="26">
        <f>'BAR BB| Open rates'!AN19*0.85*0.9</f>
        <v>35113.5</v>
      </c>
      <c r="AO19" s="26">
        <f>'BAR BB| Open rates'!AO19*0.85*0.9</f>
        <v>37408.5</v>
      </c>
      <c r="AP19" s="26">
        <f>'BAR BB| Open rates'!AP19*0.85*0.9</f>
        <v>25168.5</v>
      </c>
      <c r="AQ19" s="26">
        <f>'BAR BB| Open rates'!AQ19*0.85*0.9</f>
        <v>20578.5</v>
      </c>
      <c r="AR19" s="26">
        <f>'BAR BB| Open rates'!AR19*0.85*0.9</f>
        <v>17671.5</v>
      </c>
      <c r="AS19" s="26">
        <f>'BAR BB| Open rates'!AS19*0.85*0.9</f>
        <v>16906.5</v>
      </c>
      <c r="AT19" s="26">
        <f>'BAR BB| Open rates'!AT19*0.85*0.9</f>
        <v>15988.5</v>
      </c>
      <c r="AU19" s="26">
        <f>'BAR BB| Open rates'!AU19*0.85*0.9</f>
        <v>13005</v>
      </c>
      <c r="AV19" s="26">
        <f>'BAR BB| Open rates'!AV19*0.85*0.9</f>
        <v>14458.5</v>
      </c>
      <c r="AW19" s="26">
        <f>'BAR BB| Open rates'!AW19*0.85*0.9</f>
        <v>14994</v>
      </c>
      <c r="AX19" s="26">
        <f>'BAR BB| Open rates'!AX19*0.85*0.9</f>
        <v>14458.5</v>
      </c>
      <c r="AY19" s="26">
        <f>'BAR BB| Open rates'!AY19*0.85*0.9</f>
        <v>14458.5</v>
      </c>
      <c r="AZ19" s="26">
        <f>'BAR BB| Open rates'!AZ19*0.85*0.9</f>
        <v>14994</v>
      </c>
      <c r="BA19" s="26">
        <f>'BAR BB| Open rates'!BA19*0.85*0.9</f>
        <v>14458.5</v>
      </c>
      <c r="BB19" s="26">
        <f>'BAR BB| Open rates'!BB19*0.85*0.9</f>
        <v>14994</v>
      </c>
      <c r="BC19" s="26">
        <f>'BAR BB| Open rates'!BC19*0.85*0.9</f>
        <v>14458.5</v>
      </c>
    </row>
    <row r="20" spans="1:55" s="76" customFormat="1" ht="12" customHeight="1" x14ac:dyDescent="0.2">
      <c r="A20" s="75" t="s">
        <v>56</v>
      </c>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row>
    <row r="21" spans="1:55" s="76" customFormat="1" ht="12" customHeight="1" x14ac:dyDescent="0.2">
      <c r="A21" s="15">
        <v>1</v>
      </c>
      <c r="B21" s="26">
        <f>'BAR BB| Open rates'!B21*0.85*0.9</f>
        <v>12928.5</v>
      </c>
      <c r="C21" s="26">
        <f>'BAR BB| Open rates'!C21*0.85*0.9</f>
        <v>13846.5</v>
      </c>
      <c r="D21" s="26">
        <f>'BAR BB| Open rates'!D21*0.85*0.9</f>
        <v>13846.5</v>
      </c>
      <c r="E21" s="26">
        <f>'BAR BB| Open rates'!E21*0.85*0.9</f>
        <v>16753.5</v>
      </c>
      <c r="F21" s="26">
        <f>'BAR BB| Open rates'!F21*0.85*0.9</f>
        <v>11934</v>
      </c>
      <c r="G21" s="26">
        <f>'BAR BB| Open rates'!G21*0.85*0.9</f>
        <v>11934</v>
      </c>
      <c r="H21" s="26">
        <f>'BAR BB| Open rates'!H21*0.85*0.9</f>
        <v>11169</v>
      </c>
      <c r="I21" s="26">
        <f>'BAR BB| Open rates'!I21*0.85*0.9</f>
        <v>11934</v>
      </c>
      <c r="J21" s="26">
        <f>'BAR BB| Open rates'!J21*0.85*0.9</f>
        <v>11169</v>
      </c>
      <c r="K21" s="26">
        <f>'BAR BB| Open rates'!K21*0.85*0.9</f>
        <v>11934</v>
      </c>
      <c r="L21" s="26">
        <f>'BAR BB| Open rates'!L21*0.85*0.9</f>
        <v>11169</v>
      </c>
      <c r="M21" s="26">
        <f>'BAR BB| Open rates'!M21*0.85*0.9</f>
        <v>11934</v>
      </c>
      <c r="N21" s="26">
        <f>'BAR BB| Open rates'!N21*0.85*0.9</f>
        <v>11169</v>
      </c>
      <c r="O21" s="26">
        <f>'BAR BB| Open rates'!O21*0.85*0.9</f>
        <v>11934</v>
      </c>
      <c r="P21" s="26">
        <f>'BAR BB| Open rates'!P21*0.85*0.9</f>
        <v>11169</v>
      </c>
      <c r="Q21" s="26">
        <f>'BAR BB| Open rates'!Q21*0.85*0.9</f>
        <v>11169</v>
      </c>
      <c r="R21" s="26">
        <f>'BAR BB| Open rates'!R21*0.85*0.9</f>
        <v>11934</v>
      </c>
      <c r="S21" s="26">
        <f>'BAR BB| Open rates'!S21*0.85*0.9</f>
        <v>11934</v>
      </c>
      <c r="T21" s="26">
        <f>'BAR BB| Open rates'!T21*0.85*0.9</f>
        <v>11934</v>
      </c>
      <c r="U21" s="26">
        <f>'BAR BB| Open rates'!U21*0.85*0.9</f>
        <v>11934</v>
      </c>
      <c r="V21" s="26">
        <f>'BAR BB| Open rates'!V21*0.85*0.9</f>
        <v>13846.5</v>
      </c>
      <c r="W21" s="26">
        <f>'BAR BB| Open rates'!W21*0.85*0.9</f>
        <v>12928.5</v>
      </c>
      <c r="X21" s="26">
        <f>'BAR BB| Open rates'!X21*0.85*0.9</f>
        <v>19048.5</v>
      </c>
      <c r="Y21" s="26">
        <f>'BAR BB| Open rates'!Y21*0.85*0.9</f>
        <v>60358.5</v>
      </c>
      <c r="Z21" s="26">
        <f>'BAR BB| Open rates'!Z21*0.85*0.9</f>
        <v>60358.5</v>
      </c>
      <c r="AA21" s="26">
        <f>'BAR BB| Open rates'!AA21*0.85*0.9</f>
        <v>60358.5</v>
      </c>
      <c r="AB21" s="26">
        <f>'BAR BB| Open rates'!AB21*0.85*0.9</f>
        <v>62653.5</v>
      </c>
      <c r="AC21" s="26">
        <f>'BAR BB| Open rates'!AC21*0.85*0.9</f>
        <v>60358.5</v>
      </c>
      <c r="AD21" s="26">
        <f>'BAR BB| Open rates'!AD21*0.85*0.9</f>
        <v>40468.5</v>
      </c>
      <c r="AE21" s="26">
        <f>'BAR BB| Open rates'!AE21*0.85*0.9</f>
        <v>33583.5</v>
      </c>
      <c r="AF21" s="26">
        <f>'BAR BB| Open rates'!AF21*0.85*0.9</f>
        <v>35113.5</v>
      </c>
      <c r="AG21" s="26">
        <f>'BAR BB| Open rates'!AG21*0.85*0.9</f>
        <v>36643.5</v>
      </c>
      <c r="AH21" s="26">
        <f>'BAR BB| Open rates'!AH21*0.85*0.9</f>
        <v>35113.5</v>
      </c>
      <c r="AI21" s="26">
        <f>'BAR BB| Open rates'!AI21*0.85*0.9</f>
        <v>36643.5</v>
      </c>
      <c r="AJ21" s="26">
        <f>'BAR BB| Open rates'!AJ21*0.85*0.9</f>
        <v>38173.5</v>
      </c>
      <c r="AK21" s="26">
        <f>'BAR BB| Open rates'!AK21*0.85*0.9</f>
        <v>45823.5</v>
      </c>
      <c r="AL21" s="26">
        <f>'BAR BB| Open rates'!AL21*0.85*0.9</f>
        <v>48883.5</v>
      </c>
      <c r="AM21" s="26">
        <f>'BAR BB| Open rates'!AM21*0.85*0.9</f>
        <v>45823.5</v>
      </c>
      <c r="AN21" s="26">
        <f>'BAR BB| Open rates'!AN21*0.85*0.9</f>
        <v>51943.5</v>
      </c>
      <c r="AO21" s="26">
        <f>'BAR BB| Open rates'!AO21*0.85*0.9</f>
        <v>55768.5</v>
      </c>
      <c r="AP21" s="26">
        <f>'BAR BB| Open rates'!AP21*0.85*0.9</f>
        <v>38173.5</v>
      </c>
      <c r="AQ21" s="26">
        <f>'BAR BB| Open rates'!AQ21*0.85*0.9</f>
        <v>33583.5</v>
      </c>
      <c r="AR21" s="26">
        <f>'BAR BB| Open rates'!AR21*0.85*0.9</f>
        <v>30676.5</v>
      </c>
      <c r="AS21" s="26">
        <f>'BAR BB| Open rates'!AS21*0.85*0.9</f>
        <v>29911.5</v>
      </c>
      <c r="AT21" s="26">
        <f>'BAR BB| Open rates'!AT21*0.85*0.9</f>
        <v>28993.5</v>
      </c>
      <c r="AU21" s="26">
        <f>'BAR BB| Open rates'!AU21*0.85*0.9</f>
        <v>12928.5</v>
      </c>
      <c r="AV21" s="26">
        <f>'BAR BB| Open rates'!AV21*0.85*0.9</f>
        <v>27463.5</v>
      </c>
      <c r="AW21" s="26">
        <f>'BAR BB| Open rates'!AW21*0.85*0.9</f>
        <v>27999</v>
      </c>
      <c r="AX21" s="26">
        <f>'BAR BB| Open rates'!AX21*0.85*0.9</f>
        <v>27463.5</v>
      </c>
      <c r="AY21" s="26">
        <f>'BAR BB| Open rates'!AY21*0.85*0.9</f>
        <v>27463.5</v>
      </c>
      <c r="AZ21" s="26">
        <f>'BAR BB| Open rates'!AZ21*0.85*0.9</f>
        <v>27999</v>
      </c>
      <c r="BA21" s="26">
        <f>'BAR BB| Open rates'!BA21*0.85*0.9</f>
        <v>27463.5</v>
      </c>
      <c r="BB21" s="26">
        <f>'BAR BB| Open rates'!BB21*0.85*0.9</f>
        <v>27999</v>
      </c>
      <c r="BC21" s="26">
        <f>'BAR BB| Open rates'!BC21*0.85*0.9</f>
        <v>27463.5</v>
      </c>
    </row>
    <row r="22" spans="1:55" s="76" customFormat="1" ht="12" customHeight="1" x14ac:dyDescent="0.2">
      <c r="A22" s="15">
        <v>2</v>
      </c>
      <c r="B22" s="26">
        <f>'BAR BB| Open rates'!B22*0.85*0.9</f>
        <v>14076</v>
      </c>
      <c r="C22" s="26">
        <f>'BAR BB| Open rates'!C22*0.85*0.9</f>
        <v>14994</v>
      </c>
      <c r="D22" s="26">
        <f>'BAR BB| Open rates'!D22*0.85*0.9</f>
        <v>14994</v>
      </c>
      <c r="E22" s="26">
        <f>'BAR BB| Open rates'!E22*0.85*0.9</f>
        <v>17901</v>
      </c>
      <c r="F22" s="26">
        <f>'BAR BB| Open rates'!F22*0.85*0.9</f>
        <v>13081.5</v>
      </c>
      <c r="G22" s="26">
        <f>'BAR BB| Open rates'!G22*0.85*0.9</f>
        <v>13081.5</v>
      </c>
      <c r="H22" s="26">
        <f>'BAR BB| Open rates'!H22*0.85*0.9</f>
        <v>12316.5</v>
      </c>
      <c r="I22" s="26">
        <f>'BAR BB| Open rates'!I22*0.85*0.9</f>
        <v>13081.5</v>
      </c>
      <c r="J22" s="26">
        <f>'BAR BB| Open rates'!J22*0.85*0.9</f>
        <v>12316.5</v>
      </c>
      <c r="K22" s="26">
        <f>'BAR BB| Open rates'!K22*0.85*0.9</f>
        <v>13081.5</v>
      </c>
      <c r="L22" s="26">
        <f>'BAR BB| Open rates'!L22*0.85*0.9</f>
        <v>12316.5</v>
      </c>
      <c r="M22" s="26">
        <f>'BAR BB| Open rates'!M22*0.85*0.9</f>
        <v>13081.5</v>
      </c>
      <c r="N22" s="26">
        <f>'BAR BB| Open rates'!N22*0.85*0.9</f>
        <v>12316.5</v>
      </c>
      <c r="O22" s="26">
        <f>'BAR BB| Open rates'!O22*0.85*0.9</f>
        <v>13081.5</v>
      </c>
      <c r="P22" s="26">
        <f>'BAR BB| Open rates'!P22*0.85*0.9</f>
        <v>12316.5</v>
      </c>
      <c r="Q22" s="26">
        <f>'BAR BB| Open rates'!Q22*0.85*0.9</f>
        <v>12316.5</v>
      </c>
      <c r="R22" s="26">
        <f>'BAR BB| Open rates'!R22*0.85*0.9</f>
        <v>13081.5</v>
      </c>
      <c r="S22" s="26">
        <f>'BAR BB| Open rates'!S22*0.85*0.9</f>
        <v>13081.5</v>
      </c>
      <c r="T22" s="26">
        <f>'BAR BB| Open rates'!T22*0.85*0.9</f>
        <v>13081.5</v>
      </c>
      <c r="U22" s="26">
        <f>'BAR BB| Open rates'!U22*0.85*0.9</f>
        <v>13081.5</v>
      </c>
      <c r="V22" s="26">
        <f>'BAR BB| Open rates'!V22*0.85*0.9</f>
        <v>14994</v>
      </c>
      <c r="W22" s="26">
        <f>'BAR BB| Open rates'!W22*0.85*0.9</f>
        <v>14076</v>
      </c>
      <c r="X22" s="26">
        <f>'BAR BB| Open rates'!X22*0.85*0.9</f>
        <v>20196</v>
      </c>
      <c r="Y22" s="26">
        <f>'BAR BB| Open rates'!Y22*0.85*0.9</f>
        <v>61888.5</v>
      </c>
      <c r="Z22" s="26">
        <f>'BAR BB| Open rates'!Z22*0.85*0.9</f>
        <v>61888.5</v>
      </c>
      <c r="AA22" s="26">
        <f>'BAR BB| Open rates'!AA22*0.85*0.9</f>
        <v>61888.5</v>
      </c>
      <c r="AB22" s="26">
        <f>'BAR BB| Open rates'!AB22*0.85*0.9</f>
        <v>64183.5</v>
      </c>
      <c r="AC22" s="26">
        <f>'BAR BB| Open rates'!AC22*0.85*0.9</f>
        <v>61888.5</v>
      </c>
      <c r="AD22" s="26">
        <f>'BAR BB| Open rates'!AD22*0.85*0.9</f>
        <v>41998.5</v>
      </c>
      <c r="AE22" s="26">
        <f>'BAR BB| Open rates'!AE22*0.85*0.9</f>
        <v>35113.5</v>
      </c>
      <c r="AF22" s="26">
        <f>'BAR BB| Open rates'!AF22*0.85*0.9</f>
        <v>36643.5</v>
      </c>
      <c r="AG22" s="26">
        <f>'BAR BB| Open rates'!AG22*0.85*0.9</f>
        <v>38173.5</v>
      </c>
      <c r="AH22" s="26">
        <f>'BAR BB| Open rates'!AH22*0.85*0.9</f>
        <v>36643.5</v>
      </c>
      <c r="AI22" s="26">
        <f>'BAR BB| Open rates'!AI22*0.85*0.9</f>
        <v>38173.5</v>
      </c>
      <c r="AJ22" s="26">
        <f>'BAR BB| Open rates'!AJ22*0.85*0.9</f>
        <v>39703.5</v>
      </c>
      <c r="AK22" s="26">
        <f>'BAR BB| Open rates'!AK22*0.85*0.9</f>
        <v>47353.5</v>
      </c>
      <c r="AL22" s="26">
        <f>'BAR BB| Open rates'!AL22*0.85*0.9</f>
        <v>50413.5</v>
      </c>
      <c r="AM22" s="26">
        <f>'BAR BB| Open rates'!AM22*0.85*0.9</f>
        <v>47353.5</v>
      </c>
      <c r="AN22" s="26">
        <f>'BAR BB| Open rates'!AN22*0.85*0.9</f>
        <v>53473.5</v>
      </c>
      <c r="AO22" s="26">
        <f>'BAR BB| Open rates'!AO22*0.85*0.9</f>
        <v>57298.5</v>
      </c>
      <c r="AP22" s="26">
        <f>'BAR BB| Open rates'!AP22*0.85*0.9</f>
        <v>39703.5</v>
      </c>
      <c r="AQ22" s="26">
        <f>'BAR BB| Open rates'!AQ22*0.85*0.9</f>
        <v>35113.5</v>
      </c>
      <c r="AR22" s="26">
        <f>'BAR BB| Open rates'!AR22*0.85*0.9</f>
        <v>32206.5</v>
      </c>
      <c r="AS22" s="26">
        <f>'BAR BB| Open rates'!AS22*0.85*0.9</f>
        <v>31441.5</v>
      </c>
      <c r="AT22" s="26">
        <f>'BAR BB| Open rates'!AT22*0.85*0.9</f>
        <v>30523.5</v>
      </c>
      <c r="AU22" s="26">
        <f>'BAR BB| Open rates'!AU22*0.85*0.9</f>
        <v>14458.5</v>
      </c>
      <c r="AV22" s="26">
        <f>'BAR BB| Open rates'!AV22*0.85*0.9</f>
        <v>28993.5</v>
      </c>
      <c r="AW22" s="26">
        <f>'BAR BB| Open rates'!AW22*0.85*0.9</f>
        <v>29529</v>
      </c>
      <c r="AX22" s="26">
        <f>'BAR BB| Open rates'!AX22*0.85*0.9</f>
        <v>28993.5</v>
      </c>
      <c r="AY22" s="26">
        <f>'BAR BB| Open rates'!AY22*0.85*0.9</f>
        <v>28993.5</v>
      </c>
      <c r="AZ22" s="26">
        <f>'BAR BB| Open rates'!AZ22*0.85*0.9</f>
        <v>29529</v>
      </c>
      <c r="BA22" s="26">
        <f>'BAR BB| Open rates'!BA22*0.85*0.9</f>
        <v>28993.5</v>
      </c>
      <c r="BB22" s="26">
        <f>'BAR BB| Open rates'!BB22*0.85*0.9</f>
        <v>29529</v>
      </c>
      <c r="BC22" s="26">
        <f>'BAR BB| Open rates'!BC22*0.85*0.9</f>
        <v>28993.5</v>
      </c>
    </row>
    <row r="23" spans="1:55" s="76" customFormat="1" ht="12" customHeight="1" x14ac:dyDescent="0.2">
      <c r="A23" s="15">
        <v>3</v>
      </c>
      <c r="B23" s="26">
        <f>'BAR BB| Open rates'!B23*0.85*0.9</f>
        <v>15223.5</v>
      </c>
      <c r="C23" s="26">
        <f>'BAR BB| Open rates'!C23*0.85*0.9</f>
        <v>16141.5</v>
      </c>
      <c r="D23" s="26">
        <f>'BAR BB| Open rates'!D23*0.85*0.9</f>
        <v>16141.5</v>
      </c>
      <c r="E23" s="26">
        <f>'BAR BB| Open rates'!E23*0.85*0.9</f>
        <v>19048.5</v>
      </c>
      <c r="F23" s="26">
        <f>'BAR BB| Open rates'!F23*0.85*0.9</f>
        <v>14229</v>
      </c>
      <c r="G23" s="26">
        <f>'BAR BB| Open rates'!G23*0.85*0.9</f>
        <v>14229</v>
      </c>
      <c r="H23" s="26">
        <f>'BAR BB| Open rates'!H23*0.85*0.9</f>
        <v>13464</v>
      </c>
      <c r="I23" s="26">
        <f>'BAR BB| Open rates'!I23*0.85*0.9</f>
        <v>14229</v>
      </c>
      <c r="J23" s="26">
        <f>'BAR BB| Open rates'!J23*0.85*0.9</f>
        <v>13464</v>
      </c>
      <c r="K23" s="26">
        <f>'BAR BB| Open rates'!K23*0.85*0.9</f>
        <v>14229</v>
      </c>
      <c r="L23" s="26">
        <f>'BAR BB| Open rates'!L23*0.85*0.9</f>
        <v>13464</v>
      </c>
      <c r="M23" s="26">
        <f>'BAR BB| Open rates'!M23*0.85*0.9</f>
        <v>14229</v>
      </c>
      <c r="N23" s="26">
        <f>'BAR BB| Open rates'!N23*0.85*0.9</f>
        <v>13464</v>
      </c>
      <c r="O23" s="26">
        <f>'BAR BB| Open rates'!O23*0.85*0.9</f>
        <v>14229</v>
      </c>
      <c r="P23" s="26">
        <f>'BAR BB| Open rates'!P23*0.85*0.9</f>
        <v>13464</v>
      </c>
      <c r="Q23" s="26">
        <f>'BAR BB| Open rates'!Q23*0.85*0.9</f>
        <v>13464</v>
      </c>
      <c r="R23" s="26">
        <f>'BAR BB| Open rates'!R23*0.85*0.9</f>
        <v>14229</v>
      </c>
      <c r="S23" s="26">
        <f>'BAR BB| Open rates'!S23*0.85*0.9</f>
        <v>14229</v>
      </c>
      <c r="T23" s="26">
        <f>'BAR BB| Open rates'!T23*0.85*0.9</f>
        <v>14229</v>
      </c>
      <c r="U23" s="26">
        <f>'BAR BB| Open rates'!U23*0.85*0.9</f>
        <v>14229</v>
      </c>
      <c r="V23" s="26">
        <f>'BAR BB| Open rates'!V23*0.85*0.9</f>
        <v>16141.5</v>
      </c>
      <c r="W23" s="26">
        <f>'BAR BB| Open rates'!W23*0.85*0.9</f>
        <v>15223.5</v>
      </c>
      <c r="X23" s="26">
        <f>'BAR BB| Open rates'!X23*0.85*0.9</f>
        <v>21343.5</v>
      </c>
      <c r="Y23" s="26">
        <f>'BAR BB| Open rates'!Y23*0.85*0.9</f>
        <v>63418.5</v>
      </c>
      <c r="Z23" s="26">
        <f>'BAR BB| Open rates'!Z23*0.85*0.9</f>
        <v>63418.5</v>
      </c>
      <c r="AA23" s="26">
        <f>'BAR BB| Open rates'!AA23*0.85*0.9</f>
        <v>63418.5</v>
      </c>
      <c r="AB23" s="26">
        <f>'BAR BB| Open rates'!AB23*0.85*0.9</f>
        <v>65713.5</v>
      </c>
      <c r="AC23" s="26">
        <f>'BAR BB| Open rates'!AC23*0.85*0.9</f>
        <v>63418.5</v>
      </c>
      <c r="AD23" s="26">
        <f>'BAR BB| Open rates'!AD23*0.85*0.9</f>
        <v>43528.5</v>
      </c>
      <c r="AE23" s="26">
        <f>'BAR BB| Open rates'!AE23*0.85*0.9</f>
        <v>36643.5</v>
      </c>
      <c r="AF23" s="26">
        <f>'BAR BB| Open rates'!AF23*0.85*0.9</f>
        <v>38173.5</v>
      </c>
      <c r="AG23" s="26">
        <f>'BAR BB| Open rates'!AG23*0.85*0.9</f>
        <v>39703.5</v>
      </c>
      <c r="AH23" s="26">
        <f>'BAR BB| Open rates'!AH23*0.85*0.9</f>
        <v>38173.5</v>
      </c>
      <c r="AI23" s="26">
        <f>'BAR BB| Open rates'!AI23*0.85*0.9</f>
        <v>39703.5</v>
      </c>
      <c r="AJ23" s="26">
        <f>'BAR BB| Open rates'!AJ23*0.85*0.9</f>
        <v>41233.5</v>
      </c>
      <c r="AK23" s="26">
        <f>'BAR BB| Open rates'!AK23*0.85*0.9</f>
        <v>48883.5</v>
      </c>
      <c r="AL23" s="26">
        <f>'BAR BB| Open rates'!AL23*0.85*0.9</f>
        <v>51943.5</v>
      </c>
      <c r="AM23" s="26">
        <f>'BAR BB| Open rates'!AM23*0.85*0.9</f>
        <v>48883.5</v>
      </c>
      <c r="AN23" s="26">
        <f>'BAR BB| Open rates'!AN23*0.85*0.9</f>
        <v>55003.5</v>
      </c>
      <c r="AO23" s="26">
        <f>'BAR BB| Open rates'!AO23*0.85*0.9</f>
        <v>58828.5</v>
      </c>
      <c r="AP23" s="26">
        <f>'BAR BB| Open rates'!AP23*0.85*0.9</f>
        <v>41233.5</v>
      </c>
      <c r="AQ23" s="26">
        <f>'BAR BB| Open rates'!AQ23*0.85*0.9</f>
        <v>36643.5</v>
      </c>
      <c r="AR23" s="26">
        <f>'BAR BB| Open rates'!AR23*0.85*0.9</f>
        <v>33736.5</v>
      </c>
      <c r="AS23" s="26">
        <f>'BAR BB| Open rates'!AS23*0.85*0.9</f>
        <v>32971.5</v>
      </c>
      <c r="AT23" s="26">
        <f>'BAR BB| Open rates'!AT23*0.85*0.9</f>
        <v>32053.5</v>
      </c>
      <c r="AU23" s="26">
        <f>'BAR BB| Open rates'!AU23*0.85*0.9</f>
        <v>15988.5</v>
      </c>
      <c r="AV23" s="26">
        <f>'BAR BB| Open rates'!AV23*0.85*0.9</f>
        <v>30523.5</v>
      </c>
      <c r="AW23" s="26">
        <f>'BAR BB| Open rates'!AW23*0.85*0.9</f>
        <v>31059</v>
      </c>
      <c r="AX23" s="26">
        <f>'BAR BB| Open rates'!AX23*0.85*0.9</f>
        <v>30523.5</v>
      </c>
      <c r="AY23" s="26">
        <f>'BAR BB| Open rates'!AY23*0.85*0.9</f>
        <v>30523.5</v>
      </c>
      <c r="AZ23" s="26">
        <f>'BAR BB| Open rates'!AZ23*0.85*0.9</f>
        <v>31059</v>
      </c>
      <c r="BA23" s="26">
        <f>'BAR BB| Open rates'!BA23*0.85*0.9</f>
        <v>30523.5</v>
      </c>
      <c r="BB23" s="26">
        <f>'BAR BB| Open rates'!BB23*0.85*0.9</f>
        <v>31059</v>
      </c>
      <c r="BC23" s="26">
        <f>'BAR BB| Open rates'!BC23*0.85*0.9</f>
        <v>30523.5</v>
      </c>
    </row>
    <row r="24" spans="1:55" s="76" customFormat="1" ht="12" customHeight="1" x14ac:dyDescent="0.2">
      <c r="A24" s="15">
        <v>4</v>
      </c>
      <c r="B24" s="26">
        <f>'BAR BB| Open rates'!B24*0.85*0.9</f>
        <v>16371</v>
      </c>
      <c r="C24" s="26">
        <f>'BAR BB| Open rates'!C24*0.85*0.9</f>
        <v>17289</v>
      </c>
      <c r="D24" s="26">
        <f>'BAR BB| Open rates'!D24*0.85*0.9</f>
        <v>17289</v>
      </c>
      <c r="E24" s="26">
        <f>'BAR BB| Open rates'!E24*0.85*0.9</f>
        <v>20196</v>
      </c>
      <c r="F24" s="26">
        <f>'BAR BB| Open rates'!F24*0.85*0.9</f>
        <v>15376.5</v>
      </c>
      <c r="G24" s="26">
        <f>'BAR BB| Open rates'!G24*0.85*0.9</f>
        <v>15376.5</v>
      </c>
      <c r="H24" s="26">
        <f>'BAR BB| Open rates'!H24*0.85*0.9</f>
        <v>14611.5</v>
      </c>
      <c r="I24" s="26">
        <f>'BAR BB| Open rates'!I24*0.85*0.9</f>
        <v>15376.5</v>
      </c>
      <c r="J24" s="26">
        <f>'BAR BB| Open rates'!J24*0.85*0.9</f>
        <v>14611.5</v>
      </c>
      <c r="K24" s="26">
        <f>'BAR BB| Open rates'!K24*0.85*0.9</f>
        <v>15376.5</v>
      </c>
      <c r="L24" s="26">
        <f>'BAR BB| Open rates'!L24*0.85*0.9</f>
        <v>14611.5</v>
      </c>
      <c r="M24" s="26">
        <f>'BAR BB| Open rates'!M24*0.85*0.9</f>
        <v>15376.5</v>
      </c>
      <c r="N24" s="26">
        <f>'BAR BB| Open rates'!N24*0.85*0.9</f>
        <v>14611.5</v>
      </c>
      <c r="O24" s="26">
        <f>'BAR BB| Open rates'!O24*0.85*0.9</f>
        <v>15376.5</v>
      </c>
      <c r="P24" s="26">
        <f>'BAR BB| Open rates'!P24*0.85*0.9</f>
        <v>14611.5</v>
      </c>
      <c r="Q24" s="26">
        <f>'BAR BB| Open rates'!Q24*0.85*0.9</f>
        <v>14611.5</v>
      </c>
      <c r="R24" s="26">
        <f>'BAR BB| Open rates'!R24*0.85*0.9</f>
        <v>15376.5</v>
      </c>
      <c r="S24" s="26">
        <f>'BAR BB| Open rates'!S24*0.85*0.9</f>
        <v>15376.5</v>
      </c>
      <c r="T24" s="26">
        <f>'BAR BB| Open rates'!T24*0.85*0.9</f>
        <v>15376.5</v>
      </c>
      <c r="U24" s="26">
        <f>'BAR BB| Open rates'!U24*0.85*0.9</f>
        <v>15376.5</v>
      </c>
      <c r="V24" s="26">
        <f>'BAR BB| Open rates'!V24*0.85*0.9</f>
        <v>17289</v>
      </c>
      <c r="W24" s="26">
        <f>'BAR BB| Open rates'!W24*0.85*0.9</f>
        <v>16371</v>
      </c>
      <c r="X24" s="26">
        <f>'BAR BB| Open rates'!X24*0.85*0.9</f>
        <v>22491</v>
      </c>
      <c r="Y24" s="26">
        <f>'BAR BB| Open rates'!Y24*0.85*0.9</f>
        <v>64948.5</v>
      </c>
      <c r="Z24" s="26">
        <f>'BAR BB| Open rates'!Z24*0.85*0.9</f>
        <v>64948.5</v>
      </c>
      <c r="AA24" s="26">
        <f>'BAR BB| Open rates'!AA24*0.85*0.9</f>
        <v>64948.5</v>
      </c>
      <c r="AB24" s="26">
        <f>'BAR BB| Open rates'!AB24*0.85*0.9</f>
        <v>67243.5</v>
      </c>
      <c r="AC24" s="26">
        <f>'BAR BB| Open rates'!AC24*0.85*0.9</f>
        <v>64948.5</v>
      </c>
      <c r="AD24" s="26">
        <f>'BAR BB| Open rates'!AD24*0.85*0.9</f>
        <v>45058.5</v>
      </c>
      <c r="AE24" s="26">
        <f>'BAR BB| Open rates'!AE24*0.85*0.9</f>
        <v>38173.5</v>
      </c>
      <c r="AF24" s="26">
        <f>'BAR BB| Open rates'!AF24*0.85*0.9</f>
        <v>39703.5</v>
      </c>
      <c r="AG24" s="26">
        <f>'BAR BB| Open rates'!AG24*0.85*0.9</f>
        <v>41233.5</v>
      </c>
      <c r="AH24" s="26">
        <f>'BAR BB| Open rates'!AH24*0.85*0.9</f>
        <v>39703.5</v>
      </c>
      <c r="AI24" s="26">
        <f>'BAR BB| Open rates'!AI24*0.85*0.9</f>
        <v>41233.5</v>
      </c>
      <c r="AJ24" s="26">
        <f>'BAR BB| Open rates'!AJ24*0.85*0.9</f>
        <v>42763.5</v>
      </c>
      <c r="AK24" s="26">
        <f>'BAR BB| Open rates'!AK24*0.85*0.9</f>
        <v>50413.5</v>
      </c>
      <c r="AL24" s="26">
        <f>'BAR BB| Open rates'!AL24*0.85*0.9</f>
        <v>53473.5</v>
      </c>
      <c r="AM24" s="26">
        <f>'BAR BB| Open rates'!AM24*0.85*0.9</f>
        <v>50413.5</v>
      </c>
      <c r="AN24" s="26">
        <f>'BAR BB| Open rates'!AN24*0.85*0.9</f>
        <v>56533.5</v>
      </c>
      <c r="AO24" s="26">
        <f>'BAR BB| Open rates'!AO24*0.85*0.9</f>
        <v>60358.5</v>
      </c>
      <c r="AP24" s="26">
        <f>'BAR BB| Open rates'!AP24*0.85*0.9</f>
        <v>42763.5</v>
      </c>
      <c r="AQ24" s="26">
        <f>'BAR BB| Open rates'!AQ24*0.85*0.9</f>
        <v>38173.5</v>
      </c>
      <c r="AR24" s="26">
        <f>'BAR BB| Open rates'!AR24*0.85*0.9</f>
        <v>35266.5</v>
      </c>
      <c r="AS24" s="26">
        <f>'BAR BB| Open rates'!AS24*0.85*0.9</f>
        <v>34501.5</v>
      </c>
      <c r="AT24" s="26">
        <f>'BAR BB| Open rates'!AT24*0.85*0.9</f>
        <v>33583.5</v>
      </c>
      <c r="AU24" s="26">
        <f>'BAR BB| Open rates'!AU24*0.85*0.9</f>
        <v>17518.5</v>
      </c>
      <c r="AV24" s="26">
        <f>'BAR BB| Open rates'!AV24*0.85*0.9</f>
        <v>32053.5</v>
      </c>
      <c r="AW24" s="26">
        <f>'BAR BB| Open rates'!AW24*0.85*0.9</f>
        <v>32589</v>
      </c>
      <c r="AX24" s="26">
        <f>'BAR BB| Open rates'!AX24*0.85*0.9</f>
        <v>32053.5</v>
      </c>
      <c r="AY24" s="26">
        <f>'BAR BB| Open rates'!AY24*0.85*0.9</f>
        <v>32053.5</v>
      </c>
      <c r="AZ24" s="26">
        <f>'BAR BB| Open rates'!AZ24*0.85*0.9</f>
        <v>32589</v>
      </c>
      <c r="BA24" s="26">
        <f>'BAR BB| Open rates'!BA24*0.85*0.9</f>
        <v>32053.5</v>
      </c>
      <c r="BB24" s="26">
        <f>'BAR BB| Open rates'!BB24*0.85*0.9</f>
        <v>32589</v>
      </c>
      <c r="BC24" s="26">
        <f>'BAR BB| Open rates'!BC24*0.85*0.9</f>
        <v>32053.5</v>
      </c>
    </row>
    <row r="25" spans="1:55" s="76" customFormat="1" ht="12" customHeight="1" x14ac:dyDescent="0.2">
      <c r="A25" s="75" t="s">
        <v>57</v>
      </c>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row>
    <row r="26" spans="1:55" s="76" customFormat="1" ht="12" customHeight="1" x14ac:dyDescent="0.2">
      <c r="A26" s="15">
        <v>1</v>
      </c>
      <c r="B26" s="26">
        <f>'BAR BB| Open rates'!B26*0.85*0.9</f>
        <v>17518.5</v>
      </c>
      <c r="C26" s="26">
        <f>'BAR BB| Open rates'!C26*0.85*0.9</f>
        <v>18436.5</v>
      </c>
      <c r="D26" s="26">
        <f>'BAR BB| Open rates'!D26*0.85*0.9</f>
        <v>18436.5</v>
      </c>
      <c r="E26" s="26">
        <f>'BAR BB| Open rates'!E26*0.85*0.9</f>
        <v>21343.5</v>
      </c>
      <c r="F26" s="26">
        <f>'BAR BB| Open rates'!F26*0.85*0.9</f>
        <v>16524</v>
      </c>
      <c r="G26" s="26">
        <f>'BAR BB| Open rates'!G26*0.85*0.9</f>
        <v>16524</v>
      </c>
      <c r="H26" s="26">
        <f>'BAR BB| Open rates'!H26*0.85*0.9</f>
        <v>15759</v>
      </c>
      <c r="I26" s="26">
        <f>'BAR BB| Open rates'!I26*0.85*0.9</f>
        <v>16524</v>
      </c>
      <c r="J26" s="26">
        <f>'BAR BB| Open rates'!J26*0.85*0.9</f>
        <v>15759</v>
      </c>
      <c r="K26" s="26">
        <f>'BAR BB| Open rates'!K26*0.85*0.9</f>
        <v>16524</v>
      </c>
      <c r="L26" s="26">
        <f>'BAR BB| Open rates'!L26*0.85*0.9</f>
        <v>15759</v>
      </c>
      <c r="M26" s="26">
        <f>'BAR BB| Open rates'!M26*0.85*0.9</f>
        <v>16524</v>
      </c>
      <c r="N26" s="26">
        <f>'BAR BB| Open rates'!N26*0.85*0.9</f>
        <v>15759</v>
      </c>
      <c r="O26" s="26">
        <f>'BAR BB| Open rates'!O26*0.85*0.9</f>
        <v>16524</v>
      </c>
      <c r="P26" s="26">
        <f>'BAR BB| Open rates'!P26*0.85*0.9</f>
        <v>15759</v>
      </c>
      <c r="Q26" s="26">
        <f>'BAR BB| Open rates'!Q26*0.85*0.9</f>
        <v>15759</v>
      </c>
      <c r="R26" s="26">
        <f>'BAR BB| Open rates'!R26*0.85*0.9</f>
        <v>16524</v>
      </c>
      <c r="S26" s="26">
        <f>'BAR BB| Open rates'!S26*0.85*0.9</f>
        <v>16524</v>
      </c>
      <c r="T26" s="26">
        <f>'BAR BB| Open rates'!T26*0.85*0.9</f>
        <v>16524</v>
      </c>
      <c r="U26" s="26">
        <f>'BAR BB| Open rates'!U26*0.85*0.9</f>
        <v>16524</v>
      </c>
      <c r="V26" s="26">
        <f>'BAR BB| Open rates'!V26*0.85*0.9</f>
        <v>18436.5</v>
      </c>
      <c r="W26" s="26">
        <f>'BAR BB| Open rates'!W26*0.85*0.9</f>
        <v>17518.5</v>
      </c>
      <c r="X26" s="26">
        <f>'BAR BB| Open rates'!X26*0.85*0.9</f>
        <v>23638.5</v>
      </c>
      <c r="Y26" s="26">
        <f>'BAR BB| Open rates'!Y26*0.85*0.9</f>
        <v>68008.5</v>
      </c>
      <c r="Z26" s="26">
        <f>'BAR BB| Open rates'!Z26*0.85*0.9</f>
        <v>68008.5</v>
      </c>
      <c r="AA26" s="26">
        <f>'BAR BB| Open rates'!AA26*0.85*0.9</f>
        <v>68008.5</v>
      </c>
      <c r="AB26" s="26">
        <f>'BAR BB| Open rates'!AB26*0.85*0.9</f>
        <v>70303.5</v>
      </c>
      <c r="AC26" s="26">
        <f>'BAR BB| Open rates'!AC26*0.85*0.9</f>
        <v>68008.5</v>
      </c>
      <c r="AD26" s="26">
        <f>'BAR BB| Open rates'!AD26*0.85*0.9</f>
        <v>44293.5</v>
      </c>
      <c r="AE26" s="26">
        <f>'BAR BB| Open rates'!AE26*0.85*0.9</f>
        <v>37408.5</v>
      </c>
      <c r="AF26" s="26">
        <f>'BAR BB| Open rates'!AF26*0.85*0.9</f>
        <v>38938.5</v>
      </c>
      <c r="AG26" s="26">
        <f>'BAR BB| Open rates'!AG26*0.85*0.9</f>
        <v>40468.5</v>
      </c>
      <c r="AH26" s="26">
        <f>'BAR BB| Open rates'!AH26*0.85*0.9</f>
        <v>38938.5</v>
      </c>
      <c r="AI26" s="26">
        <f>'BAR BB| Open rates'!AI26*0.85*0.9</f>
        <v>40468.5</v>
      </c>
      <c r="AJ26" s="26">
        <f>'BAR BB| Open rates'!AJ26*0.85*0.9</f>
        <v>41998.5</v>
      </c>
      <c r="AK26" s="26">
        <f>'BAR BB| Open rates'!AK26*0.85*0.9</f>
        <v>61123.5</v>
      </c>
      <c r="AL26" s="26">
        <f>'BAR BB| Open rates'!AL26*0.85*0.9</f>
        <v>64183.5</v>
      </c>
      <c r="AM26" s="26">
        <f>'BAR BB| Open rates'!AM26*0.85*0.9</f>
        <v>61123.5</v>
      </c>
      <c r="AN26" s="26">
        <f>'BAR BB| Open rates'!AN26*0.85*0.9</f>
        <v>67243.5</v>
      </c>
      <c r="AO26" s="26">
        <f>'BAR BB| Open rates'!AO26*0.85*0.9</f>
        <v>71068.5</v>
      </c>
      <c r="AP26" s="26">
        <f>'BAR BB| Open rates'!AP26*0.85*0.9</f>
        <v>41998.5</v>
      </c>
      <c r="AQ26" s="26">
        <f>'BAR BB| Open rates'!AQ26*0.85*0.9</f>
        <v>37408.5</v>
      </c>
      <c r="AR26" s="26">
        <f>'BAR BB| Open rates'!AR26*0.85*0.9</f>
        <v>34501.5</v>
      </c>
      <c r="AS26" s="26">
        <f>'BAR BB| Open rates'!AS26*0.85*0.9</f>
        <v>33736.5</v>
      </c>
      <c r="AT26" s="26">
        <f>'BAR BB| Open rates'!AT26*0.85*0.9</f>
        <v>32818.5</v>
      </c>
      <c r="AU26" s="26">
        <f>'BAR BB| Open rates'!AU26*0.85*0.9</f>
        <v>21343.5</v>
      </c>
      <c r="AV26" s="26">
        <f>'BAR BB| Open rates'!AV26*0.85*0.9</f>
        <v>31288.5</v>
      </c>
      <c r="AW26" s="26">
        <f>'BAR BB| Open rates'!AW26*0.85*0.9</f>
        <v>31824</v>
      </c>
      <c r="AX26" s="26">
        <f>'BAR BB| Open rates'!AX26*0.85*0.9</f>
        <v>31288.5</v>
      </c>
      <c r="AY26" s="26">
        <f>'BAR BB| Open rates'!AY26*0.85*0.9</f>
        <v>31288.5</v>
      </c>
      <c r="AZ26" s="26">
        <f>'BAR BB| Open rates'!AZ26*0.85*0.9</f>
        <v>31824</v>
      </c>
      <c r="BA26" s="26">
        <f>'BAR BB| Open rates'!BA26*0.85*0.9</f>
        <v>31288.5</v>
      </c>
      <c r="BB26" s="26">
        <f>'BAR BB| Open rates'!BB26*0.85*0.9</f>
        <v>31824</v>
      </c>
      <c r="BC26" s="26">
        <f>'BAR BB| Open rates'!BC26*0.85*0.9</f>
        <v>31288.5</v>
      </c>
    </row>
    <row r="27" spans="1:55" s="76" customFormat="1" ht="12" customHeight="1" x14ac:dyDescent="0.2">
      <c r="A27" s="15">
        <v>2</v>
      </c>
      <c r="B27" s="26">
        <f>'BAR BB| Open rates'!B27*0.85*0.9</f>
        <v>18666</v>
      </c>
      <c r="C27" s="26">
        <f>'BAR BB| Open rates'!C27*0.85*0.9</f>
        <v>19584</v>
      </c>
      <c r="D27" s="26">
        <f>'BAR BB| Open rates'!D27*0.85*0.9</f>
        <v>19584</v>
      </c>
      <c r="E27" s="26">
        <f>'BAR BB| Open rates'!E27*0.85*0.9</f>
        <v>22491</v>
      </c>
      <c r="F27" s="26">
        <f>'BAR BB| Open rates'!F27*0.85*0.9</f>
        <v>17671.5</v>
      </c>
      <c r="G27" s="26">
        <f>'BAR BB| Open rates'!G27*0.85*0.9</f>
        <v>17671.5</v>
      </c>
      <c r="H27" s="26">
        <f>'BAR BB| Open rates'!H27*0.85*0.9</f>
        <v>16906.5</v>
      </c>
      <c r="I27" s="26">
        <f>'BAR BB| Open rates'!I27*0.85*0.9</f>
        <v>17671.5</v>
      </c>
      <c r="J27" s="26">
        <f>'BAR BB| Open rates'!J27*0.85*0.9</f>
        <v>16906.5</v>
      </c>
      <c r="K27" s="26">
        <f>'BAR BB| Open rates'!K27*0.85*0.9</f>
        <v>17671.5</v>
      </c>
      <c r="L27" s="26">
        <f>'BAR BB| Open rates'!L27*0.85*0.9</f>
        <v>16906.5</v>
      </c>
      <c r="M27" s="26">
        <f>'BAR BB| Open rates'!M27*0.85*0.9</f>
        <v>17671.5</v>
      </c>
      <c r="N27" s="26">
        <f>'BAR BB| Open rates'!N27*0.85*0.9</f>
        <v>16906.5</v>
      </c>
      <c r="O27" s="26">
        <f>'BAR BB| Open rates'!O27*0.85*0.9</f>
        <v>17671.5</v>
      </c>
      <c r="P27" s="26">
        <f>'BAR BB| Open rates'!P27*0.85*0.9</f>
        <v>16906.5</v>
      </c>
      <c r="Q27" s="26">
        <f>'BAR BB| Open rates'!Q27*0.85*0.9</f>
        <v>16906.5</v>
      </c>
      <c r="R27" s="26">
        <f>'BAR BB| Open rates'!R27*0.85*0.9</f>
        <v>17671.5</v>
      </c>
      <c r="S27" s="26">
        <f>'BAR BB| Open rates'!S27*0.85*0.9</f>
        <v>17671.5</v>
      </c>
      <c r="T27" s="26">
        <f>'BAR BB| Open rates'!T27*0.85*0.9</f>
        <v>17671.5</v>
      </c>
      <c r="U27" s="26">
        <f>'BAR BB| Open rates'!U27*0.85*0.9</f>
        <v>17671.5</v>
      </c>
      <c r="V27" s="26">
        <f>'BAR BB| Open rates'!V27*0.85*0.9</f>
        <v>19584</v>
      </c>
      <c r="W27" s="26">
        <f>'BAR BB| Open rates'!W27*0.85*0.9</f>
        <v>18666</v>
      </c>
      <c r="X27" s="26">
        <f>'BAR BB| Open rates'!X27*0.85*0.9</f>
        <v>24786</v>
      </c>
      <c r="Y27" s="26">
        <f>'BAR BB| Open rates'!Y27*0.85*0.9</f>
        <v>69538.5</v>
      </c>
      <c r="Z27" s="26">
        <f>'BAR BB| Open rates'!Z27*0.85*0.9</f>
        <v>69538.5</v>
      </c>
      <c r="AA27" s="26">
        <f>'BAR BB| Open rates'!AA27*0.85*0.9</f>
        <v>69538.5</v>
      </c>
      <c r="AB27" s="26">
        <f>'BAR BB| Open rates'!AB27*0.85*0.9</f>
        <v>71833.5</v>
      </c>
      <c r="AC27" s="26">
        <f>'BAR BB| Open rates'!AC27*0.85*0.9</f>
        <v>69538.5</v>
      </c>
      <c r="AD27" s="26">
        <f>'BAR BB| Open rates'!AD27*0.85*0.9</f>
        <v>45823.5</v>
      </c>
      <c r="AE27" s="26">
        <f>'BAR BB| Open rates'!AE27*0.85*0.9</f>
        <v>38938.5</v>
      </c>
      <c r="AF27" s="26">
        <f>'BAR BB| Open rates'!AF27*0.85*0.9</f>
        <v>40468.5</v>
      </c>
      <c r="AG27" s="26">
        <f>'BAR BB| Open rates'!AG27*0.85*0.9</f>
        <v>41998.5</v>
      </c>
      <c r="AH27" s="26">
        <f>'BAR BB| Open rates'!AH27*0.85*0.9</f>
        <v>40468.5</v>
      </c>
      <c r="AI27" s="26">
        <f>'BAR BB| Open rates'!AI27*0.85*0.9</f>
        <v>41998.5</v>
      </c>
      <c r="AJ27" s="26">
        <f>'BAR BB| Open rates'!AJ27*0.85*0.9</f>
        <v>43528.5</v>
      </c>
      <c r="AK27" s="26">
        <f>'BAR BB| Open rates'!AK27*0.85*0.9</f>
        <v>62653.5</v>
      </c>
      <c r="AL27" s="26">
        <f>'BAR BB| Open rates'!AL27*0.85*0.9</f>
        <v>65713.5</v>
      </c>
      <c r="AM27" s="26">
        <f>'BAR BB| Open rates'!AM27*0.85*0.9</f>
        <v>62653.5</v>
      </c>
      <c r="AN27" s="26">
        <f>'BAR BB| Open rates'!AN27*0.85*0.9</f>
        <v>68773.5</v>
      </c>
      <c r="AO27" s="26">
        <f>'BAR BB| Open rates'!AO27*0.85*0.9</f>
        <v>72598.5</v>
      </c>
      <c r="AP27" s="26">
        <f>'BAR BB| Open rates'!AP27*0.85*0.9</f>
        <v>43528.5</v>
      </c>
      <c r="AQ27" s="26">
        <f>'BAR BB| Open rates'!AQ27*0.85*0.9</f>
        <v>38938.5</v>
      </c>
      <c r="AR27" s="26">
        <f>'BAR BB| Open rates'!AR27*0.85*0.9</f>
        <v>36031.5</v>
      </c>
      <c r="AS27" s="26">
        <f>'BAR BB| Open rates'!AS27*0.85*0.9</f>
        <v>35266.5</v>
      </c>
      <c r="AT27" s="26">
        <f>'BAR BB| Open rates'!AT27*0.85*0.9</f>
        <v>34348.5</v>
      </c>
      <c r="AU27" s="26">
        <f>'BAR BB| Open rates'!AU27*0.85*0.9</f>
        <v>22873.5</v>
      </c>
      <c r="AV27" s="26">
        <f>'BAR BB| Open rates'!AV27*0.85*0.9</f>
        <v>32818.5</v>
      </c>
      <c r="AW27" s="26">
        <f>'BAR BB| Open rates'!AW27*0.85*0.9</f>
        <v>33354</v>
      </c>
      <c r="AX27" s="26">
        <f>'BAR BB| Open rates'!AX27*0.85*0.9</f>
        <v>32818.5</v>
      </c>
      <c r="AY27" s="26">
        <f>'BAR BB| Open rates'!AY27*0.85*0.9</f>
        <v>32818.5</v>
      </c>
      <c r="AZ27" s="26">
        <f>'BAR BB| Open rates'!AZ27*0.85*0.9</f>
        <v>33354</v>
      </c>
      <c r="BA27" s="26">
        <f>'BAR BB| Open rates'!BA27*0.85*0.9</f>
        <v>32818.5</v>
      </c>
      <c r="BB27" s="26">
        <f>'BAR BB| Open rates'!BB27*0.85*0.9</f>
        <v>33354</v>
      </c>
      <c r="BC27" s="26">
        <f>'BAR BB| Open rates'!BC27*0.85*0.9</f>
        <v>32818.5</v>
      </c>
    </row>
    <row r="28" spans="1:55" s="76" customFormat="1" ht="12" customHeight="1" x14ac:dyDescent="0.2">
      <c r="A28" s="15">
        <v>3</v>
      </c>
      <c r="B28" s="26">
        <f>'BAR BB| Open rates'!B28*0.85*0.9</f>
        <v>19813.5</v>
      </c>
      <c r="C28" s="26">
        <f>'BAR BB| Open rates'!C28*0.85*0.9</f>
        <v>20731.5</v>
      </c>
      <c r="D28" s="26">
        <f>'BAR BB| Open rates'!D28*0.85*0.9</f>
        <v>20731.5</v>
      </c>
      <c r="E28" s="26">
        <f>'BAR BB| Open rates'!E28*0.85*0.9</f>
        <v>23638.5</v>
      </c>
      <c r="F28" s="26">
        <f>'BAR BB| Open rates'!F28*0.85*0.9</f>
        <v>18819</v>
      </c>
      <c r="G28" s="26">
        <f>'BAR BB| Open rates'!G28*0.85*0.9</f>
        <v>18819</v>
      </c>
      <c r="H28" s="26">
        <f>'BAR BB| Open rates'!H28*0.85*0.9</f>
        <v>18054</v>
      </c>
      <c r="I28" s="26">
        <f>'BAR BB| Open rates'!I28*0.85*0.9</f>
        <v>18819</v>
      </c>
      <c r="J28" s="26">
        <f>'BAR BB| Open rates'!J28*0.85*0.9</f>
        <v>18054</v>
      </c>
      <c r="K28" s="26">
        <f>'BAR BB| Open rates'!K28*0.85*0.9</f>
        <v>18819</v>
      </c>
      <c r="L28" s="26">
        <f>'BAR BB| Open rates'!L28*0.85*0.9</f>
        <v>18054</v>
      </c>
      <c r="M28" s="26">
        <f>'BAR BB| Open rates'!M28*0.85*0.9</f>
        <v>18819</v>
      </c>
      <c r="N28" s="26">
        <f>'BAR BB| Open rates'!N28*0.85*0.9</f>
        <v>18054</v>
      </c>
      <c r="O28" s="26">
        <f>'BAR BB| Open rates'!O28*0.85*0.9</f>
        <v>18819</v>
      </c>
      <c r="P28" s="26">
        <f>'BAR BB| Open rates'!P28*0.85*0.9</f>
        <v>18054</v>
      </c>
      <c r="Q28" s="26">
        <f>'BAR BB| Open rates'!Q28*0.85*0.9</f>
        <v>18054</v>
      </c>
      <c r="R28" s="26">
        <f>'BAR BB| Open rates'!R28*0.85*0.9</f>
        <v>18819</v>
      </c>
      <c r="S28" s="26">
        <f>'BAR BB| Open rates'!S28*0.85*0.9</f>
        <v>18819</v>
      </c>
      <c r="T28" s="26">
        <f>'BAR BB| Open rates'!T28*0.85*0.9</f>
        <v>18819</v>
      </c>
      <c r="U28" s="26">
        <f>'BAR BB| Open rates'!U28*0.85*0.9</f>
        <v>18819</v>
      </c>
      <c r="V28" s="26">
        <f>'BAR BB| Open rates'!V28*0.85*0.9</f>
        <v>20731.5</v>
      </c>
      <c r="W28" s="26">
        <f>'BAR BB| Open rates'!W28*0.85*0.9</f>
        <v>19813.5</v>
      </c>
      <c r="X28" s="26">
        <f>'BAR BB| Open rates'!X28*0.85*0.9</f>
        <v>25933.5</v>
      </c>
      <c r="Y28" s="26">
        <f>'BAR BB| Open rates'!Y28*0.85*0.9</f>
        <v>71068.5</v>
      </c>
      <c r="Z28" s="26">
        <f>'BAR BB| Open rates'!Z28*0.85*0.9</f>
        <v>71068.5</v>
      </c>
      <c r="AA28" s="26">
        <f>'BAR BB| Open rates'!AA28*0.85*0.9</f>
        <v>71068.5</v>
      </c>
      <c r="AB28" s="26">
        <f>'BAR BB| Open rates'!AB28*0.85*0.9</f>
        <v>73363.5</v>
      </c>
      <c r="AC28" s="26">
        <f>'BAR BB| Open rates'!AC28*0.85*0.9</f>
        <v>71068.5</v>
      </c>
      <c r="AD28" s="26">
        <f>'BAR BB| Open rates'!AD28*0.85*0.9</f>
        <v>47353.5</v>
      </c>
      <c r="AE28" s="26">
        <f>'BAR BB| Open rates'!AE28*0.85*0.9</f>
        <v>40468.5</v>
      </c>
      <c r="AF28" s="26">
        <f>'BAR BB| Open rates'!AF28*0.85*0.9</f>
        <v>41998.5</v>
      </c>
      <c r="AG28" s="26">
        <f>'BAR BB| Open rates'!AG28*0.85*0.9</f>
        <v>43528.5</v>
      </c>
      <c r="AH28" s="26">
        <f>'BAR BB| Open rates'!AH28*0.85*0.9</f>
        <v>41998.5</v>
      </c>
      <c r="AI28" s="26">
        <f>'BAR BB| Open rates'!AI28*0.85*0.9</f>
        <v>43528.5</v>
      </c>
      <c r="AJ28" s="26">
        <f>'BAR BB| Open rates'!AJ28*0.85*0.9</f>
        <v>45058.5</v>
      </c>
      <c r="AK28" s="26">
        <f>'BAR BB| Open rates'!AK28*0.85*0.9</f>
        <v>64183.5</v>
      </c>
      <c r="AL28" s="26">
        <f>'BAR BB| Open rates'!AL28*0.85*0.9</f>
        <v>67243.5</v>
      </c>
      <c r="AM28" s="26">
        <f>'BAR BB| Open rates'!AM28*0.85*0.9</f>
        <v>64183.5</v>
      </c>
      <c r="AN28" s="26">
        <f>'BAR BB| Open rates'!AN28*0.85*0.9</f>
        <v>70303.5</v>
      </c>
      <c r="AO28" s="26">
        <f>'BAR BB| Open rates'!AO28*0.85*0.9</f>
        <v>74128.5</v>
      </c>
      <c r="AP28" s="26">
        <f>'BAR BB| Open rates'!AP28*0.85*0.9</f>
        <v>45058.5</v>
      </c>
      <c r="AQ28" s="26">
        <f>'BAR BB| Open rates'!AQ28*0.85*0.9</f>
        <v>40468.5</v>
      </c>
      <c r="AR28" s="26">
        <f>'BAR BB| Open rates'!AR28*0.85*0.9</f>
        <v>37561.5</v>
      </c>
      <c r="AS28" s="26">
        <f>'BAR BB| Open rates'!AS28*0.85*0.9</f>
        <v>36796.5</v>
      </c>
      <c r="AT28" s="26">
        <f>'BAR BB| Open rates'!AT28*0.85*0.9</f>
        <v>35878.5</v>
      </c>
      <c r="AU28" s="26">
        <f>'BAR BB| Open rates'!AU28*0.85*0.9</f>
        <v>24403.5</v>
      </c>
      <c r="AV28" s="26">
        <f>'BAR BB| Open rates'!AV28*0.85*0.9</f>
        <v>34348.5</v>
      </c>
      <c r="AW28" s="26">
        <f>'BAR BB| Open rates'!AW28*0.85*0.9</f>
        <v>34884</v>
      </c>
      <c r="AX28" s="26">
        <f>'BAR BB| Open rates'!AX28*0.85*0.9</f>
        <v>34348.5</v>
      </c>
      <c r="AY28" s="26">
        <f>'BAR BB| Open rates'!AY28*0.85*0.9</f>
        <v>34348.5</v>
      </c>
      <c r="AZ28" s="26">
        <f>'BAR BB| Open rates'!AZ28*0.85*0.9</f>
        <v>34884</v>
      </c>
      <c r="BA28" s="26">
        <f>'BAR BB| Open rates'!BA28*0.85*0.9</f>
        <v>34348.5</v>
      </c>
      <c r="BB28" s="26">
        <f>'BAR BB| Open rates'!BB28*0.85*0.9</f>
        <v>34884</v>
      </c>
      <c r="BC28" s="26">
        <f>'BAR BB| Open rates'!BC28*0.85*0.9</f>
        <v>34348.5</v>
      </c>
    </row>
    <row r="29" spans="1:55" s="76" customFormat="1" ht="12" customHeight="1" x14ac:dyDescent="0.2">
      <c r="A29" s="15">
        <v>4</v>
      </c>
      <c r="B29" s="26">
        <f>'BAR BB| Open rates'!B29*0.85*0.9</f>
        <v>20961</v>
      </c>
      <c r="C29" s="26">
        <f>'BAR BB| Open rates'!C29*0.85*0.9</f>
        <v>21879</v>
      </c>
      <c r="D29" s="26">
        <f>'BAR BB| Open rates'!D29*0.85*0.9</f>
        <v>21879</v>
      </c>
      <c r="E29" s="26">
        <f>'BAR BB| Open rates'!E29*0.85*0.9</f>
        <v>24786</v>
      </c>
      <c r="F29" s="26">
        <f>'BAR BB| Open rates'!F29*0.85*0.9</f>
        <v>19966.5</v>
      </c>
      <c r="G29" s="26">
        <f>'BAR BB| Open rates'!G29*0.85*0.9</f>
        <v>19966.5</v>
      </c>
      <c r="H29" s="26">
        <f>'BAR BB| Open rates'!H29*0.85*0.9</f>
        <v>19201.5</v>
      </c>
      <c r="I29" s="26">
        <f>'BAR BB| Open rates'!I29*0.85*0.9</f>
        <v>19966.5</v>
      </c>
      <c r="J29" s="26">
        <f>'BAR BB| Open rates'!J29*0.85*0.9</f>
        <v>19201.5</v>
      </c>
      <c r="K29" s="26">
        <f>'BAR BB| Open rates'!K29*0.85*0.9</f>
        <v>19966.5</v>
      </c>
      <c r="L29" s="26">
        <f>'BAR BB| Open rates'!L29*0.85*0.9</f>
        <v>19201.5</v>
      </c>
      <c r="M29" s="26">
        <f>'BAR BB| Open rates'!M29*0.85*0.9</f>
        <v>19966.5</v>
      </c>
      <c r="N29" s="26">
        <f>'BAR BB| Open rates'!N29*0.85*0.9</f>
        <v>19201.5</v>
      </c>
      <c r="O29" s="26">
        <f>'BAR BB| Open rates'!O29*0.85*0.9</f>
        <v>19966.5</v>
      </c>
      <c r="P29" s="26">
        <f>'BAR BB| Open rates'!P29*0.85*0.9</f>
        <v>19201.5</v>
      </c>
      <c r="Q29" s="26">
        <f>'BAR BB| Open rates'!Q29*0.85*0.9</f>
        <v>19201.5</v>
      </c>
      <c r="R29" s="26">
        <f>'BAR BB| Open rates'!R29*0.85*0.9</f>
        <v>19966.5</v>
      </c>
      <c r="S29" s="26">
        <f>'BAR BB| Open rates'!S29*0.85*0.9</f>
        <v>19966.5</v>
      </c>
      <c r="T29" s="26">
        <f>'BAR BB| Open rates'!T29*0.85*0.9</f>
        <v>19966.5</v>
      </c>
      <c r="U29" s="26">
        <f>'BAR BB| Open rates'!U29*0.85*0.9</f>
        <v>19966.5</v>
      </c>
      <c r="V29" s="26">
        <f>'BAR BB| Open rates'!V29*0.85*0.9</f>
        <v>21879</v>
      </c>
      <c r="W29" s="26">
        <f>'BAR BB| Open rates'!W29*0.85*0.9</f>
        <v>20961</v>
      </c>
      <c r="X29" s="26">
        <f>'BAR BB| Open rates'!X29*0.85*0.9</f>
        <v>27081</v>
      </c>
      <c r="Y29" s="26">
        <f>'BAR BB| Open rates'!Y29*0.85*0.9</f>
        <v>72598.5</v>
      </c>
      <c r="Z29" s="26">
        <f>'BAR BB| Open rates'!Z29*0.85*0.9</f>
        <v>72598.5</v>
      </c>
      <c r="AA29" s="26">
        <f>'BAR BB| Open rates'!AA29*0.85*0.9</f>
        <v>72598.5</v>
      </c>
      <c r="AB29" s="26">
        <f>'BAR BB| Open rates'!AB29*0.85*0.9</f>
        <v>74893.5</v>
      </c>
      <c r="AC29" s="26">
        <f>'BAR BB| Open rates'!AC29*0.85*0.9</f>
        <v>72598.5</v>
      </c>
      <c r="AD29" s="26">
        <f>'BAR BB| Open rates'!AD29*0.85*0.9</f>
        <v>48883.5</v>
      </c>
      <c r="AE29" s="26">
        <f>'BAR BB| Open rates'!AE29*0.85*0.9</f>
        <v>41998.5</v>
      </c>
      <c r="AF29" s="26">
        <f>'BAR BB| Open rates'!AF29*0.85*0.9</f>
        <v>43528.5</v>
      </c>
      <c r="AG29" s="26">
        <f>'BAR BB| Open rates'!AG29*0.85*0.9</f>
        <v>45058.5</v>
      </c>
      <c r="AH29" s="26">
        <f>'BAR BB| Open rates'!AH29*0.85*0.9</f>
        <v>43528.5</v>
      </c>
      <c r="AI29" s="26">
        <f>'BAR BB| Open rates'!AI29*0.85*0.9</f>
        <v>45058.5</v>
      </c>
      <c r="AJ29" s="26">
        <f>'BAR BB| Open rates'!AJ29*0.85*0.9</f>
        <v>46588.5</v>
      </c>
      <c r="AK29" s="26">
        <f>'BAR BB| Open rates'!AK29*0.85*0.9</f>
        <v>65713.5</v>
      </c>
      <c r="AL29" s="26">
        <f>'BAR BB| Open rates'!AL29*0.85*0.9</f>
        <v>68773.5</v>
      </c>
      <c r="AM29" s="26">
        <f>'BAR BB| Open rates'!AM29*0.85*0.9</f>
        <v>65713.5</v>
      </c>
      <c r="AN29" s="26">
        <f>'BAR BB| Open rates'!AN29*0.85*0.9</f>
        <v>71833.5</v>
      </c>
      <c r="AO29" s="26">
        <f>'BAR BB| Open rates'!AO29*0.85*0.9</f>
        <v>75658.5</v>
      </c>
      <c r="AP29" s="26">
        <f>'BAR BB| Open rates'!AP29*0.85*0.9</f>
        <v>46588.5</v>
      </c>
      <c r="AQ29" s="26">
        <f>'BAR BB| Open rates'!AQ29*0.85*0.9</f>
        <v>41998.5</v>
      </c>
      <c r="AR29" s="26">
        <f>'BAR BB| Open rates'!AR29*0.85*0.9</f>
        <v>39091.5</v>
      </c>
      <c r="AS29" s="26">
        <f>'BAR BB| Open rates'!AS29*0.85*0.9</f>
        <v>38326.5</v>
      </c>
      <c r="AT29" s="26">
        <f>'BAR BB| Open rates'!AT29*0.85*0.9</f>
        <v>37408.5</v>
      </c>
      <c r="AU29" s="26">
        <f>'BAR BB| Open rates'!AU29*0.85*0.9</f>
        <v>25933.5</v>
      </c>
      <c r="AV29" s="26">
        <f>'BAR BB| Open rates'!AV29*0.85*0.9</f>
        <v>35878.5</v>
      </c>
      <c r="AW29" s="26">
        <f>'BAR BB| Open rates'!AW29*0.85*0.9</f>
        <v>36414</v>
      </c>
      <c r="AX29" s="26">
        <f>'BAR BB| Open rates'!AX29*0.85*0.9</f>
        <v>35878.5</v>
      </c>
      <c r="AY29" s="26">
        <f>'BAR BB| Open rates'!AY29*0.85*0.9</f>
        <v>35878.5</v>
      </c>
      <c r="AZ29" s="26">
        <f>'BAR BB| Open rates'!AZ29*0.85*0.9</f>
        <v>36414</v>
      </c>
      <c r="BA29" s="26">
        <f>'BAR BB| Open rates'!BA29*0.85*0.9</f>
        <v>35878.5</v>
      </c>
      <c r="BB29" s="26">
        <f>'BAR BB| Open rates'!BB29*0.85*0.9</f>
        <v>36414</v>
      </c>
      <c r="BC29" s="26">
        <f>'BAR BB| Open rates'!BC29*0.85*0.9</f>
        <v>35878.5</v>
      </c>
    </row>
    <row r="30" spans="1:55" s="76" customFormat="1" ht="12" customHeight="1" x14ac:dyDescent="0.2">
      <c r="A30" s="20"/>
    </row>
    <row r="31" spans="1:55" s="76" customFormat="1" ht="12" customHeight="1" x14ac:dyDescent="0.2">
      <c r="A31" s="280" t="s">
        <v>157</v>
      </c>
    </row>
    <row r="32" spans="1:55" s="76" customFormat="1" ht="12" customHeight="1" x14ac:dyDescent="0.2">
      <c r="A32" s="280"/>
    </row>
    <row r="33" spans="1:1" s="76" customFormat="1" ht="12" customHeight="1" x14ac:dyDescent="0.2">
      <c r="A33" s="280"/>
    </row>
    <row r="34" spans="1:1" s="76" customFormat="1" ht="12" customHeight="1" x14ac:dyDescent="0.2">
      <c r="A34" s="20"/>
    </row>
    <row r="35" spans="1:1" s="205" customFormat="1" ht="12.75" x14ac:dyDescent="0.2">
      <c r="A35" s="254" t="s">
        <v>80</v>
      </c>
    </row>
    <row r="36" spans="1:1" s="256" customFormat="1" ht="38.25" customHeight="1" x14ac:dyDescent="0.2">
      <c r="A36" s="200" t="s">
        <v>323</v>
      </c>
    </row>
    <row r="37" spans="1:1" s="205" customFormat="1" ht="38.25" customHeight="1" x14ac:dyDescent="0.2">
      <c r="A37" s="201" t="s">
        <v>324</v>
      </c>
    </row>
    <row r="38" spans="1:1" s="205" customFormat="1" ht="12.75" x14ac:dyDescent="0.2">
      <c r="A38" s="214"/>
    </row>
    <row r="39" spans="1:1" s="205" customFormat="1" ht="12.75" x14ac:dyDescent="0.2">
      <c r="A39" s="223" t="s">
        <v>58</v>
      </c>
    </row>
    <row r="40" spans="1:1" s="76" customFormat="1" ht="35.25" customHeight="1" x14ac:dyDescent="0.2">
      <c r="A40" s="224" t="s">
        <v>163</v>
      </c>
    </row>
    <row r="41" spans="1:1" s="76" customFormat="1" ht="35.25" customHeight="1" x14ac:dyDescent="0.2">
      <c r="A41" s="224" t="s">
        <v>188</v>
      </c>
    </row>
    <row r="42" spans="1:1" s="76" customFormat="1" ht="35.25" customHeight="1" x14ac:dyDescent="0.2">
      <c r="A42" s="224" t="s">
        <v>164</v>
      </c>
    </row>
    <row r="43" spans="1:1" s="76" customFormat="1" ht="13.5" customHeight="1" x14ac:dyDescent="0.2">
      <c r="A43" s="224" t="s">
        <v>165</v>
      </c>
    </row>
    <row r="44" spans="1:1" s="76" customFormat="1" ht="35.25" customHeight="1" x14ac:dyDescent="0.2">
      <c r="A44" s="224" t="s">
        <v>162</v>
      </c>
    </row>
    <row r="45" spans="1:1" s="76" customFormat="1" ht="35.25" customHeight="1" x14ac:dyDescent="0.2">
      <c r="A45" s="225" t="s">
        <v>173</v>
      </c>
    </row>
    <row r="46" spans="1:1" ht="12" customHeight="1" x14ac:dyDescent="0.2">
      <c r="A46" s="257"/>
    </row>
    <row r="47" spans="1:1" x14ac:dyDescent="0.2">
      <c r="A47" s="258" t="s">
        <v>80</v>
      </c>
    </row>
    <row r="48" spans="1:1" ht="12" customHeight="1" x14ac:dyDescent="0.2">
      <c r="A48" s="307" t="s">
        <v>152</v>
      </c>
    </row>
    <row r="49" spans="1:1" x14ac:dyDescent="0.2">
      <c r="A49" s="308"/>
    </row>
    <row r="51" spans="1:1" x14ac:dyDescent="0.2">
      <c r="A51" s="259" t="s">
        <v>65</v>
      </c>
    </row>
    <row r="52" spans="1:1" ht="84" x14ac:dyDescent="0.2">
      <c r="A52" s="260" t="s">
        <v>81</v>
      </c>
    </row>
  </sheetData>
  <mergeCells count="2">
    <mergeCell ref="A31:A33"/>
    <mergeCell ref="A48:A49"/>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C53"/>
  <sheetViews>
    <sheetView zoomScaleNormal="100" workbookViewId="0">
      <pane xSplit="1" topLeftCell="AO1" activePane="topRight" state="frozen"/>
      <selection activeCell="BE26" sqref="BE26:BE27"/>
      <selection pane="topRight" activeCell="AZ3" sqref="AY3:AZ29"/>
    </sheetView>
  </sheetViews>
  <sheetFormatPr defaultColWidth="10.42578125" defaultRowHeight="12" x14ac:dyDescent="0.2"/>
  <cols>
    <col min="1" max="1" width="41.85546875" style="214" customWidth="1"/>
    <col min="2" max="17" width="10.42578125" style="214"/>
    <col min="18" max="24" width="10.42578125" style="214" customWidth="1"/>
    <col min="25" max="27" width="10.42578125" style="214" hidden="1" customWidth="1"/>
    <col min="28" max="29" width="0" style="214" hidden="1" customWidth="1"/>
    <col min="30" max="16384" width="10.42578125" style="214"/>
  </cols>
  <sheetData>
    <row r="1" spans="1:55" s="5" customFormat="1" ht="25.5" customHeight="1" x14ac:dyDescent="0.2">
      <c r="A1" s="216" t="s">
        <v>50</v>
      </c>
    </row>
    <row r="2" spans="1:55" s="5" customFormat="1" ht="12.75" x14ac:dyDescent="0.2">
      <c r="A2" s="251" t="s">
        <v>176</v>
      </c>
    </row>
    <row r="3" spans="1:55" s="205" customFormat="1" ht="28.5" customHeight="1" x14ac:dyDescent="0.2">
      <c r="A3" s="252" t="s">
        <v>52</v>
      </c>
      <c r="B3" s="71">
        <f>'BAR BB| Open rates'!B3</f>
        <v>45953</v>
      </c>
      <c r="C3" s="71">
        <f>'BAR BB| Open rates'!C3</f>
        <v>45954</v>
      </c>
      <c r="D3" s="71">
        <f>'BAR BB| Open rates'!D3</f>
        <v>45955</v>
      </c>
      <c r="E3" s="71">
        <f>'BAR BB| Open rates'!E3</f>
        <v>45962</v>
      </c>
      <c r="F3" s="71">
        <f>'BAR BB| Open rates'!F3</f>
        <v>45963</v>
      </c>
      <c r="G3" s="71">
        <f>'BAR BB| Open rates'!G3</f>
        <v>45965</v>
      </c>
      <c r="H3" s="71">
        <f>'BAR BB| Open rates'!H3</f>
        <v>45966</v>
      </c>
      <c r="I3" s="71">
        <f>'BAR BB| Open rates'!I3</f>
        <v>45968</v>
      </c>
      <c r="J3" s="71">
        <f>'BAR BB| Open rates'!J3</f>
        <v>45970</v>
      </c>
      <c r="K3" s="71">
        <f>'BAR BB| Open rates'!K3</f>
        <v>45975</v>
      </c>
      <c r="L3" s="71">
        <f>'BAR BB| Open rates'!L3</f>
        <v>45977</v>
      </c>
      <c r="M3" s="71">
        <f>'BAR BB| Open rates'!M3</f>
        <v>45982</v>
      </c>
      <c r="N3" s="71">
        <f>'BAR BB| Open rates'!N3</f>
        <v>45984</v>
      </c>
      <c r="O3" s="71">
        <f>'BAR BB| Open rates'!O3</f>
        <v>45989</v>
      </c>
      <c r="P3" s="71">
        <f>'BAR BB| Open rates'!P3</f>
        <v>45991</v>
      </c>
      <c r="Q3" s="71">
        <f>'BAR BB| Open rates'!Q3</f>
        <v>45992</v>
      </c>
      <c r="R3" s="71">
        <f>'BAR BB| Open rates'!R3</f>
        <v>45996</v>
      </c>
      <c r="S3" s="71">
        <f>'BAR BB| Open rates'!S3</f>
        <v>45998</v>
      </c>
      <c r="T3" s="71">
        <f>'BAR BB| Open rates'!T3</f>
        <v>46003</v>
      </c>
      <c r="U3" s="71">
        <f>'BAR BB| Open rates'!U3</f>
        <v>46005</v>
      </c>
      <c r="V3" s="71">
        <f>'BAR BB| Open rates'!V3</f>
        <v>46010</v>
      </c>
      <c r="W3" s="71">
        <f>'BAR BB| Open rates'!W3</f>
        <v>46014</v>
      </c>
      <c r="X3" s="71">
        <f>'BAR BB| Open rates'!X3</f>
        <v>46017</v>
      </c>
      <c r="Y3" s="71">
        <f>'BAR BB| Open rates'!Y3</f>
        <v>46020</v>
      </c>
      <c r="Z3" s="71">
        <f>'BAR BB| Open rates'!Z3</f>
        <v>46021</v>
      </c>
      <c r="AA3" s="71">
        <f>'BAR BB| Open rates'!AA3</f>
        <v>46023</v>
      </c>
      <c r="AB3" s="71">
        <f>'BAR BB| Open rates'!AB3</f>
        <v>46027</v>
      </c>
      <c r="AC3" s="71">
        <f>'BAR BB| Open rates'!AC3</f>
        <v>46029</v>
      </c>
      <c r="AD3" s="71">
        <f>'BAR BB| Open rates'!AD3</f>
        <v>46031</v>
      </c>
      <c r="AE3" s="71">
        <f>'BAR BB| Open rates'!AE3</f>
        <v>46033</v>
      </c>
      <c r="AF3" s="71">
        <f>'BAR BB| Open rates'!AF3</f>
        <v>46038</v>
      </c>
      <c r="AG3" s="71">
        <f>'BAR BB| Open rates'!AG3</f>
        <v>46045</v>
      </c>
      <c r="AH3" s="71">
        <f>'BAR BB| Open rates'!AH3</f>
        <v>46047</v>
      </c>
      <c r="AI3" s="71">
        <f>'BAR BB| Open rates'!AI3</f>
        <v>46052</v>
      </c>
      <c r="AJ3" s="71">
        <f>'BAR BB| Open rates'!AJ3</f>
        <v>46054</v>
      </c>
      <c r="AK3" s="71">
        <f>'BAR BB| Open rates'!AK3</f>
        <v>46056</v>
      </c>
      <c r="AL3" s="71">
        <f>'BAR BB| Open rates'!AL3</f>
        <v>46059</v>
      </c>
      <c r="AM3" s="71">
        <f>'BAR BB| Open rates'!AM3</f>
        <v>46061</v>
      </c>
      <c r="AN3" s="71">
        <f>'BAR BB| Open rates'!AN3</f>
        <v>46066</v>
      </c>
      <c r="AO3" s="71">
        <f>'BAR BB| Open rates'!AO3</f>
        <v>46072</v>
      </c>
      <c r="AP3" s="71">
        <f>'BAR BB| Open rates'!AP3</f>
        <v>46077</v>
      </c>
      <c r="AQ3" s="71">
        <f>'BAR BB| Open rates'!AQ3</f>
        <v>46082</v>
      </c>
      <c r="AR3" s="71">
        <f>'BAR BB| Open rates'!AR3</f>
        <v>46091</v>
      </c>
      <c r="AS3" s="71">
        <f>'BAR BB| Open rates'!AS3</f>
        <v>46103</v>
      </c>
      <c r="AT3" s="71">
        <f>'BAR BB| Open rates'!AT3</f>
        <v>46110</v>
      </c>
      <c r="AU3" s="71">
        <f>'BAR BB| Open rates'!AU3</f>
        <v>46113</v>
      </c>
      <c r="AV3" s="71">
        <f>'BAR BB| Open rates'!AV3</f>
        <v>46118</v>
      </c>
      <c r="AW3" s="71">
        <f>'BAR BB| Open rates'!AW3</f>
        <v>46122</v>
      </c>
      <c r="AX3" s="71">
        <f>'BAR BB| Open rates'!AX3</f>
        <v>46124</v>
      </c>
      <c r="AY3" s="71">
        <f>'BAR BB| Open rates'!AY3</f>
        <v>45760</v>
      </c>
      <c r="AZ3" s="71">
        <f>'BAR BB| Open rates'!AZ3</f>
        <v>46129</v>
      </c>
      <c r="BA3" s="71">
        <f>'BAR BB| Open rates'!BA3</f>
        <v>46131</v>
      </c>
      <c r="BB3" s="71">
        <f>'BAR BB| Open rates'!BB3</f>
        <v>46136</v>
      </c>
      <c r="BC3" s="71">
        <f>'BAR BB| Open rates'!BC3</f>
        <v>46138</v>
      </c>
    </row>
    <row r="4" spans="1:55" s="205" customFormat="1" ht="28.5" customHeight="1" x14ac:dyDescent="0.2">
      <c r="A4" s="253"/>
      <c r="B4" s="71">
        <f>'BAR BB| Open rates'!B4</f>
        <v>45953</v>
      </c>
      <c r="C4" s="71">
        <f>'BAR BB| Open rates'!C4</f>
        <v>45954</v>
      </c>
      <c r="D4" s="71">
        <f>'BAR BB| Open rates'!D4</f>
        <v>45961</v>
      </c>
      <c r="E4" s="71">
        <f>'BAR BB| Open rates'!E4</f>
        <v>45962</v>
      </c>
      <c r="F4" s="71">
        <f>'BAR BB| Open rates'!F4</f>
        <v>45964</v>
      </c>
      <c r="G4" s="71">
        <f>'BAR BB| Open rates'!G4</f>
        <v>45965</v>
      </c>
      <c r="H4" s="71">
        <f>'BAR BB| Open rates'!H4</f>
        <v>45967</v>
      </c>
      <c r="I4" s="71">
        <f>'BAR BB| Open rates'!I4</f>
        <v>45969</v>
      </c>
      <c r="J4" s="71">
        <f>'BAR BB| Open rates'!J4</f>
        <v>45974</v>
      </c>
      <c r="K4" s="71">
        <f>'BAR BB| Open rates'!K4</f>
        <v>45976</v>
      </c>
      <c r="L4" s="71">
        <f>'BAR BB| Open rates'!L4</f>
        <v>45981</v>
      </c>
      <c r="M4" s="71">
        <f>'BAR BB| Open rates'!M4</f>
        <v>45983</v>
      </c>
      <c r="N4" s="71">
        <f>'BAR BB| Open rates'!N4</f>
        <v>45988</v>
      </c>
      <c r="O4" s="71">
        <f>'BAR BB| Open rates'!O4</f>
        <v>45990</v>
      </c>
      <c r="P4" s="71">
        <f>'BAR BB| Open rates'!P4</f>
        <v>45991</v>
      </c>
      <c r="Q4" s="71">
        <f>'BAR BB| Open rates'!Q4</f>
        <v>45995</v>
      </c>
      <c r="R4" s="71">
        <f>'BAR BB| Open rates'!R4</f>
        <v>45997</v>
      </c>
      <c r="S4" s="71">
        <f>'BAR BB| Open rates'!S4</f>
        <v>46002</v>
      </c>
      <c r="T4" s="71">
        <f>'BAR BB| Open rates'!T4</f>
        <v>46004</v>
      </c>
      <c r="U4" s="71">
        <f>'BAR BB| Open rates'!U4</f>
        <v>46009</v>
      </c>
      <c r="V4" s="71">
        <f>'BAR BB| Open rates'!V4</f>
        <v>46013</v>
      </c>
      <c r="W4" s="71">
        <f>'BAR BB| Open rates'!W4</f>
        <v>46016</v>
      </c>
      <c r="X4" s="71">
        <f>'BAR BB| Open rates'!X4</f>
        <v>46019</v>
      </c>
      <c r="Y4" s="71">
        <f>'BAR BB| Open rates'!Y4</f>
        <v>46020</v>
      </c>
      <c r="Z4" s="71">
        <f>'BAR BB| Open rates'!Z4</f>
        <v>46022</v>
      </c>
      <c r="AA4" s="71">
        <f>'BAR BB| Open rates'!AA4</f>
        <v>46026</v>
      </c>
      <c r="AB4" s="71">
        <f>'BAR BB| Open rates'!AB4</f>
        <v>46028</v>
      </c>
      <c r="AC4" s="71">
        <f>'BAR BB| Open rates'!AC4</f>
        <v>46030</v>
      </c>
      <c r="AD4" s="71">
        <f>'BAR BB| Open rates'!AD4</f>
        <v>46032</v>
      </c>
      <c r="AE4" s="71">
        <f>'BAR BB| Open rates'!AE4</f>
        <v>46037</v>
      </c>
      <c r="AF4" s="71">
        <f>'BAR BB| Open rates'!AF4</f>
        <v>46044</v>
      </c>
      <c r="AG4" s="71">
        <f>'BAR BB| Open rates'!AG4</f>
        <v>46046</v>
      </c>
      <c r="AH4" s="71">
        <f>'BAR BB| Open rates'!AH4</f>
        <v>46051</v>
      </c>
      <c r="AI4" s="71">
        <f>'BAR BB| Open rates'!AI4</f>
        <v>46053</v>
      </c>
      <c r="AJ4" s="71">
        <f>'BAR BB| Open rates'!AJ4</f>
        <v>46055</v>
      </c>
      <c r="AK4" s="71">
        <f>'BAR BB| Open rates'!AK4</f>
        <v>46058</v>
      </c>
      <c r="AL4" s="71">
        <f>'BAR BB| Open rates'!AL4</f>
        <v>46060</v>
      </c>
      <c r="AM4" s="71">
        <f>'BAR BB| Open rates'!AM4</f>
        <v>46065</v>
      </c>
      <c r="AN4" s="71">
        <f>'BAR BB| Open rates'!AN4</f>
        <v>46071</v>
      </c>
      <c r="AO4" s="71">
        <f>'BAR BB| Open rates'!AO4</f>
        <v>46076</v>
      </c>
      <c r="AP4" s="71">
        <f>'BAR BB| Open rates'!AP4</f>
        <v>46081</v>
      </c>
      <c r="AQ4" s="71">
        <f>'BAR BB| Open rates'!AQ4</f>
        <v>46090</v>
      </c>
      <c r="AR4" s="71">
        <f>'BAR BB| Open rates'!AR4</f>
        <v>46102</v>
      </c>
      <c r="AS4" s="71">
        <f>'BAR BB| Open rates'!AS4</f>
        <v>46109</v>
      </c>
      <c r="AT4" s="71">
        <f>'BAR BB| Open rates'!AT4</f>
        <v>46112</v>
      </c>
      <c r="AU4" s="71">
        <f>'BAR BB| Open rates'!AU4</f>
        <v>46117</v>
      </c>
      <c r="AV4" s="71">
        <f>'BAR BB| Open rates'!AV4</f>
        <v>46121</v>
      </c>
      <c r="AW4" s="71">
        <f>'BAR BB| Open rates'!AW4</f>
        <v>46123</v>
      </c>
      <c r="AX4" s="71">
        <f>'BAR BB| Open rates'!AX4</f>
        <v>46124</v>
      </c>
      <c r="AY4" s="71">
        <f>'BAR BB| Open rates'!AY4</f>
        <v>45763</v>
      </c>
      <c r="AZ4" s="71">
        <f>'BAR BB| Open rates'!AZ4</f>
        <v>46130</v>
      </c>
      <c r="BA4" s="71">
        <f>'BAR BB| Open rates'!BA4</f>
        <v>46135</v>
      </c>
      <c r="BB4" s="71">
        <f>'BAR BB| Open rates'!BB4</f>
        <v>46137</v>
      </c>
      <c r="BC4" s="71">
        <f>'BAR BB| Open rates'!BC4</f>
        <v>46142</v>
      </c>
    </row>
    <row r="5" spans="1:55" s="76" customFormat="1" ht="12" customHeight="1" x14ac:dyDescent="0.2">
      <c r="A5" s="75" t="s">
        <v>53</v>
      </c>
    </row>
    <row r="6" spans="1:55" s="76" customFormat="1" ht="12" customHeight="1" x14ac:dyDescent="0.2">
      <c r="A6" s="15">
        <v>1</v>
      </c>
      <c r="B6" s="26">
        <f>'BAR BB| Open rates'!B6*0.9*0.9</f>
        <v>6399</v>
      </c>
      <c r="C6" s="26">
        <f>'BAR BB| Open rates'!C6*0.9*0.9</f>
        <v>7371</v>
      </c>
      <c r="D6" s="26">
        <f>'BAR BB| Open rates'!D6*0.9*0.9</f>
        <v>7371</v>
      </c>
      <c r="E6" s="26">
        <f>'BAR BB| Open rates'!E6*0.9*0.9</f>
        <v>10449</v>
      </c>
      <c r="F6" s="26">
        <f>'BAR BB| Open rates'!F6*0.9*0.9</f>
        <v>5346</v>
      </c>
      <c r="G6" s="26">
        <f>'BAR BB| Open rates'!G6*0.9*0.9</f>
        <v>5346</v>
      </c>
      <c r="H6" s="26">
        <f>'BAR BB| Open rates'!H6*0.9*0.9</f>
        <v>4536</v>
      </c>
      <c r="I6" s="26">
        <f>'BAR BB| Open rates'!I6*0.9*0.9</f>
        <v>5346</v>
      </c>
      <c r="J6" s="26">
        <f>'BAR BB| Open rates'!J6*0.9*0.9</f>
        <v>4536</v>
      </c>
      <c r="K6" s="26">
        <f>'BAR BB| Open rates'!K6*0.9*0.9</f>
        <v>5346</v>
      </c>
      <c r="L6" s="26">
        <f>'BAR BB| Open rates'!L6*0.9*0.9</f>
        <v>4536</v>
      </c>
      <c r="M6" s="26">
        <f>'BAR BB| Open rates'!M6*0.9*0.9</f>
        <v>5346</v>
      </c>
      <c r="N6" s="26">
        <f>'BAR BB| Open rates'!N6*0.9*0.9</f>
        <v>4536</v>
      </c>
      <c r="O6" s="26">
        <f>'BAR BB| Open rates'!O6*0.9*0.9</f>
        <v>5346</v>
      </c>
      <c r="P6" s="26">
        <f>'BAR BB| Open rates'!P6*0.9*0.9</f>
        <v>4536</v>
      </c>
      <c r="Q6" s="26">
        <f>'BAR BB| Open rates'!Q6*0.9*0.9</f>
        <v>4536</v>
      </c>
      <c r="R6" s="26">
        <f>'BAR BB| Open rates'!R6*0.9*0.9</f>
        <v>5346</v>
      </c>
      <c r="S6" s="26">
        <f>'BAR BB| Open rates'!S6*0.9*0.9</f>
        <v>5346</v>
      </c>
      <c r="T6" s="26">
        <f>'BAR BB| Open rates'!T6*0.9*0.9</f>
        <v>5346</v>
      </c>
      <c r="U6" s="26">
        <f>'BAR BB| Open rates'!U6*0.9*0.9</f>
        <v>5346</v>
      </c>
      <c r="V6" s="26">
        <f>'BAR BB| Open rates'!V6*0.9*0.9</f>
        <v>7371</v>
      </c>
      <c r="W6" s="26">
        <f>'BAR BB| Open rates'!W6*0.9*0.9</f>
        <v>6399</v>
      </c>
      <c r="X6" s="26">
        <f>'BAR BB| Open rates'!X6*0.9*0.9</f>
        <v>12879</v>
      </c>
      <c r="Y6" s="26">
        <f>'BAR BB| Open rates'!Y6*0.9*0.9</f>
        <v>21789</v>
      </c>
      <c r="Z6" s="26">
        <f>'BAR BB| Open rates'!Z6*0.9*0.9</f>
        <v>21789</v>
      </c>
      <c r="AA6" s="26">
        <f>'BAR BB| Open rates'!AA6*0.9*0.9</f>
        <v>21789</v>
      </c>
      <c r="AB6" s="26">
        <f>'BAR BB| Open rates'!AB6*0.9*0.9</f>
        <v>24219</v>
      </c>
      <c r="AC6" s="26">
        <f>'BAR BB| Open rates'!AC6*0.9*0.9</f>
        <v>21789</v>
      </c>
      <c r="AD6" s="26">
        <f>'BAR BB| Open rates'!AD6*0.9*0.9</f>
        <v>18549</v>
      </c>
      <c r="AE6" s="26">
        <f>'BAR BB| Open rates'!AE6*0.9*0.9</f>
        <v>11259</v>
      </c>
      <c r="AF6" s="26">
        <f>'BAR BB| Open rates'!AF6*0.9*0.9</f>
        <v>12879</v>
      </c>
      <c r="AG6" s="26">
        <f>'BAR BB| Open rates'!AG6*0.9*0.9</f>
        <v>14499</v>
      </c>
      <c r="AH6" s="26">
        <f>'BAR BB| Open rates'!AH6*0.9*0.9</f>
        <v>12879</v>
      </c>
      <c r="AI6" s="26">
        <f>'BAR BB| Open rates'!AI6*0.9*0.9</f>
        <v>14499</v>
      </c>
      <c r="AJ6" s="26">
        <f>'BAR BB| Open rates'!AJ6*0.9*0.9</f>
        <v>16119</v>
      </c>
      <c r="AK6" s="26">
        <f>'BAR BB| Open rates'!AK6*0.9*0.9</f>
        <v>16119</v>
      </c>
      <c r="AL6" s="26">
        <f>'BAR BB| Open rates'!AL6*0.9*0.9</f>
        <v>19359</v>
      </c>
      <c r="AM6" s="26">
        <f>'BAR BB| Open rates'!AM6*0.9*0.9</f>
        <v>16119</v>
      </c>
      <c r="AN6" s="26">
        <f>'BAR BB| Open rates'!AN6*0.9*0.9</f>
        <v>22599</v>
      </c>
      <c r="AO6" s="26">
        <f>'BAR BB| Open rates'!AO6*0.9*0.9</f>
        <v>22599</v>
      </c>
      <c r="AP6" s="26">
        <f>'BAR BB| Open rates'!AP6*0.9*0.9</f>
        <v>16119</v>
      </c>
      <c r="AQ6" s="26">
        <f>'BAR BB| Open rates'!AQ6*0.9*0.9</f>
        <v>11259</v>
      </c>
      <c r="AR6" s="26">
        <f>'BAR BB| Open rates'!AR6*0.9*0.9</f>
        <v>8181</v>
      </c>
      <c r="AS6" s="26">
        <f>'BAR BB| Open rates'!AS6*0.9*0.9</f>
        <v>7371</v>
      </c>
      <c r="AT6" s="26">
        <f>'BAR BB| Open rates'!AT6*0.9*0.9</f>
        <v>6399</v>
      </c>
      <c r="AU6" s="26">
        <f>'BAR BB| Open rates'!AU6*0.9*0.9</f>
        <v>6399</v>
      </c>
      <c r="AV6" s="26">
        <f>'BAR BB| Open rates'!AV6*0.9*0.9</f>
        <v>4779</v>
      </c>
      <c r="AW6" s="26">
        <f>'BAR BB| Open rates'!AW6*0.9*0.9</f>
        <v>5346</v>
      </c>
      <c r="AX6" s="26">
        <f>'BAR BB| Open rates'!AX6*0.9*0.9</f>
        <v>4779</v>
      </c>
      <c r="AY6" s="26">
        <f>'BAR BB| Open rates'!AY6*0.9*0.9</f>
        <v>4779</v>
      </c>
      <c r="AZ6" s="26">
        <f>'BAR BB| Open rates'!AZ6*0.9*0.9</f>
        <v>5346</v>
      </c>
      <c r="BA6" s="26">
        <f>'BAR BB| Open rates'!BA6*0.9*0.9</f>
        <v>4779</v>
      </c>
      <c r="BB6" s="26">
        <f>'BAR BB| Open rates'!BB6*0.9*0.9</f>
        <v>5346</v>
      </c>
      <c r="BC6" s="26">
        <f>'BAR BB| Open rates'!BC6*0.9*0.9</f>
        <v>4779</v>
      </c>
    </row>
    <row r="7" spans="1:55" s="76" customFormat="1" ht="12" customHeight="1" x14ac:dyDescent="0.2">
      <c r="A7" s="15">
        <v>2</v>
      </c>
      <c r="B7" s="26">
        <f>'BAR BB| Open rates'!B7*0.9*0.9</f>
        <v>7614</v>
      </c>
      <c r="C7" s="26">
        <f>'BAR BB| Open rates'!C7*0.9*0.9</f>
        <v>8586</v>
      </c>
      <c r="D7" s="26">
        <f>'BAR BB| Open rates'!D7*0.9*0.9</f>
        <v>8586</v>
      </c>
      <c r="E7" s="26">
        <f>'BAR BB| Open rates'!E7*0.9*0.9</f>
        <v>11664</v>
      </c>
      <c r="F7" s="26">
        <f>'BAR BB| Open rates'!F7*0.9*0.9</f>
        <v>6561</v>
      </c>
      <c r="G7" s="26">
        <f>'BAR BB| Open rates'!G7*0.9*0.9</f>
        <v>6561</v>
      </c>
      <c r="H7" s="26">
        <f>'BAR BB| Open rates'!H7*0.9*0.9</f>
        <v>5751</v>
      </c>
      <c r="I7" s="26">
        <f>'BAR BB| Open rates'!I7*0.9*0.9</f>
        <v>6561</v>
      </c>
      <c r="J7" s="26">
        <f>'BAR BB| Open rates'!J7*0.9*0.9</f>
        <v>5751</v>
      </c>
      <c r="K7" s="26">
        <f>'BAR BB| Open rates'!K7*0.9*0.9</f>
        <v>6561</v>
      </c>
      <c r="L7" s="26">
        <f>'BAR BB| Open rates'!L7*0.9*0.9</f>
        <v>5751</v>
      </c>
      <c r="M7" s="26">
        <f>'BAR BB| Open rates'!M7*0.9*0.9</f>
        <v>6561</v>
      </c>
      <c r="N7" s="26">
        <f>'BAR BB| Open rates'!N7*0.9*0.9</f>
        <v>5751</v>
      </c>
      <c r="O7" s="26">
        <f>'BAR BB| Open rates'!O7*0.9*0.9</f>
        <v>6561</v>
      </c>
      <c r="P7" s="26">
        <f>'BAR BB| Open rates'!P7*0.9*0.9</f>
        <v>5751</v>
      </c>
      <c r="Q7" s="26">
        <f>'BAR BB| Open rates'!Q7*0.9*0.9</f>
        <v>5751</v>
      </c>
      <c r="R7" s="26">
        <f>'BAR BB| Open rates'!R7*0.9*0.9</f>
        <v>6561</v>
      </c>
      <c r="S7" s="26">
        <f>'BAR BB| Open rates'!S7*0.9*0.9</f>
        <v>6561</v>
      </c>
      <c r="T7" s="26">
        <f>'BAR BB| Open rates'!T7*0.9*0.9</f>
        <v>6561</v>
      </c>
      <c r="U7" s="26">
        <f>'BAR BB| Open rates'!U7*0.9*0.9</f>
        <v>6561</v>
      </c>
      <c r="V7" s="26">
        <f>'BAR BB| Open rates'!V7*0.9*0.9</f>
        <v>8586</v>
      </c>
      <c r="W7" s="26">
        <f>'BAR BB| Open rates'!W7*0.9*0.9</f>
        <v>7614</v>
      </c>
      <c r="X7" s="26">
        <f>'BAR BB| Open rates'!X7*0.9*0.9</f>
        <v>14094</v>
      </c>
      <c r="Y7" s="26">
        <f>'BAR BB| Open rates'!Y7*0.9*0.9</f>
        <v>23409</v>
      </c>
      <c r="Z7" s="26">
        <f>'BAR BB| Open rates'!Z7*0.9*0.9</f>
        <v>23409</v>
      </c>
      <c r="AA7" s="26">
        <f>'BAR BB| Open rates'!AA7*0.9*0.9</f>
        <v>23409</v>
      </c>
      <c r="AB7" s="26">
        <f>'BAR BB| Open rates'!AB7*0.9*0.9</f>
        <v>25839</v>
      </c>
      <c r="AC7" s="26">
        <f>'BAR BB| Open rates'!AC7*0.9*0.9</f>
        <v>23409</v>
      </c>
      <c r="AD7" s="26">
        <f>'BAR BB| Open rates'!AD7*0.9*0.9</f>
        <v>20169</v>
      </c>
      <c r="AE7" s="26">
        <f>'BAR BB| Open rates'!AE7*0.9*0.9</f>
        <v>12879</v>
      </c>
      <c r="AF7" s="26">
        <f>'BAR BB| Open rates'!AF7*0.9*0.9</f>
        <v>14499</v>
      </c>
      <c r="AG7" s="26">
        <f>'BAR BB| Open rates'!AG7*0.9*0.9</f>
        <v>16119</v>
      </c>
      <c r="AH7" s="26">
        <f>'BAR BB| Open rates'!AH7*0.9*0.9</f>
        <v>14499</v>
      </c>
      <c r="AI7" s="26">
        <f>'BAR BB| Open rates'!AI7*0.9*0.9</f>
        <v>16119</v>
      </c>
      <c r="AJ7" s="26">
        <f>'BAR BB| Open rates'!AJ7*0.9*0.9</f>
        <v>17739</v>
      </c>
      <c r="AK7" s="26">
        <f>'BAR BB| Open rates'!AK7*0.9*0.9</f>
        <v>17739</v>
      </c>
      <c r="AL7" s="26">
        <f>'BAR BB| Open rates'!AL7*0.9*0.9</f>
        <v>20979</v>
      </c>
      <c r="AM7" s="26">
        <f>'BAR BB| Open rates'!AM7*0.9*0.9</f>
        <v>17739</v>
      </c>
      <c r="AN7" s="26">
        <f>'BAR BB| Open rates'!AN7*0.9*0.9</f>
        <v>24219</v>
      </c>
      <c r="AO7" s="26">
        <f>'BAR BB| Open rates'!AO7*0.9*0.9</f>
        <v>24219</v>
      </c>
      <c r="AP7" s="26">
        <f>'BAR BB| Open rates'!AP7*0.9*0.9</f>
        <v>17739</v>
      </c>
      <c r="AQ7" s="26">
        <f>'BAR BB| Open rates'!AQ7*0.9*0.9</f>
        <v>12879</v>
      </c>
      <c r="AR7" s="26">
        <f>'BAR BB| Open rates'!AR7*0.9*0.9</f>
        <v>9801</v>
      </c>
      <c r="AS7" s="26">
        <f>'BAR BB| Open rates'!AS7*0.9*0.9</f>
        <v>8991</v>
      </c>
      <c r="AT7" s="26">
        <f>'BAR BB| Open rates'!AT7*0.9*0.9</f>
        <v>8019</v>
      </c>
      <c r="AU7" s="26">
        <f>'BAR BB| Open rates'!AU7*0.9*0.9</f>
        <v>8019</v>
      </c>
      <c r="AV7" s="26">
        <f>'BAR BB| Open rates'!AV7*0.9*0.9</f>
        <v>6399</v>
      </c>
      <c r="AW7" s="26">
        <f>'BAR BB| Open rates'!AW7*0.9*0.9</f>
        <v>6966</v>
      </c>
      <c r="AX7" s="26">
        <f>'BAR BB| Open rates'!AX7*0.9*0.9</f>
        <v>6399</v>
      </c>
      <c r="AY7" s="26">
        <f>'BAR BB| Open rates'!AY7*0.9*0.9</f>
        <v>6399</v>
      </c>
      <c r="AZ7" s="26">
        <f>'BAR BB| Open rates'!AZ7*0.9*0.9</f>
        <v>6966</v>
      </c>
      <c r="BA7" s="26">
        <f>'BAR BB| Open rates'!BA7*0.9*0.9</f>
        <v>6399</v>
      </c>
      <c r="BB7" s="26">
        <f>'BAR BB| Open rates'!BB7*0.9*0.9</f>
        <v>6966</v>
      </c>
      <c r="BC7" s="26">
        <f>'BAR BB| Open rates'!BC7*0.9*0.9</f>
        <v>6399</v>
      </c>
    </row>
    <row r="8" spans="1:55" s="76" customFormat="1" ht="12" customHeight="1" x14ac:dyDescent="0.2">
      <c r="A8" s="75" t="s">
        <v>54</v>
      </c>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row>
    <row r="9" spans="1:55" s="76" customFormat="1" ht="12" customHeight="1" x14ac:dyDescent="0.2">
      <c r="A9" s="220">
        <v>1</v>
      </c>
      <c r="B9" s="26">
        <f>'BAR BB| Open rates'!B9*0.9*0.9</f>
        <v>8019</v>
      </c>
      <c r="C9" s="26">
        <f>'BAR BB| Open rates'!C9*0.9*0.9</f>
        <v>8991</v>
      </c>
      <c r="D9" s="26">
        <f>'BAR BB| Open rates'!D9*0.9*0.9</f>
        <v>8991</v>
      </c>
      <c r="E9" s="26">
        <f>'BAR BB| Open rates'!E9*0.9*0.9</f>
        <v>12069</v>
      </c>
      <c r="F9" s="26">
        <f>'BAR BB| Open rates'!F9*0.9*0.9</f>
        <v>6966</v>
      </c>
      <c r="G9" s="26">
        <f>'BAR BB| Open rates'!G9*0.9*0.9</f>
        <v>6966</v>
      </c>
      <c r="H9" s="26">
        <f>'BAR BB| Open rates'!H9*0.9*0.9</f>
        <v>6156</v>
      </c>
      <c r="I9" s="26">
        <f>'BAR BB| Open rates'!I9*0.9*0.9</f>
        <v>6966</v>
      </c>
      <c r="J9" s="26">
        <f>'BAR BB| Open rates'!J9*0.9*0.9</f>
        <v>6156</v>
      </c>
      <c r="K9" s="26">
        <f>'BAR BB| Open rates'!K9*0.9*0.9</f>
        <v>6966</v>
      </c>
      <c r="L9" s="26">
        <f>'BAR BB| Open rates'!L9*0.9*0.9</f>
        <v>6156</v>
      </c>
      <c r="M9" s="26">
        <f>'BAR BB| Open rates'!M9*0.9*0.9</f>
        <v>6966</v>
      </c>
      <c r="N9" s="26">
        <f>'BAR BB| Open rates'!N9*0.9*0.9</f>
        <v>6156</v>
      </c>
      <c r="O9" s="26">
        <f>'BAR BB| Open rates'!O9*0.9*0.9</f>
        <v>6966</v>
      </c>
      <c r="P9" s="26">
        <f>'BAR BB| Open rates'!P9*0.9*0.9</f>
        <v>6156</v>
      </c>
      <c r="Q9" s="26">
        <f>'BAR BB| Open rates'!Q9*0.9*0.9</f>
        <v>6156</v>
      </c>
      <c r="R9" s="26">
        <f>'BAR BB| Open rates'!R9*0.9*0.9</f>
        <v>6966</v>
      </c>
      <c r="S9" s="26">
        <f>'BAR BB| Open rates'!S9*0.9*0.9</f>
        <v>6966</v>
      </c>
      <c r="T9" s="26">
        <f>'BAR BB| Open rates'!T9*0.9*0.9</f>
        <v>6966</v>
      </c>
      <c r="U9" s="26">
        <f>'BAR BB| Open rates'!U9*0.9*0.9</f>
        <v>6966</v>
      </c>
      <c r="V9" s="26">
        <f>'BAR BB| Open rates'!V9*0.9*0.9</f>
        <v>8991</v>
      </c>
      <c r="W9" s="26">
        <f>'BAR BB| Open rates'!W9*0.9*0.9</f>
        <v>8019</v>
      </c>
      <c r="X9" s="26">
        <f>'BAR BB| Open rates'!X9*0.9*0.9</f>
        <v>14499</v>
      </c>
      <c r="Y9" s="26">
        <f>'BAR BB| Open rates'!Y9*0.9*0.9</f>
        <v>29079</v>
      </c>
      <c r="Z9" s="26">
        <f>'BAR BB| Open rates'!Z9*0.9*0.9</f>
        <v>29079</v>
      </c>
      <c r="AA9" s="26">
        <f>'BAR BB| Open rates'!AA9*0.9*0.9</f>
        <v>29079</v>
      </c>
      <c r="AB9" s="26">
        <f>'BAR BB| Open rates'!AB9*0.9*0.9</f>
        <v>31509</v>
      </c>
      <c r="AC9" s="26">
        <f>'BAR BB| Open rates'!AC9*0.9*0.9</f>
        <v>29079</v>
      </c>
      <c r="AD9" s="26">
        <f>'BAR BB| Open rates'!AD9*0.9*0.9</f>
        <v>23409</v>
      </c>
      <c r="AE9" s="26">
        <f>'BAR BB| Open rates'!AE9*0.9*0.9</f>
        <v>16119</v>
      </c>
      <c r="AF9" s="26">
        <f>'BAR BB| Open rates'!AF9*0.9*0.9</f>
        <v>17739</v>
      </c>
      <c r="AG9" s="26">
        <f>'BAR BB| Open rates'!AG9*0.9*0.9</f>
        <v>19359</v>
      </c>
      <c r="AH9" s="26">
        <f>'BAR BB| Open rates'!AH9*0.9*0.9</f>
        <v>17739</v>
      </c>
      <c r="AI9" s="26">
        <f>'BAR BB| Open rates'!AI9*0.9*0.9</f>
        <v>19359</v>
      </c>
      <c r="AJ9" s="26">
        <f>'BAR BB| Open rates'!AJ9*0.9*0.9</f>
        <v>20979</v>
      </c>
      <c r="AK9" s="26">
        <f>'BAR BB| Open rates'!AK9*0.9*0.9</f>
        <v>22599</v>
      </c>
      <c r="AL9" s="26">
        <f>'BAR BB| Open rates'!AL9*0.9*0.9</f>
        <v>25839</v>
      </c>
      <c r="AM9" s="26">
        <f>'BAR BB| Open rates'!AM9*0.9*0.9</f>
        <v>22599</v>
      </c>
      <c r="AN9" s="26">
        <f>'BAR BB| Open rates'!AN9*0.9*0.9</f>
        <v>29079</v>
      </c>
      <c r="AO9" s="26">
        <f>'BAR BB| Open rates'!AO9*0.9*0.9</f>
        <v>30699</v>
      </c>
      <c r="AP9" s="26">
        <f>'BAR BB| Open rates'!AP9*0.9*0.9</f>
        <v>20979</v>
      </c>
      <c r="AQ9" s="26">
        <f>'BAR BB| Open rates'!AQ9*0.9*0.9</f>
        <v>16119</v>
      </c>
      <c r="AR9" s="26">
        <f>'BAR BB| Open rates'!AR9*0.9*0.9</f>
        <v>13041</v>
      </c>
      <c r="AS9" s="26">
        <f>'BAR BB| Open rates'!AS9*0.9*0.9</f>
        <v>12231</v>
      </c>
      <c r="AT9" s="26">
        <f>'BAR BB| Open rates'!AT9*0.9*0.9</f>
        <v>11259</v>
      </c>
      <c r="AU9" s="26">
        <f>'BAR BB| Open rates'!AU9*0.9*0.9</f>
        <v>8829</v>
      </c>
      <c r="AV9" s="26">
        <f>'BAR BB| Open rates'!AV9*0.9*0.9</f>
        <v>9639</v>
      </c>
      <c r="AW9" s="26">
        <f>'BAR BB| Open rates'!AW9*0.9*0.9</f>
        <v>10206</v>
      </c>
      <c r="AX9" s="26">
        <f>'BAR BB| Open rates'!AX9*0.9*0.9</f>
        <v>9639</v>
      </c>
      <c r="AY9" s="26">
        <f>'BAR BB| Open rates'!AY9*0.9*0.9</f>
        <v>9639</v>
      </c>
      <c r="AZ9" s="26">
        <f>'BAR BB| Open rates'!AZ9*0.9*0.9</f>
        <v>10206</v>
      </c>
      <c r="BA9" s="26">
        <f>'BAR BB| Open rates'!BA9*0.9*0.9</f>
        <v>9639</v>
      </c>
      <c r="BB9" s="26">
        <f>'BAR BB| Open rates'!BB9*0.9*0.9</f>
        <v>10206</v>
      </c>
      <c r="BC9" s="26">
        <f>'BAR BB| Open rates'!BC9*0.9*0.9</f>
        <v>9639</v>
      </c>
    </row>
    <row r="10" spans="1:55" s="76" customFormat="1" ht="12" customHeight="1" x14ac:dyDescent="0.2">
      <c r="A10" s="220">
        <v>2</v>
      </c>
      <c r="B10" s="26">
        <f>'BAR BB| Open rates'!B10*0.9*0.9</f>
        <v>9234</v>
      </c>
      <c r="C10" s="26">
        <f>'BAR BB| Open rates'!C10*0.9*0.9</f>
        <v>10206</v>
      </c>
      <c r="D10" s="26">
        <f>'BAR BB| Open rates'!D10*0.9*0.9</f>
        <v>10206</v>
      </c>
      <c r="E10" s="26">
        <f>'BAR BB| Open rates'!E10*0.9*0.9</f>
        <v>13284</v>
      </c>
      <c r="F10" s="26">
        <f>'BAR BB| Open rates'!F10*0.9*0.9</f>
        <v>8181</v>
      </c>
      <c r="G10" s="26">
        <f>'BAR BB| Open rates'!G10*0.9*0.9</f>
        <v>8181</v>
      </c>
      <c r="H10" s="26">
        <f>'BAR BB| Open rates'!H10*0.9*0.9</f>
        <v>7371</v>
      </c>
      <c r="I10" s="26">
        <f>'BAR BB| Open rates'!I10*0.9*0.9</f>
        <v>8181</v>
      </c>
      <c r="J10" s="26">
        <f>'BAR BB| Open rates'!J10*0.9*0.9</f>
        <v>7371</v>
      </c>
      <c r="K10" s="26">
        <f>'BAR BB| Open rates'!K10*0.9*0.9</f>
        <v>8181</v>
      </c>
      <c r="L10" s="26">
        <f>'BAR BB| Open rates'!L10*0.9*0.9</f>
        <v>7371</v>
      </c>
      <c r="M10" s="26">
        <f>'BAR BB| Open rates'!M10*0.9*0.9</f>
        <v>8181</v>
      </c>
      <c r="N10" s="26">
        <f>'BAR BB| Open rates'!N10*0.9*0.9</f>
        <v>7371</v>
      </c>
      <c r="O10" s="26">
        <f>'BAR BB| Open rates'!O10*0.9*0.9</f>
        <v>8181</v>
      </c>
      <c r="P10" s="26">
        <f>'BAR BB| Open rates'!P10*0.9*0.9</f>
        <v>7371</v>
      </c>
      <c r="Q10" s="26">
        <f>'BAR BB| Open rates'!Q10*0.9*0.9</f>
        <v>7371</v>
      </c>
      <c r="R10" s="26">
        <f>'BAR BB| Open rates'!R10*0.9*0.9</f>
        <v>8181</v>
      </c>
      <c r="S10" s="26">
        <f>'BAR BB| Open rates'!S10*0.9*0.9</f>
        <v>8181</v>
      </c>
      <c r="T10" s="26">
        <f>'BAR BB| Open rates'!T10*0.9*0.9</f>
        <v>8181</v>
      </c>
      <c r="U10" s="26">
        <f>'BAR BB| Open rates'!U10*0.9*0.9</f>
        <v>8181</v>
      </c>
      <c r="V10" s="26">
        <f>'BAR BB| Open rates'!V10*0.9*0.9</f>
        <v>10206</v>
      </c>
      <c r="W10" s="26">
        <f>'BAR BB| Open rates'!W10*0.9*0.9</f>
        <v>9234</v>
      </c>
      <c r="X10" s="26">
        <f>'BAR BB| Open rates'!X10*0.9*0.9</f>
        <v>15714</v>
      </c>
      <c r="Y10" s="26">
        <f>'BAR BB| Open rates'!Y10*0.9*0.9</f>
        <v>30699</v>
      </c>
      <c r="Z10" s="26">
        <f>'BAR BB| Open rates'!Z10*0.9*0.9</f>
        <v>30699</v>
      </c>
      <c r="AA10" s="26">
        <f>'BAR BB| Open rates'!AA10*0.9*0.9</f>
        <v>30699</v>
      </c>
      <c r="AB10" s="26">
        <f>'BAR BB| Open rates'!AB10*0.9*0.9</f>
        <v>33129</v>
      </c>
      <c r="AC10" s="26">
        <f>'BAR BB| Open rates'!AC10*0.9*0.9</f>
        <v>30699</v>
      </c>
      <c r="AD10" s="26">
        <f>'BAR BB| Open rates'!AD10*0.9*0.9</f>
        <v>25029</v>
      </c>
      <c r="AE10" s="26">
        <f>'BAR BB| Open rates'!AE10*0.9*0.9</f>
        <v>17739</v>
      </c>
      <c r="AF10" s="26">
        <f>'BAR BB| Open rates'!AF10*0.9*0.9</f>
        <v>19359</v>
      </c>
      <c r="AG10" s="26">
        <f>'BAR BB| Open rates'!AG10*0.9*0.9</f>
        <v>20979</v>
      </c>
      <c r="AH10" s="26">
        <f>'BAR BB| Open rates'!AH10*0.9*0.9</f>
        <v>19359</v>
      </c>
      <c r="AI10" s="26">
        <f>'BAR BB| Open rates'!AI10*0.9*0.9</f>
        <v>20979</v>
      </c>
      <c r="AJ10" s="26">
        <f>'BAR BB| Open rates'!AJ10*0.9*0.9</f>
        <v>22599</v>
      </c>
      <c r="AK10" s="26">
        <f>'BAR BB| Open rates'!AK10*0.9*0.9</f>
        <v>24219</v>
      </c>
      <c r="AL10" s="26">
        <f>'BAR BB| Open rates'!AL10*0.9*0.9</f>
        <v>27459</v>
      </c>
      <c r="AM10" s="26">
        <f>'BAR BB| Open rates'!AM10*0.9*0.9</f>
        <v>24219</v>
      </c>
      <c r="AN10" s="26">
        <f>'BAR BB| Open rates'!AN10*0.9*0.9</f>
        <v>30699</v>
      </c>
      <c r="AO10" s="26">
        <f>'BAR BB| Open rates'!AO10*0.9*0.9</f>
        <v>32319</v>
      </c>
      <c r="AP10" s="26">
        <f>'BAR BB| Open rates'!AP10*0.9*0.9</f>
        <v>22599</v>
      </c>
      <c r="AQ10" s="26">
        <f>'BAR BB| Open rates'!AQ10*0.9*0.9</f>
        <v>17739</v>
      </c>
      <c r="AR10" s="26">
        <f>'BAR BB| Open rates'!AR10*0.9*0.9</f>
        <v>14661</v>
      </c>
      <c r="AS10" s="26">
        <f>'BAR BB| Open rates'!AS10*0.9*0.9</f>
        <v>13851</v>
      </c>
      <c r="AT10" s="26">
        <f>'BAR BB| Open rates'!AT10*0.9*0.9</f>
        <v>12879</v>
      </c>
      <c r="AU10" s="26">
        <f>'BAR BB| Open rates'!AU10*0.9*0.9</f>
        <v>10449</v>
      </c>
      <c r="AV10" s="26">
        <f>'BAR BB| Open rates'!AV10*0.9*0.9</f>
        <v>11259</v>
      </c>
      <c r="AW10" s="26">
        <f>'BAR BB| Open rates'!AW10*0.9*0.9</f>
        <v>11826</v>
      </c>
      <c r="AX10" s="26">
        <f>'BAR BB| Open rates'!AX10*0.9*0.9</f>
        <v>11259</v>
      </c>
      <c r="AY10" s="26">
        <f>'BAR BB| Open rates'!AY10*0.9*0.9</f>
        <v>11259</v>
      </c>
      <c r="AZ10" s="26">
        <f>'BAR BB| Open rates'!AZ10*0.9*0.9</f>
        <v>11826</v>
      </c>
      <c r="BA10" s="26">
        <f>'BAR BB| Open rates'!BA10*0.9*0.9</f>
        <v>11259</v>
      </c>
      <c r="BB10" s="26">
        <f>'BAR BB| Open rates'!BB10*0.9*0.9</f>
        <v>11826</v>
      </c>
      <c r="BC10" s="26">
        <f>'BAR BB| Open rates'!BC10*0.9*0.9</f>
        <v>11259</v>
      </c>
    </row>
    <row r="11" spans="1:55" s="76" customFormat="1" ht="12" customHeight="1" x14ac:dyDescent="0.2">
      <c r="A11" s="75" t="s">
        <v>151</v>
      </c>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row>
    <row r="12" spans="1:55" s="76" customFormat="1" ht="12" customHeight="1" x14ac:dyDescent="0.2">
      <c r="A12" s="220">
        <v>1</v>
      </c>
      <c r="B12" s="26">
        <f>'BAR BB| Open rates'!B12*0.9*0.9</f>
        <v>8829</v>
      </c>
      <c r="C12" s="26">
        <f>'BAR BB| Open rates'!C12*0.9*0.9</f>
        <v>9801</v>
      </c>
      <c r="D12" s="26">
        <f>'BAR BB| Open rates'!D12*0.9*0.9</f>
        <v>9801</v>
      </c>
      <c r="E12" s="26">
        <f>'BAR BB| Open rates'!E12*0.9*0.9</f>
        <v>12879</v>
      </c>
      <c r="F12" s="26">
        <f>'BAR BB| Open rates'!F12*0.9*0.9</f>
        <v>7776</v>
      </c>
      <c r="G12" s="26">
        <f>'BAR BB| Open rates'!G12*0.9*0.9</f>
        <v>7776</v>
      </c>
      <c r="H12" s="26">
        <f>'BAR BB| Open rates'!H12*0.9*0.9</f>
        <v>6966</v>
      </c>
      <c r="I12" s="26">
        <f>'BAR BB| Open rates'!I12*0.9*0.9</f>
        <v>7776</v>
      </c>
      <c r="J12" s="26">
        <f>'BAR BB| Open rates'!J12*0.9*0.9</f>
        <v>6966</v>
      </c>
      <c r="K12" s="26">
        <f>'BAR BB| Open rates'!K12*0.9*0.9</f>
        <v>7776</v>
      </c>
      <c r="L12" s="26">
        <f>'BAR BB| Open rates'!L12*0.9*0.9</f>
        <v>6966</v>
      </c>
      <c r="M12" s="26">
        <f>'BAR BB| Open rates'!M12*0.9*0.9</f>
        <v>7776</v>
      </c>
      <c r="N12" s="26">
        <f>'BAR BB| Open rates'!N12*0.9*0.9</f>
        <v>6966</v>
      </c>
      <c r="O12" s="26">
        <f>'BAR BB| Open rates'!O12*0.9*0.9</f>
        <v>7776</v>
      </c>
      <c r="P12" s="26">
        <f>'BAR BB| Open rates'!P12*0.9*0.9</f>
        <v>6966</v>
      </c>
      <c r="Q12" s="26">
        <f>'BAR BB| Open rates'!Q12*0.9*0.9</f>
        <v>6966</v>
      </c>
      <c r="R12" s="26">
        <f>'BAR BB| Open rates'!R12*0.9*0.9</f>
        <v>7776</v>
      </c>
      <c r="S12" s="26">
        <f>'BAR BB| Open rates'!S12*0.9*0.9</f>
        <v>7776</v>
      </c>
      <c r="T12" s="26">
        <f>'BAR BB| Open rates'!T12*0.9*0.9</f>
        <v>7776</v>
      </c>
      <c r="U12" s="26">
        <f>'BAR BB| Open rates'!U12*0.9*0.9</f>
        <v>7776</v>
      </c>
      <c r="V12" s="26">
        <f>'BAR BB| Open rates'!V12*0.9*0.9</f>
        <v>9801</v>
      </c>
      <c r="W12" s="26">
        <f>'BAR BB| Open rates'!W12*0.9*0.9</f>
        <v>8829</v>
      </c>
      <c r="X12" s="26">
        <f>'BAR BB| Open rates'!X12*0.9*0.9</f>
        <v>15309</v>
      </c>
      <c r="Y12" s="26">
        <f>'BAR BB| Open rates'!Y12*0.9*0.9</f>
        <v>30699</v>
      </c>
      <c r="Z12" s="26">
        <f>'BAR BB| Open rates'!Z12*0.9*0.9</f>
        <v>30699</v>
      </c>
      <c r="AA12" s="26">
        <f>'BAR BB| Open rates'!AA12*0.9*0.9</f>
        <v>30699</v>
      </c>
      <c r="AB12" s="26">
        <f>'BAR BB| Open rates'!AB12*0.9*0.9</f>
        <v>33129</v>
      </c>
      <c r="AC12" s="26">
        <f>'BAR BB| Open rates'!AC12*0.9*0.9</f>
        <v>30699</v>
      </c>
      <c r="AD12" s="26">
        <f>'BAR BB| Open rates'!AD12*0.9*0.9</f>
        <v>25029</v>
      </c>
      <c r="AE12" s="26">
        <f>'BAR BB| Open rates'!AE12*0.9*0.9</f>
        <v>17739</v>
      </c>
      <c r="AF12" s="26">
        <f>'BAR BB| Open rates'!AF12*0.9*0.9</f>
        <v>19359</v>
      </c>
      <c r="AG12" s="26">
        <f>'BAR BB| Open rates'!AG12*0.9*0.9</f>
        <v>20979</v>
      </c>
      <c r="AH12" s="26">
        <f>'BAR BB| Open rates'!AH12*0.9*0.9</f>
        <v>19359</v>
      </c>
      <c r="AI12" s="26">
        <f>'BAR BB| Open rates'!AI12*0.9*0.9</f>
        <v>20979</v>
      </c>
      <c r="AJ12" s="26">
        <f>'BAR BB| Open rates'!AJ12*0.9*0.9</f>
        <v>22599</v>
      </c>
      <c r="AK12" s="26">
        <f>'BAR BB| Open rates'!AK12*0.9*0.9</f>
        <v>25029</v>
      </c>
      <c r="AL12" s="26">
        <f>'BAR BB| Open rates'!AL12*0.9*0.9</f>
        <v>28269</v>
      </c>
      <c r="AM12" s="26">
        <f>'BAR BB| Open rates'!AM12*0.9*0.9</f>
        <v>25029</v>
      </c>
      <c r="AN12" s="26">
        <f>'BAR BB| Open rates'!AN12*0.9*0.9</f>
        <v>31509</v>
      </c>
      <c r="AO12" s="26">
        <f>'BAR BB| Open rates'!AO12*0.9*0.9</f>
        <v>34749</v>
      </c>
      <c r="AP12" s="26">
        <f>'BAR BB| Open rates'!AP12*0.9*0.9</f>
        <v>22599</v>
      </c>
      <c r="AQ12" s="26">
        <f>'BAR BB| Open rates'!AQ12*0.9*0.9</f>
        <v>17739</v>
      </c>
      <c r="AR12" s="26">
        <f>'BAR BB| Open rates'!AR12*0.9*0.9</f>
        <v>14661</v>
      </c>
      <c r="AS12" s="26">
        <f>'BAR BB| Open rates'!AS12*0.9*0.9</f>
        <v>13851</v>
      </c>
      <c r="AT12" s="26">
        <f>'BAR BB| Open rates'!AT12*0.9*0.9</f>
        <v>12879</v>
      </c>
      <c r="AU12" s="26">
        <f>'BAR BB| Open rates'!AU12*0.9*0.9</f>
        <v>9234</v>
      </c>
      <c r="AV12" s="26">
        <f>'BAR BB| Open rates'!AV12*0.9*0.9</f>
        <v>11259</v>
      </c>
      <c r="AW12" s="26">
        <f>'BAR BB| Open rates'!AW12*0.9*0.9</f>
        <v>11826</v>
      </c>
      <c r="AX12" s="26">
        <f>'BAR BB| Open rates'!AX12*0.9*0.9</f>
        <v>11259</v>
      </c>
      <c r="AY12" s="26">
        <f>'BAR BB| Open rates'!AY12*0.9*0.9</f>
        <v>11259</v>
      </c>
      <c r="AZ12" s="26">
        <f>'BAR BB| Open rates'!AZ12*0.9*0.9</f>
        <v>11826</v>
      </c>
      <c r="BA12" s="26">
        <f>'BAR BB| Open rates'!BA12*0.9*0.9</f>
        <v>11259</v>
      </c>
      <c r="BB12" s="26">
        <f>'BAR BB| Open rates'!BB12*0.9*0.9</f>
        <v>11826</v>
      </c>
      <c r="BC12" s="26">
        <f>'BAR BB| Open rates'!BC12*0.9*0.9</f>
        <v>11259</v>
      </c>
    </row>
    <row r="13" spans="1:55" s="76" customFormat="1" ht="12" customHeight="1" x14ac:dyDescent="0.2">
      <c r="A13" s="220">
        <v>2</v>
      </c>
      <c r="B13" s="26">
        <f>'BAR BB| Open rates'!B13*0.9*0.9</f>
        <v>10044</v>
      </c>
      <c r="C13" s="26">
        <f>'BAR BB| Open rates'!C13*0.9*0.9</f>
        <v>11016</v>
      </c>
      <c r="D13" s="26">
        <f>'BAR BB| Open rates'!D13*0.9*0.9</f>
        <v>11016</v>
      </c>
      <c r="E13" s="26">
        <f>'BAR BB| Open rates'!E13*0.9*0.9</f>
        <v>14094</v>
      </c>
      <c r="F13" s="26">
        <f>'BAR BB| Open rates'!F13*0.9*0.9</f>
        <v>8991</v>
      </c>
      <c r="G13" s="26">
        <f>'BAR BB| Open rates'!G13*0.9*0.9</f>
        <v>8991</v>
      </c>
      <c r="H13" s="26">
        <f>'BAR BB| Open rates'!H13*0.9*0.9</f>
        <v>8181</v>
      </c>
      <c r="I13" s="26">
        <f>'BAR BB| Open rates'!I13*0.9*0.9</f>
        <v>8991</v>
      </c>
      <c r="J13" s="26">
        <f>'BAR BB| Open rates'!J13*0.9*0.9</f>
        <v>8181</v>
      </c>
      <c r="K13" s="26">
        <f>'BAR BB| Open rates'!K13*0.9*0.9</f>
        <v>8991</v>
      </c>
      <c r="L13" s="26">
        <f>'BAR BB| Open rates'!L13*0.9*0.9</f>
        <v>8181</v>
      </c>
      <c r="M13" s="26">
        <f>'BAR BB| Open rates'!M13*0.9*0.9</f>
        <v>8991</v>
      </c>
      <c r="N13" s="26">
        <f>'BAR BB| Open rates'!N13*0.9*0.9</f>
        <v>8181</v>
      </c>
      <c r="O13" s="26">
        <f>'BAR BB| Open rates'!O13*0.9*0.9</f>
        <v>8991</v>
      </c>
      <c r="P13" s="26">
        <f>'BAR BB| Open rates'!P13*0.9*0.9</f>
        <v>8181</v>
      </c>
      <c r="Q13" s="26">
        <f>'BAR BB| Open rates'!Q13*0.9*0.9</f>
        <v>8181</v>
      </c>
      <c r="R13" s="26">
        <f>'BAR BB| Open rates'!R13*0.9*0.9</f>
        <v>8991</v>
      </c>
      <c r="S13" s="26">
        <f>'BAR BB| Open rates'!S13*0.9*0.9</f>
        <v>8991</v>
      </c>
      <c r="T13" s="26">
        <f>'BAR BB| Open rates'!T13*0.9*0.9</f>
        <v>8991</v>
      </c>
      <c r="U13" s="26">
        <f>'BAR BB| Open rates'!U13*0.9*0.9</f>
        <v>8991</v>
      </c>
      <c r="V13" s="26">
        <f>'BAR BB| Open rates'!V13*0.9*0.9</f>
        <v>11016</v>
      </c>
      <c r="W13" s="26">
        <f>'BAR BB| Open rates'!W13*0.9*0.9</f>
        <v>10044</v>
      </c>
      <c r="X13" s="26">
        <f>'BAR BB| Open rates'!X13*0.9*0.9</f>
        <v>16524</v>
      </c>
      <c r="Y13" s="26">
        <f>'BAR BB| Open rates'!Y13*0.9*0.9</f>
        <v>32319</v>
      </c>
      <c r="Z13" s="26">
        <f>'BAR BB| Open rates'!Z13*0.9*0.9</f>
        <v>32319</v>
      </c>
      <c r="AA13" s="26">
        <f>'BAR BB| Open rates'!AA13*0.9*0.9</f>
        <v>32319</v>
      </c>
      <c r="AB13" s="26">
        <f>'BAR BB| Open rates'!AB13*0.9*0.9</f>
        <v>34749</v>
      </c>
      <c r="AC13" s="26">
        <f>'BAR BB| Open rates'!AC13*0.9*0.9</f>
        <v>32319</v>
      </c>
      <c r="AD13" s="26">
        <f>'BAR BB| Open rates'!AD13*0.9*0.9</f>
        <v>26649</v>
      </c>
      <c r="AE13" s="26">
        <f>'BAR BB| Open rates'!AE13*0.9*0.9</f>
        <v>19359</v>
      </c>
      <c r="AF13" s="26">
        <f>'BAR BB| Open rates'!AF13*0.9*0.9</f>
        <v>20979</v>
      </c>
      <c r="AG13" s="26">
        <f>'BAR BB| Open rates'!AG13*0.9*0.9</f>
        <v>22599</v>
      </c>
      <c r="AH13" s="26">
        <f>'BAR BB| Open rates'!AH13*0.9*0.9</f>
        <v>20979</v>
      </c>
      <c r="AI13" s="26">
        <f>'BAR BB| Open rates'!AI13*0.9*0.9</f>
        <v>22599</v>
      </c>
      <c r="AJ13" s="26">
        <f>'BAR BB| Open rates'!AJ13*0.9*0.9</f>
        <v>24219</v>
      </c>
      <c r="AK13" s="26">
        <f>'BAR BB| Open rates'!AK13*0.9*0.9</f>
        <v>26649</v>
      </c>
      <c r="AL13" s="26">
        <f>'BAR BB| Open rates'!AL13*0.9*0.9</f>
        <v>29889</v>
      </c>
      <c r="AM13" s="26">
        <f>'BAR BB| Open rates'!AM13*0.9*0.9</f>
        <v>26649</v>
      </c>
      <c r="AN13" s="26">
        <f>'BAR BB| Open rates'!AN13*0.9*0.9</f>
        <v>33129</v>
      </c>
      <c r="AO13" s="26">
        <f>'BAR BB| Open rates'!AO13*0.9*0.9</f>
        <v>36369</v>
      </c>
      <c r="AP13" s="26">
        <f>'BAR BB| Open rates'!AP13*0.9*0.9</f>
        <v>24219</v>
      </c>
      <c r="AQ13" s="26">
        <f>'BAR BB| Open rates'!AQ13*0.9*0.9</f>
        <v>19359</v>
      </c>
      <c r="AR13" s="26">
        <f>'BAR BB| Open rates'!AR13*0.9*0.9</f>
        <v>16281</v>
      </c>
      <c r="AS13" s="26">
        <f>'BAR BB| Open rates'!AS13*0.9*0.9</f>
        <v>15471</v>
      </c>
      <c r="AT13" s="26">
        <f>'BAR BB| Open rates'!AT13*0.9*0.9</f>
        <v>14499</v>
      </c>
      <c r="AU13" s="26">
        <f>'BAR BB| Open rates'!AU13*0.9*0.9</f>
        <v>10854</v>
      </c>
      <c r="AV13" s="26">
        <f>'BAR BB| Open rates'!AV13*0.9*0.9</f>
        <v>12879</v>
      </c>
      <c r="AW13" s="26">
        <f>'BAR BB| Open rates'!AW13*0.9*0.9</f>
        <v>13446</v>
      </c>
      <c r="AX13" s="26">
        <f>'BAR BB| Open rates'!AX13*0.9*0.9</f>
        <v>12879</v>
      </c>
      <c r="AY13" s="26">
        <f>'BAR BB| Open rates'!AY13*0.9*0.9</f>
        <v>12879</v>
      </c>
      <c r="AZ13" s="26">
        <f>'BAR BB| Open rates'!AZ13*0.9*0.9</f>
        <v>13446</v>
      </c>
      <c r="BA13" s="26">
        <f>'BAR BB| Open rates'!BA13*0.9*0.9</f>
        <v>12879</v>
      </c>
      <c r="BB13" s="26">
        <f>'BAR BB| Open rates'!BB13*0.9*0.9</f>
        <v>13446</v>
      </c>
      <c r="BC13" s="26">
        <f>'BAR BB| Open rates'!BC13*0.9*0.9</f>
        <v>12879</v>
      </c>
    </row>
    <row r="14" spans="1:55" s="76" customFormat="1" ht="12" customHeight="1" x14ac:dyDescent="0.2">
      <c r="A14" s="75" t="s">
        <v>55</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row>
    <row r="15" spans="1:55" s="76" customFormat="1" ht="12" customHeight="1" x14ac:dyDescent="0.2">
      <c r="A15" s="15">
        <v>1</v>
      </c>
      <c r="B15" s="26">
        <f>'BAR BB| Open rates'!B15*0.9*0.9</f>
        <v>11745</v>
      </c>
      <c r="C15" s="26">
        <f>'BAR BB| Open rates'!C15*0.9*0.9</f>
        <v>12717</v>
      </c>
      <c r="D15" s="26">
        <f>'BAR BB| Open rates'!D15*0.9*0.9</f>
        <v>12717</v>
      </c>
      <c r="E15" s="26">
        <f>'BAR BB| Open rates'!E15*0.9*0.9</f>
        <v>15795</v>
      </c>
      <c r="F15" s="26">
        <f>'BAR BB| Open rates'!F15*0.9*0.9</f>
        <v>10692</v>
      </c>
      <c r="G15" s="26">
        <f>'BAR BB| Open rates'!G15*0.9*0.9</f>
        <v>10692</v>
      </c>
      <c r="H15" s="26">
        <f>'BAR BB| Open rates'!H15*0.9*0.9</f>
        <v>9882</v>
      </c>
      <c r="I15" s="26">
        <f>'BAR BB| Open rates'!I15*0.9*0.9</f>
        <v>10692</v>
      </c>
      <c r="J15" s="26">
        <f>'BAR BB| Open rates'!J15*0.9*0.9</f>
        <v>9882</v>
      </c>
      <c r="K15" s="26">
        <f>'BAR BB| Open rates'!K15*0.9*0.9</f>
        <v>10692</v>
      </c>
      <c r="L15" s="26">
        <f>'BAR BB| Open rates'!L15*0.9*0.9</f>
        <v>9882</v>
      </c>
      <c r="M15" s="26">
        <f>'BAR BB| Open rates'!M15*0.9*0.9</f>
        <v>10692</v>
      </c>
      <c r="N15" s="26">
        <f>'BAR BB| Open rates'!N15*0.9*0.9</f>
        <v>9882</v>
      </c>
      <c r="O15" s="26">
        <f>'BAR BB| Open rates'!O15*0.9*0.9</f>
        <v>10692</v>
      </c>
      <c r="P15" s="26">
        <f>'BAR BB| Open rates'!P15*0.9*0.9</f>
        <v>9882</v>
      </c>
      <c r="Q15" s="26">
        <f>'BAR BB| Open rates'!Q15*0.9*0.9</f>
        <v>9882</v>
      </c>
      <c r="R15" s="26">
        <f>'BAR BB| Open rates'!R15*0.9*0.9</f>
        <v>10692</v>
      </c>
      <c r="S15" s="26">
        <f>'BAR BB| Open rates'!S15*0.9*0.9</f>
        <v>10692</v>
      </c>
      <c r="T15" s="26">
        <f>'BAR BB| Open rates'!T15*0.9*0.9</f>
        <v>10692</v>
      </c>
      <c r="U15" s="26">
        <f>'BAR BB| Open rates'!U15*0.9*0.9</f>
        <v>10692</v>
      </c>
      <c r="V15" s="26">
        <f>'BAR BB| Open rates'!V15*0.9*0.9</f>
        <v>12717</v>
      </c>
      <c r="W15" s="26">
        <f>'BAR BB| Open rates'!W15*0.9*0.9</f>
        <v>11745</v>
      </c>
      <c r="X15" s="26">
        <f>'BAR BB| Open rates'!X15*0.9*0.9</f>
        <v>18225</v>
      </c>
      <c r="Y15" s="26">
        <f>'BAR BB| Open rates'!Y15*0.9*0.9</f>
        <v>37179</v>
      </c>
      <c r="Z15" s="26">
        <f>'BAR BB| Open rates'!Z15*0.9*0.9</f>
        <v>37179</v>
      </c>
      <c r="AA15" s="26">
        <f>'BAR BB| Open rates'!AA15*0.9*0.9</f>
        <v>37179</v>
      </c>
      <c r="AB15" s="26">
        <f>'BAR BB| Open rates'!AB15*0.9*0.9</f>
        <v>39609</v>
      </c>
      <c r="AC15" s="26">
        <f>'BAR BB| Open rates'!AC15*0.9*0.9</f>
        <v>37179</v>
      </c>
      <c r="AD15" s="26">
        <f>'BAR BB| Open rates'!AD15*0.9*0.9</f>
        <v>26649</v>
      </c>
      <c r="AE15" s="26">
        <f>'BAR BB| Open rates'!AE15*0.9*0.9</f>
        <v>19359</v>
      </c>
      <c r="AF15" s="26">
        <f>'BAR BB| Open rates'!AF15*0.9*0.9</f>
        <v>20979</v>
      </c>
      <c r="AG15" s="26">
        <f>'BAR BB| Open rates'!AG15*0.9*0.9</f>
        <v>22599</v>
      </c>
      <c r="AH15" s="26">
        <f>'BAR BB| Open rates'!AH15*0.9*0.9</f>
        <v>20979</v>
      </c>
      <c r="AI15" s="26">
        <f>'BAR BB| Open rates'!AI15*0.9*0.9</f>
        <v>22599</v>
      </c>
      <c r="AJ15" s="26">
        <f>'BAR BB| Open rates'!AJ15*0.9*0.9</f>
        <v>24219</v>
      </c>
      <c r="AK15" s="26">
        <f>'BAR BB| Open rates'!AK15*0.9*0.9</f>
        <v>27459</v>
      </c>
      <c r="AL15" s="26">
        <f>'BAR BB| Open rates'!AL15*0.9*0.9</f>
        <v>30699</v>
      </c>
      <c r="AM15" s="26">
        <f>'BAR BB| Open rates'!AM15*0.9*0.9</f>
        <v>27459</v>
      </c>
      <c r="AN15" s="26">
        <f>'BAR BB| Open rates'!AN15*0.9*0.9</f>
        <v>33939</v>
      </c>
      <c r="AO15" s="26">
        <f>'BAR BB| Open rates'!AO15*0.9*0.9</f>
        <v>36369</v>
      </c>
      <c r="AP15" s="26">
        <f>'BAR BB| Open rates'!AP15*0.9*0.9</f>
        <v>24219</v>
      </c>
      <c r="AQ15" s="26">
        <f>'BAR BB| Open rates'!AQ15*0.9*0.9</f>
        <v>19359</v>
      </c>
      <c r="AR15" s="26">
        <f>'BAR BB| Open rates'!AR15*0.9*0.9</f>
        <v>16281</v>
      </c>
      <c r="AS15" s="26">
        <f>'BAR BB| Open rates'!AS15*0.9*0.9</f>
        <v>15471</v>
      </c>
      <c r="AT15" s="26">
        <f>'BAR BB| Open rates'!AT15*0.9*0.9</f>
        <v>14499</v>
      </c>
      <c r="AU15" s="26">
        <f>'BAR BB| Open rates'!AU15*0.9*0.9</f>
        <v>11745</v>
      </c>
      <c r="AV15" s="26">
        <f>'BAR BB| Open rates'!AV15*0.9*0.9</f>
        <v>12879</v>
      </c>
      <c r="AW15" s="26">
        <f>'BAR BB| Open rates'!AW15*0.9*0.9</f>
        <v>13446</v>
      </c>
      <c r="AX15" s="26">
        <f>'BAR BB| Open rates'!AX15*0.9*0.9</f>
        <v>12879</v>
      </c>
      <c r="AY15" s="26">
        <f>'BAR BB| Open rates'!AY15*0.9*0.9</f>
        <v>12879</v>
      </c>
      <c r="AZ15" s="26">
        <f>'BAR BB| Open rates'!AZ15*0.9*0.9</f>
        <v>13446</v>
      </c>
      <c r="BA15" s="26">
        <f>'BAR BB| Open rates'!BA15*0.9*0.9</f>
        <v>12879</v>
      </c>
      <c r="BB15" s="26">
        <f>'BAR BB| Open rates'!BB15*0.9*0.9</f>
        <v>13446</v>
      </c>
      <c r="BC15" s="26">
        <f>'BAR BB| Open rates'!BC15*0.9*0.9</f>
        <v>12879</v>
      </c>
    </row>
    <row r="16" spans="1:55" s="76" customFormat="1" ht="12" customHeight="1" x14ac:dyDescent="0.2">
      <c r="A16" s="15">
        <v>2</v>
      </c>
      <c r="B16" s="26">
        <f>'BAR BB| Open rates'!B16*0.9*0.9</f>
        <v>12960</v>
      </c>
      <c r="C16" s="26">
        <f>'BAR BB| Open rates'!C16*0.9*0.9</f>
        <v>13932</v>
      </c>
      <c r="D16" s="26">
        <f>'BAR BB| Open rates'!D16*0.9*0.9</f>
        <v>13932</v>
      </c>
      <c r="E16" s="26">
        <f>'BAR BB| Open rates'!E16*0.9*0.9</f>
        <v>17010</v>
      </c>
      <c r="F16" s="26">
        <f>'BAR BB| Open rates'!F16*0.9*0.9</f>
        <v>11907</v>
      </c>
      <c r="G16" s="26">
        <f>'BAR BB| Open rates'!G16*0.9*0.9</f>
        <v>11907</v>
      </c>
      <c r="H16" s="26">
        <f>'BAR BB| Open rates'!H16*0.9*0.9</f>
        <v>11097</v>
      </c>
      <c r="I16" s="26">
        <f>'BAR BB| Open rates'!I16*0.9*0.9</f>
        <v>11907</v>
      </c>
      <c r="J16" s="26">
        <f>'BAR BB| Open rates'!J16*0.9*0.9</f>
        <v>11097</v>
      </c>
      <c r="K16" s="26">
        <f>'BAR BB| Open rates'!K16*0.9*0.9</f>
        <v>11907</v>
      </c>
      <c r="L16" s="26">
        <f>'BAR BB| Open rates'!L16*0.9*0.9</f>
        <v>11097</v>
      </c>
      <c r="M16" s="26">
        <f>'BAR BB| Open rates'!M16*0.9*0.9</f>
        <v>11907</v>
      </c>
      <c r="N16" s="26">
        <f>'BAR BB| Open rates'!N16*0.9*0.9</f>
        <v>11097</v>
      </c>
      <c r="O16" s="26">
        <f>'BAR BB| Open rates'!O16*0.9*0.9</f>
        <v>11907</v>
      </c>
      <c r="P16" s="26">
        <f>'BAR BB| Open rates'!P16*0.9*0.9</f>
        <v>11097</v>
      </c>
      <c r="Q16" s="26">
        <f>'BAR BB| Open rates'!Q16*0.9*0.9</f>
        <v>11097</v>
      </c>
      <c r="R16" s="26">
        <f>'BAR BB| Open rates'!R16*0.9*0.9</f>
        <v>11907</v>
      </c>
      <c r="S16" s="26">
        <f>'BAR BB| Open rates'!S16*0.9*0.9</f>
        <v>11907</v>
      </c>
      <c r="T16" s="26">
        <f>'BAR BB| Open rates'!T16*0.9*0.9</f>
        <v>11907</v>
      </c>
      <c r="U16" s="26">
        <f>'BAR BB| Open rates'!U16*0.9*0.9</f>
        <v>11907</v>
      </c>
      <c r="V16" s="26">
        <f>'BAR BB| Open rates'!V16*0.9*0.9</f>
        <v>13932</v>
      </c>
      <c r="W16" s="26">
        <f>'BAR BB| Open rates'!W16*0.9*0.9</f>
        <v>12960</v>
      </c>
      <c r="X16" s="26">
        <f>'BAR BB| Open rates'!X16*0.9*0.9</f>
        <v>19440</v>
      </c>
      <c r="Y16" s="26">
        <f>'BAR BB| Open rates'!Y16*0.9*0.9</f>
        <v>38799</v>
      </c>
      <c r="Z16" s="26">
        <f>'BAR BB| Open rates'!Z16*0.9*0.9</f>
        <v>38799</v>
      </c>
      <c r="AA16" s="26">
        <f>'BAR BB| Open rates'!AA16*0.9*0.9</f>
        <v>38799</v>
      </c>
      <c r="AB16" s="26">
        <f>'BAR BB| Open rates'!AB16*0.9*0.9</f>
        <v>41229</v>
      </c>
      <c r="AC16" s="26">
        <f>'BAR BB| Open rates'!AC16*0.9*0.9</f>
        <v>38799</v>
      </c>
      <c r="AD16" s="26">
        <f>'BAR BB| Open rates'!AD16*0.9*0.9</f>
        <v>28269</v>
      </c>
      <c r="AE16" s="26">
        <f>'BAR BB| Open rates'!AE16*0.9*0.9</f>
        <v>20979</v>
      </c>
      <c r="AF16" s="26">
        <f>'BAR BB| Open rates'!AF16*0.9*0.9</f>
        <v>22599</v>
      </c>
      <c r="AG16" s="26">
        <f>'BAR BB| Open rates'!AG16*0.9*0.9</f>
        <v>24219</v>
      </c>
      <c r="AH16" s="26">
        <f>'BAR BB| Open rates'!AH16*0.9*0.9</f>
        <v>22599</v>
      </c>
      <c r="AI16" s="26">
        <f>'BAR BB| Open rates'!AI16*0.9*0.9</f>
        <v>24219</v>
      </c>
      <c r="AJ16" s="26">
        <f>'BAR BB| Open rates'!AJ16*0.9*0.9</f>
        <v>25839</v>
      </c>
      <c r="AK16" s="26">
        <f>'BAR BB| Open rates'!AK16*0.9*0.9</f>
        <v>29079</v>
      </c>
      <c r="AL16" s="26">
        <f>'BAR BB| Open rates'!AL16*0.9*0.9</f>
        <v>32319</v>
      </c>
      <c r="AM16" s="26">
        <f>'BAR BB| Open rates'!AM16*0.9*0.9</f>
        <v>29079</v>
      </c>
      <c r="AN16" s="26">
        <f>'BAR BB| Open rates'!AN16*0.9*0.9</f>
        <v>35559</v>
      </c>
      <c r="AO16" s="26">
        <f>'BAR BB| Open rates'!AO16*0.9*0.9</f>
        <v>37989</v>
      </c>
      <c r="AP16" s="26">
        <f>'BAR BB| Open rates'!AP16*0.9*0.9</f>
        <v>25839</v>
      </c>
      <c r="AQ16" s="26">
        <f>'BAR BB| Open rates'!AQ16*0.9*0.9</f>
        <v>20979</v>
      </c>
      <c r="AR16" s="26">
        <f>'BAR BB| Open rates'!AR16*0.9*0.9</f>
        <v>17901</v>
      </c>
      <c r="AS16" s="26">
        <f>'BAR BB| Open rates'!AS16*0.9*0.9</f>
        <v>17091</v>
      </c>
      <c r="AT16" s="26">
        <f>'BAR BB| Open rates'!AT16*0.9*0.9</f>
        <v>16119</v>
      </c>
      <c r="AU16" s="26">
        <f>'BAR BB| Open rates'!AU16*0.9*0.9</f>
        <v>13365</v>
      </c>
      <c r="AV16" s="26">
        <f>'BAR BB| Open rates'!AV16*0.9*0.9</f>
        <v>14499</v>
      </c>
      <c r="AW16" s="26">
        <f>'BAR BB| Open rates'!AW16*0.9*0.9</f>
        <v>15066</v>
      </c>
      <c r="AX16" s="26">
        <f>'BAR BB| Open rates'!AX16*0.9*0.9</f>
        <v>14499</v>
      </c>
      <c r="AY16" s="26">
        <f>'BAR BB| Open rates'!AY16*0.9*0.9</f>
        <v>14499</v>
      </c>
      <c r="AZ16" s="26">
        <f>'BAR BB| Open rates'!AZ16*0.9*0.9</f>
        <v>15066</v>
      </c>
      <c r="BA16" s="26">
        <f>'BAR BB| Open rates'!BA16*0.9*0.9</f>
        <v>14499</v>
      </c>
      <c r="BB16" s="26">
        <f>'BAR BB| Open rates'!BB16*0.9*0.9</f>
        <v>15066</v>
      </c>
      <c r="BC16" s="26">
        <f>'BAR BB| Open rates'!BC16*0.9*0.9</f>
        <v>14499</v>
      </c>
    </row>
    <row r="17" spans="1:55" s="76" customFormat="1" ht="12" customHeight="1" x14ac:dyDescent="0.2">
      <c r="A17" s="75" t="s">
        <v>160</v>
      </c>
      <c r="B17" s="26"/>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row>
    <row r="18" spans="1:55" s="76" customFormat="1" ht="12" customHeight="1" x14ac:dyDescent="0.2">
      <c r="A18" s="15">
        <v>1</v>
      </c>
      <c r="B18" s="26">
        <f>'BAR BB| Open rates'!B18*0.9*0.9</f>
        <v>12150</v>
      </c>
      <c r="C18" s="26">
        <f>'BAR BB| Open rates'!C18*0.9*0.9</f>
        <v>13122</v>
      </c>
      <c r="D18" s="26">
        <f>'BAR BB| Open rates'!D18*0.9*0.9</f>
        <v>13122</v>
      </c>
      <c r="E18" s="26">
        <f>'BAR BB| Open rates'!E18*0.9*0.9</f>
        <v>16200</v>
      </c>
      <c r="F18" s="26">
        <f>'BAR BB| Open rates'!F18*0.9*0.9</f>
        <v>11097</v>
      </c>
      <c r="G18" s="26">
        <f>'BAR BB| Open rates'!G18*0.9*0.9</f>
        <v>11097</v>
      </c>
      <c r="H18" s="26">
        <f>'BAR BB| Open rates'!H18*0.9*0.9</f>
        <v>10287</v>
      </c>
      <c r="I18" s="26">
        <f>'BAR BB| Open rates'!I18*0.9*0.9</f>
        <v>11097</v>
      </c>
      <c r="J18" s="26">
        <f>'BAR BB| Open rates'!J18*0.9*0.9</f>
        <v>10287</v>
      </c>
      <c r="K18" s="26">
        <f>'BAR BB| Open rates'!K18*0.9*0.9</f>
        <v>11097</v>
      </c>
      <c r="L18" s="26">
        <f>'BAR BB| Open rates'!L18*0.9*0.9</f>
        <v>10287</v>
      </c>
      <c r="M18" s="26">
        <f>'BAR BB| Open rates'!M18*0.9*0.9</f>
        <v>11097</v>
      </c>
      <c r="N18" s="26">
        <f>'BAR BB| Open rates'!N18*0.9*0.9</f>
        <v>10287</v>
      </c>
      <c r="O18" s="26">
        <f>'BAR BB| Open rates'!O18*0.9*0.9</f>
        <v>11097</v>
      </c>
      <c r="P18" s="26">
        <f>'BAR BB| Open rates'!P18*0.9*0.9</f>
        <v>10287</v>
      </c>
      <c r="Q18" s="26">
        <f>'BAR BB| Open rates'!Q18*0.9*0.9</f>
        <v>10287</v>
      </c>
      <c r="R18" s="26">
        <f>'BAR BB| Open rates'!R18*0.9*0.9</f>
        <v>11097</v>
      </c>
      <c r="S18" s="26">
        <f>'BAR BB| Open rates'!S18*0.9*0.9</f>
        <v>11097</v>
      </c>
      <c r="T18" s="26">
        <f>'BAR BB| Open rates'!T18*0.9*0.9</f>
        <v>11097</v>
      </c>
      <c r="U18" s="26">
        <f>'BAR BB| Open rates'!U18*0.9*0.9</f>
        <v>11097</v>
      </c>
      <c r="V18" s="26">
        <f>'BAR BB| Open rates'!V18*0.9*0.9</f>
        <v>13122</v>
      </c>
      <c r="W18" s="26">
        <f>'BAR BB| Open rates'!W18*0.9*0.9</f>
        <v>12150</v>
      </c>
      <c r="X18" s="26">
        <f>'BAR BB| Open rates'!X18*0.9*0.9</f>
        <v>18630</v>
      </c>
      <c r="Y18" s="26">
        <f>'BAR BB| Open rates'!Y18*0.9*0.9</f>
        <v>38799</v>
      </c>
      <c r="Z18" s="26">
        <f>'BAR BB| Open rates'!Z18*0.9*0.9</f>
        <v>38799</v>
      </c>
      <c r="AA18" s="26">
        <f>'BAR BB| Open rates'!AA18*0.9*0.9</f>
        <v>38799</v>
      </c>
      <c r="AB18" s="26">
        <f>'BAR BB| Open rates'!AB18*0.9*0.9</f>
        <v>41229</v>
      </c>
      <c r="AC18" s="26">
        <f>'BAR BB| Open rates'!AC18*0.9*0.9</f>
        <v>38799</v>
      </c>
      <c r="AD18" s="26">
        <f>'BAR BB| Open rates'!AD18*0.9*0.9</f>
        <v>27459</v>
      </c>
      <c r="AE18" s="26">
        <f>'BAR BB| Open rates'!AE18*0.9*0.9</f>
        <v>20169</v>
      </c>
      <c r="AF18" s="26">
        <f>'BAR BB| Open rates'!AF18*0.9*0.9</f>
        <v>21789</v>
      </c>
      <c r="AG18" s="26">
        <f>'BAR BB| Open rates'!AG18*0.9*0.9</f>
        <v>23409</v>
      </c>
      <c r="AH18" s="26">
        <f>'BAR BB| Open rates'!AH18*0.9*0.9</f>
        <v>21789</v>
      </c>
      <c r="AI18" s="26">
        <f>'BAR BB| Open rates'!AI18*0.9*0.9</f>
        <v>23409</v>
      </c>
      <c r="AJ18" s="26">
        <f>'BAR BB| Open rates'!AJ18*0.9*0.9</f>
        <v>25029</v>
      </c>
      <c r="AK18" s="26">
        <f>'BAR BB| Open rates'!AK18*0.9*0.9</f>
        <v>29079</v>
      </c>
      <c r="AL18" s="26">
        <f>'BAR BB| Open rates'!AL18*0.9*0.9</f>
        <v>32319</v>
      </c>
      <c r="AM18" s="26">
        <f>'BAR BB| Open rates'!AM18*0.9*0.9</f>
        <v>29079</v>
      </c>
      <c r="AN18" s="26">
        <f>'BAR BB| Open rates'!AN18*0.9*0.9</f>
        <v>35559</v>
      </c>
      <c r="AO18" s="26">
        <f>'BAR BB| Open rates'!AO18*0.9*0.9</f>
        <v>37989</v>
      </c>
      <c r="AP18" s="26">
        <f>'BAR BB| Open rates'!AP18*0.9*0.9</f>
        <v>25029</v>
      </c>
      <c r="AQ18" s="26">
        <f>'BAR BB| Open rates'!AQ18*0.9*0.9</f>
        <v>20169</v>
      </c>
      <c r="AR18" s="26">
        <f>'BAR BB| Open rates'!AR18*0.9*0.9</f>
        <v>17091</v>
      </c>
      <c r="AS18" s="26">
        <f>'BAR BB| Open rates'!AS18*0.9*0.9</f>
        <v>16281</v>
      </c>
      <c r="AT18" s="26">
        <f>'BAR BB| Open rates'!AT18*0.9*0.9</f>
        <v>15309</v>
      </c>
      <c r="AU18" s="26">
        <f>'BAR BB| Open rates'!AU18*0.9*0.9</f>
        <v>12150</v>
      </c>
      <c r="AV18" s="26">
        <f>'BAR BB| Open rates'!AV18*0.9*0.9</f>
        <v>13689</v>
      </c>
      <c r="AW18" s="26">
        <f>'BAR BB| Open rates'!AW18*0.9*0.9</f>
        <v>14256</v>
      </c>
      <c r="AX18" s="26">
        <f>'BAR BB| Open rates'!AX18*0.9*0.9</f>
        <v>13689</v>
      </c>
      <c r="AY18" s="26">
        <f>'BAR BB| Open rates'!AY18*0.9*0.9</f>
        <v>13689</v>
      </c>
      <c r="AZ18" s="26">
        <f>'BAR BB| Open rates'!AZ18*0.9*0.9</f>
        <v>14256</v>
      </c>
      <c r="BA18" s="26">
        <f>'BAR BB| Open rates'!BA18*0.9*0.9</f>
        <v>13689</v>
      </c>
      <c r="BB18" s="26">
        <f>'BAR BB| Open rates'!BB18*0.9*0.9</f>
        <v>14256</v>
      </c>
      <c r="BC18" s="26">
        <f>'BAR BB| Open rates'!BC18*0.9*0.9</f>
        <v>13689</v>
      </c>
    </row>
    <row r="19" spans="1:55" s="76" customFormat="1" ht="12" customHeight="1" x14ac:dyDescent="0.2">
      <c r="A19" s="15">
        <v>2</v>
      </c>
      <c r="B19" s="26">
        <f>'BAR BB| Open rates'!B19*0.9*0.9</f>
        <v>13365</v>
      </c>
      <c r="C19" s="26">
        <f>'BAR BB| Open rates'!C19*0.9*0.9</f>
        <v>14337</v>
      </c>
      <c r="D19" s="26">
        <f>'BAR BB| Open rates'!D19*0.9*0.9</f>
        <v>14337</v>
      </c>
      <c r="E19" s="26">
        <f>'BAR BB| Open rates'!E19*0.9*0.9</f>
        <v>17415</v>
      </c>
      <c r="F19" s="26">
        <f>'BAR BB| Open rates'!F19*0.9*0.9</f>
        <v>12312</v>
      </c>
      <c r="G19" s="26">
        <f>'BAR BB| Open rates'!G19*0.9*0.9</f>
        <v>12312</v>
      </c>
      <c r="H19" s="26">
        <f>'BAR BB| Open rates'!H19*0.9*0.9</f>
        <v>11502</v>
      </c>
      <c r="I19" s="26">
        <f>'BAR BB| Open rates'!I19*0.9*0.9</f>
        <v>12312</v>
      </c>
      <c r="J19" s="26">
        <f>'BAR BB| Open rates'!J19*0.9*0.9</f>
        <v>11502</v>
      </c>
      <c r="K19" s="26">
        <f>'BAR BB| Open rates'!K19*0.9*0.9</f>
        <v>12312</v>
      </c>
      <c r="L19" s="26">
        <f>'BAR BB| Open rates'!L19*0.9*0.9</f>
        <v>11502</v>
      </c>
      <c r="M19" s="26">
        <f>'BAR BB| Open rates'!M19*0.9*0.9</f>
        <v>12312</v>
      </c>
      <c r="N19" s="26">
        <f>'BAR BB| Open rates'!N19*0.9*0.9</f>
        <v>11502</v>
      </c>
      <c r="O19" s="26">
        <f>'BAR BB| Open rates'!O19*0.9*0.9</f>
        <v>12312</v>
      </c>
      <c r="P19" s="26">
        <f>'BAR BB| Open rates'!P19*0.9*0.9</f>
        <v>11502</v>
      </c>
      <c r="Q19" s="26">
        <f>'BAR BB| Open rates'!Q19*0.9*0.9</f>
        <v>11502</v>
      </c>
      <c r="R19" s="26">
        <f>'BAR BB| Open rates'!R19*0.9*0.9</f>
        <v>12312</v>
      </c>
      <c r="S19" s="26">
        <f>'BAR BB| Open rates'!S19*0.9*0.9</f>
        <v>12312</v>
      </c>
      <c r="T19" s="26">
        <f>'BAR BB| Open rates'!T19*0.9*0.9</f>
        <v>12312</v>
      </c>
      <c r="U19" s="26">
        <f>'BAR BB| Open rates'!U19*0.9*0.9</f>
        <v>12312</v>
      </c>
      <c r="V19" s="26">
        <f>'BAR BB| Open rates'!V19*0.9*0.9</f>
        <v>14337</v>
      </c>
      <c r="W19" s="26">
        <f>'BAR BB| Open rates'!W19*0.9*0.9</f>
        <v>13365</v>
      </c>
      <c r="X19" s="26">
        <f>'BAR BB| Open rates'!X19*0.9*0.9</f>
        <v>19845</v>
      </c>
      <c r="Y19" s="26">
        <f>'BAR BB| Open rates'!Y19*0.9*0.9</f>
        <v>40419</v>
      </c>
      <c r="Z19" s="26">
        <f>'BAR BB| Open rates'!Z19*0.9*0.9</f>
        <v>40419</v>
      </c>
      <c r="AA19" s="26">
        <f>'BAR BB| Open rates'!AA19*0.9*0.9</f>
        <v>40419</v>
      </c>
      <c r="AB19" s="26">
        <f>'BAR BB| Open rates'!AB19*0.9*0.9</f>
        <v>42849</v>
      </c>
      <c r="AC19" s="26">
        <f>'BAR BB| Open rates'!AC19*0.9*0.9</f>
        <v>40419</v>
      </c>
      <c r="AD19" s="26">
        <f>'BAR BB| Open rates'!AD19*0.9*0.9</f>
        <v>29079</v>
      </c>
      <c r="AE19" s="26">
        <f>'BAR BB| Open rates'!AE19*0.9*0.9</f>
        <v>21789</v>
      </c>
      <c r="AF19" s="26">
        <f>'BAR BB| Open rates'!AF19*0.9*0.9</f>
        <v>23409</v>
      </c>
      <c r="AG19" s="26">
        <f>'BAR BB| Open rates'!AG19*0.9*0.9</f>
        <v>25029</v>
      </c>
      <c r="AH19" s="26">
        <f>'BAR BB| Open rates'!AH19*0.9*0.9</f>
        <v>23409</v>
      </c>
      <c r="AI19" s="26">
        <f>'BAR BB| Open rates'!AI19*0.9*0.9</f>
        <v>25029</v>
      </c>
      <c r="AJ19" s="26">
        <f>'BAR BB| Open rates'!AJ19*0.9*0.9</f>
        <v>26649</v>
      </c>
      <c r="AK19" s="26">
        <f>'BAR BB| Open rates'!AK19*0.9*0.9</f>
        <v>30699</v>
      </c>
      <c r="AL19" s="26">
        <f>'BAR BB| Open rates'!AL19*0.9*0.9</f>
        <v>33939</v>
      </c>
      <c r="AM19" s="26">
        <f>'BAR BB| Open rates'!AM19*0.9*0.9</f>
        <v>30699</v>
      </c>
      <c r="AN19" s="26">
        <f>'BAR BB| Open rates'!AN19*0.9*0.9</f>
        <v>37179</v>
      </c>
      <c r="AO19" s="26">
        <f>'BAR BB| Open rates'!AO19*0.9*0.9</f>
        <v>39609</v>
      </c>
      <c r="AP19" s="26">
        <f>'BAR BB| Open rates'!AP19*0.9*0.9</f>
        <v>26649</v>
      </c>
      <c r="AQ19" s="26">
        <f>'BAR BB| Open rates'!AQ19*0.9*0.9</f>
        <v>21789</v>
      </c>
      <c r="AR19" s="26">
        <f>'BAR BB| Open rates'!AR19*0.9*0.9</f>
        <v>18711</v>
      </c>
      <c r="AS19" s="26">
        <f>'BAR BB| Open rates'!AS19*0.9*0.9</f>
        <v>17901</v>
      </c>
      <c r="AT19" s="26">
        <f>'BAR BB| Open rates'!AT19*0.9*0.9</f>
        <v>16929</v>
      </c>
      <c r="AU19" s="26">
        <f>'BAR BB| Open rates'!AU19*0.9*0.9</f>
        <v>13770</v>
      </c>
      <c r="AV19" s="26">
        <f>'BAR BB| Open rates'!AV19*0.9*0.9</f>
        <v>15309</v>
      </c>
      <c r="AW19" s="26">
        <f>'BAR BB| Open rates'!AW19*0.9*0.9</f>
        <v>15876</v>
      </c>
      <c r="AX19" s="26">
        <f>'BAR BB| Open rates'!AX19*0.9*0.9</f>
        <v>15309</v>
      </c>
      <c r="AY19" s="26">
        <f>'BAR BB| Open rates'!AY19*0.9*0.9</f>
        <v>15309</v>
      </c>
      <c r="AZ19" s="26">
        <f>'BAR BB| Open rates'!AZ19*0.9*0.9</f>
        <v>15876</v>
      </c>
      <c r="BA19" s="26">
        <f>'BAR BB| Open rates'!BA19*0.9*0.9</f>
        <v>15309</v>
      </c>
      <c r="BB19" s="26">
        <f>'BAR BB| Open rates'!BB19*0.9*0.9</f>
        <v>15876</v>
      </c>
      <c r="BC19" s="26">
        <f>'BAR BB| Open rates'!BC19*0.9*0.9</f>
        <v>15309</v>
      </c>
    </row>
    <row r="20" spans="1:55" s="76" customFormat="1" ht="12" customHeight="1" x14ac:dyDescent="0.2">
      <c r="A20" s="75" t="s">
        <v>56</v>
      </c>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row>
    <row r="21" spans="1:55" s="76" customFormat="1" ht="12" customHeight="1" x14ac:dyDescent="0.2">
      <c r="A21" s="15">
        <v>1</v>
      </c>
      <c r="B21" s="26">
        <f>'BAR BB| Open rates'!B21*0.9*0.9</f>
        <v>13689</v>
      </c>
      <c r="C21" s="26">
        <f>'BAR BB| Open rates'!C21*0.9*0.9</f>
        <v>14661</v>
      </c>
      <c r="D21" s="26">
        <f>'BAR BB| Open rates'!D21*0.9*0.9</f>
        <v>14661</v>
      </c>
      <c r="E21" s="26">
        <f>'BAR BB| Open rates'!E21*0.9*0.9</f>
        <v>17739</v>
      </c>
      <c r="F21" s="26">
        <f>'BAR BB| Open rates'!F21*0.9*0.9</f>
        <v>12636</v>
      </c>
      <c r="G21" s="26">
        <f>'BAR BB| Open rates'!G21*0.9*0.9</f>
        <v>12636</v>
      </c>
      <c r="H21" s="26">
        <f>'BAR BB| Open rates'!H21*0.9*0.9</f>
        <v>11826</v>
      </c>
      <c r="I21" s="26">
        <f>'BAR BB| Open rates'!I21*0.9*0.9</f>
        <v>12636</v>
      </c>
      <c r="J21" s="26">
        <f>'BAR BB| Open rates'!J21*0.9*0.9</f>
        <v>11826</v>
      </c>
      <c r="K21" s="26">
        <f>'BAR BB| Open rates'!K21*0.9*0.9</f>
        <v>12636</v>
      </c>
      <c r="L21" s="26">
        <f>'BAR BB| Open rates'!L21*0.9*0.9</f>
        <v>11826</v>
      </c>
      <c r="M21" s="26">
        <f>'BAR BB| Open rates'!M21*0.9*0.9</f>
        <v>12636</v>
      </c>
      <c r="N21" s="26">
        <f>'BAR BB| Open rates'!N21*0.9*0.9</f>
        <v>11826</v>
      </c>
      <c r="O21" s="26">
        <f>'BAR BB| Open rates'!O21*0.9*0.9</f>
        <v>12636</v>
      </c>
      <c r="P21" s="26">
        <f>'BAR BB| Open rates'!P21*0.9*0.9</f>
        <v>11826</v>
      </c>
      <c r="Q21" s="26">
        <f>'BAR BB| Open rates'!Q21*0.9*0.9</f>
        <v>11826</v>
      </c>
      <c r="R21" s="26">
        <f>'BAR BB| Open rates'!R21*0.9*0.9</f>
        <v>12636</v>
      </c>
      <c r="S21" s="26">
        <f>'BAR BB| Open rates'!S21*0.9*0.9</f>
        <v>12636</v>
      </c>
      <c r="T21" s="26">
        <f>'BAR BB| Open rates'!T21*0.9*0.9</f>
        <v>12636</v>
      </c>
      <c r="U21" s="26">
        <f>'BAR BB| Open rates'!U21*0.9*0.9</f>
        <v>12636</v>
      </c>
      <c r="V21" s="26">
        <f>'BAR BB| Open rates'!V21*0.9*0.9</f>
        <v>14661</v>
      </c>
      <c r="W21" s="26">
        <f>'BAR BB| Open rates'!W21*0.9*0.9</f>
        <v>13689</v>
      </c>
      <c r="X21" s="26">
        <f>'BAR BB| Open rates'!X21*0.9*0.9</f>
        <v>20169</v>
      </c>
      <c r="Y21" s="26">
        <f>'BAR BB| Open rates'!Y21*0.9*0.9</f>
        <v>63909</v>
      </c>
      <c r="Z21" s="26">
        <f>'BAR BB| Open rates'!Z21*0.9*0.9</f>
        <v>63909</v>
      </c>
      <c r="AA21" s="26">
        <f>'BAR BB| Open rates'!AA21*0.9*0.9</f>
        <v>63909</v>
      </c>
      <c r="AB21" s="26">
        <f>'BAR BB| Open rates'!AB21*0.9*0.9</f>
        <v>66339</v>
      </c>
      <c r="AC21" s="26">
        <f>'BAR BB| Open rates'!AC21*0.9*0.9</f>
        <v>63909</v>
      </c>
      <c r="AD21" s="26">
        <f>'BAR BB| Open rates'!AD21*0.9*0.9</f>
        <v>42849</v>
      </c>
      <c r="AE21" s="26">
        <f>'BAR BB| Open rates'!AE21*0.9*0.9</f>
        <v>35559</v>
      </c>
      <c r="AF21" s="26">
        <f>'BAR BB| Open rates'!AF21*0.9*0.9</f>
        <v>37179</v>
      </c>
      <c r="AG21" s="26">
        <f>'BAR BB| Open rates'!AG21*0.9*0.9</f>
        <v>38799</v>
      </c>
      <c r="AH21" s="26">
        <f>'BAR BB| Open rates'!AH21*0.9*0.9</f>
        <v>37179</v>
      </c>
      <c r="AI21" s="26">
        <f>'BAR BB| Open rates'!AI21*0.9*0.9</f>
        <v>38799</v>
      </c>
      <c r="AJ21" s="26">
        <f>'BAR BB| Open rates'!AJ21*0.9*0.9</f>
        <v>40419</v>
      </c>
      <c r="AK21" s="26">
        <f>'BAR BB| Open rates'!AK21*0.9*0.9</f>
        <v>48519</v>
      </c>
      <c r="AL21" s="26">
        <f>'BAR BB| Open rates'!AL21*0.9*0.9</f>
        <v>51759</v>
      </c>
      <c r="AM21" s="26">
        <f>'BAR BB| Open rates'!AM21*0.9*0.9</f>
        <v>48519</v>
      </c>
      <c r="AN21" s="26">
        <f>'BAR BB| Open rates'!AN21*0.9*0.9</f>
        <v>54999</v>
      </c>
      <c r="AO21" s="26">
        <f>'BAR BB| Open rates'!AO21*0.9*0.9</f>
        <v>59049</v>
      </c>
      <c r="AP21" s="26">
        <f>'BAR BB| Open rates'!AP21*0.9*0.9</f>
        <v>40419</v>
      </c>
      <c r="AQ21" s="26">
        <f>'BAR BB| Open rates'!AQ21*0.9*0.9</f>
        <v>35559</v>
      </c>
      <c r="AR21" s="26">
        <f>'BAR BB| Open rates'!AR21*0.9*0.9</f>
        <v>32481</v>
      </c>
      <c r="AS21" s="26">
        <f>'BAR BB| Open rates'!AS21*0.9*0.9</f>
        <v>31671</v>
      </c>
      <c r="AT21" s="26">
        <f>'BAR BB| Open rates'!AT21*0.9*0.9</f>
        <v>30699</v>
      </c>
      <c r="AU21" s="26">
        <f>'BAR BB| Open rates'!AU21*0.9*0.9</f>
        <v>13689</v>
      </c>
      <c r="AV21" s="26">
        <f>'BAR BB| Open rates'!AV21*0.9*0.9</f>
        <v>29079</v>
      </c>
      <c r="AW21" s="26">
        <f>'BAR BB| Open rates'!AW21*0.9*0.9</f>
        <v>29646</v>
      </c>
      <c r="AX21" s="26">
        <f>'BAR BB| Open rates'!AX21*0.9*0.9</f>
        <v>29079</v>
      </c>
      <c r="AY21" s="26">
        <f>'BAR BB| Open rates'!AY21*0.9*0.9</f>
        <v>29079</v>
      </c>
      <c r="AZ21" s="26">
        <f>'BAR BB| Open rates'!AZ21*0.9*0.9</f>
        <v>29646</v>
      </c>
      <c r="BA21" s="26">
        <f>'BAR BB| Open rates'!BA21*0.9*0.9</f>
        <v>29079</v>
      </c>
      <c r="BB21" s="26">
        <f>'BAR BB| Open rates'!BB21*0.9*0.9</f>
        <v>29646</v>
      </c>
      <c r="BC21" s="26">
        <f>'BAR BB| Open rates'!BC21*0.9*0.9</f>
        <v>29079</v>
      </c>
    </row>
    <row r="22" spans="1:55" s="76" customFormat="1" ht="12" customHeight="1" x14ac:dyDescent="0.2">
      <c r="A22" s="15">
        <v>2</v>
      </c>
      <c r="B22" s="26">
        <f>'BAR BB| Open rates'!B22*0.9*0.9</f>
        <v>14904</v>
      </c>
      <c r="C22" s="26">
        <f>'BAR BB| Open rates'!C22*0.9*0.9</f>
        <v>15876</v>
      </c>
      <c r="D22" s="26">
        <f>'BAR BB| Open rates'!D22*0.9*0.9</f>
        <v>15876</v>
      </c>
      <c r="E22" s="26">
        <f>'BAR BB| Open rates'!E22*0.9*0.9</f>
        <v>18954</v>
      </c>
      <c r="F22" s="26">
        <f>'BAR BB| Open rates'!F22*0.9*0.9</f>
        <v>13851</v>
      </c>
      <c r="G22" s="26">
        <f>'BAR BB| Open rates'!G22*0.9*0.9</f>
        <v>13851</v>
      </c>
      <c r="H22" s="26">
        <f>'BAR BB| Open rates'!H22*0.9*0.9</f>
        <v>13041</v>
      </c>
      <c r="I22" s="26">
        <f>'BAR BB| Open rates'!I22*0.9*0.9</f>
        <v>13851</v>
      </c>
      <c r="J22" s="26">
        <f>'BAR BB| Open rates'!J22*0.9*0.9</f>
        <v>13041</v>
      </c>
      <c r="K22" s="26">
        <f>'BAR BB| Open rates'!K22*0.9*0.9</f>
        <v>13851</v>
      </c>
      <c r="L22" s="26">
        <f>'BAR BB| Open rates'!L22*0.9*0.9</f>
        <v>13041</v>
      </c>
      <c r="M22" s="26">
        <f>'BAR BB| Open rates'!M22*0.9*0.9</f>
        <v>13851</v>
      </c>
      <c r="N22" s="26">
        <f>'BAR BB| Open rates'!N22*0.9*0.9</f>
        <v>13041</v>
      </c>
      <c r="O22" s="26">
        <f>'BAR BB| Open rates'!O22*0.9*0.9</f>
        <v>13851</v>
      </c>
      <c r="P22" s="26">
        <f>'BAR BB| Open rates'!P22*0.9*0.9</f>
        <v>13041</v>
      </c>
      <c r="Q22" s="26">
        <f>'BAR BB| Open rates'!Q22*0.9*0.9</f>
        <v>13041</v>
      </c>
      <c r="R22" s="26">
        <f>'BAR BB| Open rates'!R22*0.9*0.9</f>
        <v>13851</v>
      </c>
      <c r="S22" s="26">
        <f>'BAR BB| Open rates'!S22*0.9*0.9</f>
        <v>13851</v>
      </c>
      <c r="T22" s="26">
        <f>'BAR BB| Open rates'!T22*0.9*0.9</f>
        <v>13851</v>
      </c>
      <c r="U22" s="26">
        <f>'BAR BB| Open rates'!U22*0.9*0.9</f>
        <v>13851</v>
      </c>
      <c r="V22" s="26">
        <f>'BAR BB| Open rates'!V22*0.9*0.9</f>
        <v>15876</v>
      </c>
      <c r="W22" s="26">
        <f>'BAR BB| Open rates'!W22*0.9*0.9</f>
        <v>14904</v>
      </c>
      <c r="X22" s="26">
        <f>'BAR BB| Open rates'!X22*0.9*0.9</f>
        <v>21384</v>
      </c>
      <c r="Y22" s="26">
        <f>'BAR BB| Open rates'!Y22*0.9*0.9</f>
        <v>65529</v>
      </c>
      <c r="Z22" s="26">
        <f>'BAR BB| Open rates'!Z22*0.9*0.9</f>
        <v>65529</v>
      </c>
      <c r="AA22" s="26">
        <f>'BAR BB| Open rates'!AA22*0.9*0.9</f>
        <v>65529</v>
      </c>
      <c r="AB22" s="26">
        <f>'BAR BB| Open rates'!AB22*0.9*0.9</f>
        <v>67959</v>
      </c>
      <c r="AC22" s="26">
        <f>'BAR BB| Open rates'!AC22*0.9*0.9</f>
        <v>65529</v>
      </c>
      <c r="AD22" s="26">
        <f>'BAR BB| Open rates'!AD22*0.9*0.9</f>
        <v>44469</v>
      </c>
      <c r="AE22" s="26">
        <f>'BAR BB| Open rates'!AE22*0.9*0.9</f>
        <v>37179</v>
      </c>
      <c r="AF22" s="26">
        <f>'BAR BB| Open rates'!AF22*0.9*0.9</f>
        <v>38799</v>
      </c>
      <c r="AG22" s="26">
        <f>'BAR BB| Open rates'!AG22*0.9*0.9</f>
        <v>40419</v>
      </c>
      <c r="AH22" s="26">
        <f>'BAR BB| Open rates'!AH22*0.9*0.9</f>
        <v>38799</v>
      </c>
      <c r="AI22" s="26">
        <f>'BAR BB| Open rates'!AI22*0.9*0.9</f>
        <v>40419</v>
      </c>
      <c r="AJ22" s="26">
        <f>'BAR BB| Open rates'!AJ22*0.9*0.9</f>
        <v>42039</v>
      </c>
      <c r="AK22" s="26">
        <f>'BAR BB| Open rates'!AK22*0.9*0.9</f>
        <v>50139</v>
      </c>
      <c r="AL22" s="26">
        <f>'BAR BB| Open rates'!AL22*0.9*0.9</f>
        <v>53379</v>
      </c>
      <c r="AM22" s="26">
        <f>'BAR BB| Open rates'!AM22*0.9*0.9</f>
        <v>50139</v>
      </c>
      <c r="AN22" s="26">
        <f>'BAR BB| Open rates'!AN22*0.9*0.9</f>
        <v>56619</v>
      </c>
      <c r="AO22" s="26">
        <f>'BAR BB| Open rates'!AO22*0.9*0.9</f>
        <v>60669</v>
      </c>
      <c r="AP22" s="26">
        <f>'BAR BB| Open rates'!AP22*0.9*0.9</f>
        <v>42039</v>
      </c>
      <c r="AQ22" s="26">
        <f>'BAR BB| Open rates'!AQ22*0.9*0.9</f>
        <v>37179</v>
      </c>
      <c r="AR22" s="26">
        <f>'BAR BB| Open rates'!AR22*0.9*0.9</f>
        <v>34101</v>
      </c>
      <c r="AS22" s="26">
        <f>'BAR BB| Open rates'!AS22*0.9*0.9</f>
        <v>33291</v>
      </c>
      <c r="AT22" s="26">
        <f>'BAR BB| Open rates'!AT22*0.9*0.9</f>
        <v>32319</v>
      </c>
      <c r="AU22" s="26">
        <f>'BAR BB| Open rates'!AU22*0.9*0.9</f>
        <v>15309</v>
      </c>
      <c r="AV22" s="26">
        <f>'BAR BB| Open rates'!AV22*0.9*0.9</f>
        <v>30699</v>
      </c>
      <c r="AW22" s="26">
        <f>'BAR BB| Open rates'!AW22*0.9*0.9</f>
        <v>31266</v>
      </c>
      <c r="AX22" s="26">
        <f>'BAR BB| Open rates'!AX22*0.9*0.9</f>
        <v>30699</v>
      </c>
      <c r="AY22" s="26">
        <f>'BAR BB| Open rates'!AY22*0.9*0.9</f>
        <v>30699</v>
      </c>
      <c r="AZ22" s="26">
        <f>'BAR BB| Open rates'!AZ22*0.9*0.9</f>
        <v>31266</v>
      </c>
      <c r="BA22" s="26">
        <f>'BAR BB| Open rates'!BA22*0.9*0.9</f>
        <v>30699</v>
      </c>
      <c r="BB22" s="26">
        <f>'BAR BB| Open rates'!BB22*0.9*0.9</f>
        <v>31266</v>
      </c>
      <c r="BC22" s="26">
        <f>'BAR BB| Open rates'!BC22*0.9*0.9</f>
        <v>30699</v>
      </c>
    </row>
    <row r="23" spans="1:55" s="76" customFormat="1" ht="12" customHeight="1" x14ac:dyDescent="0.2">
      <c r="A23" s="15">
        <v>3</v>
      </c>
      <c r="B23" s="26">
        <f>'BAR BB| Open rates'!B23*0.9*0.9</f>
        <v>16119</v>
      </c>
      <c r="C23" s="26">
        <f>'BAR BB| Open rates'!C23*0.9*0.9</f>
        <v>17091</v>
      </c>
      <c r="D23" s="26">
        <f>'BAR BB| Open rates'!D23*0.9*0.9</f>
        <v>17091</v>
      </c>
      <c r="E23" s="26">
        <f>'BAR BB| Open rates'!E23*0.9*0.9</f>
        <v>20169</v>
      </c>
      <c r="F23" s="26">
        <f>'BAR BB| Open rates'!F23*0.9*0.9</f>
        <v>15066</v>
      </c>
      <c r="G23" s="26">
        <f>'BAR BB| Open rates'!G23*0.9*0.9</f>
        <v>15066</v>
      </c>
      <c r="H23" s="26">
        <f>'BAR BB| Open rates'!H23*0.9*0.9</f>
        <v>14256</v>
      </c>
      <c r="I23" s="26">
        <f>'BAR BB| Open rates'!I23*0.9*0.9</f>
        <v>15066</v>
      </c>
      <c r="J23" s="26">
        <f>'BAR BB| Open rates'!J23*0.9*0.9</f>
        <v>14256</v>
      </c>
      <c r="K23" s="26">
        <f>'BAR BB| Open rates'!K23*0.9*0.9</f>
        <v>15066</v>
      </c>
      <c r="L23" s="26">
        <f>'BAR BB| Open rates'!L23*0.9*0.9</f>
        <v>14256</v>
      </c>
      <c r="M23" s="26">
        <f>'BAR BB| Open rates'!M23*0.9*0.9</f>
        <v>15066</v>
      </c>
      <c r="N23" s="26">
        <f>'BAR BB| Open rates'!N23*0.9*0.9</f>
        <v>14256</v>
      </c>
      <c r="O23" s="26">
        <f>'BAR BB| Open rates'!O23*0.9*0.9</f>
        <v>15066</v>
      </c>
      <c r="P23" s="26">
        <f>'BAR BB| Open rates'!P23*0.9*0.9</f>
        <v>14256</v>
      </c>
      <c r="Q23" s="26">
        <f>'BAR BB| Open rates'!Q23*0.9*0.9</f>
        <v>14256</v>
      </c>
      <c r="R23" s="26">
        <f>'BAR BB| Open rates'!R23*0.9*0.9</f>
        <v>15066</v>
      </c>
      <c r="S23" s="26">
        <f>'BAR BB| Open rates'!S23*0.9*0.9</f>
        <v>15066</v>
      </c>
      <c r="T23" s="26">
        <f>'BAR BB| Open rates'!T23*0.9*0.9</f>
        <v>15066</v>
      </c>
      <c r="U23" s="26">
        <f>'BAR BB| Open rates'!U23*0.9*0.9</f>
        <v>15066</v>
      </c>
      <c r="V23" s="26">
        <f>'BAR BB| Open rates'!V23*0.9*0.9</f>
        <v>17091</v>
      </c>
      <c r="W23" s="26">
        <f>'BAR BB| Open rates'!W23*0.9*0.9</f>
        <v>16119</v>
      </c>
      <c r="X23" s="26">
        <f>'BAR BB| Open rates'!X23*0.9*0.9</f>
        <v>22599</v>
      </c>
      <c r="Y23" s="26">
        <f>'BAR BB| Open rates'!Y23*0.9*0.9</f>
        <v>67149</v>
      </c>
      <c r="Z23" s="26">
        <f>'BAR BB| Open rates'!Z23*0.9*0.9</f>
        <v>67149</v>
      </c>
      <c r="AA23" s="26">
        <f>'BAR BB| Open rates'!AA23*0.9*0.9</f>
        <v>67149</v>
      </c>
      <c r="AB23" s="26">
        <f>'BAR BB| Open rates'!AB23*0.9*0.9</f>
        <v>69579</v>
      </c>
      <c r="AC23" s="26">
        <f>'BAR BB| Open rates'!AC23*0.9*0.9</f>
        <v>67149</v>
      </c>
      <c r="AD23" s="26">
        <f>'BAR BB| Open rates'!AD23*0.9*0.9</f>
        <v>46089</v>
      </c>
      <c r="AE23" s="26">
        <f>'BAR BB| Open rates'!AE23*0.9*0.9</f>
        <v>38799</v>
      </c>
      <c r="AF23" s="26">
        <f>'BAR BB| Open rates'!AF23*0.9*0.9</f>
        <v>40419</v>
      </c>
      <c r="AG23" s="26">
        <f>'BAR BB| Open rates'!AG23*0.9*0.9</f>
        <v>42039</v>
      </c>
      <c r="AH23" s="26">
        <f>'BAR BB| Open rates'!AH23*0.9*0.9</f>
        <v>40419</v>
      </c>
      <c r="AI23" s="26">
        <f>'BAR BB| Open rates'!AI23*0.9*0.9</f>
        <v>42039</v>
      </c>
      <c r="AJ23" s="26">
        <f>'BAR BB| Open rates'!AJ23*0.9*0.9</f>
        <v>43659</v>
      </c>
      <c r="AK23" s="26">
        <f>'BAR BB| Open rates'!AK23*0.9*0.9</f>
        <v>51759</v>
      </c>
      <c r="AL23" s="26">
        <f>'BAR BB| Open rates'!AL23*0.9*0.9</f>
        <v>54999</v>
      </c>
      <c r="AM23" s="26">
        <f>'BAR BB| Open rates'!AM23*0.9*0.9</f>
        <v>51759</v>
      </c>
      <c r="AN23" s="26">
        <f>'BAR BB| Open rates'!AN23*0.9*0.9</f>
        <v>58239</v>
      </c>
      <c r="AO23" s="26">
        <f>'BAR BB| Open rates'!AO23*0.9*0.9</f>
        <v>62289</v>
      </c>
      <c r="AP23" s="26">
        <f>'BAR BB| Open rates'!AP23*0.9*0.9</f>
        <v>43659</v>
      </c>
      <c r="AQ23" s="26">
        <f>'BAR BB| Open rates'!AQ23*0.9*0.9</f>
        <v>38799</v>
      </c>
      <c r="AR23" s="26">
        <f>'BAR BB| Open rates'!AR23*0.9*0.9</f>
        <v>35721</v>
      </c>
      <c r="AS23" s="26">
        <f>'BAR BB| Open rates'!AS23*0.9*0.9</f>
        <v>34911</v>
      </c>
      <c r="AT23" s="26">
        <f>'BAR BB| Open rates'!AT23*0.9*0.9</f>
        <v>33939</v>
      </c>
      <c r="AU23" s="26">
        <f>'BAR BB| Open rates'!AU23*0.9*0.9</f>
        <v>16929</v>
      </c>
      <c r="AV23" s="26">
        <f>'BAR BB| Open rates'!AV23*0.9*0.9</f>
        <v>32319</v>
      </c>
      <c r="AW23" s="26">
        <f>'BAR BB| Open rates'!AW23*0.9*0.9</f>
        <v>32886</v>
      </c>
      <c r="AX23" s="26">
        <f>'BAR BB| Open rates'!AX23*0.9*0.9</f>
        <v>32319</v>
      </c>
      <c r="AY23" s="26">
        <f>'BAR BB| Open rates'!AY23*0.9*0.9</f>
        <v>32319</v>
      </c>
      <c r="AZ23" s="26">
        <f>'BAR BB| Open rates'!AZ23*0.9*0.9</f>
        <v>32886</v>
      </c>
      <c r="BA23" s="26">
        <f>'BAR BB| Open rates'!BA23*0.9*0.9</f>
        <v>32319</v>
      </c>
      <c r="BB23" s="26">
        <f>'BAR BB| Open rates'!BB23*0.9*0.9</f>
        <v>32886</v>
      </c>
      <c r="BC23" s="26">
        <f>'BAR BB| Open rates'!BC23*0.9*0.9</f>
        <v>32319</v>
      </c>
    </row>
    <row r="24" spans="1:55" s="76" customFormat="1" ht="12" customHeight="1" x14ac:dyDescent="0.2">
      <c r="A24" s="15">
        <v>4</v>
      </c>
      <c r="B24" s="26">
        <f>'BAR BB| Open rates'!B24*0.9*0.9</f>
        <v>17334</v>
      </c>
      <c r="C24" s="26">
        <f>'BAR BB| Open rates'!C24*0.9*0.9</f>
        <v>18306</v>
      </c>
      <c r="D24" s="26">
        <f>'BAR BB| Open rates'!D24*0.9*0.9</f>
        <v>18306</v>
      </c>
      <c r="E24" s="26">
        <f>'BAR BB| Open rates'!E24*0.9*0.9</f>
        <v>21384</v>
      </c>
      <c r="F24" s="26">
        <f>'BAR BB| Open rates'!F24*0.9*0.9</f>
        <v>16281</v>
      </c>
      <c r="G24" s="26">
        <f>'BAR BB| Open rates'!G24*0.9*0.9</f>
        <v>16281</v>
      </c>
      <c r="H24" s="26">
        <f>'BAR BB| Open rates'!H24*0.9*0.9</f>
        <v>15471</v>
      </c>
      <c r="I24" s="26">
        <f>'BAR BB| Open rates'!I24*0.9*0.9</f>
        <v>16281</v>
      </c>
      <c r="J24" s="26">
        <f>'BAR BB| Open rates'!J24*0.9*0.9</f>
        <v>15471</v>
      </c>
      <c r="K24" s="26">
        <f>'BAR BB| Open rates'!K24*0.9*0.9</f>
        <v>16281</v>
      </c>
      <c r="L24" s="26">
        <f>'BAR BB| Open rates'!L24*0.9*0.9</f>
        <v>15471</v>
      </c>
      <c r="M24" s="26">
        <f>'BAR BB| Open rates'!M24*0.9*0.9</f>
        <v>16281</v>
      </c>
      <c r="N24" s="26">
        <f>'BAR BB| Open rates'!N24*0.9*0.9</f>
        <v>15471</v>
      </c>
      <c r="O24" s="26">
        <f>'BAR BB| Open rates'!O24*0.9*0.9</f>
        <v>16281</v>
      </c>
      <c r="P24" s="26">
        <f>'BAR BB| Open rates'!P24*0.9*0.9</f>
        <v>15471</v>
      </c>
      <c r="Q24" s="26">
        <f>'BAR BB| Open rates'!Q24*0.9*0.9</f>
        <v>15471</v>
      </c>
      <c r="R24" s="26">
        <f>'BAR BB| Open rates'!R24*0.9*0.9</f>
        <v>16281</v>
      </c>
      <c r="S24" s="26">
        <f>'BAR BB| Open rates'!S24*0.9*0.9</f>
        <v>16281</v>
      </c>
      <c r="T24" s="26">
        <f>'BAR BB| Open rates'!T24*0.9*0.9</f>
        <v>16281</v>
      </c>
      <c r="U24" s="26">
        <f>'BAR BB| Open rates'!U24*0.9*0.9</f>
        <v>16281</v>
      </c>
      <c r="V24" s="26">
        <f>'BAR BB| Open rates'!V24*0.9*0.9</f>
        <v>18306</v>
      </c>
      <c r="W24" s="26">
        <f>'BAR BB| Open rates'!W24*0.9*0.9</f>
        <v>17334</v>
      </c>
      <c r="X24" s="26">
        <f>'BAR BB| Open rates'!X24*0.9*0.9</f>
        <v>23814</v>
      </c>
      <c r="Y24" s="26">
        <f>'BAR BB| Open rates'!Y24*0.9*0.9</f>
        <v>68769</v>
      </c>
      <c r="Z24" s="26">
        <f>'BAR BB| Open rates'!Z24*0.9*0.9</f>
        <v>68769</v>
      </c>
      <c r="AA24" s="26">
        <f>'BAR BB| Open rates'!AA24*0.9*0.9</f>
        <v>68769</v>
      </c>
      <c r="AB24" s="26">
        <f>'BAR BB| Open rates'!AB24*0.9*0.9</f>
        <v>71199</v>
      </c>
      <c r="AC24" s="26">
        <f>'BAR BB| Open rates'!AC24*0.9*0.9</f>
        <v>68769</v>
      </c>
      <c r="AD24" s="26">
        <f>'BAR BB| Open rates'!AD24*0.9*0.9</f>
        <v>47709</v>
      </c>
      <c r="AE24" s="26">
        <f>'BAR BB| Open rates'!AE24*0.9*0.9</f>
        <v>40419</v>
      </c>
      <c r="AF24" s="26">
        <f>'BAR BB| Open rates'!AF24*0.9*0.9</f>
        <v>42039</v>
      </c>
      <c r="AG24" s="26">
        <f>'BAR BB| Open rates'!AG24*0.9*0.9</f>
        <v>43659</v>
      </c>
      <c r="AH24" s="26">
        <f>'BAR BB| Open rates'!AH24*0.9*0.9</f>
        <v>42039</v>
      </c>
      <c r="AI24" s="26">
        <f>'BAR BB| Open rates'!AI24*0.9*0.9</f>
        <v>43659</v>
      </c>
      <c r="AJ24" s="26">
        <f>'BAR BB| Open rates'!AJ24*0.9*0.9</f>
        <v>45279</v>
      </c>
      <c r="AK24" s="26">
        <f>'BAR BB| Open rates'!AK24*0.9*0.9</f>
        <v>53379</v>
      </c>
      <c r="AL24" s="26">
        <f>'BAR BB| Open rates'!AL24*0.9*0.9</f>
        <v>56619</v>
      </c>
      <c r="AM24" s="26">
        <f>'BAR BB| Open rates'!AM24*0.9*0.9</f>
        <v>53379</v>
      </c>
      <c r="AN24" s="26">
        <f>'BAR BB| Open rates'!AN24*0.9*0.9</f>
        <v>59859</v>
      </c>
      <c r="AO24" s="26">
        <f>'BAR BB| Open rates'!AO24*0.9*0.9</f>
        <v>63909</v>
      </c>
      <c r="AP24" s="26">
        <f>'BAR BB| Open rates'!AP24*0.9*0.9</f>
        <v>45279</v>
      </c>
      <c r="AQ24" s="26">
        <f>'BAR BB| Open rates'!AQ24*0.9*0.9</f>
        <v>40419</v>
      </c>
      <c r="AR24" s="26">
        <f>'BAR BB| Open rates'!AR24*0.9*0.9</f>
        <v>37341</v>
      </c>
      <c r="AS24" s="26">
        <f>'BAR BB| Open rates'!AS24*0.9*0.9</f>
        <v>36531</v>
      </c>
      <c r="AT24" s="26">
        <f>'BAR BB| Open rates'!AT24*0.9*0.9</f>
        <v>35559</v>
      </c>
      <c r="AU24" s="26">
        <f>'BAR BB| Open rates'!AU24*0.9*0.9</f>
        <v>18549</v>
      </c>
      <c r="AV24" s="26">
        <f>'BAR BB| Open rates'!AV24*0.9*0.9</f>
        <v>33939</v>
      </c>
      <c r="AW24" s="26">
        <f>'BAR BB| Open rates'!AW24*0.9*0.9</f>
        <v>34506</v>
      </c>
      <c r="AX24" s="26">
        <f>'BAR BB| Open rates'!AX24*0.9*0.9</f>
        <v>33939</v>
      </c>
      <c r="AY24" s="26">
        <f>'BAR BB| Open rates'!AY24*0.9*0.9</f>
        <v>33939</v>
      </c>
      <c r="AZ24" s="26">
        <f>'BAR BB| Open rates'!AZ24*0.9*0.9</f>
        <v>34506</v>
      </c>
      <c r="BA24" s="26">
        <f>'BAR BB| Open rates'!BA24*0.9*0.9</f>
        <v>33939</v>
      </c>
      <c r="BB24" s="26">
        <f>'BAR BB| Open rates'!BB24*0.9*0.9</f>
        <v>34506</v>
      </c>
      <c r="BC24" s="26">
        <f>'BAR BB| Open rates'!BC24*0.9*0.9</f>
        <v>33939</v>
      </c>
    </row>
    <row r="25" spans="1:55" s="76" customFormat="1" ht="12" customHeight="1" x14ac:dyDescent="0.2">
      <c r="A25" s="75" t="s">
        <v>57</v>
      </c>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row>
    <row r="26" spans="1:55" s="76" customFormat="1" ht="12" customHeight="1" x14ac:dyDescent="0.2">
      <c r="A26" s="15">
        <v>1</v>
      </c>
      <c r="B26" s="26">
        <f>'BAR BB| Open rates'!B26*0.9*0.9</f>
        <v>18549</v>
      </c>
      <c r="C26" s="26">
        <f>'BAR BB| Open rates'!C26*0.9*0.9</f>
        <v>19521</v>
      </c>
      <c r="D26" s="26">
        <f>'BAR BB| Open rates'!D26*0.9*0.9</f>
        <v>19521</v>
      </c>
      <c r="E26" s="26">
        <f>'BAR BB| Open rates'!E26*0.9*0.9</f>
        <v>22599</v>
      </c>
      <c r="F26" s="26">
        <f>'BAR BB| Open rates'!F26*0.9*0.9</f>
        <v>17496</v>
      </c>
      <c r="G26" s="26">
        <f>'BAR BB| Open rates'!G26*0.9*0.9</f>
        <v>17496</v>
      </c>
      <c r="H26" s="26">
        <f>'BAR BB| Open rates'!H26*0.9*0.9</f>
        <v>16686</v>
      </c>
      <c r="I26" s="26">
        <f>'BAR BB| Open rates'!I26*0.9*0.9</f>
        <v>17496</v>
      </c>
      <c r="J26" s="26">
        <f>'BAR BB| Open rates'!J26*0.9*0.9</f>
        <v>16686</v>
      </c>
      <c r="K26" s="26">
        <f>'BAR BB| Open rates'!K26*0.9*0.9</f>
        <v>17496</v>
      </c>
      <c r="L26" s="26">
        <f>'BAR BB| Open rates'!L26*0.9*0.9</f>
        <v>16686</v>
      </c>
      <c r="M26" s="26">
        <f>'BAR BB| Open rates'!M26*0.9*0.9</f>
        <v>17496</v>
      </c>
      <c r="N26" s="26">
        <f>'BAR BB| Open rates'!N26*0.9*0.9</f>
        <v>16686</v>
      </c>
      <c r="O26" s="26">
        <f>'BAR BB| Open rates'!O26*0.9*0.9</f>
        <v>17496</v>
      </c>
      <c r="P26" s="26">
        <f>'BAR BB| Open rates'!P26*0.9*0.9</f>
        <v>16686</v>
      </c>
      <c r="Q26" s="26">
        <f>'BAR BB| Open rates'!Q26*0.9*0.9</f>
        <v>16686</v>
      </c>
      <c r="R26" s="26">
        <f>'BAR BB| Open rates'!R26*0.9*0.9</f>
        <v>17496</v>
      </c>
      <c r="S26" s="26">
        <f>'BAR BB| Open rates'!S26*0.9*0.9</f>
        <v>17496</v>
      </c>
      <c r="T26" s="26">
        <f>'BAR BB| Open rates'!T26*0.9*0.9</f>
        <v>17496</v>
      </c>
      <c r="U26" s="26">
        <f>'BAR BB| Open rates'!U26*0.9*0.9</f>
        <v>17496</v>
      </c>
      <c r="V26" s="26">
        <f>'BAR BB| Open rates'!V26*0.9*0.9</f>
        <v>19521</v>
      </c>
      <c r="W26" s="26">
        <f>'BAR BB| Open rates'!W26*0.9*0.9</f>
        <v>18549</v>
      </c>
      <c r="X26" s="26">
        <f>'BAR BB| Open rates'!X26*0.9*0.9</f>
        <v>25029</v>
      </c>
      <c r="Y26" s="26">
        <f>'BAR BB| Open rates'!Y26*0.9*0.9</f>
        <v>72009</v>
      </c>
      <c r="Z26" s="26">
        <f>'BAR BB| Open rates'!Z26*0.9*0.9</f>
        <v>72009</v>
      </c>
      <c r="AA26" s="26">
        <f>'BAR BB| Open rates'!AA26*0.9*0.9</f>
        <v>72009</v>
      </c>
      <c r="AB26" s="26">
        <f>'BAR BB| Open rates'!AB26*0.9*0.9</f>
        <v>74439</v>
      </c>
      <c r="AC26" s="26">
        <f>'BAR BB| Open rates'!AC26*0.9*0.9</f>
        <v>72009</v>
      </c>
      <c r="AD26" s="26">
        <f>'BAR BB| Open rates'!AD26*0.9*0.9</f>
        <v>46899</v>
      </c>
      <c r="AE26" s="26">
        <f>'BAR BB| Open rates'!AE26*0.9*0.9</f>
        <v>39609</v>
      </c>
      <c r="AF26" s="26">
        <f>'BAR BB| Open rates'!AF26*0.9*0.9</f>
        <v>41229</v>
      </c>
      <c r="AG26" s="26">
        <f>'BAR BB| Open rates'!AG26*0.9*0.9</f>
        <v>42849</v>
      </c>
      <c r="AH26" s="26">
        <f>'BAR BB| Open rates'!AH26*0.9*0.9</f>
        <v>41229</v>
      </c>
      <c r="AI26" s="26">
        <f>'BAR BB| Open rates'!AI26*0.9*0.9</f>
        <v>42849</v>
      </c>
      <c r="AJ26" s="26">
        <f>'BAR BB| Open rates'!AJ26*0.9*0.9</f>
        <v>44469</v>
      </c>
      <c r="AK26" s="26">
        <f>'BAR BB| Open rates'!AK26*0.9*0.9</f>
        <v>64719</v>
      </c>
      <c r="AL26" s="26">
        <f>'BAR BB| Open rates'!AL26*0.9*0.9</f>
        <v>67959</v>
      </c>
      <c r="AM26" s="26">
        <f>'BAR BB| Open rates'!AM26*0.9*0.9</f>
        <v>64719</v>
      </c>
      <c r="AN26" s="26">
        <f>'BAR BB| Open rates'!AN26*0.9*0.9</f>
        <v>71199</v>
      </c>
      <c r="AO26" s="26">
        <f>'BAR BB| Open rates'!AO26*0.9*0.9</f>
        <v>75249</v>
      </c>
      <c r="AP26" s="26">
        <f>'BAR BB| Open rates'!AP26*0.9*0.9</f>
        <v>44469</v>
      </c>
      <c r="AQ26" s="26">
        <f>'BAR BB| Open rates'!AQ26*0.9*0.9</f>
        <v>39609</v>
      </c>
      <c r="AR26" s="26">
        <f>'BAR BB| Open rates'!AR26*0.9*0.9</f>
        <v>36531</v>
      </c>
      <c r="AS26" s="26">
        <f>'BAR BB| Open rates'!AS26*0.9*0.9</f>
        <v>35721</v>
      </c>
      <c r="AT26" s="26">
        <f>'BAR BB| Open rates'!AT26*0.9*0.9</f>
        <v>34749</v>
      </c>
      <c r="AU26" s="26">
        <f>'BAR BB| Open rates'!AU26*0.9*0.9</f>
        <v>22599</v>
      </c>
      <c r="AV26" s="26">
        <f>'BAR BB| Open rates'!AV26*0.9*0.9</f>
        <v>33129</v>
      </c>
      <c r="AW26" s="26">
        <f>'BAR BB| Open rates'!AW26*0.9*0.9</f>
        <v>33696</v>
      </c>
      <c r="AX26" s="26">
        <f>'BAR BB| Open rates'!AX26*0.9*0.9</f>
        <v>33129</v>
      </c>
      <c r="AY26" s="26">
        <f>'BAR BB| Open rates'!AY26*0.9*0.9</f>
        <v>33129</v>
      </c>
      <c r="AZ26" s="26">
        <f>'BAR BB| Open rates'!AZ26*0.9*0.9</f>
        <v>33696</v>
      </c>
      <c r="BA26" s="26">
        <f>'BAR BB| Open rates'!BA26*0.9*0.9</f>
        <v>33129</v>
      </c>
      <c r="BB26" s="26">
        <f>'BAR BB| Open rates'!BB26*0.9*0.9</f>
        <v>33696</v>
      </c>
      <c r="BC26" s="26">
        <f>'BAR BB| Open rates'!BC26*0.9*0.9</f>
        <v>33129</v>
      </c>
    </row>
    <row r="27" spans="1:55" s="76" customFormat="1" ht="12" customHeight="1" x14ac:dyDescent="0.2">
      <c r="A27" s="15">
        <v>2</v>
      </c>
      <c r="B27" s="26">
        <f>'BAR BB| Open rates'!B27*0.9*0.9</f>
        <v>19764</v>
      </c>
      <c r="C27" s="26">
        <f>'BAR BB| Open rates'!C27*0.9*0.9</f>
        <v>20736</v>
      </c>
      <c r="D27" s="26">
        <f>'BAR BB| Open rates'!D27*0.9*0.9</f>
        <v>20736</v>
      </c>
      <c r="E27" s="26">
        <f>'BAR BB| Open rates'!E27*0.9*0.9</f>
        <v>23814</v>
      </c>
      <c r="F27" s="26">
        <f>'BAR BB| Open rates'!F27*0.9*0.9</f>
        <v>18711</v>
      </c>
      <c r="G27" s="26">
        <f>'BAR BB| Open rates'!G27*0.9*0.9</f>
        <v>18711</v>
      </c>
      <c r="H27" s="26">
        <f>'BAR BB| Open rates'!H27*0.9*0.9</f>
        <v>17901</v>
      </c>
      <c r="I27" s="26">
        <f>'BAR BB| Open rates'!I27*0.9*0.9</f>
        <v>18711</v>
      </c>
      <c r="J27" s="26">
        <f>'BAR BB| Open rates'!J27*0.9*0.9</f>
        <v>17901</v>
      </c>
      <c r="K27" s="26">
        <f>'BAR BB| Open rates'!K27*0.9*0.9</f>
        <v>18711</v>
      </c>
      <c r="L27" s="26">
        <f>'BAR BB| Open rates'!L27*0.9*0.9</f>
        <v>17901</v>
      </c>
      <c r="M27" s="26">
        <f>'BAR BB| Open rates'!M27*0.9*0.9</f>
        <v>18711</v>
      </c>
      <c r="N27" s="26">
        <f>'BAR BB| Open rates'!N27*0.9*0.9</f>
        <v>17901</v>
      </c>
      <c r="O27" s="26">
        <f>'BAR BB| Open rates'!O27*0.9*0.9</f>
        <v>18711</v>
      </c>
      <c r="P27" s="26">
        <f>'BAR BB| Open rates'!P27*0.9*0.9</f>
        <v>17901</v>
      </c>
      <c r="Q27" s="26">
        <f>'BAR BB| Open rates'!Q27*0.9*0.9</f>
        <v>17901</v>
      </c>
      <c r="R27" s="26">
        <f>'BAR BB| Open rates'!R27*0.9*0.9</f>
        <v>18711</v>
      </c>
      <c r="S27" s="26">
        <f>'BAR BB| Open rates'!S27*0.9*0.9</f>
        <v>18711</v>
      </c>
      <c r="T27" s="26">
        <f>'BAR BB| Open rates'!T27*0.9*0.9</f>
        <v>18711</v>
      </c>
      <c r="U27" s="26">
        <f>'BAR BB| Open rates'!U27*0.9*0.9</f>
        <v>18711</v>
      </c>
      <c r="V27" s="26">
        <f>'BAR BB| Open rates'!V27*0.9*0.9</f>
        <v>20736</v>
      </c>
      <c r="W27" s="26">
        <f>'BAR BB| Open rates'!W27*0.9*0.9</f>
        <v>19764</v>
      </c>
      <c r="X27" s="26">
        <f>'BAR BB| Open rates'!X27*0.9*0.9</f>
        <v>26244</v>
      </c>
      <c r="Y27" s="26">
        <f>'BAR BB| Open rates'!Y27*0.9*0.9</f>
        <v>73629</v>
      </c>
      <c r="Z27" s="26">
        <f>'BAR BB| Open rates'!Z27*0.9*0.9</f>
        <v>73629</v>
      </c>
      <c r="AA27" s="26">
        <f>'BAR BB| Open rates'!AA27*0.9*0.9</f>
        <v>73629</v>
      </c>
      <c r="AB27" s="26">
        <f>'BAR BB| Open rates'!AB27*0.9*0.9</f>
        <v>76059</v>
      </c>
      <c r="AC27" s="26">
        <f>'BAR BB| Open rates'!AC27*0.9*0.9</f>
        <v>73629</v>
      </c>
      <c r="AD27" s="26">
        <f>'BAR BB| Open rates'!AD27*0.9*0.9</f>
        <v>48519</v>
      </c>
      <c r="AE27" s="26">
        <f>'BAR BB| Open rates'!AE27*0.9*0.9</f>
        <v>41229</v>
      </c>
      <c r="AF27" s="26">
        <f>'BAR BB| Open rates'!AF27*0.9*0.9</f>
        <v>42849</v>
      </c>
      <c r="AG27" s="26">
        <f>'BAR BB| Open rates'!AG27*0.9*0.9</f>
        <v>44469</v>
      </c>
      <c r="AH27" s="26">
        <f>'BAR BB| Open rates'!AH27*0.9*0.9</f>
        <v>42849</v>
      </c>
      <c r="AI27" s="26">
        <f>'BAR BB| Open rates'!AI27*0.9*0.9</f>
        <v>44469</v>
      </c>
      <c r="AJ27" s="26">
        <f>'BAR BB| Open rates'!AJ27*0.9*0.9</f>
        <v>46089</v>
      </c>
      <c r="AK27" s="26">
        <f>'BAR BB| Open rates'!AK27*0.9*0.9</f>
        <v>66339</v>
      </c>
      <c r="AL27" s="26">
        <f>'BAR BB| Open rates'!AL27*0.9*0.9</f>
        <v>69579</v>
      </c>
      <c r="AM27" s="26">
        <f>'BAR BB| Open rates'!AM27*0.9*0.9</f>
        <v>66339</v>
      </c>
      <c r="AN27" s="26">
        <f>'BAR BB| Open rates'!AN27*0.9*0.9</f>
        <v>72819</v>
      </c>
      <c r="AO27" s="26">
        <f>'BAR BB| Open rates'!AO27*0.9*0.9</f>
        <v>76869</v>
      </c>
      <c r="AP27" s="26">
        <f>'BAR BB| Open rates'!AP27*0.9*0.9</f>
        <v>46089</v>
      </c>
      <c r="AQ27" s="26">
        <f>'BAR BB| Open rates'!AQ27*0.9*0.9</f>
        <v>41229</v>
      </c>
      <c r="AR27" s="26">
        <f>'BAR BB| Open rates'!AR27*0.9*0.9</f>
        <v>38151</v>
      </c>
      <c r="AS27" s="26">
        <f>'BAR BB| Open rates'!AS27*0.9*0.9</f>
        <v>37341</v>
      </c>
      <c r="AT27" s="26">
        <f>'BAR BB| Open rates'!AT27*0.9*0.9</f>
        <v>36369</v>
      </c>
      <c r="AU27" s="26">
        <f>'BAR BB| Open rates'!AU27*0.9*0.9</f>
        <v>24219</v>
      </c>
      <c r="AV27" s="26">
        <f>'BAR BB| Open rates'!AV27*0.9*0.9</f>
        <v>34749</v>
      </c>
      <c r="AW27" s="26">
        <f>'BAR BB| Open rates'!AW27*0.9*0.9</f>
        <v>35316</v>
      </c>
      <c r="AX27" s="26">
        <f>'BAR BB| Open rates'!AX27*0.9*0.9</f>
        <v>34749</v>
      </c>
      <c r="AY27" s="26">
        <f>'BAR BB| Open rates'!AY27*0.9*0.9</f>
        <v>34749</v>
      </c>
      <c r="AZ27" s="26">
        <f>'BAR BB| Open rates'!AZ27*0.9*0.9</f>
        <v>35316</v>
      </c>
      <c r="BA27" s="26">
        <f>'BAR BB| Open rates'!BA27*0.9*0.9</f>
        <v>34749</v>
      </c>
      <c r="BB27" s="26">
        <f>'BAR BB| Open rates'!BB27*0.9*0.9</f>
        <v>35316</v>
      </c>
      <c r="BC27" s="26">
        <f>'BAR BB| Open rates'!BC27*0.9*0.9</f>
        <v>34749</v>
      </c>
    </row>
    <row r="28" spans="1:55" s="76" customFormat="1" ht="12" customHeight="1" x14ac:dyDescent="0.2">
      <c r="A28" s="15">
        <v>3</v>
      </c>
      <c r="B28" s="26">
        <f>'BAR BB| Open rates'!B28*0.9*0.9</f>
        <v>20979</v>
      </c>
      <c r="C28" s="26">
        <f>'BAR BB| Open rates'!C28*0.9*0.9</f>
        <v>21951</v>
      </c>
      <c r="D28" s="26">
        <f>'BAR BB| Open rates'!D28*0.9*0.9</f>
        <v>21951</v>
      </c>
      <c r="E28" s="26">
        <f>'BAR BB| Open rates'!E28*0.9*0.9</f>
        <v>25029</v>
      </c>
      <c r="F28" s="26">
        <f>'BAR BB| Open rates'!F28*0.9*0.9</f>
        <v>19926</v>
      </c>
      <c r="G28" s="26">
        <f>'BAR BB| Open rates'!G28*0.9*0.9</f>
        <v>19926</v>
      </c>
      <c r="H28" s="26">
        <f>'BAR BB| Open rates'!H28*0.9*0.9</f>
        <v>19116</v>
      </c>
      <c r="I28" s="26">
        <f>'BAR BB| Open rates'!I28*0.9*0.9</f>
        <v>19926</v>
      </c>
      <c r="J28" s="26">
        <f>'BAR BB| Open rates'!J28*0.9*0.9</f>
        <v>19116</v>
      </c>
      <c r="K28" s="26">
        <f>'BAR BB| Open rates'!K28*0.9*0.9</f>
        <v>19926</v>
      </c>
      <c r="L28" s="26">
        <f>'BAR BB| Open rates'!L28*0.9*0.9</f>
        <v>19116</v>
      </c>
      <c r="M28" s="26">
        <f>'BAR BB| Open rates'!M28*0.9*0.9</f>
        <v>19926</v>
      </c>
      <c r="N28" s="26">
        <f>'BAR BB| Open rates'!N28*0.9*0.9</f>
        <v>19116</v>
      </c>
      <c r="O28" s="26">
        <f>'BAR BB| Open rates'!O28*0.9*0.9</f>
        <v>19926</v>
      </c>
      <c r="P28" s="26">
        <f>'BAR BB| Open rates'!P28*0.9*0.9</f>
        <v>19116</v>
      </c>
      <c r="Q28" s="26">
        <f>'BAR BB| Open rates'!Q28*0.9*0.9</f>
        <v>19116</v>
      </c>
      <c r="R28" s="26">
        <f>'BAR BB| Open rates'!R28*0.9*0.9</f>
        <v>19926</v>
      </c>
      <c r="S28" s="26">
        <f>'BAR BB| Open rates'!S28*0.9*0.9</f>
        <v>19926</v>
      </c>
      <c r="T28" s="26">
        <f>'BAR BB| Open rates'!T28*0.9*0.9</f>
        <v>19926</v>
      </c>
      <c r="U28" s="26">
        <f>'BAR BB| Open rates'!U28*0.9*0.9</f>
        <v>19926</v>
      </c>
      <c r="V28" s="26">
        <f>'BAR BB| Open rates'!V28*0.9*0.9</f>
        <v>21951</v>
      </c>
      <c r="W28" s="26">
        <f>'BAR BB| Open rates'!W28*0.9*0.9</f>
        <v>20979</v>
      </c>
      <c r="X28" s="26">
        <f>'BAR BB| Open rates'!X28*0.9*0.9</f>
        <v>27459</v>
      </c>
      <c r="Y28" s="26">
        <f>'BAR BB| Open rates'!Y28*0.9*0.9</f>
        <v>75249</v>
      </c>
      <c r="Z28" s="26">
        <f>'BAR BB| Open rates'!Z28*0.9*0.9</f>
        <v>75249</v>
      </c>
      <c r="AA28" s="26">
        <f>'BAR BB| Open rates'!AA28*0.9*0.9</f>
        <v>75249</v>
      </c>
      <c r="AB28" s="26">
        <f>'BAR BB| Open rates'!AB28*0.9*0.9</f>
        <v>77679</v>
      </c>
      <c r="AC28" s="26">
        <f>'BAR BB| Open rates'!AC28*0.9*0.9</f>
        <v>75249</v>
      </c>
      <c r="AD28" s="26">
        <f>'BAR BB| Open rates'!AD28*0.9*0.9</f>
        <v>50139</v>
      </c>
      <c r="AE28" s="26">
        <f>'BAR BB| Open rates'!AE28*0.9*0.9</f>
        <v>42849</v>
      </c>
      <c r="AF28" s="26">
        <f>'BAR BB| Open rates'!AF28*0.9*0.9</f>
        <v>44469</v>
      </c>
      <c r="AG28" s="26">
        <f>'BAR BB| Open rates'!AG28*0.9*0.9</f>
        <v>46089</v>
      </c>
      <c r="AH28" s="26">
        <f>'BAR BB| Open rates'!AH28*0.9*0.9</f>
        <v>44469</v>
      </c>
      <c r="AI28" s="26">
        <f>'BAR BB| Open rates'!AI28*0.9*0.9</f>
        <v>46089</v>
      </c>
      <c r="AJ28" s="26">
        <f>'BAR BB| Open rates'!AJ28*0.9*0.9</f>
        <v>47709</v>
      </c>
      <c r="AK28" s="26">
        <f>'BAR BB| Open rates'!AK28*0.9*0.9</f>
        <v>67959</v>
      </c>
      <c r="AL28" s="26">
        <f>'BAR BB| Open rates'!AL28*0.9*0.9</f>
        <v>71199</v>
      </c>
      <c r="AM28" s="26">
        <f>'BAR BB| Open rates'!AM28*0.9*0.9</f>
        <v>67959</v>
      </c>
      <c r="AN28" s="26">
        <f>'BAR BB| Open rates'!AN28*0.9*0.9</f>
        <v>74439</v>
      </c>
      <c r="AO28" s="26">
        <f>'BAR BB| Open rates'!AO28*0.9*0.9</f>
        <v>78489</v>
      </c>
      <c r="AP28" s="26">
        <f>'BAR BB| Open rates'!AP28*0.9*0.9</f>
        <v>47709</v>
      </c>
      <c r="AQ28" s="26">
        <f>'BAR BB| Open rates'!AQ28*0.9*0.9</f>
        <v>42849</v>
      </c>
      <c r="AR28" s="26">
        <f>'BAR BB| Open rates'!AR28*0.9*0.9</f>
        <v>39771</v>
      </c>
      <c r="AS28" s="26">
        <f>'BAR BB| Open rates'!AS28*0.9*0.9</f>
        <v>38961</v>
      </c>
      <c r="AT28" s="26">
        <f>'BAR BB| Open rates'!AT28*0.9*0.9</f>
        <v>37989</v>
      </c>
      <c r="AU28" s="26">
        <f>'BAR BB| Open rates'!AU28*0.9*0.9</f>
        <v>25839</v>
      </c>
      <c r="AV28" s="26">
        <f>'BAR BB| Open rates'!AV28*0.9*0.9</f>
        <v>36369</v>
      </c>
      <c r="AW28" s="26">
        <f>'BAR BB| Open rates'!AW28*0.9*0.9</f>
        <v>36936</v>
      </c>
      <c r="AX28" s="26">
        <f>'BAR BB| Open rates'!AX28*0.9*0.9</f>
        <v>36369</v>
      </c>
      <c r="AY28" s="26">
        <f>'BAR BB| Open rates'!AY28*0.9*0.9</f>
        <v>36369</v>
      </c>
      <c r="AZ28" s="26">
        <f>'BAR BB| Open rates'!AZ28*0.9*0.9</f>
        <v>36936</v>
      </c>
      <c r="BA28" s="26">
        <f>'BAR BB| Open rates'!BA28*0.9*0.9</f>
        <v>36369</v>
      </c>
      <c r="BB28" s="26">
        <f>'BAR BB| Open rates'!BB28*0.9*0.9</f>
        <v>36936</v>
      </c>
      <c r="BC28" s="26">
        <f>'BAR BB| Open rates'!BC28*0.9*0.9</f>
        <v>36369</v>
      </c>
    </row>
    <row r="29" spans="1:55" s="76" customFormat="1" ht="12" customHeight="1" x14ac:dyDescent="0.2">
      <c r="A29" s="15">
        <v>4</v>
      </c>
      <c r="B29" s="26">
        <f>'BAR BB| Open rates'!B29*0.9*0.9</f>
        <v>22194</v>
      </c>
      <c r="C29" s="26">
        <f>'BAR BB| Open rates'!C29*0.9*0.9</f>
        <v>23166</v>
      </c>
      <c r="D29" s="26">
        <f>'BAR BB| Open rates'!D29*0.9*0.9</f>
        <v>23166</v>
      </c>
      <c r="E29" s="26">
        <f>'BAR BB| Open rates'!E29*0.9*0.9</f>
        <v>26244</v>
      </c>
      <c r="F29" s="26">
        <f>'BAR BB| Open rates'!F29*0.9*0.9</f>
        <v>21141</v>
      </c>
      <c r="G29" s="26">
        <f>'BAR BB| Open rates'!G29*0.9*0.9</f>
        <v>21141</v>
      </c>
      <c r="H29" s="26">
        <f>'BAR BB| Open rates'!H29*0.9*0.9</f>
        <v>20331</v>
      </c>
      <c r="I29" s="26">
        <f>'BAR BB| Open rates'!I29*0.9*0.9</f>
        <v>21141</v>
      </c>
      <c r="J29" s="26">
        <f>'BAR BB| Open rates'!J29*0.9*0.9</f>
        <v>20331</v>
      </c>
      <c r="K29" s="26">
        <f>'BAR BB| Open rates'!K29*0.9*0.9</f>
        <v>21141</v>
      </c>
      <c r="L29" s="26">
        <f>'BAR BB| Open rates'!L29*0.9*0.9</f>
        <v>20331</v>
      </c>
      <c r="M29" s="26">
        <f>'BAR BB| Open rates'!M29*0.9*0.9</f>
        <v>21141</v>
      </c>
      <c r="N29" s="26">
        <f>'BAR BB| Open rates'!N29*0.9*0.9</f>
        <v>20331</v>
      </c>
      <c r="O29" s="26">
        <f>'BAR BB| Open rates'!O29*0.9*0.9</f>
        <v>21141</v>
      </c>
      <c r="P29" s="26">
        <f>'BAR BB| Open rates'!P29*0.9*0.9</f>
        <v>20331</v>
      </c>
      <c r="Q29" s="26">
        <f>'BAR BB| Open rates'!Q29*0.9*0.9</f>
        <v>20331</v>
      </c>
      <c r="R29" s="26">
        <f>'BAR BB| Open rates'!R29*0.9*0.9</f>
        <v>21141</v>
      </c>
      <c r="S29" s="26">
        <f>'BAR BB| Open rates'!S29*0.9*0.9</f>
        <v>21141</v>
      </c>
      <c r="T29" s="26">
        <f>'BAR BB| Open rates'!T29*0.9*0.9</f>
        <v>21141</v>
      </c>
      <c r="U29" s="26">
        <f>'BAR BB| Open rates'!U29*0.9*0.9</f>
        <v>21141</v>
      </c>
      <c r="V29" s="26">
        <f>'BAR BB| Open rates'!V29*0.9*0.9</f>
        <v>23166</v>
      </c>
      <c r="W29" s="26">
        <f>'BAR BB| Open rates'!W29*0.9*0.9</f>
        <v>22194</v>
      </c>
      <c r="X29" s="26">
        <f>'BAR BB| Open rates'!X29*0.9*0.9</f>
        <v>28674</v>
      </c>
      <c r="Y29" s="26">
        <f>'BAR BB| Open rates'!Y29*0.9*0.9</f>
        <v>76869</v>
      </c>
      <c r="Z29" s="26">
        <f>'BAR BB| Open rates'!Z29*0.9*0.9</f>
        <v>76869</v>
      </c>
      <c r="AA29" s="26">
        <f>'BAR BB| Open rates'!AA29*0.9*0.9</f>
        <v>76869</v>
      </c>
      <c r="AB29" s="26">
        <f>'BAR BB| Open rates'!AB29*0.9*0.9</f>
        <v>79299</v>
      </c>
      <c r="AC29" s="26">
        <f>'BAR BB| Open rates'!AC29*0.9*0.9</f>
        <v>76869</v>
      </c>
      <c r="AD29" s="26">
        <f>'BAR BB| Open rates'!AD29*0.9*0.9</f>
        <v>51759</v>
      </c>
      <c r="AE29" s="26">
        <f>'BAR BB| Open rates'!AE29*0.9*0.9</f>
        <v>44469</v>
      </c>
      <c r="AF29" s="26">
        <f>'BAR BB| Open rates'!AF29*0.9*0.9</f>
        <v>46089</v>
      </c>
      <c r="AG29" s="26">
        <f>'BAR BB| Open rates'!AG29*0.9*0.9</f>
        <v>47709</v>
      </c>
      <c r="AH29" s="26">
        <f>'BAR BB| Open rates'!AH29*0.9*0.9</f>
        <v>46089</v>
      </c>
      <c r="AI29" s="26">
        <f>'BAR BB| Open rates'!AI29*0.9*0.9</f>
        <v>47709</v>
      </c>
      <c r="AJ29" s="26">
        <f>'BAR BB| Open rates'!AJ29*0.9*0.9</f>
        <v>49329</v>
      </c>
      <c r="AK29" s="26">
        <f>'BAR BB| Open rates'!AK29*0.9*0.9</f>
        <v>69579</v>
      </c>
      <c r="AL29" s="26">
        <f>'BAR BB| Open rates'!AL29*0.9*0.9</f>
        <v>72819</v>
      </c>
      <c r="AM29" s="26">
        <f>'BAR BB| Open rates'!AM29*0.9*0.9</f>
        <v>69579</v>
      </c>
      <c r="AN29" s="26">
        <f>'BAR BB| Open rates'!AN29*0.9*0.9</f>
        <v>76059</v>
      </c>
      <c r="AO29" s="26">
        <f>'BAR BB| Open rates'!AO29*0.9*0.9</f>
        <v>80109</v>
      </c>
      <c r="AP29" s="26">
        <f>'BAR BB| Open rates'!AP29*0.9*0.9</f>
        <v>49329</v>
      </c>
      <c r="AQ29" s="26">
        <f>'BAR BB| Open rates'!AQ29*0.9*0.9</f>
        <v>44469</v>
      </c>
      <c r="AR29" s="26">
        <f>'BAR BB| Open rates'!AR29*0.9*0.9</f>
        <v>41391</v>
      </c>
      <c r="AS29" s="26">
        <f>'BAR BB| Open rates'!AS29*0.9*0.9</f>
        <v>40581</v>
      </c>
      <c r="AT29" s="26">
        <f>'BAR BB| Open rates'!AT29*0.9*0.9</f>
        <v>39609</v>
      </c>
      <c r="AU29" s="26">
        <f>'BAR BB| Open rates'!AU29*0.9*0.9</f>
        <v>27459</v>
      </c>
      <c r="AV29" s="26">
        <f>'BAR BB| Open rates'!AV29*0.9*0.9</f>
        <v>37989</v>
      </c>
      <c r="AW29" s="26">
        <f>'BAR BB| Open rates'!AW29*0.9*0.9</f>
        <v>38556</v>
      </c>
      <c r="AX29" s="26">
        <f>'BAR BB| Open rates'!AX29*0.9*0.9</f>
        <v>37989</v>
      </c>
      <c r="AY29" s="26">
        <f>'BAR BB| Open rates'!AY29*0.9*0.9</f>
        <v>37989</v>
      </c>
      <c r="AZ29" s="26">
        <f>'BAR BB| Open rates'!AZ29*0.9*0.9</f>
        <v>38556</v>
      </c>
      <c r="BA29" s="26">
        <f>'BAR BB| Open rates'!BA29*0.9*0.9</f>
        <v>37989</v>
      </c>
      <c r="BB29" s="26">
        <f>'BAR BB| Open rates'!BB29*0.9*0.9</f>
        <v>38556</v>
      </c>
      <c r="BC29" s="26">
        <f>'BAR BB| Open rates'!BC29*0.9*0.9</f>
        <v>37989</v>
      </c>
    </row>
    <row r="30" spans="1:55" s="76" customFormat="1" ht="12" customHeight="1" x14ac:dyDescent="0.2"/>
    <row r="31" spans="1:55" s="76" customFormat="1" ht="12" customHeight="1" x14ac:dyDescent="0.2">
      <c r="A31" s="20"/>
    </row>
    <row r="32" spans="1:55" s="76" customFormat="1" ht="12" customHeight="1" x14ac:dyDescent="0.2">
      <c r="A32" s="280" t="s">
        <v>157</v>
      </c>
    </row>
    <row r="33" spans="1:1" s="76" customFormat="1" ht="12" customHeight="1" x14ac:dyDescent="0.2">
      <c r="A33" s="280"/>
    </row>
    <row r="34" spans="1:1" s="76" customFormat="1" ht="12" customHeight="1" x14ac:dyDescent="0.2">
      <c r="A34" s="280"/>
    </row>
    <row r="35" spans="1:1" s="76" customFormat="1" ht="12" customHeight="1" x14ac:dyDescent="0.2">
      <c r="A35" s="20"/>
    </row>
    <row r="36" spans="1:1" s="205" customFormat="1" ht="12.75" x14ac:dyDescent="0.2">
      <c r="A36" s="254" t="s">
        <v>80</v>
      </c>
    </row>
    <row r="37" spans="1:1" s="256" customFormat="1" ht="38.25" customHeight="1" x14ac:dyDescent="0.2">
      <c r="A37" s="200" t="s">
        <v>323</v>
      </c>
    </row>
    <row r="38" spans="1:1" s="205" customFormat="1" ht="38.25" customHeight="1" x14ac:dyDescent="0.2">
      <c r="A38" s="201" t="s">
        <v>324</v>
      </c>
    </row>
    <row r="39" spans="1:1" s="205" customFormat="1" ht="12.75" x14ac:dyDescent="0.2">
      <c r="A39" s="214"/>
    </row>
    <row r="40" spans="1:1" s="205" customFormat="1" ht="12.75" x14ac:dyDescent="0.2">
      <c r="A40" s="223" t="s">
        <v>58</v>
      </c>
    </row>
    <row r="41" spans="1:1" s="76" customFormat="1" ht="35.25" customHeight="1" x14ac:dyDescent="0.2">
      <c r="A41" s="224" t="s">
        <v>163</v>
      </c>
    </row>
    <row r="42" spans="1:1" s="76" customFormat="1" ht="35.25" customHeight="1" x14ac:dyDescent="0.2">
      <c r="A42" s="224" t="s">
        <v>188</v>
      </c>
    </row>
    <row r="43" spans="1:1" s="76" customFormat="1" ht="35.25" customHeight="1" x14ac:dyDescent="0.2">
      <c r="A43" s="224" t="s">
        <v>164</v>
      </c>
    </row>
    <row r="44" spans="1:1" s="76" customFormat="1" ht="13.5" customHeight="1" x14ac:dyDescent="0.2">
      <c r="A44" s="224" t="s">
        <v>165</v>
      </c>
    </row>
    <row r="45" spans="1:1" s="76" customFormat="1" ht="35.25" customHeight="1" x14ac:dyDescent="0.2">
      <c r="A45" s="224" t="s">
        <v>162</v>
      </c>
    </row>
    <row r="46" spans="1:1" s="76" customFormat="1" ht="35.25" customHeight="1" x14ac:dyDescent="0.2">
      <c r="A46" s="225" t="s">
        <v>173</v>
      </c>
    </row>
    <row r="47" spans="1:1" ht="12" customHeight="1" x14ac:dyDescent="0.2">
      <c r="A47" s="257"/>
    </row>
    <row r="48" spans="1:1" x14ac:dyDescent="0.2">
      <c r="A48" s="258" t="s">
        <v>80</v>
      </c>
    </row>
    <row r="49" spans="1:1" ht="12" customHeight="1" x14ac:dyDescent="0.2">
      <c r="A49" s="307" t="s">
        <v>152</v>
      </c>
    </row>
    <row r="50" spans="1:1" x14ac:dyDescent="0.2">
      <c r="A50" s="308"/>
    </row>
    <row r="52" spans="1:1" x14ac:dyDescent="0.2">
      <c r="A52" s="259" t="s">
        <v>65</v>
      </c>
    </row>
    <row r="53" spans="1:1" ht="84" x14ac:dyDescent="0.2">
      <c r="A53" s="260" t="s">
        <v>81</v>
      </c>
    </row>
  </sheetData>
  <mergeCells count="2">
    <mergeCell ref="A32:A34"/>
    <mergeCell ref="A49:A50"/>
  </mergeCells>
  <pageMargins left="0.7" right="0.7" top="0.75" bottom="0.75" header="0.3" footer="0.3"/>
  <pageSetup paperSize="9"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277"/>
  <sheetViews>
    <sheetView workbookViewId="0">
      <pane xSplit="1" topLeftCell="B1" activePane="topRight" state="frozen"/>
      <selection activeCell="A10" sqref="A10"/>
      <selection pane="topRight" activeCell="A3" sqref="A3"/>
    </sheetView>
  </sheetViews>
  <sheetFormatPr defaultRowHeight="12.75" x14ac:dyDescent="0.2"/>
  <cols>
    <col min="1" max="1" width="48.140625" style="5" customWidth="1"/>
    <col min="2" max="2" width="10.28515625" customWidth="1"/>
    <col min="3" max="3" width="10.85546875" customWidth="1"/>
    <col min="4" max="4" width="10.28515625" customWidth="1"/>
    <col min="5" max="5" width="11.7109375" customWidth="1"/>
  </cols>
  <sheetData>
    <row r="1" spans="1:5" ht="24" x14ac:dyDescent="0.2">
      <c r="A1" s="47" t="s">
        <v>50</v>
      </c>
    </row>
    <row r="2" spans="1:5" x14ac:dyDescent="0.2">
      <c r="A2" s="182" t="s">
        <v>244</v>
      </c>
    </row>
    <row r="3" spans="1:5" x14ac:dyDescent="0.2">
      <c r="A3" s="182" t="s">
        <v>245</v>
      </c>
    </row>
    <row r="4" spans="1:5" s="11" customFormat="1" ht="21.75" customHeight="1" x14ac:dyDescent="0.2">
      <c r="A4" s="74" t="s">
        <v>52</v>
      </c>
      <c r="B4" s="143" t="e">
        <f>'BAR BB| Open rates'!#REF!</f>
        <v>#REF!</v>
      </c>
      <c r="C4" s="143" t="e">
        <f>'BAR BB| Open rates'!#REF!</f>
        <v>#REF!</v>
      </c>
      <c r="D4" s="143" t="e">
        <f>'BAR BB| Open rates'!#REF!</f>
        <v>#REF!</v>
      </c>
      <c r="E4" s="143" t="e">
        <f>'BAR BB| Open rates'!#REF!</f>
        <v>#REF!</v>
      </c>
    </row>
    <row r="5" spans="1:5" s="164" customFormat="1" ht="21.75" customHeight="1" x14ac:dyDescent="0.2">
      <c r="A5" s="163"/>
      <c r="B5" s="143" t="e">
        <f>'BAR BB| Open rates'!#REF!</f>
        <v>#REF!</v>
      </c>
      <c r="C5" s="143" t="e">
        <f>'BAR BB| Open rates'!#REF!</f>
        <v>#REF!</v>
      </c>
      <c r="D5" s="143" t="e">
        <f>'BAR BB| Open rates'!#REF!</f>
        <v>#REF!</v>
      </c>
      <c r="E5" s="143" t="e">
        <f>'BAR BB| Open rates'!#REF!</f>
        <v>#REF!</v>
      </c>
    </row>
    <row r="6" spans="1:5" s="11" customFormat="1" x14ac:dyDescent="0.2">
      <c r="A6" s="33" t="s">
        <v>53</v>
      </c>
      <c r="B6" s="135"/>
      <c r="C6" s="135"/>
      <c r="D6" s="135"/>
      <c r="E6" s="135"/>
    </row>
    <row r="7" spans="1:5" s="11" customFormat="1" x14ac:dyDescent="0.2">
      <c r="A7" s="42">
        <v>1</v>
      </c>
      <c r="B7" s="84" t="e">
        <f>'BAR BB| Open rates'!#REF!*0.9*0.87</f>
        <v>#REF!</v>
      </c>
      <c r="C7" s="84" t="e">
        <f>'BAR BB| Open rates'!#REF!*0.9*0.87</f>
        <v>#REF!</v>
      </c>
      <c r="D7" s="84" t="e">
        <f>'BAR BB| Open rates'!#REF!*0.9*0.87</f>
        <v>#REF!</v>
      </c>
      <c r="E7" s="84" t="e">
        <f>'BAR BB| Open rates'!#REF!*0.9*0.87</f>
        <v>#REF!</v>
      </c>
    </row>
    <row r="8" spans="1:5" s="11" customFormat="1" x14ac:dyDescent="0.2">
      <c r="A8" s="42">
        <v>2</v>
      </c>
      <c r="B8" s="84" t="e">
        <f>'BAR BB| Open rates'!#REF!*0.9*0.87</f>
        <v>#REF!</v>
      </c>
      <c r="C8" s="84" t="e">
        <f>'BAR BB| Open rates'!#REF!*0.9*0.87</f>
        <v>#REF!</v>
      </c>
      <c r="D8" s="84" t="e">
        <f>'BAR BB| Open rates'!#REF!*0.9*0.87</f>
        <v>#REF!</v>
      </c>
      <c r="E8" s="84" t="e">
        <f>'BAR BB| Open rates'!#REF!*0.9*0.87</f>
        <v>#REF!</v>
      </c>
    </row>
    <row r="9" spans="1:5" s="11" customFormat="1" x14ac:dyDescent="0.2">
      <c r="A9" s="33" t="s">
        <v>54</v>
      </c>
      <c r="B9" s="84"/>
      <c r="C9" s="84"/>
      <c r="D9" s="84"/>
      <c r="E9" s="84"/>
    </row>
    <row r="10" spans="1:5" s="11" customFormat="1" x14ac:dyDescent="0.2">
      <c r="A10" s="42">
        <v>1</v>
      </c>
      <c r="B10" s="84" t="e">
        <f>'BAR BB| Open rates'!#REF!*0.9*0.87</f>
        <v>#REF!</v>
      </c>
      <c r="C10" s="84" t="e">
        <f>'BAR BB| Open rates'!#REF!*0.9*0.87</f>
        <v>#REF!</v>
      </c>
      <c r="D10" s="84" t="e">
        <f>'BAR BB| Open rates'!#REF!*0.9*0.87</f>
        <v>#REF!</v>
      </c>
      <c r="E10" s="84" t="e">
        <f>'BAR BB| Open rates'!#REF!*0.9*0.87</f>
        <v>#REF!</v>
      </c>
    </row>
    <row r="11" spans="1:5" s="11" customFormat="1" x14ac:dyDescent="0.2">
      <c r="A11" s="42">
        <v>2</v>
      </c>
      <c r="B11" s="84" t="e">
        <f>'BAR BB| Open rates'!#REF!*0.9*0.87</f>
        <v>#REF!</v>
      </c>
      <c r="C11" s="84" t="e">
        <f>'BAR BB| Open rates'!#REF!*0.9*0.87</f>
        <v>#REF!</v>
      </c>
      <c r="D11" s="84" t="e">
        <f>'BAR BB| Open rates'!#REF!*0.9*0.87</f>
        <v>#REF!</v>
      </c>
      <c r="E11" s="84" t="e">
        <f>'BAR BB| Open rates'!#REF!*0.9*0.87</f>
        <v>#REF!</v>
      </c>
    </row>
    <row r="12" spans="1:5" s="11" customFormat="1" x14ac:dyDescent="0.2">
      <c r="A12" s="33" t="s">
        <v>151</v>
      </c>
      <c r="B12" s="84"/>
      <c r="C12" s="84"/>
      <c r="D12" s="84"/>
      <c r="E12" s="84"/>
    </row>
    <row r="13" spans="1:5" s="11" customFormat="1" x14ac:dyDescent="0.2">
      <c r="A13" s="42">
        <v>1</v>
      </c>
      <c r="B13" s="84" t="e">
        <f>'BAR BB| Open rates'!#REF!*0.9*0.87</f>
        <v>#REF!</v>
      </c>
      <c r="C13" s="84" t="e">
        <f>'BAR BB| Open rates'!#REF!*0.9*0.87</f>
        <v>#REF!</v>
      </c>
      <c r="D13" s="84" t="e">
        <f>'BAR BB| Open rates'!#REF!*0.9*0.87</f>
        <v>#REF!</v>
      </c>
      <c r="E13" s="84" t="e">
        <f>'BAR BB| Open rates'!#REF!*0.9*0.87</f>
        <v>#REF!</v>
      </c>
    </row>
    <row r="14" spans="1:5" s="11" customFormat="1" x14ac:dyDescent="0.2">
      <c r="A14" s="42">
        <v>2</v>
      </c>
      <c r="B14" s="84" t="e">
        <f>'BAR BB| Open rates'!#REF!*0.9*0.87</f>
        <v>#REF!</v>
      </c>
      <c r="C14" s="84" t="e">
        <f>'BAR BB| Open rates'!#REF!*0.9*0.87</f>
        <v>#REF!</v>
      </c>
      <c r="D14" s="84" t="e">
        <f>'BAR BB| Open rates'!#REF!*0.9*0.87</f>
        <v>#REF!</v>
      </c>
      <c r="E14" s="84" t="e">
        <f>'BAR BB| Open rates'!#REF!*0.9*0.87</f>
        <v>#REF!</v>
      </c>
    </row>
    <row r="15" spans="1:5" x14ac:dyDescent="0.2">
      <c r="A15" s="123"/>
    </row>
    <row r="16" spans="1:5" x14ac:dyDescent="0.2">
      <c r="A16" s="277" t="s">
        <v>157</v>
      </c>
    </row>
    <row r="17" spans="1:1" x14ac:dyDescent="0.2">
      <c r="A17" s="277"/>
    </row>
    <row r="18" spans="1:1" ht="13.5" thickBot="1" x14ac:dyDescent="0.25">
      <c r="A18" s="123"/>
    </row>
    <row r="19" spans="1:1" s="11" customFormat="1" ht="184.5" customHeight="1" thickBot="1" x14ac:dyDescent="0.25">
      <c r="A19" s="196" t="s">
        <v>276</v>
      </c>
    </row>
    <row r="20" spans="1:1" s="11" customFormat="1" ht="10.5" customHeight="1" x14ac:dyDescent="0.2">
      <c r="A20" s="5"/>
    </row>
    <row r="21" spans="1:1" s="11" customFormat="1" ht="21.75" customHeight="1" x14ac:dyDescent="0.2">
      <c r="A21" s="87" t="s">
        <v>80</v>
      </c>
    </row>
    <row r="22" spans="1:1" s="11" customFormat="1" ht="24.75" customHeight="1" x14ac:dyDescent="0.2">
      <c r="A22" s="109" t="s">
        <v>277</v>
      </c>
    </row>
    <row r="23" spans="1:1" ht="24.75" customHeight="1" x14ac:dyDescent="0.2">
      <c r="A23" s="109" t="s">
        <v>278</v>
      </c>
    </row>
    <row r="24" spans="1:1" ht="12.75" customHeight="1" x14ac:dyDescent="0.2">
      <c r="A24" s="13"/>
    </row>
    <row r="25" spans="1:1" x14ac:dyDescent="0.2">
      <c r="A25" s="22"/>
    </row>
    <row r="26" spans="1:1" x14ac:dyDescent="0.2">
      <c r="A26" s="136" t="s">
        <v>58</v>
      </c>
    </row>
    <row r="27" spans="1:1" s="149" customFormat="1" ht="35.25" customHeight="1" x14ac:dyDescent="0.2">
      <c r="A27" s="145" t="s">
        <v>163</v>
      </c>
    </row>
    <row r="28" spans="1:1" s="149" customFormat="1" ht="35.25" customHeight="1" x14ac:dyDescent="0.2">
      <c r="A28" s="145" t="s">
        <v>188</v>
      </c>
    </row>
    <row r="29" spans="1:1" s="149" customFormat="1" ht="35.25" customHeight="1" x14ac:dyDescent="0.2">
      <c r="A29" s="145" t="s">
        <v>164</v>
      </c>
    </row>
    <row r="30" spans="1:1" s="149" customFormat="1" ht="13.5" customHeight="1" x14ac:dyDescent="0.2">
      <c r="A30" s="145" t="s">
        <v>165</v>
      </c>
    </row>
    <row r="31" spans="1:1" s="149" customFormat="1" ht="35.25" customHeight="1" x14ac:dyDescent="0.2">
      <c r="A31" s="145" t="s">
        <v>162</v>
      </c>
    </row>
    <row r="32" spans="1:1" ht="24" x14ac:dyDescent="0.2">
      <c r="A32" s="141" t="s">
        <v>173</v>
      </c>
    </row>
    <row r="33" spans="1:1" ht="15" customHeight="1" x14ac:dyDescent="0.2">
      <c r="A33" s="141" t="s">
        <v>102</v>
      </c>
    </row>
    <row r="34" spans="1:1" ht="15" customHeight="1" x14ac:dyDescent="0.2">
      <c r="A34" s="183" t="s">
        <v>246</v>
      </c>
    </row>
    <row r="35" spans="1:1" ht="24" customHeight="1" x14ac:dyDescent="0.2">
      <c r="A35" s="141" t="s">
        <v>179</v>
      </c>
    </row>
    <row r="36" spans="1:1" ht="37.5" customHeight="1" x14ac:dyDescent="0.2">
      <c r="A36" s="141" t="s">
        <v>295</v>
      </c>
    </row>
    <row r="37" spans="1:1" ht="12.75" customHeight="1" x14ac:dyDescent="0.2">
      <c r="A37" s="210"/>
    </row>
    <row r="38" spans="1:1" s="11" customFormat="1" ht="15" customHeight="1" x14ac:dyDescent="0.2">
      <c r="A38" s="309" t="s">
        <v>103</v>
      </c>
    </row>
    <row r="39" spans="1:1" ht="15" customHeight="1" x14ac:dyDescent="0.2">
      <c r="A39" s="310"/>
    </row>
    <row r="40" spans="1:1" ht="51" customHeight="1" x14ac:dyDescent="0.2">
      <c r="A40" s="311"/>
    </row>
    <row r="41" spans="1:1" x14ac:dyDescent="0.2">
      <c r="A41" s="140"/>
    </row>
    <row r="42" spans="1:1" ht="36" x14ac:dyDescent="0.2">
      <c r="A42" s="140" t="s">
        <v>105</v>
      </c>
    </row>
    <row r="43" spans="1:1" x14ac:dyDescent="0.2">
      <c r="A43" s="132"/>
    </row>
    <row r="44" spans="1:1" ht="24" x14ac:dyDescent="0.2">
      <c r="A44" s="170" t="s">
        <v>180</v>
      </c>
    </row>
    <row r="45" spans="1:1" x14ac:dyDescent="0.2">
      <c r="A45" s="197" t="s">
        <v>279</v>
      </c>
    </row>
    <row r="46" spans="1:1" s="11" customFormat="1" x14ac:dyDescent="0.2">
      <c r="A46" s="183"/>
    </row>
    <row r="47" spans="1:1" s="11" customFormat="1" x14ac:dyDescent="0.2">
      <c r="A47" s="136" t="s">
        <v>65</v>
      </c>
    </row>
    <row r="48" spans="1:1" s="11" customFormat="1" ht="42" customHeight="1" x14ac:dyDescent="0.2">
      <c r="A48" s="140" t="s">
        <v>104</v>
      </c>
    </row>
    <row r="49" spans="1:1" s="11" customFormat="1" ht="40.5" customHeight="1" x14ac:dyDescent="0.2">
      <c r="A49" s="140" t="s">
        <v>105</v>
      </c>
    </row>
    <row r="50" spans="1:1" s="11" customFormat="1" x14ac:dyDescent="0.2">
      <c r="A50" s="183"/>
    </row>
    <row r="51" spans="1:1" s="11" customFormat="1" ht="12.75" customHeight="1" x14ac:dyDescent="0.2">
      <c r="A51" s="136" t="s">
        <v>247</v>
      </c>
    </row>
    <row r="52" spans="1:1" s="11" customFormat="1" x14ac:dyDescent="0.2">
      <c r="A52" s="174" t="s">
        <v>280</v>
      </c>
    </row>
    <row r="53" spans="1:1" s="11" customFormat="1" ht="17.25" customHeight="1" x14ac:dyDescent="0.2">
      <c r="A53" s="185" t="s">
        <v>181</v>
      </c>
    </row>
    <row r="54" spans="1:1" s="11" customFormat="1" ht="12" customHeight="1" x14ac:dyDescent="0.2">
      <c r="A54" s="185"/>
    </row>
    <row r="55" spans="1:1" s="11" customFormat="1" x14ac:dyDescent="0.2">
      <c r="A55" s="184" t="s">
        <v>248</v>
      </c>
    </row>
    <row r="56" spans="1:1" s="11" customFormat="1" x14ac:dyDescent="0.2">
      <c r="A56" s="185" t="s">
        <v>249</v>
      </c>
    </row>
    <row r="57" spans="1:1" s="11" customFormat="1" ht="13.5" customHeight="1" x14ac:dyDescent="0.2">
      <c r="A57" s="19"/>
    </row>
    <row r="58" spans="1:1" s="11" customFormat="1" hidden="1" x14ac:dyDescent="0.2">
      <c r="A58" s="184" t="s">
        <v>281</v>
      </c>
    </row>
    <row r="59" spans="1:1" s="11" customFormat="1" hidden="1" x14ac:dyDescent="0.2">
      <c r="A59" s="186" t="s">
        <v>250</v>
      </c>
    </row>
    <row r="60" spans="1:1" s="11" customFormat="1" ht="13.5" customHeight="1" x14ac:dyDescent="0.2">
      <c r="A60" s="19"/>
    </row>
    <row r="61" spans="1:1" s="11" customFormat="1" ht="36" x14ac:dyDescent="0.2">
      <c r="A61" s="204" t="s">
        <v>282</v>
      </c>
    </row>
    <row r="62" spans="1:1" s="11" customFormat="1" x14ac:dyDescent="0.2">
      <c r="A62" s="185" t="s">
        <v>250</v>
      </c>
    </row>
    <row r="63" spans="1:1" s="11" customFormat="1" ht="12.75" customHeight="1" x14ac:dyDescent="0.2">
      <c r="A63" s="187"/>
    </row>
    <row r="64" spans="1:1" s="11" customFormat="1" ht="13.5" customHeight="1" thickBot="1" x14ac:dyDescent="0.25">
      <c r="A64" s="186"/>
    </row>
    <row r="65" spans="1:1" s="11" customFormat="1" ht="77.25" customHeight="1" x14ac:dyDescent="0.2">
      <c r="A65" s="188" t="s">
        <v>283</v>
      </c>
    </row>
    <row r="66" spans="1:1" s="11" customFormat="1" ht="24.75" thickBot="1" x14ac:dyDescent="0.25">
      <c r="A66" s="189" t="s">
        <v>128</v>
      </c>
    </row>
    <row r="67" spans="1:1" s="11" customFormat="1" x14ac:dyDescent="0.2">
      <c r="A67" s="5"/>
    </row>
    <row r="68" spans="1:1" s="11" customFormat="1" ht="24" x14ac:dyDescent="0.2">
      <c r="A68" s="134" t="s">
        <v>251</v>
      </c>
    </row>
    <row r="69" spans="1:1" s="11" customFormat="1" x14ac:dyDescent="0.2">
      <c r="A69" s="174" t="s">
        <v>288</v>
      </c>
    </row>
    <row r="70" spans="1:1" s="11" customFormat="1" x14ac:dyDescent="0.2">
      <c r="A70" s="168" t="s">
        <v>182</v>
      </c>
    </row>
    <row r="71" spans="1:1" x14ac:dyDescent="0.2">
      <c r="A71" s="140"/>
    </row>
    <row r="72" spans="1:1" x14ac:dyDescent="0.2">
      <c r="A72" s="174" t="s">
        <v>194</v>
      </c>
    </row>
    <row r="73" spans="1:1" x14ac:dyDescent="0.2">
      <c r="A73" s="168" t="s">
        <v>252</v>
      </c>
    </row>
    <row r="74" spans="1:1" s="11" customFormat="1" x14ac:dyDescent="0.2">
      <c r="A74" s="140"/>
    </row>
    <row r="75" spans="1:1" s="11" customFormat="1" hidden="1" x14ac:dyDescent="0.2">
      <c r="A75" s="174" t="s">
        <v>286</v>
      </c>
    </row>
    <row r="76" spans="1:1" s="11" customFormat="1" hidden="1" x14ac:dyDescent="0.2">
      <c r="A76" s="168" t="s">
        <v>284</v>
      </c>
    </row>
    <row r="77" spans="1:1" s="11" customFormat="1" x14ac:dyDescent="0.2">
      <c r="A77" s="140"/>
    </row>
    <row r="78" spans="1:1" s="11" customFormat="1" ht="36" x14ac:dyDescent="0.2">
      <c r="A78" s="204" t="s">
        <v>287</v>
      </c>
    </row>
    <row r="79" spans="1:1" s="11" customFormat="1" x14ac:dyDescent="0.2">
      <c r="A79" s="168" t="s">
        <v>284</v>
      </c>
    </row>
    <row r="80" spans="1:1" s="11" customFormat="1" x14ac:dyDescent="0.2">
      <c r="A80" s="140"/>
    </row>
    <row r="81" spans="1:1" s="11" customFormat="1" ht="13.5" thickBot="1" x14ac:dyDescent="0.25">
      <c r="A81" s="190"/>
    </row>
    <row r="82" spans="1:1" s="11" customFormat="1" ht="60" x14ac:dyDescent="0.2">
      <c r="A82" s="191" t="s">
        <v>285</v>
      </c>
    </row>
    <row r="83" spans="1:1" s="11" customFormat="1" ht="24.75" thickBot="1" x14ac:dyDescent="0.25">
      <c r="A83" s="192" t="s">
        <v>253</v>
      </c>
    </row>
    <row r="84" spans="1:1" s="11" customFormat="1" x14ac:dyDescent="0.2">
      <c r="A84" s="31"/>
    </row>
    <row r="85" spans="1:1" s="11" customFormat="1" x14ac:dyDescent="0.2">
      <c r="A85" s="31"/>
    </row>
    <row r="86" spans="1:1" s="11" customFormat="1" x14ac:dyDescent="0.2">
      <c r="A86" s="31"/>
    </row>
    <row r="87" spans="1:1" s="11" customFormat="1" x14ac:dyDescent="0.2">
      <c r="A87" s="31"/>
    </row>
    <row r="88" spans="1:1" s="11" customFormat="1" x14ac:dyDescent="0.2">
      <c r="A88" s="31"/>
    </row>
    <row r="89" spans="1:1" s="11" customFormat="1" x14ac:dyDescent="0.2">
      <c r="A89" s="31"/>
    </row>
    <row r="90" spans="1:1" s="11" customFormat="1" x14ac:dyDescent="0.2">
      <c r="A90" s="31"/>
    </row>
    <row r="91" spans="1:1" s="11" customFormat="1" x14ac:dyDescent="0.2">
      <c r="A91" s="193"/>
    </row>
    <row r="92" spans="1:1" x14ac:dyDescent="0.2">
      <c r="A92" s="139"/>
    </row>
    <row r="93" spans="1:1" x14ac:dyDescent="0.2">
      <c r="A93" s="139"/>
    </row>
    <row r="94" spans="1:1" x14ac:dyDescent="0.2">
      <c r="A94" s="139"/>
    </row>
    <row r="95" spans="1:1" x14ac:dyDescent="0.2">
      <c r="A95" s="139"/>
    </row>
    <row r="96" spans="1:1" x14ac:dyDescent="0.2">
      <c r="A96" s="139"/>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FF244"/>
  <sheetViews>
    <sheetView workbookViewId="0">
      <pane xSplit="1" topLeftCell="B1" activePane="topRight" state="frozen"/>
      <selection activeCell="A10" sqref="A10"/>
      <selection pane="topRight" activeCell="X1" sqref="X1:AF1048576"/>
    </sheetView>
  </sheetViews>
  <sheetFormatPr defaultRowHeight="12.75" x14ac:dyDescent="0.2"/>
  <cols>
    <col min="1" max="1" width="49.5703125" style="5" customWidth="1"/>
    <col min="2" max="162" width="9.5703125" style="106" customWidth="1"/>
  </cols>
  <sheetData>
    <row r="1" spans="1:162" ht="24" x14ac:dyDescent="0.2">
      <c r="A1" s="47" t="s">
        <v>50</v>
      </c>
    </row>
    <row r="2" spans="1:162" x14ac:dyDescent="0.2">
      <c r="A2" s="182" t="s">
        <v>244</v>
      </c>
    </row>
    <row r="3" spans="1:162" x14ac:dyDescent="0.2">
      <c r="A3" s="131" t="s">
        <v>254</v>
      </c>
    </row>
    <row r="4" spans="1:162" s="11" customFormat="1" ht="21.75" customHeight="1" x14ac:dyDescent="0.2">
      <c r="A4" s="74" t="s">
        <v>52</v>
      </c>
      <c r="B4" s="73" t="e">
        <f>'НСЛ| FIT18'!#REF!</f>
        <v>#REF!</v>
      </c>
      <c r="C4" s="73" t="e">
        <f>'НСЛ| FIT18'!#REF!</f>
        <v>#REF!</v>
      </c>
      <c r="D4" s="73" t="e">
        <f>'НСЛ| FIT18'!#REF!</f>
        <v>#REF!</v>
      </c>
      <c r="E4" s="73" t="e">
        <f>'НСЛ| FIT18'!#REF!</f>
        <v>#REF!</v>
      </c>
      <c r="F4" s="73" t="e">
        <f>'НСЛ| FIT18'!#REF!</f>
        <v>#REF!</v>
      </c>
      <c r="G4" s="73" t="e">
        <f>'НСЛ| FIT18'!#REF!</f>
        <v>#REF!</v>
      </c>
      <c r="H4" s="73" t="e">
        <f>'НСЛ| FIT18'!#REF!</f>
        <v>#REF!</v>
      </c>
      <c r="I4" s="73" t="e">
        <f>'НСЛ| FIT18'!#REF!</f>
        <v>#REF!</v>
      </c>
      <c r="J4" s="73" t="e">
        <f>'НСЛ| FIT18'!#REF!</f>
        <v>#REF!</v>
      </c>
      <c r="K4" s="73" t="e">
        <f>'НСЛ| FIT18'!#REF!</f>
        <v>#REF!</v>
      </c>
      <c r="L4" s="73" t="e">
        <f>'НСЛ| FIT18'!#REF!</f>
        <v>#REF!</v>
      </c>
      <c r="M4" s="73" t="e">
        <f>'НСЛ| FIT18'!#REF!</f>
        <v>#REF!</v>
      </c>
      <c r="N4" s="73" t="e">
        <f>'НСЛ| FIT18'!#REF!</f>
        <v>#REF!</v>
      </c>
      <c r="O4" s="73" t="e">
        <f>'НСЛ| FIT18'!#REF!</f>
        <v>#REF!</v>
      </c>
      <c r="P4" s="73" t="e">
        <f>'НСЛ| FIT18'!#REF!</f>
        <v>#REF!</v>
      </c>
      <c r="Q4" s="73" t="e">
        <f>'НСЛ| FIT18'!#REF!</f>
        <v>#REF!</v>
      </c>
      <c r="R4" s="73" t="e">
        <f>'НСЛ| FIT18'!#REF!</f>
        <v>#REF!</v>
      </c>
      <c r="S4" s="73" t="e">
        <f>'НСЛ| FIT18'!#REF!</f>
        <v>#REF!</v>
      </c>
      <c r="T4" s="73" t="e">
        <f>'НСЛ| FIT18'!#REF!</f>
        <v>#REF!</v>
      </c>
      <c r="U4" s="73" t="e">
        <f>'НСЛ| FIT18'!#REF!</f>
        <v>#REF!</v>
      </c>
      <c r="V4" s="73" t="e">
        <f>'НСЛ| FIT18'!#REF!</f>
        <v>#REF!</v>
      </c>
      <c r="W4" s="73" t="e">
        <f>'НСЛ| FIT18'!#REF!</f>
        <v>#REF!</v>
      </c>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c r="EV4" s="171"/>
      <c r="EW4" s="171"/>
      <c r="EX4" s="171"/>
      <c r="EY4" s="171"/>
      <c r="EZ4" s="171"/>
      <c r="FA4" s="171"/>
      <c r="FB4" s="171"/>
      <c r="FC4" s="171"/>
      <c r="FD4" s="171"/>
      <c r="FE4" s="171"/>
      <c r="FF4" s="171"/>
    </row>
    <row r="5" spans="1:162" s="11" customFormat="1" ht="21.75" customHeight="1" x14ac:dyDescent="0.2">
      <c r="A5" s="74"/>
      <c r="B5" s="73" t="e">
        <f>'НСЛ| FIT18'!#REF!</f>
        <v>#REF!</v>
      </c>
      <c r="C5" s="73" t="e">
        <f>'НСЛ| FIT18'!#REF!</f>
        <v>#REF!</v>
      </c>
      <c r="D5" s="73" t="e">
        <f>'НСЛ| FIT18'!#REF!</f>
        <v>#REF!</v>
      </c>
      <c r="E5" s="73" t="e">
        <f>'НСЛ| FIT18'!#REF!</f>
        <v>#REF!</v>
      </c>
      <c r="F5" s="73" t="e">
        <f>'НСЛ| FIT18'!#REF!</f>
        <v>#REF!</v>
      </c>
      <c r="G5" s="73" t="e">
        <f>'НСЛ| FIT18'!#REF!</f>
        <v>#REF!</v>
      </c>
      <c r="H5" s="73" t="e">
        <f>'НСЛ| FIT18'!#REF!</f>
        <v>#REF!</v>
      </c>
      <c r="I5" s="73" t="e">
        <f>'НСЛ| FIT18'!#REF!</f>
        <v>#REF!</v>
      </c>
      <c r="J5" s="73" t="e">
        <f>'НСЛ| FIT18'!#REF!</f>
        <v>#REF!</v>
      </c>
      <c r="K5" s="73" t="e">
        <f>'НСЛ| FIT18'!#REF!</f>
        <v>#REF!</v>
      </c>
      <c r="L5" s="73" t="e">
        <f>'НСЛ| FIT18'!#REF!</f>
        <v>#REF!</v>
      </c>
      <c r="M5" s="73" t="e">
        <f>'НСЛ| FIT18'!#REF!</f>
        <v>#REF!</v>
      </c>
      <c r="N5" s="73" t="e">
        <f>'НСЛ| FIT18'!#REF!</f>
        <v>#REF!</v>
      </c>
      <c r="O5" s="73" t="e">
        <f>'НСЛ| FIT18'!#REF!</f>
        <v>#REF!</v>
      </c>
      <c r="P5" s="73" t="e">
        <f>'НСЛ| FIT18'!#REF!</f>
        <v>#REF!</v>
      </c>
      <c r="Q5" s="73" t="e">
        <f>'НСЛ| FIT18'!#REF!</f>
        <v>#REF!</v>
      </c>
      <c r="R5" s="73" t="e">
        <f>'НСЛ| FIT18'!#REF!</f>
        <v>#REF!</v>
      </c>
      <c r="S5" s="73" t="e">
        <f>'НСЛ| FIT18'!#REF!</f>
        <v>#REF!</v>
      </c>
      <c r="T5" s="73" t="e">
        <f>'НСЛ| FIT18'!#REF!</f>
        <v>#REF!</v>
      </c>
      <c r="U5" s="73" t="e">
        <f>'НСЛ| FIT18'!#REF!</f>
        <v>#REF!</v>
      </c>
      <c r="V5" s="73" t="e">
        <f>'НСЛ| FIT18'!#REF!</f>
        <v>#REF!</v>
      </c>
      <c r="W5" s="73" t="e">
        <f>'НСЛ| FIT18'!#REF!</f>
        <v>#REF!</v>
      </c>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c r="ED5" s="171"/>
      <c r="EE5" s="171"/>
      <c r="EF5" s="171"/>
      <c r="EG5" s="171"/>
      <c r="EH5" s="171"/>
      <c r="EI5" s="171"/>
      <c r="EJ5" s="171"/>
      <c r="EK5" s="171"/>
      <c r="EL5" s="171"/>
      <c r="EM5" s="171"/>
      <c r="EN5" s="171"/>
      <c r="EO5" s="171"/>
      <c r="EP5" s="171"/>
      <c r="EQ5" s="171"/>
      <c r="ER5" s="171"/>
      <c r="ES5" s="171"/>
      <c r="ET5" s="171"/>
      <c r="EU5" s="171"/>
      <c r="EV5" s="171"/>
      <c r="EW5" s="171"/>
      <c r="EX5" s="171"/>
      <c r="EY5" s="171"/>
      <c r="EZ5" s="171"/>
      <c r="FA5" s="171"/>
      <c r="FB5" s="171"/>
      <c r="FC5" s="171"/>
      <c r="FD5" s="171"/>
      <c r="FE5" s="171"/>
      <c r="FF5" s="171"/>
    </row>
    <row r="6" spans="1:162" s="11" customFormat="1" x14ac:dyDescent="0.2">
      <c r="A6" s="33" t="s">
        <v>53</v>
      </c>
      <c r="B6" s="135"/>
      <c r="C6" s="135"/>
      <c r="D6" s="135"/>
      <c r="E6" s="135"/>
      <c r="F6" s="135"/>
      <c r="G6" s="135"/>
      <c r="H6" s="135"/>
      <c r="I6" s="135"/>
      <c r="J6" s="135"/>
      <c r="K6" s="135"/>
      <c r="L6" s="135"/>
      <c r="M6" s="135"/>
      <c r="N6" s="135"/>
      <c r="O6" s="135"/>
      <c r="P6" s="135"/>
      <c r="Q6" s="135"/>
      <c r="R6" s="135"/>
      <c r="S6" s="135"/>
      <c r="T6" s="135"/>
      <c r="U6" s="135"/>
      <c r="V6" s="135"/>
      <c r="W6" s="135"/>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c r="DQ6" s="172"/>
      <c r="DR6" s="172"/>
      <c r="DS6" s="172"/>
      <c r="DT6" s="172"/>
      <c r="DU6" s="172"/>
      <c r="DV6" s="172"/>
      <c r="DW6" s="172"/>
      <c r="DX6" s="172"/>
      <c r="DY6" s="172"/>
      <c r="DZ6" s="172"/>
      <c r="EA6" s="172"/>
      <c r="EB6" s="172"/>
      <c r="EC6" s="172"/>
      <c r="ED6" s="172"/>
      <c r="EE6" s="172"/>
      <c r="EF6" s="172"/>
      <c r="EG6" s="172"/>
      <c r="EH6" s="172"/>
      <c r="EI6" s="172"/>
      <c r="EJ6" s="172"/>
      <c r="EK6" s="172"/>
      <c r="EL6" s="172"/>
      <c r="EM6" s="172"/>
      <c r="EN6" s="172"/>
      <c r="EO6" s="172"/>
      <c r="EP6" s="172"/>
      <c r="EQ6" s="172"/>
      <c r="ER6" s="172"/>
      <c r="ES6" s="172"/>
      <c r="ET6" s="172"/>
      <c r="EU6" s="172"/>
      <c r="EV6" s="172"/>
      <c r="EW6" s="172"/>
      <c r="EX6" s="172"/>
      <c r="EY6" s="172"/>
      <c r="EZ6" s="172"/>
      <c r="FA6" s="172"/>
      <c r="FB6" s="172"/>
      <c r="FC6" s="172"/>
      <c r="FD6" s="172"/>
      <c r="FE6" s="172"/>
      <c r="FF6" s="172"/>
    </row>
    <row r="7" spans="1:162" s="11" customFormat="1" x14ac:dyDescent="0.2">
      <c r="A7" s="42">
        <v>1</v>
      </c>
      <c r="B7" s="84" t="e">
        <f>'BAR BB| Open rates'!#REF!*0.9*0.87+25</f>
        <v>#REF!</v>
      </c>
      <c r="C7" s="84" t="e">
        <f>'BAR BB| Open rates'!#REF!*0.9*0.87+25</f>
        <v>#REF!</v>
      </c>
      <c r="D7" s="84" t="e">
        <f>'BAR BB| Open rates'!#REF!*0.9*0.87+25</f>
        <v>#REF!</v>
      </c>
      <c r="E7" s="84" t="e">
        <f>'BAR BB| Open rates'!#REF!*0.9*0.87+25</f>
        <v>#REF!</v>
      </c>
      <c r="F7" s="84" t="e">
        <f>'BAR BB| Open rates'!#REF!*0.9*0.87+25</f>
        <v>#REF!</v>
      </c>
      <c r="G7" s="84" t="e">
        <f>'BAR BB| Open rates'!#REF!*0.9*0.87+25</f>
        <v>#REF!</v>
      </c>
      <c r="H7" s="84" t="e">
        <f>'BAR BB| Open rates'!#REF!*0.9*0.87+25</f>
        <v>#REF!</v>
      </c>
      <c r="I7" s="84" t="e">
        <f>'BAR BB| Open rates'!#REF!*0.9*0.87+25</f>
        <v>#REF!</v>
      </c>
      <c r="J7" s="84" t="e">
        <f>'BAR BB| Open rates'!#REF!*0.9*0.87+25</f>
        <v>#REF!</v>
      </c>
      <c r="K7" s="84" t="e">
        <f>'BAR BB| Open rates'!#REF!*0.9*0.87+25</f>
        <v>#REF!</v>
      </c>
      <c r="L7" s="84" t="e">
        <f>'BAR BB| Open rates'!#REF!*0.9*0.87+25</f>
        <v>#REF!</v>
      </c>
      <c r="M7" s="84" t="e">
        <f>'BAR BB| Open rates'!#REF!*0.9*0.87+25</f>
        <v>#REF!</v>
      </c>
      <c r="N7" s="84" t="e">
        <f>'BAR BB| Open rates'!#REF!*0.9*0.87+25</f>
        <v>#REF!</v>
      </c>
      <c r="O7" s="84" t="e">
        <f>'BAR BB| Open rates'!#REF!*0.9*0.87+25</f>
        <v>#REF!</v>
      </c>
      <c r="P7" s="84" t="e">
        <f>'BAR BB| Open rates'!#REF!*0.9*0.87+25</f>
        <v>#REF!</v>
      </c>
      <c r="Q7" s="84" t="e">
        <f>'BAR BB| Open rates'!#REF!*0.9*0.87+25</f>
        <v>#REF!</v>
      </c>
      <c r="R7" s="84" t="e">
        <f>'BAR BB| Open rates'!#REF!*0.9*0.87+25</f>
        <v>#REF!</v>
      </c>
      <c r="S7" s="84" t="e">
        <f>'BAR BB| Open rates'!#REF!*0.9*0.87+25</f>
        <v>#REF!</v>
      </c>
      <c r="T7" s="84" t="e">
        <f>'BAR BB| Open rates'!#REF!*0.9*0.87+25</f>
        <v>#REF!</v>
      </c>
      <c r="U7" s="84" t="e">
        <f>'BAR BB| Open rates'!#REF!*0.9*0.87+25</f>
        <v>#REF!</v>
      </c>
      <c r="V7" s="84" t="e">
        <f>'BAR BB| Open rates'!#REF!*0.9*0.87+25</f>
        <v>#REF!</v>
      </c>
      <c r="W7" s="84" t="e">
        <f>'BAR BB| Open rates'!#REF!*0.9*0.87+25</f>
        <v>#REF!</v>
      </c>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row>
    <row r="8" spans="1:162" s="11" customFormat="1" x14ac:dyDescent="0.2">
      <c r="A8" s="42">
        <v>2</v>
      </c>
      <c r="B8" s="84" t="e">
        <f>'BAR BB| Open rates'!#REF!*0.9*0.87+25</f>
        <v>#REF!</v>
      </c>
      <c r="C8" s="84" t="e">
        <f>'BAR BB| Open rates'!#REF!*0.9*0.87+25</f>
        <v>#REF!</v>
      </c>
      <c r="D8" s="84" t="e">
        <f>'BAR BB| Open rates'!#REF!*0.9*0.87+25</f>
        <v>#REF!</v>
      </c>
      <c r="E8" s="84" t="e">
        <f>'BAR BB| Open rates'!#REF!*0.9*0.87+25</f>
        <v>#REF!</v>
      </c>
      <c r="F8" s="84" t="e">
        <f>'BAR BB| Open rates'!#REF!*0.9*0.87+25</f>
        <v>#REF!</v>
      </c>
      <c r="G8" s="84" t="e">
        <f>'BAR BB| Open rates'!#REF!*0.9*0.87+25</f>
        <v>#REF!</v>
      </c>
      <c r="H8" s="84" t="e">
        <f>'BAR BB| Open rates'!#REF!*0.9*0.87+25</f>
        <v>#REF!</v>
      </c>
      <c r="I8" s="84" t="e">
        <f>'BAR BB| Open rates'!#REF!*0.9*0.87+25</f>
        <v>#REF!</v>
      </c>
      <c r="J8" s="84" t="e">
        <f>'BAR BB| Open rates'!#REF!*0.9*0.87+25</f>
        <v>#REF!</v>
      </c>
      <c r="K8" s="84" t="e">
        <f>'BAR BB| Open rates'!#REF!*0.9*0.87+25</f>
        <v>#REF!</v>
      </c>
      <c r="L8" s="84" t="e">
        <f>'BAR BB| Open rates'!#REF!*0.9*0.87+25</f>
        <v>#REF!</v>
      </c>
      <c r="M8" s="84" t="e">
        <f>'BAR BB| Open rates'!#REF!*0.9*0.87+25</f>
        <v>#REF!</v>
      </c>
      <c r="N8" s="84" t="e">
        <f>'BAR BB| Open rates'!#REF!*0.9*0.87+25</f>
        <v>#REF!</v>
      </c>
      <c r="O8" s="84" t="e">
        <f>'BAR BB| Open rates'!#REF!*0.9*0.87+25</f>
        <v>#REF!</v>
      </c>
      <c r="P8" s="84" t="e">
        <f>'BAR BB| Open rates'!#REF!*0.9*0.87+25</f>
        <v>#REF!</v>
      </c>
      <c r="Q8" s="84" t="e">
        <f>'BAR BB| Open rates'!#REF!*0.9*0.87+25</f>
        <v>#REF!</v>
      </c>
      <c r="R8" s="84" t="e">
        <f>'BAR BB| Open rates'!#REF!*0.9*0.87+25</f>
        <v>#REF!</v>
      </c>
      <c r="S8" s="84" t="e">
        <f>'BAR BB| Open rates'!#REF!*0.9*0.87+25</f>
        <v>#REF!</v>
      </c>
      <c r="T8" s="84" t="e">
        <f>'BAR BB| Open rates'!#REF!*0.9*0.87+25</f>
        <v>#REF!</v>
      </c>
      <c r="U8" s="84" t="e">
        <f>'BAR BB| Open rates'!#REF!*0.9*0.87+25</f>
        <v>#REF!</v>
      </c>
      <c r="V8" s="84" t="e">
        <f>'BAR BB| Open rates'!#REF!*0.9*0.87+25</f>
        <v>#REF!</v>
      </c>
      <c r="W8" s="84" t="e">
        <f>'BAR BB| Open rates'!#REF!*0.9*0.87+25</f>
        <v>#REF!</v>
      </c>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row>
    <row r="9" spans="1:162"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row>
    <row r="10" spans="1:162" s="11" customFormat="1" x14ac:dyDescent="0.2">
      <c r="A10" s="42">
        <v>1</v>
      </c>
      <c r="B10" s="84" t="e">
        <f>'BAR BB| Open rates'!#REF!*0.9*0.87+25</f>
        <v>#REF!</v>
      </c>
      <c r="C10" s="84" t="e">
        <f>'BAR BB| Open rates'!#REF!*0.9*0.87+25</f>
        <v>#REF!</v>
      </c>
      <c r="D10" s="84" t="e">
        <f>'BAR BB| Open rates'!#REF!*0.9*0.87+25</f>
        <v>#REF!</v>
      </c>
      <c r="E10" s="84" t="e">
        <f>'BAR BB| Open rates'!#REF!*0.9*0.87+25</f>
        <v>#REF!</v>
      </c>
      <c r="F10" s="84" t="e">
        <f>'BAR BB| Open rates'!#REF!*0.9*0.87+25</f>
        <v>#REF!</v>
      </c>
      <c r="G10" s="84" t="e">
        <f>'BAR BB| Open rates'!#REF!*0.9*0.87+25</f>
        <v>#REF!</v>
      </c>
      <c r="H10" s="84" t="e">
        <f>'BAR BB| Open rates'!#REF!*0.9*0.87+25</f>
        <v>#REF!</v>
      </c>
      <c r="I10" s="84" t="e">
        <f>'BAR BB| Open rates'!#REF!*0.9*0.87+25</f>
        <v>#REF!</v>
      </c>
      <c r="J10" s="84" t="e">
        <f>'BAR BB| Open rates'!#REF!*0.9*0.87+25</f>
        <v>#REF!</v>
      </c>
      <c r="K10" s="84" t="e">
        <f>'BAR BB| Open rates'!#REF!*0.9*0.87+25</f>
        <v>#REF!</v>
      </c>
      <c r="L10" s="84" t="e">
        <f>'BAR BB| Open rates'!#REF!*0.9*0.87+25</f>
        <v>#REF!</v>
      </c>
      <c r="M10" s="84" t="e">
        <f>'BAR BB| Open rates'!#REF!*0.9*0.87+25</f>
        <v>#REF!</v>
      </c>
      <c r="N10" s="84" t="e">
        <f>'BAR BB| Open rates'!#REF!*0.9*0.87+25</f>
        <v>#REF!</v>
      </c>
      <c r="O10" s="84" t="e">
        <f>'BAR BB| Open rates'!#REF!*0.9*0.87+25</f>
        <v>#REF!</v>
      </c>
      <c r="P10" s="84" t="e">
        <f>'BAR BB| Open rates'!#REF!*0.9*0.87+25</f>
        <v>#REF!</v>
      </c>
      <c r="Q10" s="84" t="e">
        <f>'BAR BB| Open rates'!#REF!*0.9*0.87+25</f>
        <v>#REF!</v>
      </c>
      <c r="R10" s="84" t="e">
        <f>'BAR BB| Open rates'!#REF!*0.9*0.87+25</f>
        <v>#REF!</v>
      </c>
      <c r="S10" s="84" t="e">
        <f>'BAR BB| Open rates'!#REF!*0.9*0.87+25</f>
        <v>#REF!</v>
      </c>
      <c r="T10" s="84" t="e">
        <f>'BAR BB| Open rates'!#REF!*0.9*0.87+25</f>
        <v>#REF!</v>
      </c>
      <c r="U10" s="84" t="e">
        <f>'BAR BB| Open rates'!#REF!*0.9*0.87+25</f>
        <v>#REF!</v>
      </c>
      <c r="V10" s="84" t="e">
        <f>'BAR BB| Open rates'!#REF!*0.9*0.87+25</f>
        <v>#REF!</v>
      </c>
      <c r="W10" s="84" t="e">
        <f>'BAR BB| Open rates'!#REF!*0.9*0.87+25</f>
        <v>#REF!</v>
      </c>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row>
    <row r="11" spans="1:162" s="11" customFormat="1" x14ac:dyDescent="0.2">
      <c r="A11" s="42">
        <v>2</v>
      </c>
      <c r="B11" s="84" t="e">
        <f>'BAR BB| Open rates'!#REF!*0.9*0.87+25</f>
        <v>#REF!</v>
      </c>
      <c r="C11" s="84" t="e">
        <f>'BAR BB| Open rates'!#REF!*0.9*0.87+25</f>
        <v>#REF!</v>
      </c>
      <c r="D11" s="84" t="e">
        <f>'BAR BB| Open rates'!#REF!*0.9*0.87+25</f>
        <v>#REF!</v>
      </c>
      <c r="E11" s="84" t="e">
        <f>'BAR BB| Open rates'!#REF!*0.9*0.87+25</f>
        <v>#REF!</v>
      </c>
      <c r="F11" s="84" t="e">
        <f>'BAR BB| Open rates'!#REF!*0.9*0.87+25</f>
        <v>#REF!</v>
      </c>
      <c r="G11" s="84" t="e">
        <f>'BAR BB| Open rates'!#REF!*0.9*0.87+25</f>
        <v>#REF!</v>
      </c>
      <c r="H11" s="84" t="e">
        <f>'BAR BB| Open rates'!#REF!*0.9*0.87+25</f>
        <v>#REF!</v>
      </c>
      <c r="I11" s="84" t="e">
        <f>'BAR BB| Open rates'!#REF!*0.9*0.87+25</f>
        <v>#REF!</v>
      </c>
      <c r="J11" s="84" t="e">
        <f>'BAR BB| Open rates'!#REF!*0.9*0.87+25</f>
        <v>#REF!</v>
      </c>
      <c r="K11" s="84" t="e">
        <f>'BAR BB| Open rates'!#REF!*0.9*0.87+25</f>
        <v>#REF!</v>
      </c>
      <c r="L11" s="84" t="e">
        <f>'BAR BB| Open rates'!#REF!*0.9*0.87+25</f>
        <v>#REF!</v>
      </c>
      <c r="M11" s="84" t="e">
        <f>'BAR BB| Open rates'!#REF!*0.9*0.87+25</f>
        <v>#REF!</v>
      </c>
      <c r="N11" s="84" t="e">
        <f>'BAR BB| Open rates'!#REF!*0.9*0.87+25</f>
        <v>#REF!</v>
      </c>
      <c r="O11" s="84" t="e">
        <f>'BAR BB| Open rates'!#REF!*0.9*0.87+25</f>
        <v>#REF!</v>
      </c>
      <c r="P11" s="84" t="e">
        <f>'BAR BB| Open rates'!#REF!*0.9*0.87+25</f>
        <v>#REF!</v>
      </c>
      <c r="Q11" s="84" t="e">
        <f>'BAR BB| Open rates'!#REF!*0.9*0.87+25</f>
        <v>#REF!</v>
      </c>
      <c r="R11" s="84" t="e">
        <f>'BAR BB| Open rates'!#REF!*0.9*0.87+25</f>
        <v>#REF!</v>
      </c>
      <c r="S11" s="84" t="e">
        <f>'BAR BB| Open rates'!#REF!*0.9*0.87+25</f>
        <v>#REF!</v>
      </c>
      <c r="T11" s="84" t="e">
        <f>'BAR BB| Open rates'!#REF!*0.9*0.87+25</f>
        <v>#REF!</v>
      </c>
      <c r="U11" s="84" t="e">
        <f>'BAR BB| Open rates'!#REF!*0.9*0.87+25</f>
        <v>#REF!</v>
      </c>
      <c r="V11" s="84" t="e">
        <f>'BAR BB| Open rates'!#REF!*0.9*0.87+25</f>
        <v>#REF!</v>
      </c>
      <c r="W11" s="84" t="e">
        <f>'BAR BB| Open rates'!#REF!*0.9*0.87+25</f>
        <v>#REF!</v>
      </c>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row>
    <row r="12" spans="1:162"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row>
    <row r="13" spans="1:162" s="11" customFormat="1" x14ac:dyDescent="0.2">
      <c r="A13" s="42">
        <v>1</v>
      </c>
      <c r="B13" s="84" t="e">
        <f>'BAR BB| Open rates'!#REF!*0.9*0.87+25</f>
        <v>#REF!</v>
      </c>
      <c r="C13" s="84" t="e">
        <f>'BAR BB| Open rates'!#REF!*0.9*0.87+25</f>
        <v>#REF!</v>
      </c>
      <c r="D13" s="84" t="e">
        <f>'BAR BB| Open rates'!#REF!*0.9*0.87+25</f>
        <v>#REF!</v>
      </c>
      <c r="E13" s="84" t="e">
        <f>'BAR BB| Open rates'!#REF!*0.9*0.87+25</f>
        <v>#REF!</v>
      </c>
      <c r="F13" s="84" t="e">
        <f>'BAR BB| Open rates'!#REF!*0.9*0.87+25</f>
        <v>#REF!</v>
      </c>
      <c r="G13" s="84" t="e">
        <f>'BAR BB| Open rates'!#REF!*0.9*0.87+25</f>
        <v>#REF!</v>
      </c>
      <c r="H13" s="84" t="e">
        <f>'BAR BB| Open rates'!#REF!*0.9*0.87+25</f>
        <v>#REF!</v>
      </c>
      <c r="I13" s="84" t="e">
        <f>'BAR BB| Open rates'!#REF!*0.9*0.87+25</f>
        <v>#REF!</v>
      </c>
      <c r="J13" s="84" t="e">
        <f>'BAR BB| Open rates'!#REF!*0.9*0.87+25</f>
        <v>#REF!</v>
      </c>
      <c r="K13" s="84" t="e">
        <f>'BAR BB| Open rates'!#REF!*0.9*0.87+25</f>
        <v>#REF!</v>
      </c>
      <c r="L13" s="84" t="e">
        <f>'BAR BB| Open rates'!#REF!*0.9*0.87+25</f>
        <v>#REF!</v>
      </c>
      <c r="M13" s="84" t="e">
        <f>'BAR BB| Open rates'!#REF!*0.9*0.87+25</f>
        <v>#REF!</v>
      </c>
      <c r="N13" s="84" t="e">
        <f>'BAR BB| Open rates'!#REF!*0.9*0.87+25</f>
        <v>#REF!</v>
      </c>
      <c r="O13" s="84" t="e">
        <f>'BAR BB| Open rates'!#REF!*0.9*0.87+25</f>
        <v>#REF!</v>
      </c>
      <c r="P13" s="84" t="e">
        <f>'BAR BB| Open rates'!#REF!*0.9*0.87+25</f>
        <v>#REF!</v>
      </c>
      <c r="Q13" s="84" t="e">
        <f>'BAR BB| Open rates'!#REF!*0.9*0.87+25</f>
        <v>#REF!</v>
      </c>
      <c r="R13" s="84" t="e">
        <f>'BAR BB| Open rates'!#REF!*0.9*0.87+25</f>
        <v>#REF!</v>
      </c>
      <c r="S13" s="84" t="e">
        <f>'BAR BB| Open rates'!#REF!*0.9*0.87+25</f>
        <v>#REF!</v>
      </c>
      <c r="T13" s="84" t="e">
        <f>'BAR BB| Open rates'!#REF!*0.9*0.87+25</f>
        <v>#REF!</v>
      </c>
      <c r="U13" s="84" t="e">
        <f>'BAR BB| Open rates'!#REF!*0.9*0.87+25</f>
        <v>#REF!</v>
      </c>
      <c r="V13" s="84" t="e">
        <f>'BAR BB| Open rates'!#REF!*0.9*0.87+25</f>
        <v>#REF!</v>
      </c>
      <c r="W13" s="84" t="e">
        <f>'BAR BB| Open rates'!#REF!*0.9*0.87+25</f>
        <v>#REF!</v>
      </c>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row>
    <row r="14" spans="1:162" s="11" customFormat="1" x14ac:dyDescent="0.2">
      <c r="A14" s="42">
        <v>2</v>
      </c>
      <c r="B14" s="84" t="e">
        <f>'BAR BB| Open rates'!#REF!*0.9*0.87+25</f>
        <v>#REF!</v>
      </c>
      <c r="C14" s="84" t="e">
        <f>'BAR BB| Open rates'!#REF!*0.9*0.87+25</f>
        <v>#REF!</v>
      </c>
      <c r="D14" s="84" t="e">
        <f>'BAR BB| Open rates'!#REF!*0.9*0.87+25</f>
        <v>#REF!</v>
      </c>
      <c r="E14" s="84" t="e">
        <f>'BAR BB| Open rates'!#REF!*0.9*0.87+25</f>
        <v>#REF!</v>
      </c>
      <c r="F14" s="84" t="e">
        <f>'BAR BB| Open rates'!#REF!*0.9*0.87+25</f>
        <v>#REF!</v>
      </c>
      <c r="G14" s="84" t="e">
        <f>'BAR BB| Open rates'!#REF!*0.9*0.87+25</f>
        <v>#REF!</v>
      </c>
      <c r="H14" s="84" t="e">
        <f>'BAR BB| Open rates'!#REF!*0.9*0.87+25</f>
        <v>#REF!</v>
      </c>
      <c r="I14" s="84" t="e">
        <f>'BAR BB| Open rates'!#REF!*0.9*0.87+25</f>
        <v>#REF!</v>
      </c>
      <c r="J14" s="84" t="e">
        <f>'BAR BB| Open rates'!#REF!*0.9*0.87+25</f>
        <v>#REF!</v>
      </c>
      <c r="K14" s="84" t="e">
        <f>'BAR BB| Open rates'!#REF!*0.9*0.87+25</f>
        <v>#REF!</v>
      </c>
      <c r="L14" s="84" t="e">
        <f>'BAR BB| Open rates'!#REF!*0.9*0.87+25</f>
        <v>#REF!</v>
      </c>
      <c r="M14" s="84" t="e">
        <f>'BAR BB| Open rates'!#REF!*0.9*0.87+25</f>
        <v>#REF!</v>
      </c>
      <c r="N14" s="84" t="e">
        <f>'BAR BB| Open rates'!#REF!*0.9*0.87+25</f>
        <v>#REF!</v>
      </c>
      <c r="O14" s="84" t="e">
        <f>'BAR BB| Open rates'!#REF!*0.9*0.87+25</f>
        <v>#REF!</v>
      </c>
      <c r="P14" s="84" t="e">
        <f>'BAR BB| Open rates'!#REF!*0.9*0.87+25</f>
        <v>#REF!</v>
      </c>
      <c r="Q14" s="84" t="e">
        <f>'BAR BB| Open rates'!#REF!*0.9*0.87+25</f>
        <v>#REF!</v>
      </c>
      <c r="R14" s="84" t="e">
        <f>'BAR BB| Open rates'!#REF!*0.9*0.87+25</f>
        <v>#REF!</v>
      </c>
      <c r="S14" s="84" t="e">
        <f>'BAR BB| Open rates'!#REF!*0.9*0.87+25</f>
        <v>#REF!</v>
      </c>
      <c r="T14" s="84" t="e">
        <f>'BAR BB| Open rates'!#REF!*0.9*0.87+25</f>
        <v>#REF!</v>
      </c>
      <c r="U14" s="84" t="e">
        <f>'BAR BB| Open rates'!#REF!*0.9*0.87+25</f>
        <v>#REF!</v>
      </c>
      <c r="V14" s="84" t="e">
        <f>'BAR BB| Open rates'!#REF!*0.9*0.87+25</f>
        <v>#REF!</v>
      </c>
      <c r="W14" s="84" t="e">
        <f>'BAR BB| Open rates'!#REF!*0.9*0.87+25</f>
        <v>#REF!</v>
      </c>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row>
    <row r="15" spans="1:162" x14ac:dyDescent="0.2">
      <c r="A15" s="123"/>
      <c r="B15"/>
      <c r="C15"/>
      <c r="D15"/>
      <c r="E15"/>
    </row>
    <row r="16" spans="1:162" ht="12.75" customHeight="1" x14ac:dyDescent="0.2">
      <c r="A16" s="277"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row>
    <row r="17" spans="1:162" x14ac:dyDescent="0.2">
      <c r="A17" s="27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row>
    <row r="18" spans="1:162"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row>
    <row r="19" spans="1:162" s="11" customFormat="1" ht="184.5" customHeight="1" thickBot="1" x14ac:dyDescent="0.25">
      <c r="A19" s="196" t="s">
        <v>276</v>
      </c>
    </row>
    <row r="20" spans="1:162" s="11" customFormat="1" ht="10.5" customHeight="1" x14ac:dyDescent="0.2">
      <c r="A20" s="5"/>
    </row>
    <row r="21" spans="1:162" s="11" customFormat="1" ht="21.75" customHeight="1" x14ac:dyDescent="0.2">
      <c r="A21" s="87" t="s">
        <v>80</v>
      </c>
    </row>
    <row r="22" spans="1:162" s="11" customFormat="1" ht="24.75" customHeight="1" x14ac:dyDescent="0.2">
      <c r="A22" s="109" t="s">
        <v>277</v>
      </c>
    </row>
    <row r="23" spans="1:162" ht="24.75" customHeight="1" x14ac:dyDescent="0.2">
      <c r="A23" s="109" t="s">
        <v>278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row>
    <row r="24" spans="1:162"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row>
    <row r="25" spans="1:162"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row>
    <row r="26" spans="1:162" x14ac:dyDescent="0.2">
      <c r="A26" s="136"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row>
    <row r="27" spans="1:162" s="149" customFormat="1" ht="35.25" customHeight="1" x14ac:dyDescent="0.2">
      <c r="A27" s="145" t="s">
        <v>163</v>
      </c>
    </row>
    <row r="28" spans="1:162" s="149" customFormat="1" ht="35.25" customHeight="1" x14ac:dyDescent="0.2">
      <c r="A28" s="145" t="s">
        <v>188</v>
      </c>
    </row>
    <row r="29" spans="1:162" s="149" customFormat="1" ht="35.25" customHeight="1" x14ac:dyDescent="0.2">
      <c r="A29" s="145" t="s">
        <v>164</v>
      </c>
    </row>
    <row r="30" spans="1:162" s="149" customFormat="1" ht="13.5" customHeight="1" x14ac:dyDescent="0.2">
      <c r="A30" s="145" t="s">
        <v>165</v>
      </c>
    </row>
    <row r="31" spans="1:162" s="149" customFormat="1" ht="35.25" customHeight="1" x14ac:dyDescent="0.2">
      <c r="A31" s="145" t="s">
        <v>162</v>
      </c>
    </row>
    <row r="32" spans="1:162" ht="24" x14ac:dyDescent="0.2">
      <c r="A32" s="141"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row>
    <row r="33" spans="1:162" ht="15" customHeight="1" x14ac:dyDescent="0.2">
      <c r="A33" s="141"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row>
    <row r="34" spans="1:162" ht="15" customHeight="1" x14ac:dyDescent="0.2">
      <c r="A34" s="183" t="s">
        <v>246</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row>
    <row r="35" spans="1:162" ht="24" customHeight="1" x14ac:dyDescent="0.2">
      <c r="A35" s="141"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row>
    <row r="36" spans="1:162" ht="12.75" customHeight="1" x14ac:dyDescent="0.2">
      <c r="A36" s="18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row>
    <row r="37" spans="1:162" s="11" customFormat="1" ht="15" customHeight="1" x14ac:dyDescent="0.2">
      <c r="A37" s="309" t="s">
        <v>103</v>
      </c>
    </row>
    <row r="38" spans="1:162" ht="15" customHeight="1" x14ac:dyDescent="0.2">
      <c r="A38" s="310"/>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row>
    <row r="39" spans="1:162" ht="51" customHeight="1" x14ac:dyDescent="0.2">
      <c r="A39" s="311"/>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row>
    <row r="40" spans="1:162" x14ac:dyDescent="0.2">
      <c r="A40" s="1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row>
    <row r="41" spans="1:162" ht="36" x14ac:dyDescent="0.2">
      <c r="A41" s="140" t="s">
        <v>105</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row>
    <row r="42" spans="1:162" x14ac:dyDescent="0.2">
      <c r="A42" s="13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row>
    <row r="43" spans="1:162" ht="24" x14ac:dyDescent="0.2">
      <c r="A43" s="170" t="s">
        <v>180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row>
    <row r="44" spans="1:162" x14ac:dyDescent="0.2">
      <c r="A44" s="197" t="s">
        <v>279</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row>
    <row r="45" spans="1:162" s="11" customFormat="1" x14ac:dyDescent="0.2">
      <c r="A45" s="183"/>
    </row>
    <row r="46" spans="1:162" s="11" customFormat="1" x14ac:dyDescent="0.2">
      <c r="A46" s="136" t="s">
        <v>65</v>
      </c>
    </row>
    <row r="47" spans="1:162" s="11" customFormat="1" ht="42" customHeight="1" x14ac:dyDescent="0.2">
      <c r="A47" s="140" t="s">
        <v>104</v>
      </c>
    </row>
    <row r="48" spans="1:162" s="11" customFormat="1" ht="40.5" customHeight="1" x14ac:dyDescent="0.2">
      <c r="A48" s="140" t="s">
        <v>105</v>
      </c>
    </row>
    <row r="49" spans="1:1" s="11" customFormat="1" x14ac:dyDescent="0.2">
      <c r="A49" s="183"/>
    </row>
    <row r="50" spans="1:1" s="11" customFormat="1" ht="12.75" customHeight="1" x14ac:dyDescent="0.2">
      <c r="A50" s="136" t="s">
        <v>247</v>
      </c>
    </row>
    <row r="51" spans="1:1" s="11" customFormat="1" x14ac:dyDescent="0.2">
      <c r="A51" s="174" t="s">
        <v>280</v>
      </c>
    </row>
    <row r="52" spans="1:1" s="11" customFormat="1" ht="17.25" customHeight="1" x14ac:dyDescent="0.2">
      <c r="A52" s="185" t="s">
        <v>181</v>
      </c>
    </row>
    <row r="53" spans="1:1" s="11" customFormat="1" ht="12" customHeight="1" x14ac:dyDescent="0.2">
      <c r="A53" s="185"/>
    </row>
    <row r="54" spans="1:1" s="11" customFormat="1" x14ac:dyDescent="0.2">
      <c r="A54" s="184" t="s">
        <v>248</v>
      </c>
    </row>
    <row r="55" spans="1:1" s="11" customFormat="1" x14ac:dyDescent="0.2">
      <c r="A55" s="185" t="s">
        <v>249</v>
      </c>
    </row>
    <row r="56" spans="1:1" s="11" customFormat="1" ht="13.5" customHeight="1" x14ac:dyDescent="0.2">
      <c r="A56" s="19"/>
    </row>
    <row r="57" spans="1:1" s="11" customFormat="1" x14ac:dyDescent="0.2">
      <c r="A57" s="184" t="s">
        <v>281</v>
      </c>
    </row>
    <row r="58" spans="1:1" s="11" customFormat="1" x14ac:dyDescent="0.2">
      <c r="A58" s="186" t="s">
        <v>250</v>
      </c>
    </row>
    <row r="59" spans="1:1" s="11" customFormat="1" ht="13.5" customHeight="1" x14ac:dyDescent="0.2">
      <c r="A59" s="19"/>
    </row>
    <row r="60" spans="1:1" s="11" customFormat="1" ht="36" x14ac:dyDescent="0.2">
      <c r="A60" s="204" t="s">
        <v>282</v>
      </c>
    </row>
    <row r="61" spans="1:1" s="11" customFormat="1" x14ac:dyDescent="0.2">
      <c r="A61" s="185" t="s">
        <v>250</v>
      </c>
    </row>
    <row r="62" spans="1:1" s="11" customFormat="1" ht="12.75" customHeight="1" x14ac:dyDescent="0.2">
      <c r="A62" s="187"/>
    </row>
    <row r="63" spans="1:1" s="11" customFormat="1" ht="13.5" thickBot="1" x14ac:dyDescent="0.25">
      <c r="A63" s="186"/>
    </row>
    <row r="64" spans="1:1" s="11" customFormat="1" ht="84" x14ac:dyDescent="0.2">
      <c r="A64" s="188" t="s">
        <v>283</v>
      </c>
    </row>
    <row r="65" spans="1:162" s="11" customFormat="1" ht="13.5" customHeight="1" thickBot="1" x14ac:dyDescent="0.25">
      <c r="A65" s="189" t="s">
        <v>128</v>
      </c>
    </row>
    <row r="66" spans="1:162" s="11" customFormat="1" x14ac:dyDescent="0.2">
      <c r="A66" s="5"/>
    </row>
    <row r="67" spans="1:162" s="11" customFormat="1" ht="24" x14ac:dyDescent="0.2">
      <c r="A67" s="134" t="s">
        <v>251</v>
      </c>
    </row>
    <row r="68" spans="1:162" s="11" customFormat="1" x14ac:dyDescent="0.2">
      <c r="A68" s="174" t="s">
        <v>288</v>
      </c>
    </row>
    <row r="69" spans="1:162" s="11" customFormat="1" ht="35.25" customHeight="1" x14ac:dyDescent="0.2">
      <c r="A69" s="168" t="s">
        <v>182</v>
      </c>
    </row>
    <row r="70" spans="1:162" s="11" customFormat="1" x14ac:dyDescent="0.2">
      <c r="A70" s="140"/>
    </row>
    <row r="71" spans="1:162" s="11" customFormat="1" x14ac:dyDescent="0.2">
      <c r="A71" s="174" t="s">
        <v>194</v>
      </c>
    </row>
    <row r="72" spans="1:162" s="11" customFormat="1" x14ac:dyDescent="0.2">
      <c r="A72" s="168" t="s">
        <v>252</v>
      </c>
    </row>
    <row r="73" spans="1:162" s="11" customFormat="1" x14ac:dyDescent="0.2">
      <c r="A73" s="140"/>
    </row>
    <row r="74" spans="1:162" s="11" customFormat="1" x14ac:dyDescent="0.2">
      <c r="A74" s="174" t="s">
        <v>286</v>
      </c>
    </row>
    <row r="75" spans="1:162" x14ac:dyDescent="0.2">
      <c r="A75" s="168" t="s">
        <v>284</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row>
    <row r="76" spans="1:162" x14ac:dyDescent="0.2">
      <c r="A76" s="140"/>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row>
    <row r="77" spans="1:162" ht="36" x14ac:dyDescent="0.2">
      <c r="A77" s="204" t="s">
        <v>287</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row>
    <row r="78" spans="1:162" s="11" customFormat="1" x14ac:dyDescent="0.2">
      <c r="A78" s="168" t="s">
        <v>284</v>
      </c>
    </row>
    <row r="79" spans="1:162" s="11" customFormat="1" x14ac:dyDescent="0.2">
      <c r="A79" s="140"/>
    </row>
    <row r="80" spans="1:162" s="11" customFormat="1" ht="13.5" thickBot="1" x14ac:dyDescent="0.25">
      <c r="A80" s="190"/>
    </row>
    <row r="81" spans="1:2" s="11" customFormat="1" ht="60" x14ac:dyDescent="0.2">
      <c r="A81" s="191" t="s">
        <v>285</v>
      </c>
    </row>
    <row r="82" spans="1:2" s="11" customFormat="1" ht="13.5" thickBot="1" x14ac:dyDescent="0.25">
      <c r="A82" s="192" t="s">
        <v>253</v>
      </c>
    </row>
    <row r="83" spans="1:2" s="11" customFormat="1" x14ac:dyDescent="0.2">
      <c r="A83" s="205"/>
      <c r="B83" s="205"/>
    </row>
    <row r="84" spans="1:2" s="11" customFormat="1" x14ac:dyDescent="0.2">
      <c r="A84" s="205"/>
    </row>
    <row r="85" spans="1:2" s="11" customFormat="1" x14ac:dyDescent="0.2">
      <c r="A85" s="205"/>
    </row>
    <row r="86" spans="1:2" s="11" customFormat="1" x14ac:dyDescent="0.2">
      <c r="A86" s="205"/>
    </row>
    <row r="87" spans="1:2" s="11" customFormat="1" x14ac:dyDescent="0.2">
      <c r="A87" s="205"/>
    </row>
    <row r="88" spans="1:2" s="11" customFormat="1" x14ac:dyDescent="0.2">
      <c r="A88" s="205"/>
    </row>
    <row r="89" spans="1:2" s="11" customFormat="1" ht="30" customHeight="1" x14ac:dyDescent="0.2">
      <c r="A89" s="205"/>
    </row>
    <row r="90" spans="1:2" s="11" customFormat="1" x14ac:dyDescent="0.2">
      <c r="A90" s="205"/>
    </row>
    <row r="91" spans="1:2" s="11" customFormat="1" x14ac:dyDescent="0.2">
      <c r="A91" s="205"/>
    </row>
    <row r="92" spans="1:2" s="11" customFormat="1" x14ac:dyDescent="0.2">
      <c r="A92" s="205"/>
    </row>
    <row r="93" spans="1:2" s="11" customFormat="1" x14ac:dyDescent="0.2">
      <c r="A93" s="31"/>
    </row>
    <row r="94" spans="1:2" s="11" customFormat="1" x14ac:dyDescent="0.2">
      <c r="A94" s="31"/>
    </row>
    <row r="95" spans="1:2" s="11" customFormat="1" x14ac:dyDescent="0.2">
      <c r="A95" s="31"/>
    </row>
    <row r="96" spans="1:2" s="11" customFormat="1" x14ac:dyDescent="0.2">
      <c r="A96" s="31"/>
    </row>
    <row r="97" spans="1:162" s="11" customFormat="1" x14ac:dyDescent="0.2">
      <c r="A97" s="31"/>
    </row>
    <row r="98" spans="1:162" s="11" customFormat="1" x14ac:dyDescent="0.2">
      <c r="A98" s="31"/>
    </row>
    <row r="99" spans="1:162" s="11" customFormat="1" x14ac:dyDescent="0.2">
      <c r="A99" s="193"/>
    </row>
    <row r="100" spans="1:162" x14ac:dyDescent="0.2">
      <c r="A100" s="139"/>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row>
    <row r="101" spans="1:162" x14ac:dyDescent="0.2">
      <c r="A101" s="139"/>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row>
    <row r="102" spans="1:162" x14ac:dyDescent="0.2">
      <c r="A102" s="139"/>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row>
    <row r="103" spans="1:162" x14ac:dyDescent="0.2">
      <c r="A103" s="139"/>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row>
    <row r="104" spans="1:162" x14ac:dyDescent="0.2">
      <c r="A104" s="139"/>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row>
    <row r="105" spans="1:162"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row>
    <row r="106" spans="1:162"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row>
    <row r="107" spans="1:162"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row>
    <row r="108" spans="1:162"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row>
    <row r="109" spans="1:162"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row>
    <row r="110" spans="1:162"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row>
    <row r="111" spans="1:162"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row>
    <row r="112" spans="1:162"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row>
    <row r="113" spans="1:162"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row>
    <row r="114" spans="1:162"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row>
    <row r="115" spans="1:162"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row>
    <row r="116" spans="1:162"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row>
    <row r="117" spans="1:162"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row>
    <row r="118" spans="1:162"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row>
    <row r="119" spans="1:162"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row>
    <row r="120" spans="1:162"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row>
    <row r="121" spans="1:162"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row>
    <row r="122" spans="1:162"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row>
    <row r="123" spans="1:162"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row>
    <row r="124" spans="1:162"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row>
    <row r="125" spans="1:162"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row>
    <row r="126" spans="1:162"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row>
    <row r="127" spans="1:162"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row>
    <row r="128" spans="1:162"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row>
    <row r="129" spans="1:162"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row>
    <row r="130" spans="1:162"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row>
    <row r="131" spans="1:162"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row>
    <row r="132" spans="1:162"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row>
    <row r="133" spans="1:162"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row>
    <row r="134" spans="1:162"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row>
    <row r="135" spans="1:162"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row>
    <row r="136" spans="1:162"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row>
    <row r="137" spans="1:162"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row>
    <row r="138" spans="1:162"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row>
    <row r="139" spans="1:162"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row>
    <row r="140" spans="1:162"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row>
    <row r="141" spans="1:162"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row>
    <row r="142" spans="1:162"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row>
    <row r="143" spans="1:162"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row>
    <row r="144" spans="1:162"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row>
    <row r="145" spans="1:162"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row>
    <row r="146" spans="1:162"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row>
    <row r="147" spans="1:162"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row>
    <row r="148" spans="1:162"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row>
    <row r="149" spans="1:162"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row>
    <row r="150" spans="1:162"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row>
    <row r="151" spans="1:162"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row>
    <row r="152" spans="1:162"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row>
    <row r="153" spans="1:162"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row>
    <row r="154" spans="1:162"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row>
    <row r="155" spans="1:162"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row>
    <row r="156" spans="1:162"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row>
    <row r="157" spans="1:162"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row>
    <row r="158" spans="1:162"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row>
    <row r="159" spans="1:162"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row>
    <row r="160" spans="1:162"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row>
    <row r="161" spans="1:162"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row>
    <row r="162" spans="1:162"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row>
    <row r="163" spans="1:162"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row>
    <row r="164" spans="1:162"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row>
    <row r="165" spans="1:162"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row>
    <row r="166" spans="1:162"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row>
    <row r="167" spans="1:162"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row>
    <row r="168" spans="1:162"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row>
    <row r="169" spans="1:162"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row>
    <row r="170" spans="1:162"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row>
    <row r="171" spans="1:162"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row>
    <row r="172" spans="1:162"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row>
    <row r="173" spans="1:162"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row>
    <row r="174" spans="1:162"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row>
    <row r="175" spans="1:162"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row>
    <row r="176" spans="1:162"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row>
    <row r="177" spans="1:162"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row>
    <row r="178" spans="1:162"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row>
    <row r="179" spans="1:162"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row>
    <row r="180" spans="1:162"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row>
    <row r="181" spans="1:162"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row>
    <row r="182" spans="1:162"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row>
    <row r="183" spans="1:162"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row>
    <row r="184" spans="1:162"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row>
    <row r="185" spans="1:162"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row>
    <row r="186" spans="1:162"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row>
    <row r="187" spans="1:162"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row>
    <row r="188" spans="1:162"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row>
    <row r="189" spans="1:162"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row>
    <row r="190" spans="1:162"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row>
    <row r="191" spans="1:162"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row>
    <row r="192" spans="1:162"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row>
    <row r="193" spans="1:162"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row>
    <row r="194" spans="1:162"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row>
    <row r="195" spans="1:162"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row>
    <row r="196" spans="1:162"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row>
    <row r="197" spans="1:162"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row>
    <row r="198" spans="1:162"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row>
    <row r="199" spans="1:162"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row>
    <row r="200" spans="1:162"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row>
    <row r="201" spans="1:162"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row>
    <row r="202" spans="1:162"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row>
    <row r="203" spans="1:162"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row>
    <row r="204" spans="1:162"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row>
    <row r="205" spans="1:162"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row>
    <row r="206" spans="1:162"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row>
    <row r="207" spans="1:162"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row>
    <row r="208" spans="1:162"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row>
    <row r="209" spans="1:162"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row>
    <row r="210" spans="1:162"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row>
    <row r="211" spans="1:162"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row>
    <row r="212" spans="1:162"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row>
    <row r="213" spans="1:162"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row>
    <row r="214" spans="1:162"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row>
    <row r="215" spans="1:162"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row>
    <row r="216" spans="1:162"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row>
    <row r="217" spans="1:162"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row>
    <row r="218" spans="1:162"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row>
    <row r="219" spans="1:162"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row>
    <row r="220" spans="1:162"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row>
    <row r="221" spans="1:162"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row>
    <row r="222" spans="1:162"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row>
    <row r="223" spans="1:162"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row>
    <row r="224" spans="1:162"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row>
    <row r="225" spans="1:162"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row>
    <row r="226" spans="1:162"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row>
    <row r="227" spans="1:162"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row>
    <row r="228" spans="1:162"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row>
    <row r="229" spans="1:162"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row>
    <row r="230" spans="1:162"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row>
    <row r="231" spans="1:162"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row>
    <row r="232" spans="1:162"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row>
    <row r="233" spans="1:162"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row>
    <row r="234" spans="1:162"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row>
    <row r="235" spans="1:162"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row>
    <row r="236" spans="1:162"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row>
    <row r="237" spans="1:162"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row>
    <row r="238" spans="1:162"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row>
    <row r="239" spans="1:162"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row>
    <row r="240" spans="1:162"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row>
    <row r="241" spans="1:162"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row>
    <row r="242" spans="1:162"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row>
    <row r="243" spans="1:162"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row>
    <row r="244" spans="1:162"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P244"/>
  <sheetViews>
    <sheetView workbookViewId="0">
      <pane xSplit="1" topLeftCell="B1" activePane="topRight" state="frozen"/>
      <selection activeCell="A10" sqref="A10"/>
      <selection pane="topRight" activeCell="B1" sqref="B1:C1048576"/>
    </sheetView>
  </sheetViews>
  <sheetFormatPr defaultRowHeight="12.75" x14ac:dyDescent="0.2"/>
  <cols>
    <col min="1" max="1" width="43.85546875" style="5" customWidth="1"/>
    <col min="2" max="120" width="9.5703125" style="106" customWidth="1"/>
  </cols>
  <sheetData>
    <row r="1" spans="1:120" ht="24" x14ac:dyDescent="0.2">
      <c r="A1" s="47" t="s">
        <v>50</v>
      </c>
    </row>
    <row r="2" spans="1:120" x14ac:dyDescent="0.2">
      <c r="A2" s="182" t="s">
        <v>244</v>
      </c>
    </row>
    <row r="3" spans="1:120" x14ac:dyDescent="0.2">
      <c r="A3" s="131" t="s">
        <v>254</v>
      </c>
    </row>
    <row r="4" spans="1:120" s="11" customFormat="1" ht="21.75" customHeight="1" x14ac:dyDescent="0.2">
      <c r="A4" s="74" t="s">
        <v>52</v>
      </c>
      <c r="B4" s="73" t="e">
        <f>'НСЛ| FIT18'!B4</f>
        <v>#REF!</v>
      </c>
      <c r="C4" s="73" t="e">
        <f>'НСЛ| FIT18'!C4</f>
        <v>#REF!</v>
      </c>
      <c r="D4" s="73" t="e">
        <f>'НСЛ| FIT18'!D4</f>
        <v>#REF!</v>
      </c>
      <c r="E4" s="73" t="e">
        <f>'НСЛ| FIT18'!E4</f>
        <v>#REF!</v>
      </c>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row>
    <row r="5" spans="1:120" s="11" customFormat="1" ht="21.75" customHeight="1" x14ac:dyDescent="0.2">
      <c r="A5" s="74"/>
      <c r="B5" s="73" t="e">
        <f>'НСЛ| FIT18'!B5</f>
        <v>#REF!</v>
      </c>
      <c r="C5" s="73" t="e">
        <f>'НСЛ| FIT18'!C5</f>
        <v>#REF!</v>
      </c>
      <c r="D5" s="73" t="e">
        <f>'НСЛ| FIT18'!D5</f>
        <v>#REF!</v>
      </c>
      <c r="E5" s="73" t="e">
        <f>'НСЛ| FIT18'!E5</f>
        <v>#REF!</v>
      </c>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row>
    <row r="6" spans="1:120" s="11" customFormat="1" x14ac:dyDescent="0.2">
      <c r="A6" s="33" t="s">
        <v>53</v>
      </c>
      <c r="B6" s="135"/>
      <c r="C6" s="135"/>
      <c r="D6" s="135"/>
      <c r="E6" s="135"/>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row>
    <row r="7" spans="1:120" s="11" customFormat="1" x14ac:dyDescent="0.2">
      <c r="A7" s="42">
        <v>1</v>
      </c>
      <c r="B7" s="84" t="e">
        <f>'BAR BB| Open rates'!#REF!*0.9*0.87+25</f>
        <v>#REF!</v>
      </c>
      <c r="C7" s="84" t="e">
        <f>'BAR BB| Open rates'!#REF!*0.9*0.87+25</f>
        <v>#REF!</v>
      </c>
      <c r="D7" s="84" t="e">
        <f>'BAR BB| Open rates'!#REF!*0.9*0.87+25</f>
        <v>#REF!</v>
      </c>
      <c r="E7" s="84" t="e">
        <f>'BAR BB| Open rates'!#REF!*0.9*0.87+25</f>
        <v>#REF!</v>
      </c>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row>
    <row r="8" spans="1:120" s="11" customFormat="1" x14ac:dyDescent="0.2">
      <c r="A8" s="42">
        <v>2</v>
      </c>
      <c r="B8" s="84" t="e">
        <f>'BAR BB| Open rates'!#REF!*0.9*0.87+25</f>
        <v>#REF!</v>
      </c>
      <c r="C8" s="84" t="e">
        <f>'BAR BB| Open rates'!#REF!*0.9*0.87+25</f>
        <v>#REF!</v>
      </c>
      <c r="D8" s="84" t="e">
        <f>'BAR BB| Open rates'!#REF!*0.9*0.87+25</f>
        <v>#REF!</v>
      </c>
      <c r="E8" s="84" t="e">
        <f>'BAR BB| Open rates'!#REF!*0.9*0.87+25</f>
        <v>#REF!</v>
      </c>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row>
    <row r="9" spans="1:120" s="11" customFormat="1" x14ac:dyDescent="0.2">
      <c r="A9" s="33" t="s">
        <v>54</v>
      </c>
      <c r="B9" s="84"/>
      <c r="C9" s="84"/>
      <c r="D9" s="84"/>
      <c r="E9" s="84"/>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row>
    <row r="10" spans="1:120" s="11" customFormat="1" x14ac:dyDescent="0.2">
      <c r="A10" s="42">
        <v>1</v>
      </c>
      <c r="B10" s="84" t="e">
        <f>'BAR BB| Open rates'!#REF!*0.9*0.87+25</f>
        <v>#REF!</v>
      </c>
      <c r="C10" s="84" t="e">
        <f>'BAR BB| Open rates'!#REF!*0.9*0.87+25</f>
        <v>#REF!</v>
      </c>
      <c r="D10" s="84" t="e">
        <f>'BAR BB| Open rates'!#REF!*0.9*0.87+25</f>
        <v>#REF!</v>
      </c>
      <c r="E10" s="84" t="e">
        <f>'BAR BB| Open rates'!#REF!*0.9*0.87+25</f>
        <v>#REF!</v>
      </c>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row>
    <row r="11" spans="1:120" s="11" customFormat="1" x14ac:dyDescent="0.2">
      <c r="A11" s="42">
        <v>2</v>
      </c>
      <c r="B11" s="84" t="e">
        <f>'BAR BB| Open rates'!#REF!*0.9*0.87+25</f>
        <v>#REF!</v>
      </c>
      <c r="C11" s="84" t="e">
        <f>'BAR BB| Open rates'!#REF!*0.9*0.87+25</f>
        <v>#REF!</v>
      </c>
      <c r="D11" s="84" t="e">
        <f>'BAR BB| Open rates'!#REF!*0.9*0.87+25</f>
        <v>#REF!</v>
      </c>
      <c r="E11" s="84" t="e">
        <f>'BAR BB| Open rates'!#REF!*0.9*0.87+25</f>
        <v>#REF!</v>
      </c>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row>
    <row r="12" spans="1:120" s="11" customFormat="1" x14ac:dyDescent="0.2">
      <c r="A12" s="33" t="s">
        <v>151</v>
      </c>
      <c r="B12" s="84"/>
      <c r="C12" s="84"/>
      <c r="D12" s="84"/>
      <c r="E12" s="84"/>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row>
    <row r="13" spans="1:120" s="11" customFormat="1" x14ac:dyDescent="0.2">
      <c r="A13" s="42">
        <v>1</v>
      </c>
      <c r="B13" s="84" t="e">
        <f>'BAR BB| Open rates'!#REF!*0.9*0.87+25</f>
        <v>#REF!</v>
      </c>
      <c r="C13" s="84" t="e">
        <f>'BAR BB| Open rates'!#REF!*0.9*0.87+25</f>
        <v>#REF!</v>
      </c>
      <c r="D13" s="84" t="e">
        <f>'BAR BB| Open rates'!#REF!*0.9*0.87+25</f>
        <v>#REF!</v>
      </c>
      <c r="E13" s="84" t="e">
        <f>'BAR BB| Open rates'!#REF!*0.9*0.87+25</f>
        <v>#REF!</v>
      </c>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row>
    <row r="14" spans="1:120" s="11" customFormat="1" x14ac:dyDescent="0.2">
      <c r="A14" s="42">
        <v>2</v>
      </c>
      <c r="B14" s="84" t="e">
        <f>'BAR BB| Open rates'!#REF!*0.9*0.87+25</f>
        <v>#REF!</v>
      </c>
      <c r="C14" s="84" t="e">
        <f>'BAR BB| Open rates'!#REF!*0.9*0.87+25</f>
        <v>#REF!</v>
      </c>
      <c r="D14" s="84" t="e">
        <f>'BAR BB| Open rates'!#REF!*0.9*0.87+25</f>
        <v>#REF!</v>
      </c>
      <c r="E14" s="84" t="e">
        <f>'BAR BB| Open rates'!#REF!*0.9*0.87+25</f>
        <v>#REF!</v>
      </c>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row>
    <row r="15" spans="1:120" x14ac:dyDescent="0.2">
      <c r="A15" s="123"/>
    </row>
    <row r="16" spans="1:120" x14ac:dyDescent="0.2">
      <c r="A16" s="277"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row>
    <row r="17" spans="1:120" x14ac:dyDescent="0.2">
      <c r="A17" s="27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row>
    <row r="18" spans="1:120"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row>
    <row r="19" spans="1:120" s="11" customFormat="1" ht="184.5" customHeight="1" thickBot="1" x14ac:dyDescent="0.25">
      <c r="A19" s="196" t="s">
        <v>276</v>
      </c>
    </row>
    <row r="20" spans="1:120" s="11" customFormat="1" ht="10.5" customHeight="1" x14ac:dyDescent="0.2">
      <c r="A20" s="5"/>
    </row>
    <row r="21" spans="1:120" s="11" customFormat="1" ht="21.75" customHeight="1" x14ac:dyDescent="0.2">
      <c r="A21" s="87" t="s">
        <v>80</v>
      </c>
    </row>
    <row r="22" spans="1:120" s="11" customFormat="1" ht="24.75" customHeight="1" x14ac:dyDescent="0.2">
      <c r="A22" s="109" t="s">
        <v>277</v>
      </c>
    </row>
    <row r="23" spans="1:120" ht="24.75" customHeight="1" x14ac:dyDescent="0.2">
      <c r="A23" s="109" t="s">
        <v>278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row>
    <row r="24" spans="1:120"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row>
    <row r="25" spans="1:120"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row>
    <row r="26" spans="1:120" x14ac:dyDescent="0.2">
      <c r="A26" s="136"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row>
    <row r="27" spans="1:120" s="149" customFormat="1" ht="35.25" customHeight="1" x14ac:dyDescent="0.2">
      <c r="A27" s="145" t="s">
        <v>163</v>
      </c>
    </row>
    <row r="28" spans="1:120" s="149" customFormat="1" ht="35.25" customHeight="1" x14ac:dyDescent="0.2">
      <c r="A28" s="145" t="s">
        <v>188</v>
      </c>
    </row>
    <row r="29" spans="1:120" s="149" customFormat="1" ht="35.25" customHeight="1" x14ac:dyDescent="0.2">
      <c r="A29" s="145" t="s">
        <v>164</v>
      </c>
    </row>
    <row r="30" spans="1:120" s="149" customFormat="1" ht="13.5" customHeight="1" x14ac:dyDescent="0.2">
      <c r="A30" s="145" t="s">
        <v>165</v>
      </c>
    </row>
    <row r="31" spans="1:120" s="149" customFormat="1" ht="35.25" customHeight="1" x14ac:dyDescent="0.2">
      <c r="A31" s="145" t="s">
        <v>162</v>
      </c>
    </row>
    <row r="32" spans="1:120" ht="24" x14ac:dyDescent="0.2">
      <c r="A32" s="141"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row>
    <row r="33" spans="1:120" ht="15" customHeight="1" x14ac:dyDescent="0.2">
      <c r="A33" s="141"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row>
    <row r="34" spans="1:120" ht="15" customHeight="1" x14ac:dyDescent="0.2">
      <c r="A34" s="183" t="s">
        <v>246</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row>
    <row r="35" spans="1:120" ht="24" customHeight="1" x14ac:dyDescent="0.2">
      <c r="A35" s="141"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row>
    <row r="36" spans="1:120" ht="53.25" customHeight="1" x14ac:dyDescent="0.2">
      <c r="A36" s="211" t="s">
        <v>295</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row>
    <row r="37" spans="1:120" ht="12.75" customHeight="1" x14ac:dyDescent="0.2">
      <c r="A37" s="210"/>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row>
    <row r="38" spans="1:120" s="11" customFormat="1" ht="15" customHeight="1" x14ac:dyDescent="0.2">
      <c r="A38" s="309" t="s">
        <v>103</v>
      </c>
    </row>
    <row r="39" spans="1:120" ht="15" customHeight="1" x14ac:dyDescent="0.2">
      <c r="A39" s="310"/>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row>
    <row r="40" spans="1:120" ht="51" customHeight="1" x14ac:dyDescent="0.2">
      <c r="A40" s="311"/>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row>
    <row r="41" spans="1:120" x14ac:dyDescent="0.2">
      <c r="A41" s="140"/>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row>
    <row r="42" spans="1:120" ht="36" x14ac:dyDescent="0.2">
      <c r="A42" s="140" t="s">
        <v>105</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row>
    <row r="43" spans="1:120" x14ac:dyDescent="0.2">
      <c r="A43" s="132"/>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row>
    <row r="44" spans="1:120" ht="36" x14ac:dyDescent="0.2">
      <c r="A44" s="170" t="s">
        <v>180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row>
    <row r="45" spans="1:120" x14ac:dyDescent="0.2">
      <c r="A45" s="197" t="s">
        <v>279</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row>
    <row r="46" spans="1:120" s="11" customFormat="1" x14ac:dyDescent="0.2">
      <c r="A46" s="183"/>
    </row>
    <row r="47" spans="1:120" s="11" customFormat="1" x14ac:dyDescent="0.2">
      <c r="A47" s="136" t="s">
        <v>65</v>
      </c>
    </row>
    <row r="48" spans="1:120" s="11" customFormat="1" ht="42" customHeight="1" x14ac:dyDescent="0.2">
      <c r="A48" s="140" t="s">
        <v>104</v>
      </c>
    </row>
    <row r="49" spans="1:1" s="11" customFormat="1" ht="40.5" customHeight="1" x14ac:dyDescent="0.2">
      <c r="A49" s="140" t="s">
        <v>105</v>
      </c>
    </row>
    <row r="50" spans="1:1" s="11" customFormat="1" x14ac:dyDescent="0.2">
      <c r="A50" s="183"/>
    </row>
    <row r="51" spans="1:1" s="11" customFormat="1" ht="12.75" customHeight="1" x14ac:dyDescent="0.2">
      <c r="A51" s="136" t="s">
        <v>247</v>
      </c>
    </row>
    <row r="52" spans="1:1" s="11" customFormat="1" ht="24" x14ac:dyDescent="0.2">
      <c r="A52" s="174" t="s">
        <v>280</v>
      </c>
    </row>
    <row r="53" spans="1:1" s="11" customFormat="1" ht="17.25" customHeight="1" x14ac:dyDescent="0.2">
      <c r="A53" s="185" t="s">
        <v>181</v>
      </c>
    </row>
    <row r="54" spans="1:1" s="11" customFormat="1" ht="12" customHeight="1" x14ac:dyDescent="0.2">
      <c r="A54" s="185"/>
    </row>
    <row r="55" spans="1:1" s="11" customFormat="1" x14ac:dyDescent="0.2">
      <c r="A55" s="184" t="s">
        <v>248</v>
      </c>
    </row>
    <row r="56" spans="1:1" s="11" customFormat="1" x14ac:dyDescent="0.2">
      <c r="A56" s="185" t="s">
        <v>249</v>
      </c>
    </row>
    <row r="57" spans="1:1" s="11" customFormat="1" ht="13.5" hidden="1" customHeight="1" x14ac:dyDescent="0.2">
      <c r="A57" s="19"/>
    </row>
    <row r="58" spans="1:1" s="11" customFormat="1" hidden="1" x14ac:dyDescent="0.2">
      <c r="A58" s="184" t="s">
        <v>281</v>
      </c>
    </row>
    <row r="59" spans="1:1" s="11" customFormat="1" hidden="1" x14ac:dyDescent="0.2">
      <c r="A59" s="186" t="s">
        <v>250</v>
      </c>
    </row>
    <row r="60" spans="1:1" s="11" customFormat="1" ht="13.5" customHeight="1" x14ac:dyDescent="0.2">
      <c r="A60" s="19"/>
    </row>
    <row r="61" spans="1:1" s="11" customFormat="1" ht="48" x14ac:dyDescent="0.2">
      <c r="A61" s="204" t="s">
        <v>282</v>
      </c>
    </row>
    <row r="62" spans="1:1" s="11" customFormat="1" x14ac:dyDescent="0.2">
      <c r="A62" s="185" t="s">
        <v>250</v>
      </c>
    </row>
    <row r="63" spans="1:1" s="11" customFormat="1" ht="12.75" customHeight="1" x14ac:dyDescent="0.2">
      <c r="A63" s="187"/>
    </row>
    <row r="64" spans="1:1" s="11" customFormat="1" ht="13.5" customHeight="1" thickBot="1" x14ac:dyDescent="0.25">
      <c r="A64" s="186"/>
    </row>
    <row r="65" spans="1:120" s="11" customFormat="1" ht="77.25" customHeight="1" x14ac:dyDescent="0.2">
      <c r="A65" s="188" t="s">
        <v>283</v>
      </c>
    </row>
    <row r="66" spans="1:120" s="11" customFormat="1" ht="24.75" thickBot="1" x14ac:dyDescent="0.25">
      <c r="A66" s="189" t="s">
        <v>128</v>
      </c>
    </row>
    <row r="67" spans="1:120" s="11" customFormat="1" x14ac:dyDescent="0.2">
      <c r="A67" s="5"/>
    </row>
    <row r="68" spans="1:120" s="11" customFormat="1" ht="24" x14ac:dyDescent="0.2">
      <c r="A68" s="134" t="s">
        <v>251</v>
      </c>
    </row>
    <row r="69" spans="1:120" s="11" customFormat="1" x14ac:dyDescent="0.2">
      <c r="A69" s="174" t="s">
        <v>288</v>
      </c>
    </row>
    <row r="70" spans="1:120" s="11" customFormat="1" x14ac:dyDescent="0.2">
      <c r="A70" s="168" t="s">
        <v>182</v>
      </c>
    </row>
    <row r="71" spans="1:120" x14ac:dyDescent="0.2">
      <c r="A71" s="140"/>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row>
    <row r="72" spans="1:120" x14ac:dyDescent="0.2">
      <c r="A72" s="174" t="s">
        <v>194</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row>
    <row r="73" spans="1:120" x14ac:dyDescent="0.2">
      <c r="A73" s="168" t="s">
        <v>252</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row>
    <row r="74" spans="1:120" s="11" customFormat="1" hidden="1" x14ac:dyDescent="0.2">
      <c r="A74" s="140"/>
    </row>
    <row r="75" spans="1:120" s="11" customFormat="1" hidden="1" x14ac:dyDescent="0.2">
      <c r="A75" s="174" t="s">
        <v>286</v>
      </c>
    </row>
    <row r="76" spans="1:120" s="11" customFormat="1" hidden="1" x14ac:dyDescent="0.2">
      <c r="A76" s="168" t="s">
        <v>284</v>
      </c>
    </row>
    <row r="77" spans="1:120" s="11" customFormat="1" x14ac:dyDescent="0.2">
      <c r="A77" s="140"/>
    </row>
    <row r="78" spans="1:120" s="11" customFormat="1" ht="36" x14ac:dyDescent="0.2">
      <c r="A78" s="204" t="s">
        <v>287</v>
      </c>
    </row>
    <row r="79" spans="1:120" s="11" customFormat="1" x14ac:dyDescent="0.2">
      <c r="A79" s="168" t="s">
        <v>284</v>
      </c>
    </row>
    <row r="80" spans="1:120" s="11" customFormat="1" x14ac:dyDescent="0.2">
      <c r="A80" s="140"/>
    </row>
    <row r="81" spans="1:120" s="11" customFormat="1" ht="13.5" thickBot="1" x14ac:dyDescent="0.25">
      <c r="A81" s="190"/>
    </row>
    <row r="82" spans="1:120" s="11" customFormat="1" ht="72" x14ac:dyDescent="0.2">
      <c r="A82" s="191" t="s">
        <v>285</v>
      </c>
    </row>
    <row r="83" spans="1:120" s="11" customFormat="1" ht="24.75" thickBot="1" x14ac:dyDescent="0.25">
      <c r="A83" s="192" t="s">
        <v>253</v>
      </c>
    </row>
    <row r="84" spans="1:120" s="11" customFormat="1" x14ac:dyDescent="0.2">
      <c r="A84" s="31"/>
    </row>
    <row r="85" spans="1:120" s="11" customFormat="1" x14ac:dyDescent="0.2">
      <c r="A85" s="31"/>
    </row>
    <row r="86" spans="1:120" s="11" customFormat="1" x14ac:dyDescent="0.2">
      <c r="A86" s="31"/>
    </row>
    <row r="87" spans="1:120" s="11" customFormat="1" x14ac:dyDescent="0.2">
      <c r="A87" s="31"/>
    </row>
    <row r="88" spans="1:120" s="11" customFormat="1" x14ac:dyDescent="0.2">
      <c r="A88" s="31"/>
    </row>
    <row r="89" spans="1:120" s="11" customFormat="1" x14ac:dyDescent="0.2">
      <c r="A89" s="31"/>
    </row>
    <row r="90" spans="1:120" s="11" customFormat="1" x14ac:dyDescent="0.2">
      <c r="A90" s="31"/>
    </row>
    <row r="91" spans="1:120" s="11" customFormat="1" x14ac:dyDescent="0.2">
      <c r="A91" s="193"/>
    </row>
    <row r="92" spans="1:120" x14ac:dyDescent="0.2">
      <c r="A92" s="139"/>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row>
    <row r="93" spans="1:120" x14ac:dyDescent="0.2">
      <c r="A93" s="139"/>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row>
    <row r="94" spans="1:120" x14ac:dyDescent="0.2">
      <c r="A94" s="139"/>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row>
    <row r="95" spans="1:120" x14ac:dyDescent="0.2">
      <c r="A95" s="139"/>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row>
    <row r="96" spans="1:120" x14ac:dyDescent="0.2">
      <c r="A96" s="139"/>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row>
    <row r="97" spans="1:120"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row>
    <row r="98" spans="1:120"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row>
    <row r="99" spans="1:120"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row>
    <row r="100" spans="1:120"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row>
    <row r="101" spans="1:120"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row>
    <row r="102" spans="1:120"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row>
    <row r="103" spans="1:120"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row>
    <row r="104" spans="1:120"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row>
    <row r="105" spans="1:120"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row>
    <row r="106" spans="1:120"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row>
    <row r="107" spans="1:120"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row>
    <row r="108" spans="1:120"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row>
    <row r="109" spans="1:120"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row>
    <row r="110" spans="1:120"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row>
    <row r="111" spans="1:120"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row>
    <row r="112" spans="1:120"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row>
    <row r="113" spans="1:120"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row>
    <row r="114" spans="1:120"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row>
    <row r="115" spans="1:120"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row>
    <row r="116" spans="1:120"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row>
    <row r="117" spans="1:120"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row>
    <row r="118" spans="1:120"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row>
    <row r="119" spans="1:120"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row>
    <row r="120" spans="1:120"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row>
    <row r="121" spans="1:120"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row>
    <row r="122" spans="1:120"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row>
    <row r="123" spans="1:120"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row>
    <row r="124" spans="1:120"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row>
    <row r="125" spans="1:120"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row>
    <row r="126" spans="1:120"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row>
    <row r="127" spans="1:120"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row>
    <row r="128" spans="1:120"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row>
    <row r="129" spans="1:120"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row>
    <row r="130" spans="1:120"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row>
    <row r="131" spans="1:120"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row>
    <row r="132" spans="1:120"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row>
    <row r="133" spans="1:120"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row>
    <row r="134" spans="1:120"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row>
    <row r="135" spans="1:120"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row>
    <row r="136" spans="1:120"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row>
    <row r="137" spans="1:120"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row>
    <row r="138" spans="1:120"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row>
    <row r="139" spans="1:120"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row>
    <row r="140" spans="1:120"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row>
    <row r="141" spans="1:120"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row>
    <row r="142" spans="1:120"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row>
    <row r="143" spans="1:120"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row>
    <row r="144" spans="1:120"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row>
    <row r="145" spans="1:120"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row>
    <row r="146" spans="1:120"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row>
    <row r="147" spans="1:120"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row>
    <row r="148" spans="1:120"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row>
    <row r="149" spans="1:120"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row>
    <row r="150" spans="1:120"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row>
    <row r="151" spans="1:120"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row>
    <row r="152" spans="1:120"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row>
    <row r="153" spans="1:120"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row>
    <row r="154" spans="1:120"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row>
    <row r="155" spans="1:120"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row>
    <row r="156" spans="1:120"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row>
    <row r="157" spans="1:120"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row>
    <row r="158" spans="1:120"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row>
    <row r="159" spans="1:120"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row>
    <row r="160" spans="1:120"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row>
    <row r="161" spans="1:120"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row>
    <row r="162" spans="1:120"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row>
    <row r="163" spans="1:120"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row>
    <row r="164" spans="1:120"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row>
    <row r="165" spans="1:120"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row>
    <row r="166" spans="1:120"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row>
    <row r="167" spans="1:120"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row>
    <row r="168" spans="1:120"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row>
    <row r="169" spans="1:120"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row>
    <row r="170" spans="1:120"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row>
    <row r="171" spans="1:120"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row>
    <row r="172" spans="1:120"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row>
    <row r="173" spans="1:120"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row>
    <row r="174" spans="1:120"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row>
    <row r="175" spans="1:120"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row>
    <row r="176" spans="1:120"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row>
    <row r="177" spans="1:120"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row>
    <row r="178" spans="1:120"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row>
    <row r="179" spans="1:120"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row>
    <row r="180" spans="1:120"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row>
    <row r="181" spans="1:120"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row>
    <row r="182" spans="1:120"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row>
    <row r="183" spans="1:120"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row>
    <row r="184" spans="1:120"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row>
    <row r="185" spans="1:120"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row>
    <row r="186" spans="1:120"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row>
    <row r="187" spans="1:120"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row>
    <row r="188" spans="1:120"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row>
    <row r="189" spans="1:120"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row>
    <row r="190" spans="1:120"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row>
    <row r="191" spans="1:120"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row>
    <row r="192" spans="1:120"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row>
    <row r="193" spans="1:120"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row>
    <row r="194" spans="1:120"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row>
    <row r="195" spans="1:120"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row>
    <row r="196" spans="1:120"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row>
    <row r="197" spans="1:120"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row>
    <row r="198" spans="1:120"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row>
    <row r="199" spans="1:120"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row>
    <row r="200" spans="1:120"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row>
    <row r="201" spans="1:120"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row>
    <row r="202" spans="1:120"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row>
    <row r="203" spans="1:120"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row>
    <row r="204" spans="1:120"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row>
    <row r="205" spans="1:120"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row>
    <row r="206" spans="1:120"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row>
    <row r="207" spans="1:120"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row>
    <row r="208" spans="1:120"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row>
    <row r="209" spans="1:120"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row>
    <row r="210" spans="1:120"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row>
    <row r="211" spans="1:120"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row>
    <row r="212" spans="1:120"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row>
    <row r="213" spans="1:120"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row>
    <row r="214" spans="1:120"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row>
    <row r="215" spans="1:120"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row>
    <row r="216" spans="1:120"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row>
    <row r="217" spans="1:120"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row>
    <row r="218" spans="1:120"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row>
    <row r="219" spans="1:120"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row>
    <row r="220" spans="1:120"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row>
    <row r="221" spans="1:120"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row>
    <row r="222" spans="1:120"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row>
    <row r="223" spans="1:120"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row>
    <row r="224" spans="1:120"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row>
    <row r="225" spans="1:120"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row>
    <row r="226" spans="1:120"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row>
    <row r="227" spans="1:120"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row>
    <row r="228" spans="1:120"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row>
    <row r="229" spans="1:120"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row>
    <row r="230" spans="1:120"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row>
    <row r="231" spans="1:120"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row>
    <row r="232" spans="1:120"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row>
    <row r="233" spans="1:120"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row>
    <row r="234" spans="1:120"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row>
    <row r="235" spans="1:120"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row>
    <row r="236" spans="1:120"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row>
    <row r="237" spans="1:120"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row>
    <row r="238" spans="1:120"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row>
    <row r="239" spans="1:120"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row>
    <row r="240" spans="1:120"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row>
    <row r="241" spans="1:120"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row>
    <row r="242" spans="1:120"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row>
    <row r="243" spans="1:120"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row>
    <row r="244" spans="1:120"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P244"/>
  <sheetViews>
    <sheetView workbookViewId="0">
      <pane xSplit="1" topLeftCell="B1" activePane="topRight" state="frozen"/>
      <selection activeCell="A10" sqref="A10"/>
      <selection pane="topRight" activeCell="A3" sqref="A3"/>
    </sheetView>
  </sheetViews>
  <sheetFormatPr defaultRowHeight="12.75" x14ac:dyDescent="0.2"/>
  <cols>
    <col min="1" max="1" width="43.85546875" style="5" customWidth="1"/>
    <col min="2" max="120" width="9.5703125" style="106" customWidth="1"/>
  </cols>
  <sheetData>
    <row r="1" spans="1:120" ht="24" x14ac:dyDescent="0.2">
      <c r="A1" s="47" t="s">
        <v>50</v>
      </c>
    </row>
    <row r="2" spans="1:120" x14ac:dyDescent="0.2">
      <c r="A2" s="182" t="s">
        <v>244</v>
      </c>
    </row>
    <row r="3" spans="1:120" x14ac:dyDescent="0.2">
      <c r="A3" s="131" t="s">
        <v>254</v>
      </c>
    </row>
    <row r="4" spans="1:120" s="11" customFormat="1" ht="21.75" customHeight="1" x14ac:dyDescent="0.2">
      <c r="A4" s="74" t="s">
        <v>52</v>
      </c>
      <c r="B4" s="73" t="e">
        <f>'НСЛ| FIT18'!B4</f>
        <v>#REF!</v>
      </c>
      <c r="C4" s="73" t="e">
        <f>'НСЛ| FIT18'!C4</f>
        <v>#REF!</v>
      </c>
      <c r="D4" s="73" t="e">
        <f>'НСЛ| FIT18'!D4</f>
        <v>#REF!</v>
      </c>
      <c r="E4" s="73" t="e">
        <f>'НСЛ| FIT18'!E4</f>
        <v>#REF!</v>
      </c>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row>
    <row r="5" spans="1:120" s="11" customFormat="1" ht="21.75" customHeight="1" x14ac:dyDescent="0.2">
      <c r="A5" s="74"/>
      <c r="B5" s="73" t="e">
        <f>'НСЛ| FIT18'!B5</f>
        <v>#REF!</v>
      </c>
      <c r="C5" s="73" t="e">
        <f>'НСЛ| FIT18'!C5</f>
        <v>#REF!</v>
      </c>
      <c r="D5" s="73" t="e">
        <f>'НСЛ| FIT18'!D5</f>
        <v>#REF!</v>
      </c>
      <c r="E5" s="73" t="e">
        <f>'НСЛ| FIT18'!E5</f>
        <v>#REF!</v>
      </c>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row>
    <row r="6" spans="1:120" s="11" customFormat="1" x14ac:dyDescent="0.2">
      <c r="A6" s="33" t="s">
        <v>53</v>
      </c>
      <c r="B6" s="135"/>
      <c r="C6" s="135"/>
      <c r="D6" s="135"/>
      <c r="E6" s="135"/>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row>
    <row r="7" spans="1:120" s="11" customFormat="1" x14ac:dyDescent="0.2">
      <c r="A7" s="42">
        <v>1</v>
      </c>
      <c r="B7" s="84" t="e">
        <f>'BAR BB| Open rates'!#REF!*0.9*0.87+25</f>
        <v>#REF!</v>
      </c>
      <c r="C7" s="84" t="e">
        <f>'BAR BB| Open rates'!#REF!*0.9*0.87+25</f>
        <v>#REF!</v>
      </c>
      <c r="D7" s="84" t="e">
        <f>'BAR BB| Open rates'!#REF!*0.9*0.87+25</f>
        <v>#REF!</v>
      </c>
      <c r="E7" s="84" t="e">
        <f>'BAR BB| Open rates'!#REF!*0.9*0.87+25</f>
        <v>#REF!</v>
      </c>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row>
    <row r="8" spans="1:120" s="11" customFormat="1" x14ac:dyDescent="0.2">
      <c r="A8" s="42">
        <v>2</v>
      </c>
      <c r="B8" s="84" t="e">
        <f>'BAR BB| Open rates'!#REF!*0.9*0.87+25</f>
        <v>#REF!</v>
      </c>
      <c r="C8" s="84" t="e">
        <f>'BAR BB| Open rates'!#REF!*0.9*0.87+25</f>
        <v>#REF!</v>
      </c>
      <c r="D8" s="84" t="e">
        <f>'BAR BB| Open rates'!#REF!*0.9*0.87+25</f>
        <v>#REF!</v>
      </c>
      <c r="E8" s="84" t="e">
        <f>'BAR BB| Open rates'!#REF!*0.9*0.87+25</f>
        <v>#REF!</v>
      </c>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row>
    <row r="9" spans="1:120" s="11" customFormat="1" x14ac:dyDescent="0.2">
      <c r="A9" s="33" t="s">
        <v>54</v>
      </c>
      <c r="B9" s="84"/>
      <c r="C9" s="84"/>
      <c r="D9" s="84"/>
      <c r="E9" s="84"/>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row>
    <row r="10" spans="1:120" s="11" customFormat="1" x14ac:dyDescent="0.2">
      <c r="A10" s="42">
        <v>1</v>
      </c>
      <c r="B10" s="84" t="e">
        <f>'BAR BB| Open rates'!#REF!*0.9*0.87+25</f>
        <v>#REF!</v>
      </c>
      <c r="C10" s="84" t="e">
        <f>'BAR BB| Open rates'!#REF!*0.9*0.87+25</f>
        <v>#REF!</v>
      </c>
      <c r="D10" s="84" t="e">
        <f>'BAR BB| Open rates'!#REF!*0.9*0.87+25</f>
        <v>#REF!</v>
      </c>
      <c r="E10" s="84" t="e">
        <f>'BAR BB| Open rates'!#REF!*0.9*0.87+25</f>
        <v>#REF!</v>
      </c>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row>
    <row r="11" spans="1:120" s="11" customFormat="1" x14ac:dyDescent="0.2">
      <c r="A11" s="42">
        <v>2</v>
      </c>
      <c r="B11" s="84" t="e">
        <f>'BAR BB| Open rates'!#REF!*0.9*0.87+25</f>
        <v>#REF!</v>
      </c>
      <c r="C11" s="84" t="e">
        <f>'BAR BB| Open rates'!#REF!*0.9*0.87+25</f>
        <v>#REF!</v>
      </c>
      <c r="D11" s="84" t="e">
        <f>'BAR BB| Open rates'!#REF!*0.9*0.87+25</f>
        <v>#REF!</v>
      </c>
      <c r="E11" s="84" t="e">
        <f>'BAR BB| Open rates'!#REF!*0.9*0.87+25</f>
        <v>#REF!</v>
      </c>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row>
    <row r="12" spans="1:120" s="11" customFormat="1" x14ac:dyDescent="0.2">
      <c r="A12" s="33" t="s">
        <v>151</v>
      </c>
      <c r="B12" s="84"/>
      <c r="C12" s="84"/>
      <c r="D12" s="84"/>
      <c r="E12" s="84"/>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row>
    <row r="13" spans="1:120" s="11" customFormat="1" x14ac:dyDescent="0.2">
      <c r="A13" s="42">
        <v>1</v>
      </c>
      <c r="B13" s="84" t="e">
        <f>'BAR BB| Open rates'!#REF!*0.9*0.87+25</f>
        <v>#REF!</v>
      </c>
      <c r="C13" s="84" t="e">
        <f>'BAR BB| Open rates'!#REF!*0.9*0.87+25</f>
        <v>#REF!</v>
      </c>
      <c r="D13" s="84" t="e">
        <f>'BAR BB| Open rates'!#REF!*0.9*0.87+25</f>
        <v>#REF!</v>
      </c>
      <c r="E13" s="84" t="e">
        <f>'BAR BB| Open rates'!#REF!*0.9*0.87+25</f>
        <v>#REF!</v>
      </c>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row>
    <row r="14" spans="1:120" s="11" customFormat="1" x14ac:dyDescent="0.2">
      <c r="A14" s="42">
        <v>2</v>
      </c>
      <c r="B14" s="84" t="e">
        <f>'BAR BB| Open rates'!#REF!*0.9*0.87+25</f>
        <v>#REF!</v>
      </c>
      <c r="C14" s="84" t="e">
        <f>'BAR BB| Open rates'!#REF!*0.9*0.87+25</f>
        <v>#REF!</v>
      </c>
      <c r="D14" s="84" t="e">
        <f>'BAR BB| Open rates'!#REF!*0.9*0.87+25</f>
        <v>#REF!</v>
      </c>
      <c r="E14" s="84" t="e">
        <f>'BAR BB| Open rates'!#REF!*0.9*0.87+25</f>
        <v>#REF!</v>
      </c>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row>
    <row r="15" spans="1:120" x14ac:dyDescent="0.2">
      <c r="A15" s="123"/>
    </row>
    <row r="16" spans="1:120" x14ac:dyDescent="0.2">
      <c r="A16" s="277"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row>
    <row r="17" spans="1:120" x14ac:dyDescent="0.2">
      <c r="A17" s="27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row>
    <row r="18" spans="1:120"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row>
    <row r="19" spans="1:120" s="11" customFormat="1" ht="184.5" customHeight="1" thickBot="1" x14ac:dyDescent="0.25">
      <c r="A19" s="196" t="s">
        <v>276</v>
      </c>
    </row>
    <row r="20" spans="1:120" s="11" customFormat="1" ht="10.5" customHeight="1" x14ac:dyDescent="0.2">
      <c r="A20" s="5"/>
    </row>
    <row r="21" spans="1:120" s="11" customFormat="1" ht="21.75" customHeight="1" x14ac:dyDescent="0.2">
      <c r="A21" s="87" t="s">
        <v>80</v>
      </c>
    </row>
    <row r="22" spans="1:120" s="11" customFormat="1" ht="24.75" customHeight="1" x14ac:dyDescent="0.2">
      <c r="A22" s="109" t="s">
        <v>277</v>
      </c>
    </row>
    <row r="23" spans="1:120" ht="24.75" customHeight="1" x14ac:dyDescent="0.2">
      <c r="A23" s="109" t="s">
        <v>278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row>
    <row r="24" spans="1:120"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row>
    <row r="25" spans="1:120"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row>
    <row r="26" spans="1:120" x14ac:dyDescent="0.2">
      <c r="A26" s="136"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row>
    <row r="27" spans="1:120" s="149" customFormat="1" ht="35.25" customHeight="1" x14ac:dyDescent="0.2">
      <c r="A27" s="145" t="s">
        <v>163</v>
      </c>
    </row>
    <row r="28" spans="1:120" s="149" customFormat="1" ht="35.25" customHeight="1" x14ac:dyDescent="0.2">
      <c r="A28" s="145" t="s">
        <v>188</v>
      </c>
    </row>
    <row r="29" spans="1:120" s="149" customFormat="1" ht="35.25" customHeight="1" x14ac:dyDescent="0.2">
      <c r="A29" s="145" t="s">
        <v>164</v>
      </c>
    </row>
    <row r="30" spans="1:120" s="149" customFormat="1" ht="13.5" customHeight="1" x14ac:dyDescent="0.2">
      <c r="A30" s="145" t="s">
        <v>165</v>
      </c>
    </row>
    <row r="31" spans="1:120" s="149" customFormat="1" ht="35.25" customHeight="1" x14ac:dyDescent="0.2">
      <c r="A31" s="145" t="s">
        <v>162</v>
      </c>
    </row>
    <row r="32" spans="1:120" ht="24" x14ac:dyDescent="0.2">
      <c r="A32" s="141"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row>
    <row r="33" spans="1:120" ht="15" customHeight="1" x14ac:dyDescent="0.2">
      <c r="A33" s="141"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row>
    <row r="34" spans="1:120" ht="15" customHeight="1" x14ac:dyDescent="0.2">
      <c r="A34" s="183" t="s">
        <v>246</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row>
    <row r="35" spans="1:120" ht="24" customHeight="1" x14ac:dyDescent="0.2">
      <c r="A35" s="141"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row>
    <row r="36" spans="1:120" ht="53.25" customHeight="1" x14ac:dyDescent="0.2">
      <c r="A36" s="211" t="s">
        <v>295</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row>
    <row r="37" spans="1:120" ht="12.75" customHeight="1" x14ac:dyDescent="0.2">
      <c r="A37" s="210"/>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row>
    <row r="38" spans="1:120" s="11" customFormat="1" ht="15" customHeight="1" x14ac:dyDescent="0.2">
      <c r="A38" s="309" t="s">
        <v>103</v>
      </c>
    </row>
    <row r="39" spans="1:120" ht="15" customHeight="1" x14ac:dyDescent="0.2">
      <c r="A39" s="310"/>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row>
    <row r="40" spans="1:120" ht="51" customHeight="1" x14ac:dyDescent="0.2">
      <c r="A40" s="311"/>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row>
    <row r="41" spans="1:120" x14ac:dyDescent="0.2">
      <c r="A41" s="140"/>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row>
    <row r="42" spans="1:120" ht="36" x14ac:dyDescent="0.2">
      <c r="A42" s="140" t="s">
        <v>105</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row>
    <row r="43" spans="1:120" x14ac:dyDescent="0.2">
      <c r="A43" s="132"/>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row>
    <row r="44" spans="1:120" ht="36" x14ac:dyDescent="0.2">
      <c r="A44" s="170" t="s">
        <v>180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row>
    <row r="45" spans="1:120" x14ac:dyDescent="0.2">
      <c r="A45" s="197" t="s">
        <v>279</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row>
    <row r="46" spans="1:120" s="11" customFormat="1" x14ac:dyDescent="0.2">
      <c r="A46" s="183"/>
    </row>
    <row r="47" spans="1:120" s="11" customFormat="1" x14ac:dyDescent="0.2">
      <c r="A47" s="136" t="s">
        <v>65</v>
      </c>
    </row>
    <row r="48" spans="1:120" s="11" customFormat="1" ht="42" customHeight="1" x14ac:dyDescent="0.2">
      <c r="A48" s="140" t="s">
        <v>104</v>
      </c>
    </row>
    <row r="49" spans="1:1" s="11" customFormat="1" ht="40.5" customHeight="1" x14ac:dyDescent="0.2">
      <c r="A49" s="140" t="s">
        <v>105</v>
      </c>
    </row>
    <row r="50" spans="1:1" s="11" customFormat="1" x14ac:dyDescent="0.2">
      <c r="A50" s="183"/>
    </row>
    <row r="51" spans="1:1" s="11" customFormat="1" ht="12.75" customHeight="1" x14ac:dyDescent="0.2">
      <c r="A51" s="136" t="s">
        <v>247</v>
      </c>
    </row>
    <row r="52" spans="1:1" s="11" customFormat="1" ht="24" x14ac:dyDescent="0.2">
      <c r="A52" s="174" t="s">
        <v>280</v>
      </c>
    </row>
    <row r="53" spans="1:1" s="11" customFormat="1" ht="17.25" customHeight="1" x14ac:dyDescent="0.2">
      <c r="A53" s="185" t="s">
        <v>181</v>
      </c>
    </row>
    <row r="54" spans="1:1" s="11" customFormat="1" ht="12" customHeight="1" x14ac:dyDescent="0.2">
      <c r="A54" s="185"/>
    </row>
    <row r="55" spans="1:1" s="11" customFormat="1" x14ac:dyDescent="0.2">
      <c r="A55" s="184" t="s">
        <v>248</v>
      </c>
    </row>
    <row r="56" spans="1:1" s="11" customFormat="1" x14ac:dyDescent="0.2">
      <c r="A56" s="185" t="s">
        <v>249</v>
      </c>
    </row>
    <row r="57" spans="1:1" s="11" customFormat="1" ht="13.5" hidden="1" customHeight="1" x14ac:dyDescent="0.2">
      <c r="A57" s="19"/>
    </row>
    <row r="58" spans="1:1" s="11" customFormat="1" hidden="1" x14ac:dyDescent="0.2">
      <c r="A58" s="184" t="s">
        <v>281</v>
      </c>
    </row>
    <row r="59" spans="1:1" s="11" customFormat="1" hidden="1" x14ac:dyDescent="0.2">
      <c r="A59" s="186" t="s">
        <v>250</v>
      </c>
    </row>
    <row r="60" spans="1:1" s="11" customFormat="1" ht="13.5" customHeight="1" x14ac:dyDescent="0.2">
      <c r="A60" s="19"/>
    </row>
    <row r="61" spans="1:1" s="11" customFormat="1" ht="48" x14ac:dyDescent="0.2">
      <c r="A61" s="204" t="s">
        <v>282</v>
      </c>
    </row>
    <row r="62" spans="1:1" s="11" customFormat="1" x14ac:dyDescent="0.2">
      <c r="A62" s="185" t="s">
        <v>250</v>
      </c>
    </row>
    <row r="63" spans="1:1" s="11" customFormat="1" ht="12.75" customHeight="1" x14ac:dyDescent="0.2">
      <c r="A63" s="187"/>
    </row>
    <row r="64" spans="1:1" s="11" customFormat="1" ht="13.5" customHeight="1" thickBot="1" x14ac:dyDescent="0.25">
      <c r="A64" s="186"/>
    </row>
    <row r="65" spans="1:120" s="11" customFormat="1" ht="77.25" customHeight="1" x14ac:dyDescent="0.2">
      <c r="A65" s="188" t="s">
        <v>283</v>
      </c>
    </row>
    <row r="66" spans="1:120" s="11" customFormat="1" ht="24.75" thickBot="1" x14ac:dyDescent="0.25">
      <c r="A66" s="189" t="s">
        <v>128</v>
      </c>
    </row>
    <row r="67" spans="1:120" s="11" customFormat="1" x14ac:dyDescent="0.2">
      <c r="A67" s="5"/>
    </row>
    <row r="68" spans="1:120" s="11" customFormat="1" ht="24" x14ac:dyDescent="0.2">
      <c r="A68" s="134" t="s">
        <v>251</v>
      </c>
    </row>
    <row r="69" spans="1:120" s="11" customFormat="1" x14ac:dyDescent="0.2">
      <c r="A69" s="174" t="s">
        <v>288</v>
      </c>
    </row>
    <row r="70" spans="1:120" s="11" customFormat="1" x14ac:dyDescent="0.2">
      <c r="A70" s="168" t="s">
        <v>182</v>
      </c>
    </row>
    <row r="71" spans="1:120" x14ac:dyDescent="0.2">
      <c r="A71" s="140"/>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row>
    <row r="72" spans="1:120" x14ac:dyDescent="0.2">
      <c r="A72" s="174" t="s">
        <v>194</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row>
    <row r="73" spans="1:120" x14ac:dyDescent="0.2">
      <c r="A73" s="168" t="s">
        <v>252</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row>
    <row r="74" spans="1:120" s="11" customFormat="1" hidden="1" x14ac:dyDescent="0.2">
      <c r="A74" s="140"/>
    </row>
    <row r="75" spans="1:120" s="11" customFormat="1" hidden="1" x14ac:dyDescent="0.2">
      <c r="A75" s="174" t="s">
        <v>286</v>
      </c>
    </row>
    <row r="76" spans="1:120" s="11" customFormat="1" hidden="1" x14ac:dyDescent="0.2">
      <c r="A76" s="168" t="s">
        <v>284</v>
      </c>
    </row>
    <row r="77" spans="1:120" s="11" customFormat="1" x14ac:dyDescent="0.2">
      <c r="A77" s="140"/>
    </row>
    <row r="78" spans="1:120" s="11" customFormat="1" ht="36" x14ac:dyDescent="0.2">
      <c r="A78" s="204" t="s">
        <v>287</v>
      </c>
    </row>
    <row r="79" spans="1:120" s="11" customFormat="1" x14ac:dyDescent="0.2">
      <c r="A79" s="168" t="s">
        <v>284</v>
      </c>
    </row>
    <row r="80" spans="1:120" s="11" customFormat="1" x14ac:dyDescent="0.2">
      <c r="A80" s="140"/>
    </row>
    <row r="81" spans="1:1" s="11" customFormat="1" ht="13.5" thickBot="1" x14ac:dyDescent="0.25">
      <c r="A81" s="190"/>
    </row>
    <row r="82" spans="1:1" s="11" customFormat="1" ht="72" x14ac:dyDescent="0.2">
      <c r="A82" s="191" t="s">
        <v>285</v>
      </c>
    </row>
    <row r="83" spans="1:1" s="11" customFormat="1" ht="24.75" thickBot="1" x14ac:dyDescent="0.25">
      <c r="A83" s="192" t="s">
        <v>253</v>
      </c>
    </row>
    <row r="84" spans="1:1" s="11" customFormat="1" x14ac:dyDescent="0.2">
      <c r="A84" s="31"/>
    </row>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s="11" customFormat="1" x14ac:dyDescent="0.2">
      <c r="A93" s="31"/>
    </row>
    <row r="94" spans="1:1" s="11" customFormat="1" x14ac:dyDescent="0.2">
      <c r="A94" s="31"/>
    </row>
    <row r="95" spans="1:1" s="11" customFormat="1" x14ac:dyDescent="0.2">
      <c r="A95" s="31"/>
    </row>
    <row r="96" spans="1:1" s="11" customFormat="1" x14ac:dyDescent="0.2">
      <c r="A96" s="31"/>
    </row>
    <row r="97" spans="1:120" s="11" customFormat="1" x14ac:dyDescent="0.2">
      <c r="A97" s="31"/>
    </row>
    <row r="98" spans="1:120" s="11" customFormat="1" x14ac:dyDescent="0.2">
      <c r="A98" s="31"/>
    </row>
    <row r="99" spans="1:120" s="11" customFormat="1" x14ac:dyDescent="0.2">
      <c r="A99" s="193"/>
    </row>
    <row r="100" spans="1:120" x14ac:dyDescent="0.2">
      <c r="A100" s="139"/>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row>
    <row r="101" spans="1:120" x14ac:dyDescent="0.2">
      <c r="A101" s="139"/>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row>
    <row r="102" spans="1:120" x14ac:dyDescent="0.2">
      <c r="A102" s="139"/>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row>
    <row r="103" spans="1:120" x14ac:dyDescent="0.2">
      <c r="A103" s="139"/>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row>
    <row r="104" spans="1:120" x14ac:dyDescent="0.2">
      <c r="A104" s="139"/>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row>
    <row r="105" spans="1:120"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row>
    <row r="106" spans="1:120"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row>
    <row r="107" spans="1:120"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row>
    <row r="108" spans="1:120"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row>
    <row r="109" spans="1:120"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row>
    <row r="110" spans="1:120"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row>
    <row r="111" spans="1:120"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row>
    <row r="112" spans="1:120"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row>
    <row r="113" spans="1:120"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row>
    <row r="114" spans="1:120"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row>
    <row r="115" spans="1:120"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row>
    <row r="116" spans="1:120"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row>
    <row r="117" spans="1:120"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row>
    <row r="118" spans="1:120"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row>
    <row r="119" spans="1:120"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row>
    <row r="120" spans="1:120"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row>
    <row r="121" spans="1:120"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row>
    <row r="122" spans="1:120"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row>
    <row r="123" spans="1:120"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row>
    <row r="124" spans="1:120"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row>
    <row r="125" spans="1:120"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row>
    <row r="126" spans="1:120"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row>
    <row r="127" spans="1:120"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row>
    <row r="128" spans="1:120"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row>
    <row r="129" spans="1:120"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row>
    <row r="130" spans="1:120"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row>
    <row r="131" spans="1:120"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row>
    <row r="132" spans="1:120"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row>
    <row r="133" spans="1:120"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row>
    <row r="134" spans="1:120"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row>
    <row r="135" spans="1:120"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row>
    <row r="136" spans="1:120"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row>
    <row r="137" spans="1:120"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row>
    <row r="138" spans="1:120"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row>
    <row r="139" spans="1:120"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row>
    <row r="140" spans="1:120"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row>
    <row r="141" spans="1:120"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row>
    <row r="142" spans="1:120"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row>
    <row r="143" spans="1:120"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row>
    <row r="144" spans="1:120"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row>
    <row r="145" spans="1:120"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row>
    <row r="146" spans="1:120"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row>
    <row r="147" spans="1:120"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row>
    <row r="148" spans="1:120"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row>
    <row r="149" spans="1:120"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row>
    <row r="150" spans="1:120"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row>
    <row r="151" spans="1:120"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row>
    <row r="152" spans="1:120"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row>
    <row r="153" spans="1:120"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row>
    <row r="154" spans="1:120"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row>
    <row r="155" spans="1:120"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row>
    <row r="156" spans="1:120"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row>
    <row r="157" spans="1:120"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row>
    <row r="158" spans="1:120"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row>
    <row r="159" spans="1:120"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row>
    <row r="160" spans="1:120"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row>
    <row r="161" spans="1:120"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row>
    <row r="162" spans="1:120"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row>
    <row r="163" spans="1:120"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row>
    <row r="164" spans="1:120"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row>
    <row r="165" spans="1:120"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row>
    <row r="166" spans="1:120"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row>
    <row r="167" spans="1:120"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row>
    <row r="168" spans="1:120"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row>
    <row r="169" spans="1:120"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row>
    <row r="170" spans="1:120"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row>
    <row r="171" spans="1:120"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row>
    <row r="172" spans="1:120"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row>
    <row r="173" spans="1:120"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row>
    <row r="174" spans="1:120"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row>
    <row r="175" spans="1:120"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row>
    <row r="176" spans="1:120"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row>
    <row r="177" spans="1:120"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row>
    <row r="178" spans="1:120"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row>
    <row r="179" spans="1:120"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row>
    <row r="180" spans="1:120"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row>
    <row r="181" spans="1:120"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row>
    <row r="182" spans="1:120"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row>
    <row r="183" spans="1:120"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row>
    <row r="184" spans="1:120"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row>
    <row r="185" spans="1:120"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row>
    <row r="186" spans="1:120"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row>
    <row r="187" spans="1:120"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row>
    <row r="188" spans="1:120"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row>
    <row r="189" spans="1:120"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row>
    <row r="190" spans="1:120"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row>
    <row r="191" spans="1:120"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row>
    <row r="192" spans="1:120"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row>
    <row r="193" spans="1:120"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row>
    <row r="194" spans="1:120"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row>
    <row r="195" spans="1:120"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row>
    <row r="196" spans="1:120"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row>
    <row r="197" spans="1:120"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row>
    <row r="198" spans="1:120"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row>
    <row r="199" spans="1:120"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row>
    <row r="200" spans="1:120"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row>
    <row r="201" spans="1:120"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row>
    <row r="202" spans="1:120"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row>
    <row r="203" spans="1:120"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row>
    <row r="204" spans="1:120"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row>
    <row r="205" spans="1:120"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row>
    <row r="206" spans="1:120"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row>
    <row r="207" spans="1:120"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row>
    <row r="208" spans="1:120"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row>
    <row r="209" spans="1:120"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row>
    <row r="210" spans="1:120"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row>
    <row r="211" spans="1:120"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row>
    <row r="212" spans="1:120"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row>
    <row r="213" spans="1:120"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row>
    <row r="214" spans="1:120"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row>
    <row r="215" spans="1:120"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row>
    <row r="216" spans="1:120"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row>
    <row r="217" spans="1:120"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row>
    <row r="218" spans="1:120"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row>
    <row r="219" spans="1:120"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row>
    <row r="220" spans="1:120"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row>
    <row r="221" spans="1:120"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row>
    <row r="222" spans="1:120"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row>
    <row r="223" spans="1:120"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row>
    <row r="224" spans="1:120"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row>
    <row r="225" spans="1:120"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row>
    <row r="226" spans="1:120"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row>
    <row r="227" spans="1:120"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row>
    <row r="228" spans="1:120"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row>
    <row r="229" spans="1:120"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row>
    <row r="230" spans="1:120"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row>
    <row r="231" spans="1:120"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row>
    <row r="232" spans="1:120"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row>
    <row r="233" spans="1:120"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row>
    <row r="234" spans="1:120"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row>
    <row r="235" spans="1:120"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row>
    <row r="236" spans="1:120"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row>
    <row r="237" spans="1:120"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row>
    <row r="238" spans="1:120"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row>
    <row r="239" spans="1:120"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row>
    <row r="240" spans="1:120"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row>
    <row r="241" spans="1:120"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row>
    <row r="242" spans="1:120"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row>
    <row r="243" spans="1:120"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row>
    <row r="244" spans="1:120"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C244"/>
  <sheetViews>
    <sheetView workbookViewId="0">
      <pane xSplit="1" topLeftCell="B1" activePane="topRight" state="frozen"/>
      <selection activeCell="A10" sqref="A10"/>
      <selection pane="topRight" activeCell="B1" sqref="B1:C1048576"/>
    </sheetView>
  </sheetViews>
  <sheetFormatPr defaultRowHeight="12.75" x14ac:dyDescent="0.2"/>
  <cols>
    <col min="1" max="1" width="43.85546875" style="5" customWidth="1"/>
    <col min="2" max="133" width="9.5703125" style="106" customWidth="1"/>
  </cols>
  <sheetData>
    <row r="1" spans="1:133" ht="24" x14ac:dyDescent="0.2">
      <c r="A1" s="47" t="s">
        <v>50</v>
      </c>
    </row>
    <row r="2" spans="1:133" x14ac:dyDescent="0.2">
      <c r="A2" s="182" t="s">
        <v>244</v>
      </c>
    </row>
    <row r="3" spans="1:133" x14ac:dyDescent="0.2">
      <c r="A3" s="131" t="s">
        <v>254</v>
      </c>
    </row>
    <row r="4" spans="1:133" s="11" customFormat="1" ht="21.75" customHeight="1" x14ac:dyDescent="0.2">
      <c r="A4" s="74" t="s">
        <v>52</v>
      </c>
      <c r="B4" s="73" t="e">
        <f>'НСЛ| FIT18'!B4</f>
        <v>#REF!</v>
      </c>
      <c r="C4" s="73" t="e">
        <f>'НСЛ| FIT18'!C4</f>
        <v>#REF!</v>
      </c>
      <c r="D4" s="73" t="e">
        <f>'НСЛ| FIT18'!D4</f>
        <v>#REF!</v>
      </c>
      <c r="E4" s="73" t="e">
        <f>'НСЛ| FIT18'!E4</f>
        <v>#REF!</v>
      </c>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row>
    <row r="5" spans="1:133" s="11" customFormat="1" ht="21.75" customHeight="1" x14ac:dyDescent="0.2">
      <c r="A5" s="74"/>
      <c r="B5" s="73" t="e">
        <f>'НСЛ| FIT18'!B5</f>
        <v>#REF!</v>
      </c>
      <c r="C5" s="73" t="e">
        <f>'НСЛ| FIT18'!C5</f>
        <v>#REF!</v>
      </c>
      <c r="D5" s="73" t="e">
        <f>'НСЛ| FIT18'!D5</f>
        <v>#REF!</v>
      </c>
      <c r="E5" s="73" t="e">
        <f>'НСЛ| FIT18'!E5</f>
        <v>#REF!</v>
      </c>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row>
    <row r="6" spans="1:133" s="11" customFormat="1" x14ac:dyDescent="0.2">
      <c r="A6" s="33" t="s">
        <v>53</v>
      </c>
      <c r="B6" s="135"/>
      <c r="C6" s="135"/>
      <c r="D6" s="135"/>
      <c r="E6" s="135"/>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c r="DQ6" s="172"/>
      <c r="DR6" s="172"/>
      <c r="DS6" s="172"/>
      <c r="DT6" s="172"/>
      <c r="DU6" s="172"/>
      <c r="DV6" s="172"/>
      <c r="DW6" s="172"/>
      <c r="DX6" s="172"/>
      <c r="DY6" s="172"/>
      <c r="DZ6" s="172"/>
      <c r="EA6" s="172"/>
      <c r="EB6" s="172"/>
      <c r="EC6" s="172"/>
    </row>
    <row r="7" spans="1:133" s="11" customFormat="1" x14ac:dyDescent="0.2">
      <c r="A7" s="42">
        <v>1</v>
      </c>
      <c r="B7" s="84" t="e">
        <f>'BAR BB| Open rates'!#REF!*0.9*0.85</f>
        <v>#REF!</v>
      </c>
      <c r="C7" s="84" t="e">
        <f>'BAR BB| Open rates'!#REF!*0.9*0.85</f>
        <v>#REF!</v>
      </c>
      <c r="D7" s="84" t="e">
        <f>'BAR BB| Open rates'!#REF!*0.9*0.85</f>
        <v>#REF!</v>
      </c>
      <c r="E7" s="84" t="e">
        <f>'BAR BB| Open rates'!#REF!*0.9*0.85</f>
        <v>#REF!</v>
      </c>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row>
    <row r="8" spans="1:133" s="11" customFormat="1" x14ac:dyDescent="0.2">
      <c r="A8" s="42">
        <v>2</v>
      </c>
      <c r="B8" s="84" t="e">
        <f>'BAR BB| Open rates'!#REF!*0.9*0.85</f>
        <v>#REF!</v>
      </c>
      <c r="C8" s="84" t="e">
        <f>'BAR BB| Open rates'!#REF!*0.9*0.85</f>
        <v>#REF!</v>
      </c>
      <c r="D8" s="84" t="e">
        <f>'BAR BB| Open rates'!#REF!*0.9*0.85</f>
        <v>#REF!</v>
      </c>
      <c r="E8" s="84" t="e">
        <f>'BAR BB| Open rates'!#REF!*0.9*0.85</f>
        <v>#REF!</v>
      </c>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row>
    <row r="9" spans="1:133" s="11" customFormat="1" x14ac:dyDescent="0.2">
      <c r="A9" s="33" t="s">
        <v>54</v>
      </c>
      <c r="B9" s="84"/>
      <c r="C9" s="84"/>
      <c r="D9" s="84"/>
      <c r="E9" s="84"/>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row>
    <row r="10" spans="1:133" s="11" customFormat="1" x14ac:dyDescent="0.2">
      <c r="A10" s="42">
        <v>1</v>
      </c>
      <c r="B10" s="84" t="e">
        <f>'BAR BB| Open rates'!#REF!*0.9*0.85</f>
        <v>#REF!</v>
      </c>
      <c r="C10" s="84" t="e">
        <f>'BAR BB| Open rates'!#REF!*0.9*0.85</f>
        <v>#REF!</v>
      </c>
      <c r="D10" s="84" t="e">
        <f>'BAR BB| Open rates'!#REF!*0.9*0.85</f>
        <v>#REF!</v>
      </c>
      <c r="E10" s="84" t="e">
        <f>'BAR BB| Open rates'!#REF!*0.9*0.85</f>
        <v>#REF!</v>
      </c>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row>
    <row r="11" spans="1:133" s="11" customFormat="1" x14ac:dyDescent="0.2">
      <c r="A11" s="42">
        <v>2</v>
      </c>
      <c r="B11" s="84" t="e">
        <f>'BAR BB| Open rates'!#REF!*0.9*0.85</f>
        <v>#REF!</v>
      </c>
      <c r="C11" s="84" t="e">
        <f>'BAR BB| Open rates'!#REF!*0.9*0.85</f>
        <v>#REF!</v>
      </c>
      <c r="D11" s="84" t="e">
        <f>'BAR BB| Open rates'!#REF!*0.9*0.85</f>
        <v>#REF!</v>
      </c>
      <c r="E11" s="84" t="e">
        <f>'BAR BB| Open rates'!#REF!*0.9*0.85</f>
        <v>#REF!</v>
      </c>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row>
    <row r="12" spans="1:133" s="11" customFormat="1" x14ac:dyDescent="0.2">
      <c r="A12" s="33" t="s">
        <v>151</v>
      </c>
      <c r="B12" s="84"/>
      <c r="C12" s="84"/>
      <c r="D12" s="84"/>
      <c r="E12" s="84"/>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row>
    <row r="13" spans="1:133" s="11" customFormat="1" x14ac:dyDescent="0.2">
      <c r="A13" s="42">
        <v>1</v>
      </c>
      <c r="B13" s="84" t="e">
        <f>'BAR BB| Open rates'!#REF!*0.9*0.85</f>
        <v>#REF!</v>
      </c>
      <c r="C13" s="84" t="e">
        <f>'BAR BB| Open rates'!#REF!*0.9*0.85</f>
        <v>#REF!</v>
      </c>
      <c r="D13" s="84" t="e">
        <f>'BAR BB| Open rates'!#REF!*0.9*0.85</f>
        <v>#REF!</v>
      </c>
      <c r="E13" s="84" t="e">
        <f>'BAR BB| Open rates'!#REF!*0.9*0.85</f>
        <v>#REF!</v>
      </c>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row>
    <row r="14" spans="1:133" s="11" customFormat="1" x14ac:dyDescent="0.2">
      <c r="A14" s="42">
        <v>2</v>
      </c>
      <c r="B14" s="84" t="e">
        <f>'BAR BB| Open rates'!#REF!*0.9*0.85</f>
        <v>#REF!</v>
      </c>
      <c r="C14" s="84" t="e">
        <f>'BAR BB| Open rates'!#REF!*0.9*0.85</f>
        <v>#REF!</v>
      </c>
      <c r="D14" s="84" t="e">
        <f>'BAR BB| Open rates'!#REF!*0.9*0.85</f>
        <v>#REF!</v>
      </c>
      <c r="E14" s="84" t="e">
        <f>'BAR BB| Open rates'!#REF!*0.9*0.85</f>
        <v>#REF!</v>
      </c>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row>
    <row r="15" spans="1:133" x14ac:dyDescent="0.2">
      <c r="A15" s="123"/>
    </row>
    <row r="16" spans="1:133" x14ac:dyDescent="0.2">
      <c r="A16" s="277"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row>
    <row r="17" spans="1:133" x14ac:dyDescent="0.2">
      <c r="A17" s="27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row>
    <row r="18" spans="1:133"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row>
    <row r="19" spans="1:133" s="11" customFormat="1" ht="184.5" customHeight="1" thickBot="1" x14ac:dyDescent="0.25">
      <c r="A19" s="196" t="s">
        <v>276</v>
      </c>
    </row>
    <row r="20" spans="1:133" s="11" customFormat="1" ht="10.5" customHeight="1" x14ac:dyDescent="0.2">
      <c r="A20" s="5"/>
    </row>
    <row r="21" spans="1:133" s="11" customFormat="1" ht="21.75" customHeight="1" x14ac:dyDescent="0.2">
      <c r="A21" s="87" t="s">
        <v>80</v>
      </c>
    </row>
    <row r="22" spans="1:133" s="11" customFormat="1" ht="24.75" customHeight="1" x14ac:dyDescent="0.2">
      <c r="A22" s="109" t="s">
        <v>277</v>
      </c>
    </row>
    <row r="23" spans="1:133" ht="24.75" customHeight="1" x14ac:dyDescent="0.2">
      <c r="A23" s="109" t="s">
        <v>278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row>
    <row r="24" spans="1:133"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row>
    <row r="25" spans="1:133"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row>
    <row r="26" spans="1:133" x14ac:dyDescent="0.2">
      <c r="A26" s="136"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row>
    <row r="27" spans="1:133" s="149" customFormat="1" ht="35.25" customHeight="1" x14ac:dyDescent="0.2">
      <c r="A27" s="145" t="s">
        <v>163</v>
      </c>
    </row>
    <row r="28" spans="1:133" s="149" customFormat="1" ht="35.25" customHeight="1" x14ac:dyDescent="0.2">
      <c r="A28" s="145" t="s">
        <v>188</v>
      </c>
    </row>
    <row r="29" spans="1:133" s="149" customFormat="1" ht="35.25" customHeight="1" x14ac:dyDescent="0.2">
      <c r="A29" s="145" t="s">
        <v>164</v>
      </c>
    </row>
    <row r="30" spans="1:133" s="149" customFormat="1" ht="13.5" customHeight="1" x14ac:dyDescent="0.2">
      <c r="A30" s="145" t="s">
        <v>165</v>
      </c>
    </row>
    <row r="31" spans="1:133" s="149" customFormat="1" ht="35.25" customHeight="1" x14ac:dyDescent="0.2">
      <c r="A31" s="145" t="s">
        <v>162</v>
      </c>
    </row>
    <row r="32" spans="1:133" ht="24" x14ac:dyDescent="0.2">
      <c r="A32" s="141"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row>
    <row r="33" spans="1:133" ht="15" customHeight="1" x14ac:dyDescent="0.2">
      <c r="A33" s="141"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row>
    <row r="34" spans="1:133" ht="15" customHeight="1" x14ac:dyDescent="0.2">
      <c r="A34" s="183" t="s">
        <v>246</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row>
    <row r="35" spans="1:133" ht="24" customHeight="1" x14ac:dyDescent="0.2">
      <c r="A35" s="141"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row>
    <row r="36" spans="1:133" ht="53.25" customHeight="1" x14ac:dyDescent="0.2">
      <c r="A36" s="211" t="s">
        <v>295</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row>
    <row r="37" spans="1:133" ht="12.75" customHeight="1" x14ac:dyDescent="0.2">
      <c r="A37" s="210"/>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row>
    <row r="38" spans="1:133" s="11" customFormat="1" ht="15" customHeight="1" x14ac:dyDescent="0.2">
      <c r="A38" s="309" t="s">
        <v>103</v>
      </c>
    </row>
    <row r="39" spans="1:133" ht="15" customHeight="1" x14ac:dyDescent="0.2">
      <c r="A39" s="310"/>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row>
    <row r="40" spans="1:133" ht="51" customHeight="1" x14ac:dyDescent="0.2">
      <c r="A40" s="311"/>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row>
    <row r="41" spans="1:133" x14ac:dyDescent="0.2">
      <c r="A41" s="140"/>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row>
    <row r="42" spans="1:133" ht="36" x14ac:dyDescent="0.2">
      <c r="A42" s="140" t="s">
        <v>105</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row>
    <row r="43" spans="1:133" x14ac:dyDescent="0.2">
      <c r="A43" s="132"/>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row>
    <row r="44" spans="1:133" ht="36" x14ac:dyDescent="0.2">
      <c r="A44" s="170" t="s">
        <v>180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row>
    <row r="45" spans="1:133" x14ac:dyDescent="0.2">
      <c r="A45" s="197" t="s">
        <v>279</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row>
    <row r="46" spans="1:133" s="11" customFormat="1" x14ac:dyDescent="0.2">
      <c r="A46" s="183"/>
    </row>
    <row r="47" spans="1:133" s="11" customFormat="1" x14ac:dyDescent="0.2">
      <c r="A47" s="136" t="s">
        <v>65</v>
      </c>
    </row>
    <row r="48" spans="1:133" s="11" customFormat="1" ht="42" customHeight="1" x14ac:dyDescent="0.2">
      <c r="A48" s="140" t="s">
        <v>104</v>
      </c>
    </row>
    <row r="49" spans="1:1" s="11" customFormat="1" ht="40.5" customHeight="1" x14ac:dyDescent="0.2">
      <c r="A49" s="140" t="s">
        <v>105</v>
      </c>
    </row>
    <row r="50" spans="1:1" s="11" customFormat="1" x14ac:dyDescent="0.2">
      <c r="A50" s="183"/>
    </row>
    <row r="51" spans="1:1" s="11" customFormat="1" ht="12.75" customHeight="1" x14ac:dyDescent="0.2">
      <c r="A51" s="136" t="s">
        <v>247</v>
      </c>
    </row>
    <row r="52" spans="1:1" s="11" customFormat="1" ht="24" x14ac:dyDescent="0.2">
      <c r="A52" s="174" t="s">
        <v>280</v>
      </c>
    </row>
    <row r="53" spans="1:1" s="11" customFormat="1" ht="17.25" customHeight="1" x14ac:dyDescent="0.2">
      <c r="A53" s="185" t="s">
        <v>181</v>
      </c>
    </row>
    <row r="54" spans="1:1" s="11" customFormat="1" ht="12" customHeight="1" x14ac:dyDescent="0.2">
      <c r="A54" s="185"/>
    </row>
    <row r="55" spans="1:1" s="11" customFormat="1" x14ac:dyDescent="0.2">
      <c r="A55" s="184" t="s">
        <v>248</v>
      </c>
    </row>
    <row r="56" spans="1:1" s="11" customFormat="1" x14ac:dyDescent="0.2">
      <c r="A56" s="185" t="s">
        <v>249</v>
      </c>
    </row>
    <row r="57" spans="1:1" s="11" customFormat="1" ht="13.5" hidden="1" customHeight="1" x14ac:dyDescent="0.2">
      <c r="A57" s="19"/>
    </row>
    <row r="58" spans="1:1" s="11" customFormat="1" hidden="1" x14ac:dyDescent="0.2">
      <c r="A58" s="184" t="s">
        <v>281</v>
      </c>
    </row>
    <row r="59" spans="1:1" s="11" customFormat="1" hidden="1" x14ac:dyDescent="0.2">
      <c r="A59" s="186" t="s">
        <v>250</v>
      </c>
    </row>
    <row r="60" spans="1:1" s="11" customFormat="1" ht="13.5" customHeight="1" x14ac:dyDescent="0.2">
      <c r="A60" s="19"/>
    </row>
    <row r="61" spans="1:1" s="11" customFormat="1" ht="48" x14ac:dyDescent="0.2">
      <c r="A61" s="204" t="s">
        <v>282</v>
      </c>
    </row>
    <row r="62" spans="1:1" s="11" customFormat="1" x14ac:dyDescent="0.2">
      <c r="A62" s="185" t="s">
        <v>250</v>
      </c>
    </row>
    <row r="63" spans="1:1" s="11" customFormat="1" ht="12.75" customHeight="1" x14ac:dyDescent="0.2">
      <c r="A63" s="187"/>
    </row>
    <row r="64" spans="1:1" s="11" customFormat="1" ht="13.5" customHeight="1" thickBot="1" x14ac:dyDescent="0.25">
      <c r="A64" s="186"/>
    </row>
    <row r="65" spans="1:133" s="11" customFormat="1" ht="77.25" customHeight="1" x14ac:dyDescent="0.2">
      <c r="A65" s="188" t="s">
        <v>283</v>
      </c>
    </row>
    <row r="66" spans="1:133" s="11" customFormat="1" ht="24.75" thickBot="1" x14ac:dyDescent="0.25">
      <c r="A66" s="189" t="s">
        <v>128</v>
      </c>
    </row>
    <row r="67" spans="1:133" s="11" customFormat="1" x14ac:dyDescent="0.2">
      <c r="A67" s="5"/>
    </row>
    <row r="68" spans="1:133" s="11" customFormat="1" ht="24" x14ac:dyDescent="0.2">
      <c r="A68" s="134" t="s">
        <v>251</v>
      </c>
    </row>
    <row r="69" spans="1:133" s="11" customFormat="1" x14ac:dyDescent="0.2">
      <c r="A69" s="174" t="s">
        <v>288</v>
      </c>
    </row>
    <row r="70" spans="1:133" s="11" customFormat="1" x14ac:dyDescent="0.2">
      <c r="A70" s="168" t="s">
        <v>182</v>
      </c>
    </row>
    <row r="71" spans="1:133" x14ac:dyDescent="0.2">
      <c r="A71" s="140"/>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row>
    <row r="72" spans="1:133" x14ac:dyDescent="0.2">
      <c r="A72" s="174" t="s">
        <v>194</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row>
    <row r="73" spans="1:133" x14ac:dyDescent="0.2">
      <c r="A73" s="168" t="s">
        <v>252</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row>
    <row r="74" spans="1:133" s="11" customFormat="1" hidden="1" x14ac:dyDescent="0.2">
      <c r="A74" s="140"/>
    </row>
    <row r="75" spans="1:133" s="11" customFormat="1" hidden="1" x14ac:dyDescent="0.2">
      <c r="A75" s="174" t="s">
        <v>286</v>
      </c>
    </row>
    <row r="76" spans="1:133" s="11" customFormat="1" hidden="1" x14ac:dyDescent="0.2">
      <c r="A76" s="168" t="s">
        <v>284</v>
      </c>
    </row>
    <row r="77" spans="1:133" s="11" customFormat="1" x14ac:dyDescent="0.2">
      <c r="A77" s="140"/>
    </row>
    <row r="78" spans="1:133" s="11" customFormat="1" ht="36" x14ac:dyDescent="0.2">
      <c r="A78" s="204" t="s">
        <v>287</v>
      </c>
    </row>
    <row r="79" spans="1:133" s="11" customFormat="1" x14ac:dyDescent="0.2">
      <c r="A79" s="168" t="s">
        <v>284</v>
      </c>
    </row>
    <row r="80" spans="1:133" s="11" customFormat="1" x14ac:dyDescent="0.2">
      <c r="A80" s="140"/>
    </row>
    <row r="81" spans="1:1" s="11" customFormat="1" ht="13.5" thickBot="1" x14ac:dyDescent="0.25">
      <c r="A81" s="190"/>
    </row>
    <row r="82" spans="1:1" s="11" customFormat="1" ht="72" x14ac:dyDescent="0.2">
      <c r="A82" s="191" t="s">
        <v>285</v>
      </c>
    </row>
    <row r="83" spans="1:1" s="11" customFormat="1" ht="24.75" thickBot="1" x14ac:dyDescent="0.25">
      <c r="A83" s="192" t="s">
        <v>253</v>
      </c>
    </row>
    <row r="84" spans="1:1" s="11" customFormat="1" x14ac:dyDescent="0.2">
      <c r="A84" s="31"/>
    </row>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s="11" customFormat="1" x14ac:dyDescent="0.2"/>
    <row r="94" spans="1:1" s="11" customFormat="1" x14ac:dyDescent="0.2"/>
    <row r="95" spans="1:1" s="11" customFormat="1" x14ac:dyDescent="0.2"/>
    <row r="96" spans="1:1" s="11" customFormat="1" x14ac:dyDescent="0.2"/>
    <row r="97" spans="1:133" s="11" customFormat="1" x14ac:dyDescent="0.2"/>
    <row r="98" spans="1:133" s="11" customFormat="1" x14ac:dyDescent="0.2"/>
    <row r="99" spans="1:133" s="11" customFormat="1" x14ac:dyDescent="0.2">
      <c r="A99" s="193"/>
    </row>
    <row r="100" spans="1:133" x14ac:dyDescent="0.2">
      <c r="A100" s="139"/>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row>
    <row r="101" spans="1:133" x14ac:dyDescent="0.2">
      <c r="A101" s="139"/>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row>
    <row r="102" spans="1:133" x14ac:dyDescent="0.2">
      <c r="A102" s="139"/>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row>
    <row r="103" spans="1:133" x14ac:dyDescent="0.2">
      <c r="A103" s="139"/>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row>
    <row r="104" spans="1:133" x14ac:dyDescent="0.2">
      <c r="A104" s="139"/>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row>
    <row r="105" spans="1:133"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row>
    <row r="106" spans="1:133"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row>
    <row r="107" spans="1:133"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row>
    <row r="108" spans="1:133"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row>
    <row r="109" spans="1:133"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row>
    <row r="110" spans="1:133"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row>
    <row r="111" spans="1:133"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row>
    <row r="112" spans="1:133"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row>
    <row r="113" spans="1:133"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row>
    <row r="114" spans="1:133"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row>
    <row r="115" spans="1:133"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row>
    <row r="116" spans="1:133"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row>
    <row r="117" spans="1:133"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row>
    <row r="118" spans="1:133"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row>
    <row r="119" spans="1:133"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row>
    <row r="120" spans="1:133"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row>
    <row r="121" spans="1:133"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row>
    <row r="122" spans="1:133"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row>
    <row r="123" spans="1:133"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row>
    <row r="124" spans="1:133"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row>
    <row r="125" spans="1:133"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row>
    <row r="126" spans="1:133"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row>
    <row r="127" spans="1:133"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row>
    <row r="128" spans="1:133"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row>
    <row r="129" spans="1:133"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row>
    <row r="130" spans="1:133"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row>
    <row r="131" spans="1:133"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row>
    <row r="132" spans="1:133"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row>
    <row r="133" spans="1:133"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row>
    <row r="134" spans="1:133"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row>
    <row r="135" spans="1:133"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row>
    <row r="136" spans="1:133"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row>
    <row r="137" spans="1:133"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row>
    <row r="138" spans="1:133"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row>
    <row r="139" spans="1:133"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row>
    <row r="140" spans="1:133"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row>
    <row r="141" spans="1:133"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row>
    <row r="142" spans="1:133"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row>
    <row r="143" spans="1:133"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row>
    <row r="144" spans="1:133"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row>
    <row r="145" spans="1:133"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row>
    <row r="146" spans="1:133"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row>
    <row r="147" spans="1:133"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row>
    <row r="148" spans="1:133"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row>
    <row r="149" spans="1:133"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row>
    <row r="150" spans="1:133"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row>
    <row r="151" spans="1:133"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row>
    <row r="152" spans="1:133"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row>
    <row r="153" spans="1:133"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row>
    <row r="154" spans="1:133"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row>
    <row r="155" spans="1:133"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row>
    <row r="156" spans="1:133"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row>
    <row r="157" spans="1:133"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row>
    <row r="158" spans="1:133"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row>
    <row r="159" spans="1:133"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row>
    <row r="160" spans="1:133"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row>
    <row r="161" spans="1:133"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row>
    <row r="162" spans="1:133"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row>
    <row r="163" spans="1:133"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row>
    <row r="164" spans="1:133"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row>
    <row r="165" spans="1:133"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row>
    <row r="166" spans="1:133"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row>
    <row r="167" spans="1:133"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row>
    <row r="168" spans="1:133"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row>
    <row r="169" spans="1:133"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row>
    <row r="170" spans="1:133"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row>
    <row r="171" spans="1:133"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row>
    <row r="172" spans="1:133"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row>
    <row r="173" spans="1:133"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row>
    <row r="174" spans="1:133"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row>
    <row r="175" spans="1:133"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row>
    <row r="176" spans="1:133"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row>
    <row r="177" spans="1:133"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row>
    <row r="178" spans="1:133"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row>
    <row r="179" spans="1:133"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row>
    <row r="180" spans="1:133"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row>
    <row r="181" spans="1:133"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row>
    <row r="182" spans="1:133"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row>
    <row r="183" spans="1:133"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row>
    <row r="184" spans="1:133"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row>
    <row r="185" spans="1:133"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row>
    <row r="186" spans="1:133"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row>
    <row r="187" spans="1:133"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row>
    <row r="188" spans="1:133"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row>
    <row r="189" spans="1:133"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row>
    <row r="190" spans="1:133"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row>
    <row r="191" spans="1:133"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row>
    <row r="192" spans="1:133"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row>
    <row r="193" spans="1:133"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row>
    <row r="194" spans="1:133"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row>
    <row r="195" spans="1:133"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row>
    <row r="196" spans="1:133"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row>
    <row r="197" spans="1:133"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row>
    <row r="198" spans="1:133"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row>
    <row r="199" spans="1:133"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row>
    <row r="200" spans="1:133"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row>
    <row r="201" spans="1:133"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row>
    <row r="202" spans="1:133"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row>
    <row r="203" spans="1:133"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row>
    <row r="204" spans="1:133"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row>
    <row r="205" spans="1:133"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row>
    <row r="206" spans="1:133"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row>
    <row r="207" spans="1:133"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row>
    <row r="208" spans="1:133"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row>
    <row r="209" spans="1:133"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row>
    <row r="210" spans="1:133"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row>
    <row r="211" spans="1:133"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row>
    <row r="212" spans="1:133"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row>
    <row r="213" spans="1:133"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row>
    <row r="214" spans="1:133"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row>
    <row r="215" spans="1:133"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row>
    <row r="216" spans="1:133"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row>
    <row r="217" spans="1:133"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row>
    <row r="218" spans="1:133"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row>
    <row r="219" spans="1:133"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row>
    <row r="220" spans="1:133"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row>
    <row r="221" spans="1:133"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row>
    <row r="222" spans="1:133"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row>
    <row r="223" spans="1:133"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row>
    <row r="224" spans="1:133"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row>
    <row r="225" spans="1:133"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row>
    <row r="226" spans="1:133"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row>
    <row r="227" spans="1:133"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row>
    <row r="228" spans="1:133"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row>
    <row r="229" spans="1:133"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row>
    <row r="230" spans="1:133"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row>
    <row r="231" spans="1:133"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row>
    <row r="232" spans="1:133"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row>
    <row r="233" spans="1:133"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row>
    <row r="234" spans="1:133"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row>
    <row r="235" spans="1:133"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row>
    <row r="236" spans="1:133"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row>
    <row r="237" spans="1:133"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row>
    <row r="238" spans="1:133"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row>
    <row r="239" spans="1:133"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row>
    <row r="240" spans="1:133"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row>
    <row r="241" spans="1:133"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row>
    <row r="242" spans="1:133"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row>
    <row r="243" spans="1:133"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row>
    <row r="244" spans="1:133"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L244"/>
  <sheetViews>
    <sheetView workbookViewId="0">
      <pane xSplit="1" topLeftCell="B1" activePane="topRight" state="frozen"/>
      <selection activeCell="A10" sqref="A10"/>
      <selection pane="topRight" activeCell="N19" sqref="N19"/>
    </sheetView>
  </sheetViews>
  <sheetFormatPr defaultRowHeight="12.75" x14ac:dyDescent="0.2"/>
  <cols>
    <col min="1" max="1" width="43.85546875" style="5" customWidth="1"/>
    <col min="2" max="168" width="9.5703125" style="106" customWidth="1"/>
  </cols>
  <sheetData>
    <row r="1" spans="1:168" ht="24" x14ac:dyDescent="0.2">
      <c r="A1" s="47" t="s">
        <v>50</v>
      </c>
    </row>
    <row r="2" spans="1:168" x14ac:dyDescent="0.2">
      <c r="A2" s="182" t="s">
        <v>244</v>
      </c>
    </row>
    <row r="3" spans="1:168" x14ac:dyDescent="0.2">
      <c r="A3" s="131" t="s">
        <v>254</v>
      </c>
    </row>
    <row r="4" spans="1:168" s="11" customFormat="1" ht="21.75" customHeight="1" x14ac:dyDescent="0.2">
      <c r="A4" s="74" t="s">
        <v>52</v>
      </c>
      <c r="B4" s="73" t="e">
        <f>'НСЛ| FIT18'!#REF!</f>
        <v>#REF!</v>
      </c>
      <c r="C4" s="73" t="e">
        <f>'НСЛ| FIT18'!#REF!</f>
        <v>#REF!</v>
      </c>
      <c r="D4" s="73" t="e">
        <f>'НСЛ| FIT18'!#REF!</f>
        <v>#REF!</v>
      </c>
      <c r="E4" s="73" t="e">
        <f>'НСЛ| FIT18'!#REF!</f>
        <v>#REF!</v>
      </c>
      <c r="F4" s="73" t="e">
        <f>'НСЛ| FIT18'!#REF!</f>
        <v>#REF!</v>
      </c>
      <c r="G4" s="73" t="e">
        <f>'НСЛ| FIT18'!#REF!</f>
        <v>#REF!</v>
      </c>
      <c r="H4" s="73" t="e">
        <f>'НСЛ| FIT18'!#REF!</f>
        <v>#REF!</v>
      </c>
      <c r="I4" s="73" t="e">
        <f>'НСЛ| FIT18'!#REF!</f>
        <v>#REF!</v>
      </c>
      <c r="J4" s="73" t="e">
        <f>'НСЛ| FIT18'!#REF!</f>
        <v>#REF!</v>
      </c>
      <c r="K4" s="73" t="e">
        <f>'НСЛ| FIT18'!#REF!</f>
        <v>#REF!</v>
      </c>
      <c r="L4" s="73" t="e">
        <f>'НСЛ| FIT18'!#REF!</f>
        <v>#REF!</v>
      </c>
      <c r="M4" s="73" t="e">
        <f>'НСЛ| FIT18'!#REF!</f>
        <v>#REF!</v>
      </c>
      <c r="N4" s="73" t="e">
        <f>'НСЛ| FIT18'!#REF!</f>
        <v>#REF!</v>
      </c>
      <c r="O4" s="73" t="e">
        <f>'НСЛ| FIT18'!#REF!</f>
        <v>#REF!</v>
      </c>
      <c r="P4" s="73" t="e">
        <f>'НСЛ| FIT18'!#REF!</f>
        <v>#REF!</v>
      </c>
      <c r="Q4" s="73" t="e">
        <f>'НСЛ| FIT18'!#REF!</f>
        <v>#REF!</v>
      </c>
      <c r="R4" s="73" t="e">
        <f>'НСЛ| FIT18'!#REF!</f>
        <v>#REF!</v>
      </c>
      <c r="S4" s="73" t="e">
        <f>'НСЛ| FIT18'!#REF!</f>
        <v>#REF!</v>
      </c>
      <c r="T4" s="73" t="e">
        <f>'НСЛ| FIT18'!#REF!</f>
        <v>#REF!</v>
      </c>
      <c r="U4" s="73" t="e">
        <f>'НСЛ| FIT18'!#REF!</f>
        <v>#REF!</v>
      </c>
      <c r="V4" s="73" t="e">
        <f>'НСЛ| FIT18'!#REF!</f>
        <v>#REF!</v>
      </c>
      <c r="W4" s="73" t="e">
        <f>'НСЛ| FIT18'!#REF!</f>
        <v>#REF!</v>
      </c>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c r="EV4" s="171"/>
      <c r="EW4" s="171"/>
      <c r="EX4" s="171"/>
      <c r="EY4" s="171"/>
      <c r="EZ4" s="171"/>
      <c r="FA4" s="171"/>
      <c r="FB4" s="171"/>
      <c r="FC4" s="171"/>
      <c r="FD4" s="171"/>
      <c r="FE4" s="171"/>
      <c r="FF4" s="171"/>
      <c r="FG4" s="171"/>
      <c r="FH4" s="171"/>
      <c r="FI4" s="171"/>
      <c r="FJ4" s="171"/>
      <c r="FK4" s="171"/>
      <c r="FL4" s="171"/>
    </row>
    <row r="5" spans="1:168" s="11" customFormat="1" ht="21.75" customHeight="1" x14ac:dyDescent="0.2">
      <c r="A5" s="74"/>
      <c r="B5" s="73" t="e">
        <f>'НСЛ| FIT18'!#REF!</f>
        <v>#REF!</v>
      </c>
      <c r="C5" s="73" t="e">
        <f>'НСЛ| FIT18'!#REF!</f>
        <v>#REF!</v>
      </c>
      <c r="D5" s="73" t="e">
        <f>'НСЛ| FIT18'!#REF!</f>
        <v>#REF!</v>
      </c>
      <c r="E5" s="73" t="e">
        <f>'НСЛ| FIT18'!#REF!</f>
        <v>#REF!</v>
      </c>
      <c r="F5" s="73" t="e">
        <f>'НСЛ| FIT18'!#REF!</f>
        <v>#REF!</v>
      </c>
      <c r="G5" s="73" t="e">
        <f>'НСЛ| FIT18'!#REF!</f>
        <v>#REF!</v>
      </c>
      <c r="H5" s="73" t="e">
        <f>'НСЛ| FIT18'!#REF!</f>
        <v>#REF!</v>
      </c>
      <c r="I5" s="73" t="e">
        <f>'НСЛ| FIT18'!#REF!</f>
        <v>#REF!</v>
      </c>
      <c r="J5" s="73" t="e">
        <f>'НСЛ| FIT18'!#REF!</f>
        <v>#REF!</v>
      </c>
      <c r="K5" s="73" t="e">
        <f>'НСЛ| FIT18'!#REF!</f>
        <v>#REF!</v>
      </c>
      <c r="L5" s="73" t="e">
        <f>'НСЛ| FIT18'!#REF!</f>
        <v>#REF!</v>
      </c>
      <c r="M5" s="73" t="e">
        <f>'НСЛ| FIT18'!#REF!</f>
        <v>#REF!</v>
      </c>
      <c r="N5" s="73" t="e">
        <f>'НСЛ| FIT18'!#REF!</f>
        <v>#REF!</v>
      </c>
      <c r="O5" s="73" t="e">
        <f>'НСЛ| FIT18'!#REF!</f>
        <v>#REF!</v>
      </c>
      <c r="P5" s="73" t="e">
        <f>'НСЛ| FIT18'!#REF!</f>
        <v>#REF!</v>
      </c>
      <c r="Q5" s="73" t="e">
        <f>'НСЛ| FIT18'!#REF!</f>
        <v>#REF!</v>
      </c>
      <c r="R5" s="73" t="e">
        <f>'НСЛ| FIT18'!#REF!</f>
        <v>#REF!</v>
      </c>
      <c r="S5" s="73" t="e">
        <f>'НСЛ| FIT18'!#REF!</f>
        <v>#REF!</v>
      </c>
      <c r="T5" s="73" t="e">
        <f>'НСЛ| FIT18'!#REF!</f>
        <v>#REF!</v>
      </c>
      <c r="U5" s="73" t="e">
        <f>'НСЛ| FIT18'!#REF!</f>
        <v>#REF!</v>
      </c>
      <c r="V5" s="73" t="e">
        <f>'НСЛ| FIT18'!#REF!</f>
        <v>#REF!</v>
      </c>
      <c r="W5" s="73" t="e">
        <f>'НСЛ| FIT18'!#REF!</f>
        <v>#REF!</v>
      </c>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c r="ED5" s="171"/>
      <c r="EE5" s="171"/>
      <c r="EF5" s="171"/>
      <c r="EG5" s="171"/>
      <c r="EH5" s="171"/>
      <c r="EI5" s="171"/>
      <c r="EJ5" s="171"/>
      <c r="EK5" s="171"/>
      <c r="EL5" s="171"/>
      <c r="EM5" s="171"/>
      <c r="EN5" s="171"/>
      <c r="EO5" s="171"/>
      <c r="EP5" s="171"/>
      <c r="EQ5" s="171"/>
      <c r="ER5" s="171"/>
      <c r="ES5" s="171"/>
      <c r="ET5" s="171"/>
      <c r="EU5" s="171"/>
      <c r="EV5" s="171"/>
      <c r="EW5" s="171"/>
      <c r="EX5" s="171"/>
      <c r="EY5" s="171"/>
      <c r="EZ5" s="171"/>
      <c r="FA5" s="171"/>
      <c r="FB5" s="171"/>
      <c r="FC5" s="171"/>
      <c r="FD5" s="171"/>
      <c r="FE5" s="171"/>
      <c r="FF5" s="171"/>
      <c r="FG5" s="171"/>
      <c r="FH5" s="171"/>
      <c r="FI5" s="171"/>
      <c r="FJ5" s="171"/>
      <c r="FK5" s="171"/>
      <c r="FL5" s="171"/>
    </row>
    <row r="6" spans="1:168" s="11" customFormat="1" x14ac:dyDescent="0.2">
      <c r="A6" s="33" t="s">
        <v>53</v>
      </c>
      <c r="B6" s="135"/>
      <c r="C6" s="135"/>
      <c r="D6" s="135"/>
      <c r="E6" s="135"/>
      <c r="F6" s="135"/>
      <c r="G6" s="135"/>
      <c r="H6" s="135"/>
      <c r="I6" s="135"/>
      <c r="J6" s="135"/>
      <c r="K6" s="135"/>
      <c r="L6" s="135"/>
      <c r="M6" s="135"/>
      <c r="N6" s="135"/>
      <c r="O6" s="135"/>
      <c r="P6" s="135"/>
      <c r="Q6" s="135"/>
      <c r="R6" s="135"/>
      <c r="S6" s="135"/>
      <c r="T6" s="135"/>
      <c r="U6" s="135"/>
      <c r="V6" s="135"/>
      <c r="W6" s="135"/>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c r="DQ6" s="172"/>
      <c r="DR6" s="172"/>
      <c r="DS6" s="172"/>
      <c r="DT6" s="172"/>
      <c r="DU6" s="172"/>
      <c r="DV6" s="172"/>
      <c r="DW6" s="172"/>
      <c r="DX6" s="172"/>
      <c r="DY6" s="172"/>
      <c r="DZ6" s="172"/>
      <c r="EA6" s="172"/>
      <c r="EB6" s="172"/>
      <c r="EC6" s="172"/>
      <c r="ED6" s="172"/>
      <c r="EE6" s="172"/>
      <c r="EF6" s="172"/>
      <c r="EG6" s="172"/>
      <c r="EH6" s="172"/>
      <c r="EI6" s="172"/>
      <c r="EJ6" s="172"/>
      <c r="EK6" s="172"/>
      <c r="EL6" s="172"/>
      <c r="EM6" s="172"/>
      <c r="EN6" s="172"/>
      <c r="EO6" s="172"/>
      <c r="EP6" s="172"/>
      <c r="EQ6" s="172"/>
      <c r="ER6" s="172"/>
      <c r="ES6" s="172"/>
      <c r="ET6" s="172"/>
      <c r="EU6" s="172"/>
      <c r="EV6" s="172"/>
      <c r="EW6" s="172"/>
      <c r="EX6" s="172"/>
      <c r="EY6" s="172"/>
      <c r="EZ6" s="172"/>
      <c r="FA6" s="172"/>
      <c r="FB6" s="172"/>
      <c r="FC6" s="172"/>
      <c r="FD6" s="172"/>
      <c r="FE6" s="172"/>
      <c r="FF6" s="172"/>
      <c r="FG6" s="172"/>
      <c r="FH6" s="172"/>
      <c r="FI6" s="172"/>
      <c r="FJ6" s="172"/>
      <c r="FK6" s="172"/>
      <c r="FL6" s="172"/>
    </row>
    <row r="7" spans="1:168" s="11" customFormat="1" x14ac:dyDescent="0.2">
      <c r="A7" s="42">
        <v>1</v>
      </c>
      <c r="B7" s="84" t="e">
        <f>'BAR BB| Open rates'!#REF!*0.9*0.85+35</f>
        <v>#REF!</v>
      </c>
      <c r="C7" s="84" t="e">
        <f>'BAR BB| Open rates'!#REF!*0.9*0.85+35</f>
        <v>#REF!</v>
      </c>
      <c r="D7" s="84" t="e">
        <f>'BAR BB| Open rates'!#REF!*0.9*0.85+35</f>
        <v>#REF!</v>
      </c>
      <c r="E7" s="84" t="e">
        <f>'BAR BB| Open rates'!#REF!*0.9*0.85+35</f>
        <v>#REF!</v>
      </c>
      <c r="F7" s="84" t="e">
        <f>'BAR BB| Open rates'!#REF!*0.9*0.85+35</f>
        <v>#REF!</v>
      </c>
      <c r="G7" s="84" t="e">
        <f>'BAR BB| Open rates'!#REF!*0.9*0.85+35</f>
        <v>#REF!</v>
      </c>
      <c r="H7" s="84" t="e">
        <f>'BAR BB| Open rates'!#REF!*0.9*0.85+35</f>
        <v>#REF!</v>
      </c>
      <c r="I7" s="84" t="e">
        <f>'BAR BB| Open rates'!#REF!*0.9*0.85+35</f>
        <v>#REF!</v>
      </c>
      <c r="J7" s="84" t="e">
        <f>'BAR BB| Open rates'!#REF!*0.9*0.85+35</f>
        <v>#REF!</v>
      </c>
      <c r="K7" s="84" t="e">
        <f>'BAR BB| Open rates'!#REF!*0.9*0.85+35</f>
        <v>#REF!</v>
      </c>
      <c r="L7" s="84" t="e">
        <f>'BAR BB| Open rates'!#REF!*0.9*0.85+35</f>
        <v>#REF!</v>
      </c>
      <c r="M7" s="84" t="e">
        <f>'BAR BB| Open rates'!#REF!*0.9*0.85+35</f>
        <v>#REF!</v>
      </c>
      <c r="N7" s="84" t="e">
        <f>'BAR BB| Open rates'!#REF!*0.9*0.85+35</f>
        <v>#REF!</v>
      </c>
      <c r="O7" s="84" t="e">
        <f>'BAR BB| Open rates'!#REF!*0.9*0.85+35</f>
        <v>#REF!</v>
      </c>
      <c r="P7" s="84" t="e">
        <f>'BAR BB| Open rates'!#REF!*0.9*0.85+35</f>
        <v>#REF!</v>
      </c>
      <c r="Q7" s="84" t="e">
        <f>'BAR BB| Open rates'!#REF!*0.9*0.85+35</f>
        <v>#REF!</v>
      </c>
      <c r="R7" s="84" t="e">
        <f>'BAR BB| Open rates'!#REF!*0.9*0.85+35</f>
        <v>#REF!</v>
      </c>
      <c r="S7" s="84" t="e">
        <f>'BAR BB| Open rates'!#REF!*0.9*0.85+35</f>
        <v>#REF!</v>
      </c>
      <c r="T7" s="84" t="e">
        <f>'BAR BB| Open rates'!#REF!*0.9*0.85+35</f>
        <v>#REF!</v>
      </c>
      <c r="U7" s="84" t="e">
        <f>'BAR BB| Open rates'!#REF!*0.9*0.85+35</f>
        <v>#REF!</v>
      </c>
      <c r="V7" s="84" t="e">
        <f>'BAR BB| Open rates'!#REF!*0.9*0.85+35</f>
        <v>#REF!</v>
      </c>
      <c r="W7" s="84" t="e">
        <f>'BAR BB| Open rates'!#REF!*0.9*0.85+35</f>
        <v>#REF!</v>
      </c>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c r="FG7" s="130"/>
      <c r="FH7" s="130"/>
      <c r="FI7" s="130"/>
      <c r="FJ7" s="130"/>
      <c r="FK7" s="130"/>
      <c r="FL7" s="130"/>
    </row>
    <row r="8" spans="1:168" s="11" customFormat="1" x14ac:dyDescent="0.2">
      <c r="A8" s="42">
        <v>2</v>
      </c>
      <c r="B8" s="84" t="e">
        <f>'BAR BB| Open rates'!#REF!*0.9*0.85+35</f>
        <v>#REF!</v>
      </c>
      <c r="C8" s="84" t="e">
        <f>'BAR BB| Open rates'!#REF!*0.9*0.85+35</f>
        <v>#REF!</v>
      </c>
      <c r="D8" s="84" t="e">
        <f>'BAR BB| Open rates'!#REF!*0.9*0.85+35</f>
        <v>#REF!</v>
      </c>
      <c r="E8" s="84" t="e">
        <f>'BAR BB| Open rates'!#REF!*0.9*0.85+35</f>
        <v>#REF!</v>
      </c>
      <c r="F8" s="84" t="e">
        <f>'BAR BB| Open rates'!#REF!*0.9*0.85+35</f>
        <v>#REF!</v>
      </c>
      <c r="G8" s="84" t="e">
        <f>'BAR BB| Open rates'!#REF!*0.9*0.85+35</f>
        <v>#REF!</v>
      </c>
      <c r="H8" s="84" t="e">
        <f>'BAR BB| Open rates'!#REF!*0.9*0.85+35</f>
        <v>#REF!</v>
      </c>
      <c r="I8" s="84" t="e">
        <f>'BAR BB| Open rates'!#REF!*0.9*0.85+35</f>
        <v>#REF!</v>
      </c>
      <c r="J8" s="84" t="e">
        <f>'BAR BB| Open rates'!#REF!*0.9*0.85+35</f>
        <v>#REF!</v>
      </c>
      <c r="K8" s="84" t="e">
        <f>'BAR BB| Open rates'!#REF!*0.9*0.85+35</f>
        <v>#REF!</v>
      </c>
      <c r="L8" s="84" t="e">
        <f>'BAR BB| Open rates'!#REF!*0.9*0.85+35</f>
        <v>#REF!</v>
      </c>
      <c r="M8" s="84" t="e">
        <f>'BAR BB| Open rates'!#REF!*0.9*0.85+35</f>
        <v>#REF!</v>
      </c>
      <c r="N8" s="84" t="e">
        <f>'BAR BB| Open rates'!#REF!*0.9*0.85+35</f>
        <v>#REF!</v>
      </c>
      <c r="O8" s="84" t="e">
        <f>'BAR BB| Open rates'!#REF!*0.9*0.85+35</f>
        <v>#REF!</v>
      </c>
      <c r="P8" s="84" t="e">
        <f>'BAR BB| Open rates'!#REF!*0.9*0.85+35</f>
        <v>#REF!</v>
      </c>
      <c r="Q8" s="84" t="e">
        <f>'BAR BB| Open rates'!#REF!*0.9*0.85+35</f>
        <v>#REF!</v>
      </c>
      <c r="R8" s="84" t="e">
        <f>'BAR BB| Open rates'!#REF!*0.9*0.85+35</f>
        <v>#REF!</v>
      </c>
      <c r="S8" s="84" t="e">
        <f>'BAR BB| Open rates'!#REF!*0.9*0.85+35</f>
        <v>#REF!</v>
      </c>
      <c r="T8" s="84" t="e">
        <f>'BAR BB| Open rates'!#REF!*0.9*0.85+35</f>
        <v>#REF!</v>
      </c>
      <c r="U8" s="84" t="e">
        <f>'BAR BB| Open rates'!#REF!*0.9*0.85+35</f>
        <v>#REF!</v>
      </c>
      <c r="V8" s="84" t="e">
        <f>'BAR BB| Open rates'!#REF!*0.9*0.85+35</f>
        <v>#REF!</v>
      </c>
      <c r="W8" s="84" t="e">
        <f>'BAR BB| Open rates'!#REF!*0.9*0.85+35</f>
        <v>#REF!</v>
      </c>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c r="FG8" s="130"/>
      <c r="FH8" s="130"/>
      <c r="FI8" s="130"/>
      <c r="FJ8" s="130"/>
      <c r="FK8" s="130"/>
      <c r="FL8" s="130"/>
    </row>
    <row r="9" spans="1:168"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row>
    <row r="10" spans="1:168" s="11" customFormat="1" x14ac:dyDescent="0.2">
      <c r="A10" s="42">
        <v>1</v>
      </c>
      <c r="B10" s="84" t="e">
        <f>'BAR BB| Open rates'!#REF!*0.9*0.85+35</f>
        <v>#REF!</v>
      </c>
      <c r="C10" s="84" t="e">
        <f>'BAR BB| Open rates'!#REF!*0.9*0.85+35</f>
        <v>#REF!</v>
      </c>
      <c r="D10" s="84" t="e">
        <f>'BAR BB| Open rates'!#REF!*0.9*0.85+35</f>
        <v>#REF!</v>
      </c>
      <c r="E10" s="84" t="e">
        <f>'BAR BB| Open rates'!#REF!*0.9*0.85+35</f>
        <v>#REF!</v>
      </c>
      <c r="F10" s="84" t="e">
        <f>'BAR BB| Open rates'!#REF!*0.9*0.85+35</f>
        <v>#REF!</v>
      </c>
      <c r="G10" s="84" t="e">
        <f>'BAR BB| Open rates'!#REF!*0.9*0.85+35</f>
        <v>#REF!</v>
      </c>
      <c r="H10" s="84" t="e">
        <f>'BAR BB| Open rates'!#REF!*0.9*0.85+35</f>
        <v>#REF!</v>
      </c>
      <c r="I10" s="84" t="e">
        <f>'BAR BB| Open rates'!#REF!*0.9*0.85+35</f>
        <v>#REF!</v>
      </c>
      <c r="J10" s="84" t="e">
        <f>'BAR BB| Open rates'!#REF!*0.9*0.85+35</f>
        <v>#REF!</v>
      </c>
      <c r="K10" s="84" t="e">
        <f>'BAR BB| Open rates'!#REF!*0.9*0.85+35</f>
        <v>#REF!</v>
      </c>
      <c r="L10" s="84" t="e">
        <f>'BAR BB| Open rates'!#REF!*0.9*0.85+35</f>
        <v>#REF!</v>
      </c>
      <c r="M10" s="84" t="e">
        <f>'BAR BB| Open rates'!#REF!*0.9*0.85+35</f>
        <v>#REF!</v>
      </c>
      <c r="N10" s="84" t="e">
        <f>'BAR BB| Open rates'!#REF!*0.9*0.85+35</f>
        <v>#REF!</v>
      </c>
      <c r="O10" s="84" t="e">
        <f>'BAR BB| Open rates'!#REF!*0.9*0.85+35</f>
        <v>#REF!</v>
      </c>
      <c r="P10" s="84" t="e">
        <f>'BAR BB| Open rates'!#REF!*0.9*0.85+35</f>
        <v>#REF!</v>
      </c>
      <c r="Q10" s="84" t="e">
        <f>'BAR BB| Open rates'!#REF!*0.9*0.85+35</f>
        <v>#REF!</v>
      </c>
      <c r="R10" s="84" t="e">
        <f>'BAR BB| Open rates'!#REF!*0.9*0.85+35</f>
        <v>#REF!</v>
      </c>
      <c r="S10" s="84" t="e">
        <f>'BAR BB| Open rates'!#REF!*0.9*0.85+35</f>
        <v>#REF!</v>
      </c>
      <c r="T10" s="84" t="e">
        <f>'BAR BB| Open rates'!#REF!*0.9*0.85+35</f>
        <v>#REF!</v>
      </c>
      <c r="U10" s="84" t="e">
        <f>'BAR BB| Open rates'!#REF!*0.9*0.85+35</f>
        <v>#REF!</v>
      </c>
      <c r="V10" s="84" t="e">
        <f>'BAR BB| Open rates'!#REF!*0.9*0.85+35</f>
        <v>#REF!</v>
      </c>
      <c r="W10" s="84" t="e">
        <f>'BAR BB| Open rates'!#REF!*0.9*0.85+35</f>
        <v>#REF!</v>
      </c>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row>
    <row r="11" spans="1:168" s="11" customFormat="1" x14ac:dyDescent="0.2">
      <c r="A11" s="42">
        <v>2</v>
      </c>
      <c r="B11" s="84" t="e">
        <f>'BAR BB| Open rates'!#REF!*0.9*0.85+35</f>
        <v>#REF!</v>
      </c>
      <c r="C11" s="84" t="e">
        <f>'BAR BB| Open rates'!#REF!*0.9*0.85+35</f>
        <v>#REF!</v>
      </c>
      <c r="D11" s="84" t="e">
        <f>'BAR BB| Open rates'!#REF!*0.9*0.85+35</f>
        <v>#REF!</v>
      </c>
      <c r="E11" s="84" t="e">
        <f>'BAR BB| Open rates'!#REF!*0.9*0.85+35</f>
        <v>#REF!</v>
      </c>
      <c r="F11" s="84" t="e">
        <f>'BAR BB| Open rates'!#REF!*0.9*0.85+35</f>
        <v>#REF!</v>
      </c>
      <c r="G11" s="84" t="e">
        <f>'BAR BB| Open rates'!#REF!*0.9*0.85+35</f>
        <v>#REF!</v>
      </c>
      <c r="H11" s="84" t="e">
        <f>'BAR BB| Open rates'!#REF!*0.9*0.85+35</f>
        <v>#REF!</v>
      </c>
      <c r="I11" s="84" t="e">
        <f>'BAR BB| Open rates'!#REF!*0.9*0.85+35</f>
        <v>#REF!</v>
      </c>
      <c r="J11" s="84" t="e">
        <f>'BAR BB| Open rates'!#REF!*0.9*0.85+35</f>
        <v>#REF!</v>
      </c>
      <c r="K11" s="84" t="e">
        <f>'BAR BB| Open rates'!#REF!*0.9*0.85+35</f>
        <v>#REF!</v>
      </c>
      <c r="L11" s="84" t="e">
        <f>'BAR BB| Open rates'!#REF!*0.9*0.85+35</f>
        <v>#REF!</v>
      </c>
      <c r="M11" s="84" t="e">
        <f>'BAR BB| Open rates'!#REF!*0.9*0.85+35</f>
        <v>#REF!</v>
      </c>
      <c r="N11" s="84" t="e">
        <f>'BAR BB| Open rates'!#REF!*0.9*0.85+35</f>
        <v>#REF!</v>
      </c>
      <c r="O11" s="84" t="e">
        <f>'BAR BB| Open rates'!#REF!*0.9*0.85+35</f>
        <v>#REF!</v>
      </c>
      <c r="P11" s="84" t="e">
        <f>'BAR BB| Open rates'!#REF!*0.9*0.85+35</f>
        <v>#REF!</v>
      </c>
      <c r="Q11" s="84" t="e">
        <f>'BAR BB| Open rates'!#REF!*0.9*0.85+35</f>
        <v>#REF!</v>
      </c>
      <c r="R11" s="84" t="e">
        <f>'BAR BB| Open rates'!#REF!*0.9*0.85+35</f>
        <v>#REF!</v>
      </c>
      <c r="S11" s="84" t="e">
        <f>'BAR BB| Open rates'!#REF!*0.9*0.85+35</f>
        <v>#REF!</v>
      </c>
      <c r="T11" s="84" t="e">
        <f>'BAR BB| Open rates'!#REF!*0.9*0.85+35</f>
        <v>#REF!</v>
      </c>
      <c r="U11" s="84" t="e">
        <f>'BAR BB| Open rates'!#REF!*0.9*0.85+35</f>
        <v>#REF!</v>
      </c>
      <c r="V11" s="84" t="e">
        <f>'BAR BB| Open rates'!#REF!*0.9*0.85+35</f>
        <v>#REF!</v>
      </c>
      <c r="W11" s="84" t="e">
        <f>'BAR BB| Open rates'!#REF!*0.9*0.85+35</f>
        <v>#REF!</v>
      </c>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L11" s="130"/>
    </row>
    <row r="12" spans="1:168"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0"/>
      <c r="FL12" s="130"/>
    </row>
    <row r="13" spans="1:168" s="11" customFormat="1" x14ac:dyDescent="0.2">
      <c r="A13" s="42">
        <v>1</v>
      </c>
      <c r="B13" s="84" t="e">
        <f>'BAR BB| Open rates'!#REF!*0.9*0.85+35</f>
        <v>#REF!</v>
      </c>
      <c r="C13" s="84" t="e">
        <f>'BAR BB| Open rates'!#REF!*0.9*0.85+35</f>
        <v>#REF!</v>
      </c>
      <c r="D13" s="84" t="e">
        <f>'BAR BB| Open rates'!#REF!*0.9*0.85+35</f>
        <v>#REF!</v>
      </c>
      <c r="E13" s="84" t="e">
        <f>'BAR BB| Open rates'!#REF!*0.9*0.85+35</f>
        <v>#REF!</v>
      </c>
      <c r="F13" s="84" t="e">
        <f>'BAR BB| Open rates'!#REF!*0.9*0.85+35</f>
        <v>#REF!</v>
      </c>
      <c r="G13" s="84" t="e">
        <f>'BAR BB| Open rates'!#REF!*0.9*0.85+35</f>
        <v>#REF!</v>
      </c>
      <c r="H13" s="84" t="e">
        <f>'BAR BB| Open rates'!#REF!*0.9*0.85+35</f>
        <v>#REF!</v>
      </c>
      <c r="I13" s="84" t="e">
        <f>'BAR BB| Open rates'!#REF!*0.9*0.85+35</f>
        <v>#REF!</v>
      </c>
      <c r="J13" s="84" t="e">
        <f>'BAR BB| Open rates'!#REF!*0.9*0.85+35</f>
        <v>#REF!</v>
      </c>
      <c r="K13" s="84" t="e">
        <f>'BAR BB| Open rates'!#REF!*0.9*0.85+35</f>
        <v>#REF!</v>
      </c>
      <c r="L13" s="84" t="e">
        <f>'BAR BB| Open rates'!#REF!*0.9*0.85+35</f>
        <v>#REF!</v>
      </c>
      <c r="M13" s="84" t="e">
        <f>'BAR BB| Open rates'!#REF!*0.9*0.85+35</f>
        <v>#REF!</v>
      </c>
      <c r="N13" s="84" t="e">
        <f>'BAR BB| Open rates'!#REF!*0.9*0.85+35</f>
        <v>#REF!</v>
      </c>
      <c r="O13" s="84" t="e">
        <f>'BAR BB| Open rates'!#REF!*0.9*0.85+35</f>
        <v>#REF!</v>
      </c>
      <c r="P13" s="84" t="e">
        <f>'BAR BB| Open rates'!#REF!*0.9*0.85+35</f>
        <v>#REF!</v>
      </c>
      <c r="Q13" s="84" t="e">
        <f>'BAR BB| Open rates'!#REF!*0.9*0.85+35</f>
        <v>#REF!</v>
      </c>
      <c r="R13" s="84" t="e">
        <f>'BAR BB| Open rates'!#REF!*0.9*0.85+35</f>
        <v>#REF!</v>
      </c>
      <c r="S13" s="84" t="e">
        <f>'BAR BB| Open rates'!#REF!*0.9*0.85+35</f>
        <v>#REF!</v>
      </c>
      <c r="T13" s="84" t="e">
        <f>'BAR BB| Open rates'!#REF!*0.9*0.85+35</f>
        <v>#REF!</v>
      </c>
      <c r="U13" s="84" t="e">
        <f>'BAR BB| Open rates'!#REF!*0.9*0.85+35</f>
        <v>#REF!</v>
      </c>
      <c r="V13" s="84" t="e">
        <f>'BAR BB| Open rates'!#REF!*0.9*0.85+35</f>
        <v>#REF!</v>
      </c>
      <c r="W13" s="84" t="e">
        <f>'BAR BB| Open rates'!#REF!*0.9*0.85+35</f>
        <v>#REF!</v>
      </c>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row>
    <row r="14" spans="1:168" s="11" customFormat="1" x14ac:dyDescent="0.2">
      <c r="A14" s="42">
        <v>2</v>
      </c>
      <c r="B14" s="84" t="e">
        <f>'BAR BB| Open rates'!#REF!*0.9*0.85+35</f>
        <v>#REF!</v>
      </c>
      <c r="C14" s="84" t="e">
        <f>'BAR BB| Open rates'!#REF!*0.9*0.85+35</f>
        <v>#REF!</v>
      </c>
      <c r="D14" s="84" t="e">
        <f>'BAR BB| Open rates'!#REF!*0.9*0.85+35</f>
        <v>#REF!</v>
      </c>
      <c r="E14" s="84" t="e">
        <f>'BAR BB| Open rates'!#REF!*0.9*0.85+35</f>
        <v>#REF!</v>
      </c>
      <c r="F14" s="84" t="e">
        <f>'BAR BB| Open rates'!#REF!*0.9*0.85+35</f>
        <v>#REF!</v>
      </c>
      <c r="G14" s="84" t="e">
        <f>'BAR BB| Open rates'!#REF!*0.9*0.85+35</f>
        <v>#REF!</v>
      </c>
      <c r="H14" s="84" t="e">
        <f>'BAR BB| Open rates'!#REF!*0.9*0.85+35</f>
        <v>#REF!</v>
      </c>
      <c r="I14" s="84" t="e">
        <f>'BAR BB| Open rates'!#REF!*0.9*0.85+35</f>
        <v>#REF!</v>
      </c>
      <c r="J14" s="84" t="e">
        <f>'BAR BB| Open rates'!#REF!*0.9*0.85+35</f>
        <v>#REF!</v>
      </c>
      <c r="K14" s="84" t="e">
        <f>'BAR BB| Open rates'!#REF!*0.9*0.85+35</f>
        <v>#REF!</v>
      </c>
      <c r="L14" s="84" t="e">
        <f>'BAR BB| Open rates'!#REF!*0.9*0.85+35</f>
        <v>#REF!</v>
      </c>
      <c r="M14" s="84" t="e">
        <f>'BAR BB| Open rates'!#REF!*0.9*0.85+35</f>
        <v>#REF!</v>
      </c>
      <c r="N14" s="84" t="e">
        <f>'BAR BB| Open rates'!#REF!*0.9*0.85+35</f>
        <v>#REF!</v>
      </c>
      <c r="O14" s="84" t="e">
        <f>'BAR BB| Open rates'!#REF!*0.9*0.85+35</f>
        <v>#REF!</v>
      </c>
      <c r="P14" s="84" t="e">
        <f>'BAR BB| Open rates'!#REF!*0.9*0.85+35</f>
        <v>#REF!</v>
      </c>
      <c r="Q14" s="84" t="e">
        <f>'BAR BB| Open rates'!#REF!*0.9*0.85+35</f>
        <v>#REF!</v>
      </c>
      <c r="R14" s="84" t="e">
        <f>'BAR BB| Open rates'!#REF!*0.9*0.85+35</f>
        <v>#REF!</v>
      </c>
      <c r="S14" s="84" t="e">
        <f>'BAR BB| Open rates'!#REF!*0.9*0.85+35</f>
        <v>#REF!</v>
      </c>
      <c r="T14" s="84" t="e">
        <f>'BAR BB| Open rates'!#REF!*0.9*0.85+35</f>
        <v>#REF!</v>
      </c>
      <c r="U14" s="84" t="e">
        <f>'BAR BB| Open rates'!#REF!*0.9*0.85+35</f>
        <v>#REF!</v>
      </c>
      <c r="V14" s="84" t="e">
        <f>'BAR BB| Open rates'!#REF!*0.9*0.85+35</f>
        <v>#REF!</v>
      </c>
      <c r="W14" s="84" t="e">
        <f>'BAR BB| Open rates'!#REF!*0.9*0.85+35</f>
        <v>#REF!</v>
      </c>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row>
    <row r="15" spans="1:168" x14ac:dyDescent="0.2">
      <c r="A15" s="123"/>
      <c r="B15" s="11"/>
      <c r="C15" s="11"/>
      <c r="D15" s="11"/>
      <c r="E15" s="11"/>
    </row>
    <row r="16" spans="1:168" ht="12.75" customHeight="1" x14ac:dyDescent="0.2">
      <c r="A16" s="277"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row>
    <row r="17" spans="1:168" x14ac:dyDescent="0.2">
      <c r="A17" s="27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row>
    <row r="18" spans="1:168" ht="19.5" customHeight="1"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row>
    <row r="19" spans="1:168" s="11" customFormat="1" ht="194.25" customHeight="1" thickBot="1" x14ac:dyDescent="0.25">
      <c r="A19" s="196" t="s">
        <v>276</v>
      </c>
    </row>
    <row r="20" spans="1:168" s="11" customFormat="1" ht="10.5" customHeight="1" x14ac:dyDescent="0.2">
      <c r="A20" s="5"/>
    </row>
    <row r="21" spans="1:168" s="11" customFormat="1" ht="21.75" customHeight="1" x14ac:dyDescent="0.2">
      <c r="A21" s="87" t="s">
        <v>80</v>
      </c>
    </row>
    <row r="22" spans="1:168" s="11" customFormat="1" ht="24.75" customHeight="1" x14ac:dyDescent="0.2">
      <c r="A22" s="109" t="s">
        <v>277</v>
      </c>
    </row>
    <row r="23" spans="1:168" ht="24.75" customHeight="1" x14ac:dyDescent="0.2">
      <c r="A23" s="109" t="s">
        <v>278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row>
    <row r="24" spans="1:168"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row>
    <row r="25" spans="1:168"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row>
    <row r="26" spans="1:168" x14ac:dyDescent="0.2">
      <c r="A26" s="136"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row>
    <row r="27" spans="1:168" s="149" customFormat="1" ht="35.25" customHeight="1" x14ac:dyDescent="0.2">
      <c r="A27" s="145" t="s">
        <v>163</v>
      </c>
    </row>
    <row r="28" spans="1:168" s="149" customFormat="1" ht="35.25" customHeight="1" x14ac:dyDescent="0.2">
      <c r="A28" s="145" t="s">
        <v>188</v>
      </c>
    </row>
    <row r="29" spans="1:168" s="149" customFormat="1" ht="35.25" customHeight="1" x14ac:dyDescent="0.2">
      <c r="A29" s="145" t="s">
        <v>164</v>
      </c>
    </row>
    <row r="30" spans="1:168" s="149" customFormat="1" ht="13.5" customHeight="1" x14ac:dyDescent="0.2">
      <c r="A30" s="145" t="s">
        <v>165</v>
      </c>
    </row>
    <row r="31" spans="1:168" s="149" customFormat="1" ht="35.25" customHeight="1" x14ac:dyDescent="0.2">
      <c r="A31" s="145" t="s">
        <v>162</v>
      </c>
    </row>
    <row r="32" spans="1:168" ht="24" x14ac:dyDescent="0.2">
      <c r="A32" s="141"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row>
    <row r="33" spans="1:168" ht="15" customHeight="1" x14ac:dyDescent="0.2">
      <c r="A33" s="141"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row>
    <row r="34" spans="1:168" ht="15" customHeight="1" x14ac:dyDescent="0.2">
      <c r="A34" s="183" t="s">
        <v>246</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row>
    <row r="35" spans="1:168" ht="24" customHeight="1" x14ac:dyDescent="0.2">
      <c r="A35" s="141"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row>
    <row r="36" spans="1:168" ht="12.75" customHeight="1" x14ac:dyDescent="0.2">
      <c r="A36" s="18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row>
    <row r="37" spans="1:168" s="11" customFormat="1" ht="15" customHeight="1" x14ac:dyDescent="0.2">
      <c r="A37" s="309" t="s">
        <v>103</v>
      </c>
    </row>
    <row r="38" spans="1:168" ht="15" customHeight="1" x14ac:dyDescent="0.2">
      <c r="A38" s="310"/>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row>
    <row r="39" spans="1:168" ht="51" customHeight="1" x14ac:dyDescent="0.2">
      <c r="A39" s="311"/>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row>
    <row r="40" spans="1:168" x14ac:dyDescent="0.2">
      <c r="A40" s="1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row>
    <row r="41" spans="1:168" ht="36" x14ac:dyDescent="0.2">
      <c r="A41" s="140" t="s">
        <v>105</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row>
    <row r="42" spans="1:168" x14ac:dyDescent="0.2">
      <c r="A42" s="13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row>
    <row r="43" spans="1:168" ht="36" x14ac:dyDescent="0.2">
      <c r="A43" s="170" t="s">
        <v>180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row>
    <row r="44" spans="1:168" x14ac:dyDescent="0.2">
      <c r="A44" s="197" t="s">
        <v>279</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row>
    <row r="45" spans="1:168" s="11" customFormat="1" x14ac:dyDescent="0.2">
      <c r="A45" s="183"/>
    </row>
    <row r="46" spans="1:168" s="11" customFormat="1" x14ac:dyDescent="0.2">
      <c r="A46" s="136" t="s">
        <v>65</v>
      </c>
    </row>
    <row r="47" spans="1:168" s="11" customFormat="1" ht="42" customHeight="1" x14ac:dyDescent="0.2">
      <c r="A47" s="140" t="s">
        <v>104</v>
      </c>
    </row>
    <row r="48" spans="1:168" s="11" customFormat="1" ht="40.5" customHeight="1" x14ac:dyDescent="0.2">
      <c r="A48" s="140" t="s">
        <v>105</v>
      </c>
    </row>
    <row r="49" spans="1:1" s="11" customFormat="1" x14ac:dyDescent="0.2">
      <c r="A49" s="183"/>
    </row>
    <row r="50" spans="1:1" s="11" customFormat="1" ht="12.75" customHeight="1" x14ac:dyDescent="0.2">
      <c r="A50" s="136" t="s">
        <v>247</v>
      </c>
    </row>
    <row r="51" spans="1:1" s="11" customFormat="1" ht="24" x14ac:dyDescent="0.2">
      <c r="A51" s="174" t="s">
        <v>280</v>
      </c>
    </row>
    <row r="52" spans="1:1" s="11" customFormat="1" ht="17.25" customHeight="1" x14ac:dyDescent="0.2">
      <c r="A52" s="185" t="s">
        <v>181</v>
      </c>
    </row>
    <row r="53" spans="1:1" s="11" customFormat="1" ht="12" customHeight="1" x14ac:dyDescent="0.2">
      <c r="A53" s="185"/>
    </row>
    <row r="54" spans="1:1" s="11" customFormat="1" x14ac:dyDescent="0.2">
      <c r="A54" s="184" t="s">
        <v>248</v>
      </c>
    </row>
    <row r="55" spans="1:1" s="11" customFormat="1" x14ac:dyDescent="0.2">
      <c r="A55" s="185" t="s">
        <v>249</v>
      </c>
    </row>
    <row r="56" spans="1:1" s="11" customFormat="1" ht="13.5" customHeight="1" x14ac:dyDescent="0.2">
      <c r="A56" s="19"/>
    </row>
    <row r="57" spans="1:1" s="11" customFormat="1" x14ac:dyDescent="0.2">
      <c r="A57" s="184" t="s">
        <v>281</v>
      </c>
    </row>
    <row r="58" spans="1:1" s="11" customFormat="1" x14ac:dyDescent="0.2">
      <c r="A58" s="186" t="s">
        <v>250</v>
      </c>
    </row>
    <row r="59" spans="1:1" s="11" customFormat="1" ht="13.5" customHeight="1" x14ac:dyDescent="0.2">
      <c r="A59" s="19"/>
    </row>
    <row r="60" spans="1:1" s="11" customFormat="1" ht="48" x14ac:dyDescent="0.2">
      <c r="A60" s="204" t="s">
        <v>282</v>
      </c>
    </row>
    <row r="61" spans="1:1" s="11" customFormat="1" x14ac:dyDescent="0.2">
      <c r="A61" s="185" t="s">
        <v>250</v>
      </c>
    </row>
    <row r="62" spans="1:1" s="11" customFormat="1" ht="12.75" customHeight="1" x14ac:dyDescent="0.2">
      <c r="A62" s="187"/>
    </row>
    <row r="63" spans="1:1" s="11" customFormat="1" ht="13.5" thickBot="1" x14ac:dyDescent="0.25">
      <c r="A63" s="186"/>
    </row>
    <row r="64" spans="1:1" s="11" customFormat="1" ht="96" x14ac:dyDescent="0.2">
      <c r="A64" s="188" t="s">
        <v>283</v>
      </c>
    </row>
    <row r="65" spans="1:168" s="11" customFormat="1" ht="13.5" customHeight="1" thickBot="1" x14ac:dyDescent="0.25">
      <c r="A65" s="189" t="s">
        <v>128</v>
      </c>
    </row>
    <row r="66" spans="1:168" s="11" customFormat="1" x14ac:dyDescent="0.2">
      <c r="A66" s="5"/>
    </row>
    <row r="67" spans="1:168" s="11" customFormat="1" ht="24" x14ac:dyDescent="0.2">
      <c r="A67" s="134" t="s">
        <v>251</v>
      </c>
    </row>
    <row r="68" spans="1:168" s="11" customFormat="1" x14ac:dyDescent="0.2">
      <c r="A68" s="174" t="s">
        <v>288</v>
      </c>
    </row>
    <row r="69" spans="1:168" s="11" customFormat="1" ht="23.25" customHeight="1" x14ac:dyDescent="0.2">
      <c r="A69" s="168" t="s">
        <v>182</v>
      </c>
    </row>
    <row r="70" spans="1:168" s="11" customFormat="1" x14ac:dyDescent="0.2">
      <c r="A70" s="140"/>
    </row>
    <row r="71" spans="1:168" s="11" customFormat="1" x14ac:dyDescent="0.2">
      <c r="A71" s="174" t="s">
        <v>194</v>
      </c>
    </row>
    <row r="72" spans="1:168" s="11" customFormat="1" x14ac:dyDescent="0.2">
      <c r="A72" s="168" t="s">
        <v>252</v>
      </c>
    </row>
    <row r="73" spans="1:168" s="11" customFormat="1" x14ac:dyDescent="0.2">
      <c r="A73" s="140"/>
    </row>
    <row r="74" spans="1:168" s="11" customFormat="1" x14ac:dyDescent="0.2">
      <c r="A74" s="174" t="s">
        <v>286</v>
      </c>
    </row>
    <row r="75" spans="1:168" x14ac:dyDescent="0.2">
      <c r="A75" s="168" t="s">
        <v>284</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row>
    <row r="76" spans="1:168" x14ac:dyDescent="0.2">
      <c r="A76" s="140"/>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row>
    <row r="77" spans="1:168" ht="36" x14ac:dyDescent="0.2">
      <c r="A77" s="204" t="s">
        <v>287</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row>
    <row r="78" spans="1:168" s="11" customFormat="1" x14ac:dyDescent="0.2">
      <c r="A78" s="168" t="s">
        <v>284</v>
      </c>
    </row>
    <row r="79" spans="1:168" s="11" customFormat="1" x14ac:dyDescent="0.2">
      <c r="A79" s="140"/>
    </row>
    <row r="80" spans="1:168" s="11" customFormat="1" ht="13.5" thickBot="1" x14ac:dyDescent="0.25">
      <c r="A80" s="190"/>
    </row>
    <row r="81" spans="1:1" s="11" customFormat="1" ht="72" x14ac:dyDescent="0.2">
      <c r="A81" s="191" t="s">
        <v>285</v>
      </c>
    </row>
    <row r="82" spans="1:1" s="11" customFormat="1" ht="24.75" thickBot="1" x14ac:dyDescent="0.25">
      <c r="A82" s="192" t="s">
        <v>253</v>
      </c>
    </row>
    <row r="83" spans="1:1" s="11" customFormat="1" x14ac:dyDescent="0.2"/>
    <row r="84" spans="1:1" s="11" customFormat="1" x14ac:dyDescent="0.2"/>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s="11" customFormat="1" x14ac:dyDescent="0.2"/>
    <row r="94" spans="1:1" s="11" customFormat="1" x14ac:dyDescent="0.2"/>
    <row r="95" spans="1:1" s="11" customFormat="1" x14ac:dyDescent="0.2"/>
    <row r="96" spans="1:1" s="11" customFormat="1" x14ac:dyDescent="0.2"/>
    <row r="97" spans="1:168" s="11" customFormat="1" x14ac:dyDescent="0.2"/>
    <row r="98" spans="1:168" s="11" customFormat="1" x14ac:dyDescent="0.2"/>
    <row r="99" spans="1:168" s="11" customFormat="1" x14ac:dyDescent="0.2">
      <c r="A99" s="193"/>
    </row>
    <row r="100" spans="1:168" x14ac:dyDescent="0.2">
      <c r="A100" s="139"/>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row>
    <row r="101" spans="1:168" x14ac:dyDescent="0.2">
      <c r="A101" s="139"/>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row>
    <row r="102" spans="1:168" x14ac:dyDescent="0.2">
      <c r="A102" s="139"/>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row>
    <row r="103" spans="1:168" x14ac:dyDescent="0.2">
      <c r="A103" s="139"/>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row>
    <row r="104" spans="1:168" x14ac:dyDescent="0.2">
      <c r="A104" s="139"/>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row>
    <row r="105" spans="1:168"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row>
    <row r="106" spans="1:168"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row>
    <row r="107" spans="1:168"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row>
    <row r="108" spans="1:168"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row>
    <row r="109" spans="1:168"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row>
    <row r="110" spans="1:168"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row>
    <row r="111" spans="1:168"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row>
    <row r="112" spans="1:168"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row>
    <row r="113" spans="1:168"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row>
    <row r="114" spans="1:168"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row>
    <row r="115" spans="1:168"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row>
    <row r="116" spans="1:168"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row>
    <row r="117" spans="1:168"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row>
    <row r="118" spans="1:168"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row>
    <row r="119" spans="1:168"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row>
    <row r="120" spans="1:168"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row>
    <row r="121" spans="1:168"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row>
    <row r="122" spans="1:168"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row>
    <row r="123" spans="1:168"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row>
    <row r="124" spans="1:168"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row>
    <row r="125" spans="1:168"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row>
    <row r="126" spans="1:168"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row>
    <row r="127" spans="1:168"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row>
    <row r="128" spans="1:168"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row>
    <row r="129" spans="1:168"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row>
    <row r="130" spans="1:168"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row>
    <row r="131" spans="1:168"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row>
    <row r="132" spans="1:168"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row>
    <row r="133" spans="1:168"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row>
    <row r="134" spans="1:168"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row>
    <row r="135" spans="1:168"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row>
    <row r="136" spans="1:168"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row>
    <row r="137" spans="1:168"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row>
    <row r="138" spans="1:168"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row>
    <row r="139" spans="1:168"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row>
    <row r="140" spans="1:168"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row>
    <row r="141" spans="1:168"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row>
    <row r="142" spans="1:168"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row>
    <row r="143" spans="1:168"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row>
    <row r="144" spans="1:168"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row>
    <row r="145" spans="1:168"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row>
    <row r="146" spans="1:168"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row>
    <row r="147" spans="1:168"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row>
    <row r="148" spans="1:168"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row>
    <row r="149" spans="1:168"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row>
    <row r="150" spans="1:168"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row>
    <row r="151" spans="1:168"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row>
    <row r="152" spans="1:168"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row>
    <row r="153" spans="1:168"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row>
    <row r="154" spans="1:168"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row>
    <row r="155" spans="1:168"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row>
    <row r="156" spans="1:168"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row>
    <row r="157" spans="1:168"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row>
    <row r="158" spans="1:168"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row>
    <row r="159" spans="1:168"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row>
    <row r="160" spans="1:168"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row>
    <row r="161" spans="1:168"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row>
    <row r="162" spans="1:168"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row>
    <row r="163" spans="1:168"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row>
    <row r="164" spans="1:168"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row>
    <row r="165" spans="1:168"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row>
    <row r="166" spans="1:168"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row>
    <row r="167" spans="1:168"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row>
    <row r="168" spans="1:168"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row>
    <row r="169" spans="1:168"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row>
    <row r="170" spans="1:168"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row>
    <row r="171" spans="1:168"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row>
    <row r="172" spans="1:168"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row>
    <row r="173" spans="1:168"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row>
    <row r="174" spans="1:168"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row>
    <row r="175" spans="1:168"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row>
    <row r="176" spans="1:168"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row>
    <row r="177" spans="1:168"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row>
    <row r="178" spans="1:168"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row>
    <row r="179" spans="1:168"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row>
    <row r="180" spans="1:168"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row>
    <row r="181" spans="1:168"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row>
    <row r="182" spans="1:168"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row>
    <row r="183" spans="1:168"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row>
    <row r="184" spans="1:168"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row>
    <row r="185" spans="1:168"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row>
    <row r="186" spans="1:168"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row>
    <row r="187" spans="1:168"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row>
    <row r="188" spans="1:168"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row>
    <row r="189" spans="1:168"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row>
    <row r="190" spans="1:168"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row>
    <row r="191" spans="1:168"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row>
    <row r="192" spans="1:168"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row>
    <row r="193" spans="1:168"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row>
    <row r="194" spans="1:168"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row>
    <row r="195" spans="1:168"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row>
    <row r="196" spans="1:168"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row>
    <row r="197" spans="1:168"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row>
    <row r="198" spans="1:168"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row>
    <row r="199" spans="1:168"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row>
    <row r="200" spans="1:168"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row>
    <row r="201" spans="1:168"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row>
    <row r="202" spans="1:168"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row>
    <row r="203" spans="1:168"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row>
    <row r="204" spans="1:168"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row>
    <row r="205" spans="1:168"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row>
    <row r="206" spans="1:168"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row>
    <row r="207" spans="1:168"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row>
    <row r="208" spans="1:168"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row>
    <row r="209" spans="1:168"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row>
    <row r="210" spans="1:168"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row>
    <row r="211" spans="1:168"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row>
    <row r="212" spans="1:168"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row>
    <row r="213" spans="1:168"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row>
    <row r="214" spans="1:168"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row>
    <row r="215" spans="1:168"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row>
    <row r="216" spans="1:168"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row>
    <row r="217" spans="1:168"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row>
    <row r="218" spans="1:168"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row>
    <row r="219" spans="1:168"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row>
    <row r="220" spans="1:168"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row>
    <row r="221" spans="1:168"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row>
    <row r="222" spans="1:168"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row>
    <row r="223" spans="1:168"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row>
    <row r="224" spans="1:168"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row>
    <row r="225" spans="1:168"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row>
    <row r="226" spans="1:168"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row>
    <row r="227" spans="1:168"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row>
    <row r="228" spans="1:168"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row>
    <row r="229" spans="1:168"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row>
    <row r="230" spans="1:168"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row>
    <row r="231" spans="1:168"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row>
    <row r="232" spans="1:168"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row>
    <row r="233" spans="1:168"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row>
    <row r="234" spans="1:168"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row>
    <row r="235" spans="1:168"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row>
    <row r="236" spans="1:168"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row>
    <row r="237" spans="1:168"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row>
    <row r="238" spans="1:168"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row>
    <row r="239" spans="1:168"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row>
    <row r="240" spans="1:168"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row>
    <row r="241" spans="1:168"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row>
    <row r="242" spans="1:168"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row>
    <row r="243" spans="1:168"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row>
    <row r="244" spans="1:168"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Y251"/>
  <sheetViews>
    <sheetView workbookViewId="0">
      <pane xSplit="1" topLeftCell="B1" activePane="topRight" state="frozen"/>
      <selection activeCell="A10" sqref="A10"/>
      <selection pane="topRight" activeCell="A3" sqref="A3"/>
    </sheetView>
  </sheetViews>
  <sheetFormatPr defaultRowHeight="12.75" x14ac:dyDescent="0.2"/>
  <cols>
    <col min="1" max="1" width="43.85546875" style="5" customWidth="1"/>
    <col min="2" max="2" width="10.5703125" customWidth="1"/>
    <col min="3" max="3" width="10.28515625" customWidth="1"/>
    <col min="4" max="4" width="10" customWidth="1"/>
    <col min="5" max="5" width="9.5703125" customWidth="1"/>
  </cols>
  <sheetData>
    <row r="1" spans="1:5" ht="24" x14ac:dyDescent="0.2">
      <c r="A1" s="47" t="s">
        <v>50</v>
      </c>
    </row>
    <row r="2" spans="1:5" x14ac:dyDescent="0.2">
      <c r="A2" s="182" t="s">
        <v>244</v>
      </c>
    </row>
    <row r="3" spans="1:5" x14ac:dyDescent="0.2">
      <c r="A3" s="131" t="s">
        <v>185</v>
      </c>
    </row>
    <row r="4" spans="1:5" s="11" customFormat="1" ht="21.75" customHeight="1" x14ac:dyDescent="0.2">
      <c r="A4" s="74" t="s">
        <v>52</v>
      </c>
      <c r="B4" s="73" t="e">
        <f>'НСЛ| FIT18'!B4</f>
        <v>#REF!</v>
      </c>
      <c r="C4" s="73" t="e">
        <f>'НСЛ| FIT18'!C4</f>
        <v>#REF!</v>
      </c>
      <c r="D4" s="73" t="e">
        <f>'НСЛ| FIT18'!D4</f>
        <v>#REF!</v>
      </c>
      <c r="E4" s="73" t="e">
        <f>'НСЛ| FIT18'!E4</f>
        <v>#REF!</v>
      </c>
    </row>
    <row r="5" spans="1:5" s="11" customFormat="1" ht="21.75" customHeight="1" x14ac:dyDescent="0.2">
      <c r="A5" s="74"/>
      <c r="B5" s="73" t="e">
        <f>'НСЛ| FIT18'!B5</f>
        <v>#REF!</v>
      </c>
      <c r="C5" s="73" t="e">
        <f>'НСЛ| FIT18'!C5</f>
        <v>#REF!</v>
      </c>
      <c r="D5" s="73" t="e">
        <f>'НСЛ| FIT18'!D5</f>
        <v>#REF!</v>
      </c>
      <c r="E5" s="73" t="e">
        <f>'НСЛ| FIT18'!E5</f>
        <v>#REF!</v>
      </c>
    </row>
    <row r="6" spans="1:5" s="11" customFormat="1" x14ac:dyDescent="0.2">
      <c r="A6" s="33" t="s">
        <v>53</v>
      </c>
      <c r="B6" s="135"/>
      <c r="C6" s="135"/>
      <c r="D6" s="135"/>
      <c r="E6" s="135"/>
    </row>
    <row r="7" spans="1:5" s="11" customFormat="1" x14ac:dyDescent="0.2">
      <c r="A7" s="42">
        <v>1</v>
      </c>
      <c r="B7" s="84" t="e">
        <f>'BAR BB| Open rates'!#REF!*0.9*0.9</f>
        <v>#REF!</v>
      </c>
      <c r="C7" s="84" t="e">
        <f>'BAR BB| Open rates'!#REF!*0.9*0.9</f>
        <v>#REF!</v>
      </c>
      <c r="D7" s="84" t="e">
        <f>'BAR BB| Open rates'!#REF!*0.9*0.9</f>
        <v>#REF!</v>
      </c>
      <c r="E7" s="84" t="e">
        <f>'BAR BB| Open rates'!#REF!*0.9*0.9</f>
        <v>#REF!</v>
      </c>
    </row>
    <row r="8" spans="1:5" s="11" customFormat="1" x14ac:dyDescent="0.2">
      <c r="A8" s="42">
        <v>2</v>
      </c>
      <c r="B8" s="84" t="e">
        <f>'BAR BB| Open rates'!#REF!*0.9*0.9</f>
        <v>#REF!</v>
      </c>
      <c r="C8" s="84" t="e">
        <f>'BAR BB| Open rates'!#REF!*0.9*0.9</f>
        <v>#REF!</v>
      </c>
      <c r="D8" s="84" t="e">
        <f>'BAR BB| Open rates'!#REF!*0.9*0.9</f>
        <v>#REF!</v>
      </c>
      <c r="E8" s="84" t="e">
        <f>'BAR BB| Open rates'!#REF!*0.9*0.9</f>
        <v>#REF!</v>
      </c>
    </row>
    <row r="9" spans="1:5" s="11" customFormat="1" x14ac:dyDescent="0.2">
      <c r="A9" s="33" t="s">
        <v>54</v>
      </c>
      <c r="B9" s="84"/>
      <c r="C9" s="84"/>
      <c r="D9" s="84"/>
      <c r="E9" s="84"/>
    </row>
    <row r="10" spans="1:5" s="11" customFormat="1" x14ac:dyDescent="0.2">
      <c r="A10" s="42">
        <v>1</v>
      </c>
      <c r="B10" s="84" t="e">
        <f>'BAR BB| Open rates'!#REF!*0.9*0.9</f>
        <v>#REF!</v>
      </c>
      <c r="C10" s="84" t="e">
        <f>'BAR BB| Open rates'!#REF!*0.9*0.9</f>
        <v>#REF!</v>
      </c>
      <c r="D10" s="84" t="e">
        <f>'BAR BB| Open rates'!#REF!*0.9*0.9</f>
        <v>#REF!</v>
      </c>
      <c r="E10" s="84" t="e">
        <f>'BAR BB| Open rates'!#REF!*0.9*0.9</f>
        <v>#REF!</v>
      </c>
    </row>
    <row r="11" spans="1:5" s="11" customFormat="1" x14ac:dyDescent="0.2">
      <c r="A11" s="42">
        <v>2</v>
      </c>
      <c r="B11" s="84" t="e">
        <f>'BAR BB| Open rates'!#REF!*0.9*0.9</f>
        <v>#REF!</v>
      </c>
      <c r="C11" s="84" t="e">
        <f>'BAR BB| Open rates'!#REF!*0.9*0.9</f>
        <v>#REF!</v>
      </c>
      <c r="D11" s="84" t="e">
        <f>'BAR BB| Open rates'!#REF!*0.9*0.9</f>
        <v>#REF!</v>
      </c>
      <c r="E11" s="84" t="e">
        <f>'BAR BB| Open rates'!#REF!*0.9*0.9</f>
        <v>#REF!</v>
      </c>
    </row>
    <row r="12" spans="1:5" s="11" customFormat="1" x14ac:dyDescent="0.2">
      <c r="A12" s="33" t="s">
        <v>151</v>
      </c>
      <c r="B12" s="84"/>
      <c r="C12" s="84"/>
      <c r="D12" s="84"/>
      <c r="E12" s="84"/>
    </row>
    <row r="13" spans="1:5" s="11" customFormat="1" x14ac:dyDescent="0.2">
      <c r="A13" s="42">
        <v>1</v>
      </c>
      <c r="B13" s="84" t="e">
        <f>'BAR BB| Open rates'!#REF!*0.9*0.9</f>
        <v>#REF!</v>
      </c>
      <c r="C13" s="84" t="e">
        <f>'BAR BB| Open rates'!#REF!*0.9*0.9</f>
        <v>#REF!</v>
      </c>
      <c r="D13" s="84" t="e">
        <f>'BAR BB| Open rates'!#REF!*0.9*0.9</f>
        <v>#REF!</v>
      </c>
      <c r="E13" s="84" t="e">
        <f>'BAR BB| Open rates'!#REF!*0.9*0.9</f>
        <v>#REF!</v>
      </c>
    </row>
    <row r="14" spans="1:5" s="11" customFormat="1" x14ac:dyDescent="0.2">
      <c r="A14" s="42">
        <v>2</v>
      </c>
      <c r="B14" s="84" t="e">
        <f>'BAR BB| Open rates'!#REF!*0.9*0.9</f>
        <v>#REF!</v>
      </c>
      <c r="C14" s="84" t="e">
        <f>'BAR BB| Open rates'!#REF!*0.9*0.9</f>
        <v>#REF!</v>
      </c>
      <c r="D14" s="84" t="e">
        <f>'BAR BB| Open rates'!#REF!*0.9*0.9</f>
        <v>#REF!</v>
      </c>
      <c r="E14" s="84" t="e">
        <f>'BAR BB| Open rates'!#REF!*0.9*0.9</f>
        <v>#REF!</v>
      </c>
    </row>
    <row r="15" spans="1:5" s="11" customFormat="1" x14ac:dyDescent="0.2">
      <c r="A15" s="123"/>
    </row>
    <row r="16" spans="1:5" x14ac:dyDescent="0.2">
      <c r="A16" s="277" t="s">
        <v>157</v>
      </c>
    </row>
    <row r="17" spans="1:1" x14ac:dyDescent="0.2">
      <c r="A17" s="277"/>
    </row>
    <row r="18" spans="1:1" ht="13.5" thickBot="1" x14ac:dyDescent="0.25">
      <c r="A18" s="123"/>
    </row>
    <row r="19" spans="1:1" s="11" customFormat="1" ht="184.5" customHeight="1" thickBot="1" x14ac:dyDescent="0.25">
      <c r="A19" s="196" t="s">
        <v>276</v>
      </c>
    </row>
    <row r="20" spans="1:1" s="11" customFormat="1" ht="10.5" customHeight="1" x14ac:dyDescent="0.2">
      <c r="A20" s="5"/>
    </row>
    <row r="21" spans="1:1" s="11" customFormat="1" ht="21.75" customHeight="1" x14ac:dyDescent="0.2">
      <c r="A21" s="87" t="s">
        <v>80</v>
      </c>
    </row>
    <row r="22" spans="1:1" s="11" customFormat="1" ht="24.75" customHeight="1" x14ac:dyDescent="0.2">
      <c r="A22" s="109" t="s">
        <v>277</v>
      </c>
    </row>
    <row r="23" spans="1:1" ht="24.75" customHeight="1" x14ac:dyDescent="0.2">
      <c r="A23" s="109" t="s">
        <v>278</v>
      </c>
    </row>
    <row r="24" spans="1:1" ht="12.75" customHeight="1" x14ac:dyDescent="0.2">
      <c r="A24" s="13"/>
    </row>
    <row r="25" spans="1:1" x14ac:dyDescent="0.2">
      <c r="A25" s="22"/>
    </row>
    <row r="26" spans="1:1" x14ac:dyDescent="0.2">
      <c r="A26" s="136" t="s">
        <v>58</v>
      </c>
    </row>
    <row r="27" spans="1:1" s="149" customFormat="1" ht="35.25" customHeight="1" x14ac:dyDescent="0.2">
      <c r="A27" s="145" t="s">
        <v>163</v>
      </c>
    </row>
    <row r="28" spans="1:1" s="149" customFormat="1" ht="35.25" customHeight="1" x14ac:dyDescent="0.2">
      <c r="A28" s="145" t="s">
        <v>188</v>
      </c>
    </row>
    <row r="29" spans="1:1" s="149" customFormat="1" ht="35.25" customHeight="1" x14ac:dyDescent="0.2">
      <c r="A29" s="145" t="s">
        <v>164</v>
      </c>
    </row>
    <row r="30" spans="1:1" s="149" customFormat="1" ht="13.5" customHeight="1" x14ac:dyDescent="0.2">
      <c r="A30" s="145" t="s">
        <v>165</v>
      </c>
    </row>
    <row r="31" spans="1:1" s="149" customFormat="1" ht="35.25" customHeight="1" x14ac:dyDescent="0.2">
      <c r="A31" s="145" t="s">
        <v>162</v>
      </c>
    </row>
    <row r="32" spans="1:1" ht="24" x14ac:dyDescent="0.2">
      <c r="A32" s="141" t="s">
        <v>173</v>
      </c>
    </row>
    <row r="33" spans="1:1" ht="15" customHeight="1" x14ac:dyDescent="0.2">
      <c r="A33" s="141" t="s">
        <v>102</v>
      </c>
    </row>
    <row r="34" spans="1:1" ht="15" customHeight="1" x14ac:dyDescent="0.2">
      <c r="A34" s="183" t="s">
        <v>246</v>
      </c>
    </row>
    <row r="35" spans="1:1" ht="24" customHeight="1" x14ac:dyDescent="0.2">
      <c r="A35" s="141" t="s">
        <v>179</v>
      </c>
    </row>
    <row r="36" spans="1:1" ht="53.25" customHeight="1" x14ac:dyDescent="0.2">
      <c r="A36" s="211" t="s">
        <v>295</v>
      </c>
    </row>
    <row r="37" spans="1:1" ht="12.75" customHeight="1" x14ac:dyDescent="0.2">
      <c r="A37" s="210"/>
    </row>
    <row r="38" spans="1:1" s="11" customFormat="1" ht="15" customHeight="1" x14ac:dyDescent="0.2">
      <c r="A38" s="309" t="s">
        <v>103</v>
      </c>
    </row>
    <row r="39" spans="1:1" ht="15" customHeight="1" x14ac:dyDescent="0.2">
      <c r="A39" s="310"/>
    </row>
    <row r="40" spans="1:1" ht="51" customHeight="1" x14ac:dyDescent="0.2">
      <c r="A40" s="311"/>
    </row>
    <row r="41" spans="1:1" x14ac:dyDescent="0.2">
      <c r="A41" s="140"/>
    </row>
    <row r="42" spans="1:1" ht="36" x14ac:dyDescent="0.2">
      <c r="A42" s="140" t="s">
        <v>105</v>
      </c>
    </row>
    <row r="43" spans="1:1" x14ac:dyDescent="0.2">
      <c r="A43" s="132"/>
    </row>
    <row r="44" spans="1:1" ht="36" x14ac:dyDescent="0.2">
      <c r="A44" s="170" t="s">
        <v>180</v>
      </c>
    </row>
    <row r="45" spans="1:1" x14ac:dyDescent="0.2">
      <c r="A45" s="197" t="s">
        <v>279</v>
      </c>
    </row>
    <row r="46" spans="1:1" s="11" customFormat="1" x14ac:dyDescent="0.2">
      <c r="A46" s="183"/>
    </row>
    <row r="47" spans="1:1" s="11" customFormat="1" x14ac:dyDescent="0.2">
      <c r="A47" s="136" t="s">
        <v>65</v>
      </c>
    </row>
    <row r="48" spans="1:1" s="11" customFormat="1" ht="42" customHeight="1" x14ac:dyDescent="0.2">
      <c r="A48" s="140" t="s">
        <v>104</v>
      </c>
    </row>
    <row r="49" spans="1:1" s="11" customFormat="1" ht="40.5" customHeight="1" x14ac:dyDescent="0.2">
      <c r="A49" s="140" t="s">
        <v>105</v>
      </c>
    </row>
    <row r="50" spans="1:1" s="11" customFormat="1" x14ac:dyDescent="0.2">
      <c r="A50" s="183"/>
    </row>
    <row r="51" spans="1:1" s="11" customFormat="1" ht="12.75" customHeight="1" x14ac:dyDescent="0.2">
      <c r="A51" s="136" t="s">
        <v>247</v>
      </c>
    </row>
    <row r="52" spans="1:1" s="11" customFormat="1" ht="24" x14ac:dyDescent="0.2">
      <c r="A52" s="174" t="s">
        <v>280</v>
      </c>
    </row>
    <row r="53" spans="1:1" s="11" customFormat="1" ht="17.25" customHeight="1" x14ac:dyDescent="0.2">
      <c r="A53" s="185" t="s">
        <v>181</v>
      </c>
    </row>
    <row r="54" spans="1:1" s="11" customFormat="1" ht="12" customHeight="1" x14ac:dyDescent="0.2">
      <c r="A54" s="185"/>
    </row>
    <row r="55" spans="1:1" s="11" customFormat="1" x14ac:dyDescent="0.2">
      <c r="A55" s="184" t="s">
        <v>248</v>
      </c>
    </row>
    <row r="56" spans="1:1" s="11" customFormat="1" x14ac:dyDescent="0.2">
      <c r="A56" s="185" t="s">
        <v>249</v>
      </c>
    </row>
    <row r="57" spans="1:1" s="11" customFormat="1" ht="13.5" hidden="1" customHeight="1" x14ac:dyDescent="0.2">
      <c r="A57" s="19"/>
    </row>
    <row r="58" spans="1:1" s="11" customFormat="1" hidden="1" x14ac:dyDescent="0.2">
      <c r="A58" s="184" t="s">
        <v>281</v>
      </c>
    </row>
    <row r="59" spans="1:1" s="11" customFormat="1" hidden="1" x14ac:dyDescent="0.2">
      <c r="A59" s="186" t="s">
        <v>250</v>
      </c>
    </row>
    <row r="60" spans="1:1" s="11" customFormat="1" ht="13.5" customHeight="1" x14ac:dyDescent="0.2">
      <c r="A60" s="19"/>
    </row>
    <row r="61" spans="1:1" s="11" customFormat="1" ht="48" x14ac:dyDescent="0.2">
      <c r="A61" s="204" t="s">
        <v>282</v>
      </c>
    </row>
    <row r="62" spans="1:1" s="11" customFormat="1" x14ac:dyDescent="0.2">
      <c r="A62" s="185" t="s">
        <v>250</v>
      </c>
    </row>
    <row r="63" spans="1:1" s="11" customFormat="1" ht="12.75" customHeight="1" x14ac:dyDescent="0.2">
      <c r="A63" s="187"/>
    </row>
    <row r="64" spans="1:1" s="11" customFormat="1" ht="13.5" customHeight="1" thickBot="1" x14ac:dyDescent="0.25">
      <c r="A64" s="186"/>
    </row>
    <row r="65" spans="1:1" s="11" customFormat="1" ht="77.25" customHeight="1" x14ac:dyDescent="0.2">
      <c r="A65" s="188" t="s">
        <v>283</v>
      </c>
    </row>
    <row r="66" spans="1:1" s="11" customFormat="1" ht="24.75" thickBot="1" x14ac:dyDescent="0.25">
      <c r="A66" s="189" t="s">
        <v>128</v>
      </c>
    </row>
    <row r="67" spans="1:1" s="11" customFormat="1" x14ac:dyDescent="0.2">
      <c r="A67" s="5"/>
    </row>
    <row r="68" spans="1:1" s="11" customFormat="1" ht="24" x14ac:dyDescent="0.2">
      <c r="A68" s="134" t="s">
        <v>251</v>
      </c>
    </row>
    <row r="69" spans="1:1" s="11" customFormat="1" x14ac:dyDescent="0.2">
      <c r="A69" s="174" t="s">
        <v>288</v>
      </c>
    </row>
    <row r="70" spans="1:1" s="11" customFormat="1" x14ac:dyDescent="0.2">
      <c r="A70" s="168" t="s">
        <v>182</v>
      </c>
    </row>
    <row r="71" spans="1:1" x14ac:dyDescent="0.2">
      <c r="A71" s="140"/>
    </row>
    <row r="72" spans="1:1" x14ac:dyDescent="0.2">
      <c r="A72" s="174" t="s">
        <v>194</v>
      </c>
    </row>
    <row r="73" spans="1:1" x14ac:dyDescent="0.2">
      <c r="A73" s="168" t="s">
        <v>252</v>
      </c>
    </row>
    <row r="74" spans="1:1" s="11" customFormat="1" hidden="1" x14ac:dyDescent="0.2">
      <c r="A74" s="140"/>
    </row>
    <row r="75" spans="1:1" s="11" customFormat="1" hidden="1" x14ac:dyDescent="0.2">
      <c r="A75" s="174" t="s">
        <v>286</v>
      </c>
    </row>
    <row r="76" spans="1:1" s="11" customFormat="1" hidden="1" x14ac:dyDescent="0.2">
      <c r="A76" s="168" t="s">
        <v>284</v>
      </c>
    </row>
    <row r="77" spans="1:1" s="11" customFormat="1" x14ac:dyDescent="0.2">
      <c r="A77" s="140"/>
    </row>
    <row r="78" spans="1:1" s="11" customFormat="1" ht="36" x14ac:dyDescent="0.2">
      <c r="A78" s="204" t="s">
        <v>287</v>
      </c>
    </row>
    <row r="79" spans="1:1" s="11" customFormat="1" x14ac:dyDescent="0.2">
      <c r="A79" s="168" t="s">
        <v>284</v>
      </c>
    </row>
    <row r="80" spans="1:1" s="11" customFormat="1" x14ac:dyDescent="0.2">
      <c r="A80" s="140"/>
    </row>
    <row r="81" spans="1:1" s="11" customFormat="1" ht="13.5" thickBot="1" x14ac:dyDescent="0.25">
      <c r="A81" s="190"/>
    </row>
    <row r="82" spans="1:1" s="11" customFormat="1" ht="72" x14ac:dyDescent="0.2">
      <c r="A82" s="191" t="s">
        <v>285</v>
      </c>
    </row>
    <row r="83" spans="1:1" s="11" customFormat="1" ht="24.75" thickBot="1" x14ac:dyDescent="0.25">
      <c r="A83" s="192" t="s">
        <v>253</v>
      </c>
    </row>
    <row r="84" spans="1:1" s="11" customFormat="1" x14ac:dyDescent="0.2">
      <c r="A84" s="31"/>
    </row>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x14ac:dyDescent="0.2">
      <c r="A93" s="139"/>
    </row>
    <row r="94" spans="1:1" x14ac:dyDescent="0.2">
      <c r="A94" s="139"/>
    </row>
    <row r="95" spans="1:1" x14ac:dyDescent="0.2">
      <c r="A95" s="139"/>
    </row>
    <row r="96" spans="1:1" x14ac:dyDescent="0.2">
      <c r="A96" s="139"/>
    </row>
    <row r="97" spans="1:1" x14ac:dyDescent="0.2">
      <c r="A97" s="139"/>
    </row>
    <row r="98" spans="1:1" x14ac:dyDescent="0.2">
      <c r="A98" s="139"/>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29" x14ac:dyDescent="0.2">
      <c r="A113" s="106"/>
    </row>
    <row r="114" spans="1:129" x14ac:dyDescent="0.2">
      <c r="A114" s="106"/>
    </row>
    <row r="115" spans="1:129" x14ac:dyDescent="0.2">
      <c r="A115" s="106"/>
    </row>
    <row r="116" spans="1:129" x14ac:dyDescent="0.2">
      <c r="A116" s="106"/>
    </row>
    <row r="117" spans="1:129" x14ac:dyDescent="0.2">
      <c r="A117" s="106"/>
    </row>
    <row r="118" spans="1:129" x14ac:dyDescent="0.2">
      <c r="A118" s="106"/>
    </row>
    <row r="119" spans="1:129" x14ac:dyDescent="0.2">
      <c r="A119" s="106"/>
    </row>
    <row r="120" spans="1:129" x14ac:dyDescent="0.2">
      <c r="A120" s="106"/>
    </row>
    <row r="121" spans="1:129" x14ac:dyDescent="0.2">
      <c r="A121" s="106"/>
    </row>
    <row r="122" spans="1:129" x14ac:dyDescent="0.2">
      <c r="A122" s="106"/>
    </row>
    <row r="123" spans="1:129" x14ac:dyDescent="0.2">
      <c r="A123" s="106"/>
    </row>
    <row r="124" spans="1:129" x14ac:dyDescent="0.2">
      <c r="A124" s="106"/>
    </row>
    <row r="125" spans="1:129" x14ac:dyDescent="0.2">
      <c r="A125" s="106"/>
    </row>
    <row r="126" spans="1:129" x14ac:dyDescent="0.2">
      <c r="A126" s="106"/>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row>
    <row r="127" spans="1:129" x14ac:dyDescent="0.2">
      <c r="A127" s="106"/>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row>
    <row r="128" spans="1:129" x14ac:dyDescent="0.2">
      <c r="A128" s="106"/>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row>
    <row r="129" spans="1:129" x14ac:dyDescent="0.2">
      <c r="A129" s="106"/>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row>
    <row r="130" spans="1:129" x14ac:dyDescent="0.2">
      <c r="A130" s="106"/>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row>
    <row r="131" spans="1:129" x14ac:dyDescent="0.2">
      <c r="A131" s="106"/>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row>
    <row r="132" spans="1:129" x14ac:dyDescent="0.2">
      <c r="A132" s="106"/>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row>
    <row r="133" spans="1:129" x14ac:dyDescent="0.2">
      <c r="A133" s="106"/>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row>
    <row r="134" spans="1:129" x14ac:dyDescent="0.2">
      <c r="A134" s="106"/>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row>
    <row r="135" spans="1:129" x14ac:dyDescent="0.2">
      <c r="A135" s="106"/>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row>
    <row r="136" spans="1:129" x14ac:dyDescent="0.2">
      <c r="A136" s="106"/>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row>
    <row r="137" spans="1:129" x14ac:dyDescent="0.2">
      <c r="A137" s="106"/>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row>
    <row r="138" spans="1:129" x14ac:dyDescent="0.2">
      <c r="A138" s="106"/>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row>
    <row r="139" spans="1:129" x14ac:dyDescent="0.2">
      <c r="A139" s="106"/>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row>
    <row r="140" spans="1:129" x14ac:dyDescent="0.2">
      <c r="A140" s="106"/>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row>
    <row r="141" spans="1:129" x14ac:dyDescent="0.2">
      <c r="A141" s="106"/>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row>
    <row r="142" spans="1:129" x14ac:dyDescent="0.2">
      <c r="A142" s="106"/>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row>
    <row r="143" spans="1:129" x14ac:dyDescent="0.2">
      <c r="A143" s="106"/>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row>
    <row r="144" spans="1:129" x14ac:dyDescent="0.2">
      <c r="A144" s="106"/>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row>
    <row r="145" spans="1:129" x14ac:dyDescent="0.2">
      <c r="A145" s="106"/>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row>
    <row r="146" spans="1:129" x14ac:dyDescent="0.2">
      <c r="A146" s="106"/>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row>
    <row r="147" spans="1:129" x14ac:dyDescent="0.2">
      <c r="A147" s="106"/>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row>
    <row r="148" spans="1:129" x14ac:dyDescent="0.2">
      <c r="A148" s="106"/>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row>
    <row r="149" spans="1:129" x14ac:dyDescent="0.2">
      <c r="A149" s="106"/>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row>
    <row r="150" spans="1:129" x14ac:dyDescent="0.2">
      <c r="A150" s="106"/>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row>
    <row r="151" spans="1:129" x14ac:dyDescent="0.2">
      <c r="A151" s="106"/>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row>
    <row r="152" spans="1:129" x14ac:dyDescent="0.2">
      <c r="A152" s="106"/>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row>
    <row r="153" spans="1:129" x14ac:dyDescent="0.2">
      <c r="A153" s="106"/>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row>
    <row r="154" spans="1:129" x14ac:dyDescent="0.2">
      <c r="A154" s="106"/>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row>
    <row r="155" spans="1:129" x14ac:dyDescent="0.2">
      <c r="A155" s="106"/>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row>
    <row r="156" spans="1:129" x14ac:dyDescent="0.2">
      <c r="A156" s="106"/>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row>
    <row r="157" spans="1:129" x14ac:dyDescent="0.2">
      <c r="A157" s="106"/>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row>
    <row r="158" spans="1:129" x14ac:dyDescent="0.2">
      <c r="A158" s="106"/>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row>
    <row r="159" spans="1:129" x14ac:dyDescent="0.2">
      <c r="A159" s="106"/>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row>
    <row r="160" spans="1:129" x14ac:dyDescent="0.2">
      <c r="A160" s="106"/>
      <c r="B160" s="106"/>
      <c r="C160" s="106"/>
      <c r="D160" s="106"/>
      <c r="E160" s="106"/>
      <c r="F160" s="106"/>
      <c r="G160" s="106"/>
      <c r="H160" s="106"/>
      <c r="I160" s="106"/>
      <c r="J160" s="106"/>
      <c r="K160" s="106"/>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c r="CE160" s="106"/>
      <c r="CF160" s="106"/>
      <c r="CG160" s="106"/>
      <c r="CH160" s="106"/>
      <c r="CI160" s="106"/>
      <c r="CJ160" s="106"/>
      <c r="CK160" s="106"/>
      <c r="CL160" s="106"/>
      <c r="CM160" s="106"/>
      <c r="CN160" s="106"/>
      <c r="CO160" s="106"/>
      <c r="CP160" s="106"/>
      <c r="CQ160" s="106"/>
      <c r="CR160" s="106"/>
      <c r="CS160" s="106"/>
      <c r="CT160" s="106"/>
      <c r="CU160" s="106"/>
      <c r="CV160" s="106"/>
      <c r="CW160" s="106"/>
      <c r="CX160" s="106"/>
      <c r="CY160" s="106"/>
      <c r="CZ160" s="106"/>
      <c r="DA160" s="106"/>
      <c r="DB160" s="106"/>
      <c r="DC160" s="106"/>
      <c r="DD160" s="106"/>
      <c r="DE160" s="106"/>
      <c r="DF160" s="106"/>
      <c r="DG160" s="106"/>
      <c r="DH160" s="106"/>
      <c r="DI160" s="106"/>
      <c r="DJ160" s="106"/>
      <c r="DK160" s="106"/>
      <c r="DL160" s="106"/>
      <c r="DM160" s="106"/>
      <c r="DN160" s="106"/>
      <c r="DO160" s="106"/>
      <c r="DP160" s="106"/>
      <c r="DQ160" s="106"/>
      <c r="DR160" s="106"/>
      <c r="DS160" s="106"/>
      <c r="DT160" s="106"/>
      <c r="DU160" s="106"/>
      <c r="DV160" s="106"/>
      <c r="DW160" s="106"/>
      <c r="DX160" s="106"/>
      <c r="DY160" s="106"/>
    </row>
    <row r="161" spans="1:129" x14ac:dyDescent="0.2">
      <c r="A161" s="106"/>
      <c r="B161" s="106"/>
      <c r="C161" s="106"/>
      <c r="D161" s="106"/>
      <c r="E161" s="106"/>
      <c r="F161" s="106"/>
      <c r="G161" s="106"/>
      <c r="H161" s="106"/>
      <c r="I161" s="106"/>
      <c r="J161" s="106"/>
      <c r="K161" s="106"/>
      <c r="L161" s="106"/>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c r="CE161" s="106"/>
      <c r="CF161" s="106"/>
      <c r="CG161" s="106"/>
      <c r="CH161" s="106"/>
      <c r="CI161" s="106"/>
      <c r="CJ161" s="106"/>
      <c r="CK161" s="106"/>
      <c r="CL161" s="106"/>
      <c r="CM161" s="106"/>
      <c r="CN161" s="106"/>
      <c r="CO161" s="106"/>
      <c r="CP161" s="106"/>
      <c r="CQ161" s="106"/>
      <c r="CR161" s="106"/>
      <c r="CS161" s="106"/>
      <c r="CT161" s="106"/>
      <c r="CU161" s="106"/>
      <c r="CV161" s="106"/>
      <c r="CW161" s="106"/>
      <c r="CX161" s="106"/>
      <c r="CY161" s="106"/>
      <c r="CZ161" s="106"/>
      <c r="DA161" s="106"/>
      <c r="DB161" s="106"/>
      <c r="DC161" s="106"/>
      <c r="DD161" s="106"/>
      <c r="DE161" s="106"/>
      <c r="DF161" s="106"/>
      <c r="DG161" s="106"/>
      <c r="DH161" s="106"/>
      <c r="DI161" s="106"/>
      <c r="DJ161" s="106"/>
      <c r="DK161" s="106"/>
      <c r="DL161" s="106"/>
      <c r="DM161" s="106"/>
      <c r="DN161" s="106"/>
      <c r="DO161" s="106"/>
      <c r="DP161" s="106"/>
      <c r="DQ161" s="106"/>
      <c r="DR161" s="106"/>
      <c r="DS161" s="106"/>
      <c r="DT161" s="106"/>
      <c r="DU161" s="106"/>
      <c r="DV161" s="106"/>
      <c r="DW161" s="106"/>
      <c r="DX161" s="106"/>
      <c r="DY161" s="106"/>
    </row>
    <row r="162" spans="1:129" x14ac:dyDescent="0.2">
      <c r="A162" s="106"/>
      <c r="B162" s="106"/>
      <c r="C162" s="106"/>
      <c r="D162" s="106"/>
      <c r="E162" s="106"/>
      <c r="F162" s="106"/>
      <c r="G162" s="106"/>
      <c r="H162" s="106"/>
      <c r="I162" s="106"/>
      <c r="J162" s="106"/>
      <c r="K162" s="106"/>
      <c r="L162" s="106"/>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c r="CE162" s="106"/>
      <c r="CF162" s="106"/>
      <c r="CG162" s="106"/>
      <c r="CH162" s="106"/>
      <c r="CI162" s="106"/>
      <c r="CJ162" s="106"/>
      <c r="CK162" s="106"/>
      <c r="CL162" s="106"/>
      <c r="CM162" s="106"/>
      <c r="CN162" s="106"/>
      <c r="CO162" s="106"/>
      <c r="CP162" s="106"/>
      <c r="CQ162" s="106"/>
      <c r="CR162" s="106"/>
      <c r="CS162" s="106"/>
      <c r="CT162" s="106"/>
      <c r="CU162" s="106"/>
      <c r="CV162" s="106"/>
      <c r="CW162" s="106"/>
      <c r="CX162" s="106"/>
      <c r="CY162" s="106"/>
      <c r="CZ162" s="106"/>
      <c r="DA162" s="106"/>
      <c r="DB162" s="106"/>
      <c r="DC162" s="106"/>
      <c r="DD162" s="106"/>
      <c r="DE162" s="106"/>
      <c r="DF162" s="106"/>
      <c r="DG162" s="106"/>
      <c r="DH162" s="106"/>
      <c r="DI162" s="106"/>
      <c r="DJ162" s="106"/>
      <c r="DK162" s="106"/>
      <c r="DL162" s="106"/>
      <c r="DM162" s="106"/>
      <c r="DN162" s="106"/>
      <c r="DO162" s="106"/>
      <c r="DP162" s="106"/>
      <c r="DQ162" s="106"/>
      <c r="DR162" s="106"/>
      <c r="DS162" s="106"/>
      <c r="DT162" s="106"/>
      <c r="DU162" s="106"/>
      <c r="DV162" s="106"/>
      <c r="DW162" s="106"/>
      <c r="DX162" s="106"/>
      <c r="DY162" s="106"/>
    </row>
    <row r="163" spans="1:129" x14ac:dyDescent="0.2">
      <c r="A163" s="106"/>
      <c r="B163" s="106"/>
      <c r="C163" s="106"/>
      <c r="D163" s="106"/>
      <c r="E163" s="106"/>
      <c r="F163" s="106"/>
      <c r="G163" s="106"/>
      <c r="H163" s="106"/>
      <c r="I163" s="106"/>
      <c r="J163" s="106"/>
      <c r="K163" s="106"/>
      <c r="L163" s="106"/>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c r="CE163" s="106"/>
      <c r="CF163" s="106"/>
      <c r="CG163" s="106"/>
      <c r="CH163" s="106"/>
      <c r="CI163" s="106"/>
      <c r="CJ163" s="106"/>
      <c r="CK163" s="106"/>
      <c r="CL163" s="106"/>
      <c r="CM163" s="106"/>
      <c r="CN163" s="106"/>
      <c r="CO163" s="106"/>
      <c r="CP163" s="106"/>
      <c r="CQ163" s="106"/>
      <c r="CR163" s="106"/>
      <c r="CS163" s="106"/>
      <c r="CT163" s="106"/>
      <c r="CU163" s="106"/>
      <c r="CV163" s="106"/>
      <c r="CW163" s="106"/>
      <c r="CX163" s="106"/>
      <c r="CY163" s="106"/>
      <c r="CZ163" s="106"/>
      <c r="DA163" s="106"/>
      <c r="DB163" s="106"/>
      <c r="DC163" s="106"/>
      <c r="DD163" s="106"/>
      <c r="DE163" s="106"/>
      <c r="DF163" s="106"/>
      <c r="DG163" s="106"/>
      <c r="DH163" s="106"/>
      <c r="DI163" s="106"/>
      <c r="DJ163" s="106"/>
      <c r="DK163" s="106"/>
      <c r="DL163" s="106"/>
      <c r="DM163" s="106"/>
      <c r="DN163" s="106"/>
      <c r="DO163" s="106"/>
      <c r="DP163" s="106"/>
      <c r="DQ163" s="106"/>
      <c r="DR163" s="106"/>
      <c r="DS163" s="106"/>
      <c r="DT163" s="106"/>
      <c r="DU163" s="106"/>
      <c r="DV163" s="106"/>
      <c r="DW163" s="106"/>
      <c r="DX163" s="106"/>
      <c r="DY163" s="106"/>
    </row>
    <row r="164" spans="1:129" x14ac:dyDescent="0.2">
      <c r="A164" s="106"/>
      <c r="B164" s="106"/>
      <c r="C164" s="106"/>
      <c r="D164" s="106"/>
      <c r="E164" s="106"/>
      <c r="F164" s="106"/>
      <c r="G164" s="106"/>
      <c r="H164" s="106"/>
      <c r="I164" s="106"/>
      <c r="J164" s="106"/>
      <c r="K164" s="106"/>
      <c r="L164" s="106"/>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c r="CE164" s="106"/>
      <c r="CF164" s="106"/>
      <c r="CG164" s="106"/>
      <c r="CH164" s="106"/>
      <c r="CI164" s="106"/>
      <c r="CJ164" s="106"/>
      <c r="CK164" s="106"/>
      <c r="CL164" s="106"/>
      <c r="CM164" s="106"/>
      <c r="CN164" s="106"/>
      <c r="CO164" s="106"/>
      <c r="CP164" s="106"/>
      <c r="CQ164" s="106"/>
      <c r="CR164" s="106"/>
      <c r="CS164" s="106"/>
      <c r="CT164" s="106"/>
      <c r="CU164" s="106"/>
      <c r="CV164" s="106"/>
      <c r="CW164" s="106"/>
      <c r="CX164" s="106"/>
      <c r="CY164" s="106"/>
      <c r="CZ164" s="106"/>
      <c r="DA164" s="106"/>
      <c r="DB164" s="106"/>
      <c r="DC164" s="106"/>
      <c r="DD164" s="106"/>
      <c r="DE164" s="106"/>
      <c r="DF164" s="106"/>
      <c r="DG164" s="106"/>
      <c r="DH164" s="106"/>
      <c r="DI164" s="106"/>
      <c r="DJ164" s="106"/>
      <c r="DK164" s="106"/>
      <c r="DL164" s="106"/>
      <c r="DM164" s="106"/>
      <c r="DN164" s="106"/>
      <c r="DO164" s="106"/>
      <c r="DP164" s="106"/>
      <c r="DQ164" s="106"/>
      <c r="DR164" s="106"/>
      <c r="DS164" s="106"/>
      <c r="DT164" s="106"/>
      <c r="DU164" s="106"/>
      <c r="DV164" s="106"/>
      <c r="DW164" s="106"/>
      <c r="DX164" s="106"/>
      <c r="DY164" s="106"/>
    </row>
    <row r="165" spans="1:129" x14ac:dyDescent="0.2">
      <c r="A165" s="106"/>
      <c r="B165" s="106"/>
      <c r="C165" s="106"/>
      <c r="D165" s="106"/>
      <c r="E165" s="106"/>
      <c r="F165" s="106"/>
      <c r="G165" s="106"/>
      <c r="H165" s="106"/>
      <c r="I165" s="106"/>
      <c r="J165" s="106"/>
      <c r="K165" s="106"/>
      <c r="L165" s="106"/>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c r="CE165" s="106"/>
      <c r="CF165" s="106"/>
      <c r="CG165" s="106"/>
      <c r="CH165" s="106"/>
      <c r="CI165" s="106"/>
      <c r="CJ165" s="106"/>
      <c r="CK165" s="106"/>
      <c r="CL165" s="106"/>
      <c r="CM165" s="106"/>
      <c r="CN165" s="106"/>
      <c r="CO165" s="106"/>
      <c r="CP165" s="106"/>
      <c r="CQ165" s="106"/>
      <c r="CR165" s="106"/>
      <c r="CS165" s="106"/>
      <c r="CT165" s="106"/>
      <c r="CU165" s="106"/>
      <c r="CV165" s="106"/>
      <c r="CW165" s="106"/>
      <c r="CX165" s="106"/>
      <c r="CY165" s="106"/>
      <c r="CZ165" s="106"/>
      <c r="DA165" s="106"/>
      <c r="DB165" s="106"/>
      <c r="DC165" s="106"/>
      <c r="DD165" s="106"/>
      <c r="DE165" s="106"/>
      <c r="DF165" s="106"/>
      <c r="DG165" s="106"/>
      <c r="DH165" s="106"/>
      <c r="DI165" s="106"/>
      <c r="DJ165" s="106"/>
      <c r="DK165" s="106"/>
      <c r="DL165" s="106"/>
      <c r="DM165" s="106"/>
      <c r="DN165" s="106"/>
      <c r="DO165" s="106"/>
      <c r="DP165" s="106"/>
      <c r="DQ165" s="106"/>
      <c r="DR165" s="106"/>
      <c r="DS165" s="106"/>
      <c r="DT165" s="106"/>
      <c r="DU165" s="106"/>
      <c r="DV165" s="106"/>
      <c r="DW165" s="106"/>
      <c r="DX165" s="106"/>
      <c r="DY165" s="106"/>
    </row>
    <row r="166" spans="1:129" x14ac:dyDescent="0.2">
      <c r="A166" s="106"/>
      <c r="B166" s="106"/>
      <c r="C166" s="106"/>
      <c r="D166" s="106"/>
      <c r="E166" s="106"/>
      <c r="F166" s="106"/>
      <c r="G166" s="106"/>
      <c r="H166" s="106"/>
      <c r="I166" s="106"/>
      <c r="J166" s="106"/>
      <c r="K166" s="106"/>
      <c r="L166" s="106"/>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c r="CE166" s="106"/>
      <c r="CF166" s="106"/>
      <c r="CG166" s="106"/>
      <c r="CH166" s="106"/>
      <c r="CI166" s="106"/>
      <c r="CJ166" s="106"/>
      <c r="CK166" s="106"/>
      <c r="CL166" s="106"/>
      <c r="CM166" s="106"/>
      <c r="CN166" s="106"/>
      <c r="CO166" s="106"/>
      <c r="CP166" s="106"/>
      <c r="CQ166" s="106"/>
      <c r="CR166" s="106"/>
      <c r="CS166" s="106"/>
      <c r="CT166" s="106"/>
      <c r="CU166" s="106"/>
      <c r="CV166" s="106"/>
      <c r="CW166" s="106"/>
      <c r="CX166" s="106"/>
      <c r="CY166" s="106"/>
      <c r="CZ166" s="106"/>
      <c r="DA166" s="106"/>
      <c r="DB166" s="106"/>
      <c r="DC166" s="106"/>
      <c r="DD166" s="106"/>
      <c r="DE166" s="106"/>
      <c r="DF166" s="106"/>
      <c r="DG166" s="106"/>
      <c r="DH166" s="106"/>
      <c r="DI166" s="106"/>
      <c r="DJ166" s="106"/>
      <c r="DK166" s="106"/>
      <c r="DL166" s="106"/>
      <c r="DM166" s="106"/>
      <c r="DN166" s="106"/>
      <c r="DO166" s="106"/>
      <c r="DP166" s="106"/>
      <c r="DQ166" s="106"/>
      <c r="DR166" s="106"/>
      <c r="DS166" s="106"/>
      <c r="DT166" s="106"/>
      <c r="DU166" s="106"/>
      <c r="DV166" s="106"/>
      <c r="DW166" s="106"/>
      <c r="DX166" s="106"/>
      <c r="DY166" s="106"/>
    </row>
    <row r="167" spans="1:129" x14ac:dyDescent="0.2">
      <c r="A167" s="106"/>
      <c r="B167" s="106"/>
      <c r="C167" s="106"/>
      <c r="D167" s="106"/>
      <c r="E167" s="106"/>
      <c r="F167" s="106"/>
      <c r="G167" s="106"/>
      <c r="H167" s="106"/>
      <c r="I167" s="106"/>
      <c r="J167" s="106"/>
      <c r="K167" s="106"/>
      <c r="L167" s="106"/>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c r="CE167" s="106"/>
      <c r="CF167" s="106"/>
      <c r="CG167" s="106"/>
      <c r="CH167" s="106"/>
      <c r="CI167" s="106"/>
      <c r="CJ167" s="106"/>
      <c r="CK167" s="106"/>
      <c r="CL167" s="106"/>
      <c r="CM167" s="106"/>
      <c r="CN167" s="106"/>
      <c r="CO167" s="106"/>
      <c r="CP167" s="106"/>
      <c r="CQ167" s="106"/>
      <c r="CR167" s="106"/>
      <c r="CS167" s="106"/>
      <c r="CT167" s="106"/>
      <c r="CU167" s="106"/>
      <c r="CV167" s="106"/>
      <c r="CW167" s="106"/>
      <c r="CX167" s="106"/>
      <c r="CY167" s="106"/>
      <c r="CZ167" s="106"/>
      <c r="DA167" s="106"/>
      <c r="DB167" s="106"/>
      <c r="DC167" s="106"/>
      <c r="DD167" s="106"/>
      <c r="DE167" s="106"/>
      <c r="DF167" s="106"/>
      <c r="DG167" s="106"/>
      <c r="DH167" s="106"/>
      <c r="DI167" s="106"/>
      <c r="DJ167" s="106"/>
      <c r="DK167" s="106"/>
      <c r="DL167" s="106"/>
      <c r="DM167" s="106"/>
      <c r="DN167" s="106"/>
      <c r="DO167" s="106"/>
      <c r="DP167" s="106"/>
      <c r="DQ167" s="106"/>
      <c r="DR167" s="106"/>
      <c r="DS167" s="106"/>
      <c r="DT167" s="106"/>
      <c r="DU167" s="106"/>
      <c r="DV167" s="106"/>
      <c r="DW167" s="106"/>
      <c r="DX167" s="106"/>
      <c r="DY167" s="106"/>
    </row>
    <row r="168" spans="1:129" x14ac:dyDescent="0.2">
      <c r="A168" s="106"/>
      <c r="B168" s="106"/>
      <c r="C168" s="106"/>
      <c r="D168" s="106"/>
      <c r="E168" s="106"/>
      <c r="F168" s="106"/>
      <c r="G168" s="106"/>
      <c r="H168" s="106"/>
      <c r="I168" s="106"/>
      <c r="J168" s="106"/>
      <c r="K168" s="106"/>
      <c r="L168" s="106"/>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c r="CE168" s="106"/>
      <c r="CF168" s="106"/>
      <c r="CG168" s="106"/>
      <c r="CH168" s="106"/>
      <c r="CI168" s="106"/>
      <c r="CJ168" s="106"/>
      <c r="CK168" s="106"/>
      <c r="CL168" s="106"/>
      <c r="CM168" s="106"/>
      <c r="CN168" s="106"/>
      <c r="CO168" s="106"/>
      <c r="CP168" s="106"/>
      <c r="CQ168" s="106"/>
      <c r="CR168" s="106"/>
      <c r="CS168" s="106"/>
      <c r="CT168" s="106"/>
      <c r="CU168" s="106"/>
      <c r="CV168" s="106"/>
      <c r="CW168" s="106"/>
      <c r="CX168" s="106"/>
      <c r="CY168" s="106"/>
      <c r="CZ168" s="106"/>
      <c r="DA168" s="106"/>
      <c r="DB168" s="106"/>
      <c r="DC168" s="106"/>
      <c r="DD168" s="106"/>
      <c r="DE168" s="106"/>
      <c r="DF168" s="106"/>
      <c r="DG168" s="106"/>
      <c r="DH168" s="106"/>
      <c r="DI168" s="106"/>
      <c r="DJ168" s="106"/>
      <c r="DK168" s="106"/>
      <c r="DL168" s="106"/>
      <c r="DM168" s="106"/>
      <c r="DN168" s="106"/>
      <c r="DO168" s="106"/>
      <c r="DP168" s="106"/>
      <c r="DQ168" s="106"/>
      <c r="DR168" s="106"/>
      <c r="DS168" s="106"/>
      <c r="DT168" s="106"/>
      <c r="DU168" s="106"/>
      <c r="DV168" s="106"/>
      <c r="DW168" s="106"/>
      <c r="DX168" s="106"/>
      <c r="DY168" s="106"/>
    </row>
    <row r="169" spans="1:129" x14ac:dyDescent="0.2">
      <c r="A169" s="106"/>
      <c r="B169" s="106"/>
      <c r="C169" s="106"/>
      <c r="D169" s="106"/>
      <c r="E169" s="106"/>
      <c r="F169" s="106"/>
      <c r="G169" s="106"/>
      <c r="H169" s="106"/>
      <c r="I169" s="106"/>
      <c r="J169" s="106"/>
      <c r="K169" s="106"/>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c r="CE169" s="106"/>
      <c r="CF169" s="106"/>
      <c r="CG169" s="106"/>
      <c r="CH169" s="106"/>
      <c r="CI169" s="106"/>
      <c r="CJ169" s="106"/>
      <c r="CK169" s="106"/>
      <c r="CL169" s="106"/>
      <c r="CM169" s="106"/>
      <c r="CN169" s="106"/>
      <c r="CO169" s="106"/>
      <c r="CP169" s="106"/>
      <c r="CQ169" s="106"/>
      <c r="CR169" s="106"/>
      <c r="CS169" s="106"/>
      <c r="CT169" s="106"/>
      <c r="CU169" s="106"/>
      <c r="CV169" s="106"/>
      <c r="CW169" s="106"/>
      <c r="CX169" s="106"/>
      <c r="CY169" s="106"/>
      <c r="CZ169" s="106"/>
      <c r="DA169" s="106"/>
      <c r="DB169" s="106"/>
      <c r="DC169" s="106"/>
      <c r="DD169" s="106"/>
      <c r="DE169" s="106"/>
      <c r="DF169" s="106"/>
      <c r="DG169" s="106"/>
      <c r="DH169" s="106"/>
      <c r="DI169" s="106"/>
      <c r="DJ169" s="106"/>
      <c r="DK169" s="106"/>
      <c r="DL169" s="106"/>
      <c r="DM169" s="106"/>
      <c r="DN169" s="106"/>
      <c r="DO169" s="106"/>
      <c r="DP169" s="106"/>
      <c r="DQ169" s="106"/>
      <c r="DR169" s="106"/>
      <c r="DS169" s="106"/>
      <c r="DT169" s="106"/>
      <c r="DU169" s="106"/>
      <c r="DV169" s="106"/>
      <c r="DW169" s="106"/>
      <c r="DX169" s="106"/>
      <c r="DY169" s="106"/>
    </row>
    <row r="170" spans="1:129" x14ac:dyDescent="0.2">
      <c r="A170" s="106"/>
      <c r="B170" s="106"/>
      <c r="C170" s="106"/>
      <c r="D170" s="106"/>
      <c r="E170" s="106"/>
      <c r="F170" s="106"/>
      <c r="G170" s="106"/>
      <c r="H170" s="106"/>
      <c r="I170" s="106"/>
      <c r="J170" s="106"/>
      <c r="K170" s="106"/>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c r="CE170" s="106"/>
      <c r="CF170" s="106"/>
      <c r="CG170" s="106"/>
      <c r="CH170" s="106"/>
      <c r="CI170" s="106"/>
      <c r="CJ170" s="106"/>
      <c r="CK170" s="106"/>
      <c r="CL170" s="106"/>
      <c r="CM170" s="106"/>
      <c r="CN170" s="106"/>
      <c r="CO170" s="106"/>
      <c r="CP170" s="106"/>
      <c r="CQ170" s="106"/>
      <c r="CR170" s="106"/>
      <c r="CS170" s="106"/>
      <c r="CT170" s="106"/>
      <c r="CU170" s="106"/>
      <c r="CV170" s="106"/>
      <c r="CW170" s="106"/>
      <c r="CX170" s="106"/>
      <c r="CY170" s="106"/>
      <c r="CZ170" s="106"/>
      <c r="DA170" s="106"/>
      <c r="DB170" s="106"/>
      <c r="DC170" s="106"/>
      <c r="DD170" s="106"/>
      <c r="DE170" s="106"/>
      <c r="DF170" s="106"/>
      <c r="DG170" s="106"/>
      <c r="DH170" s="106"/>
      <c r="DI170" s="106"/>
      <c r="DJ170" s="106"/>
      <c r="DK170" s="106"/>
      <c r="DL170" s="106"/>
      <c r="DM170" s="106"/>
      <c r="DN170" s="106"/>
      <c r="DO170" s="106"/>
      <c r="DP170" s="106"/>
      <c r="DQ170" s="106"/>
      <c r="DR170" s="106"/>
      <c r="DS170" s="106"/>
      <c r="DT170" s="106"/>
      <c r="DU170" s="106"/>
      <c r="DV170" s="106"/>
      <c r="DW170" s="106"/>
      <c r="DX170" s="106"/>
      <c r="DY170" s="106"/>
    </row>
    <row r="171" spans="1:129" x14ac:dyDescent="0.2">
      <c r="A171" s="106"/>
      <c r="B171" s="106"/>
      <c r="C171" s="106"/>
      <c r="D171" s="106"/>
      <c r="E171" s="106"/>
      <c r="F171" s="106"/>
      <c r="G171" s="106"/>
      <c r="H171" s="106"/>
      <c r="I171" s="106"/>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c r="CE171" s="106"/>
      <c r="CF171" s="106"/>
      <c r="CG171" s="106"/>
      <c r="CH171" s="106"/>
      <c r="CI171" s="106"/>
      <c r="CJ171" s="106"/>
      <c r="CK171" s="106"/>
      <c r="CL171" s="106"/>
      <c r="CM171" s="106"/>
      <c r="CN171" s="106"/>
      <c r="CO171" s="106"/>
      <c r="CP171" s="106"/>
      <c r="CQ171" s="106"/>
      <c r="CR171" s="106"/>
      <c r="CS171" s="106"/>
      <c r="CT171" s="106"/>
      <c r="CU171" s="106"/>
      <c r="CV171" s="106"/>
      <c r="CW171" s="106"/>
      <c r="CX171" s="106"/>
      <c r="CY171" s="106"/>
      <c r="CZ171" s="106"/>
      <c r="DA171" s="106"/>
      <c r="DB171" s="106"/>
      <c r="DC171" s="106"/>
      <c r="DD171" s="106"/>
      <c r="DE171" s="106"/>
      <c r="DF171" s="106"/>
      <c r="DG171" s="106"/>
      <c r="DH171" s="106"/>
      <c r="DI171" s="106"/>
      <c r="DJ171" s="106"/>
      <c r="DK171" s="106"/>
      <c r="DL171" s="106"/>
      <c r="DM171" s="106"/>
      <c r="DN171" s="106"/>
      <c r="DO171" s="106"/>
      <c r="DP171" s="106"/>
      <c r="DQ171" s="106"/>
      <c r="DR171" s="106"/>
      <c r="DS171" s="106"/>
      <c r="DT171" s="106"/>
      <c r="DU171" s="106"/>
      <c r="DV171" s="106"/>
      <c r="DW171" s="106"/>
      <c r="DX171" s="106"/>
      <c r="DY171" s="106"/>
    </row>
    <row r="172" spans="1:129" x14ac:dyDescent="0.2">
      <c r="A172" s="106"/>
      <c r="B172" s="106"/>
      <c r="C172" s="106"/>
      <c r="D172" s="106"/>
      <c r="E172" s="106"/>
      <c r="F172" s="106"/>
      <c r="G172" s="106"/>
      <c r="H172" s="106"/>
      <c r="I172" s="106"/>
      <c r="J172" s="106"/>
      <c r="K172" s="106"/>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c r="CE172" s="106"/>
      <c r="CF172" s="106"/>
      <c r="CG172" s="106"/>
      <c r="CH172" s="106"/>
      <c r="CI172" s="106"/>
      <c r="CJ172" s="106"/>
      <c r="CK172" s="106"/>
      <c r="CL172" s="106"/>
      <c r="CM172" s="106"/>
      <c r="CN172" s="106"/>
      <c r="CO172" s="106"/>
      <c r="CP172" s="106"/>
      <c r="CQ172" s="106"/>
      <c r="CR172" s="106"/>
      <c r="CS172" s="106"/>
      <c r="CT172" s="106"/>
      <c r="CU172" s="106"/>
      <c r="CV172" s="106"/>
      <c r="CW172" s="106"/>
      <c r="CX172" s="106"/>
      <c r="CY172" s="106"/>
      <c r="CZ172" s="106"/>
      <c r="DA172" s="106"/>
      <c r="DB172" s="106"/>
      <c r="DC172" s="106"/>
      <c r="DD172" s="106"/>
      <c r="DE172" s="106"/>
      <c r="DF172" s="106"/>
      <c r="DG172" s="106"/>
      <c r="DH172" s="106"/>
      <c r="DI172" s="106"/>
      <c r="DJ172" s="106"/>
      <c r="DK172" s="106"/>
      <c r="DL172" s="106"/>
      <c r="DM172" s="106"/>
      <c r="DN172" s="106"/>
      <c r="DO172" s="106"/>
      <c r="DP172" s="106"/>
      <c r="DQ172" s="106"/>
      <c r="DR172" s="106"/>
      <c r="DS172" s="106"/>
      <c r="DT172" s="106"/>
      <c r="DU172" s="106"/>
      <c r="DV172" s="106"/>
      <c r="DW172" s="106"/>
      <c r="DX172" s="106"/>
      <c r="DY172" s="106"/>
    </row>
    <row r="173" spans="1:129" x14ac:dyDescent="0.2">
      <c r="A173" s="106"/>
      <c r="B173" s="106"/>
      <c r="C173" s="106"/>
      <c r="D173" s="106"/>
      <c r="E173" s="106"/>
      <c r="F173" s="106"/>
      <c r="G173" s="106"/>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c r="CE173" s="106"/>
      <c r="CF173" s="106"/>
      <c r="CG173" s="106"/>
      <c r="CH173" s="106"/>
      <c r="CI173" s="106"/>
      <c r="CJ173" s="106"/>
      <c r="CK173" s="106"/>
      <c r="CL173" s="106"/>
      <c r="CM173" s="106"/>
      <c r="CN173" s="106"/>
      <c r="CO173" s="106"/>
      <c r="CP173" s="106"/>
      <c r="CQ173" s="106"/>
      <c r="CR173" s="106"/>
      <c r="CS173" s="106"/>
      <c r="CT173" s="106"/>
      <c r="CU173" s="106"/>
      <c r="CV173" s="106"/>
      <c r="CW173" s="106"/>
      <c r="CX173" s="106"/>
      <c r="CY173" s="106"/>
      <c r="CZ173" s="106"/>
      <c r="DA173" s="106"/>
      <c r="DB173" s="106"/>
      <c r="DC173" s="106"/>
      <c r="DD173" s="106"/>
      <c r="DE173" s="106"/>
      <c r="DF173" s="106"/>
      <c r="DG173" s="106"/>
      <c r="DH173" s="106"/>
      <c r="DI173" s="106"/>
      <c r="DJ173" s="106"/>
      <c r="DK173" s="106"/>
      <c r="DL173" s="106"/>
      <c r="DM173" s="106"/>
      <c r="DN173" s="106"/>
      <c r="DO173" s="106"/>
      <c r="DP173" s="106"/>
      <c r="DQ173" s="106"/>
      <c r="DR173" s="106"/>
      <c r="DS173" s="106"/>
      <c r="DT173" s="106"/>
      <c r="DU173" s="106"/>
      <c r="DV173" s="106"/>
      <c r="DW173" s="106"/>
      <c r="DX173" s="106"/>
      <c r="DY173" s="106"/>
    </row>
    <row r="174" spans="1:129" x14ac:dyDescent="0.2">
      <c r="A174" s="106"/>
      <c r="B174" s="106"/>
      <c r="C174" s="106"/>
      <c r="D174" s="106"/>
      <c r="E174" s="106"/>
      <c r="F174" s="106"/>
      <c r="G174" s="106"/>
      <c r="H174" s="106"/>
      <c r="I174" s="106"/>
      <c r="J174" s="106"/>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c r="CE174" s="106"/>
      <c r="CF174" s="106"/>
      <c r="CG174" s="106"/>
      <c r="CH174" s="106"/>
      <c r="CI174" s="106"/>
      <c r="CJ174" s="106"/>
      <c r="CK174" s="106"/>
      <c r="CL174" s="106"/>
      <c r="CM174" s="106"/>
      <c r="CN174" s="106"/>
      <c r="CO174" s="106"/>
      <c r="CP174" s="106"/>
      <c r="CQ174" s="106"/>
      <c r="CR174" s="106"/>
      <c r="CS174" s="106"/>
      <c r="CT174" s="106"/>
      <c r="CU174" s="106"/>
      <c r="CV174" s="106"/>
      <c r="CW174" s="106"/>
      <c r="CX174" s="106"/>
      <c r="CY174" s="106"/>
      <c r="CZ174" s="106"/>
      <c r="DA174" s="106"/>
      <c r="DB174" s="106"/>
      <c r="DC174" s="106"/>
      <c r="DD174" s="106"/>
      <c r="DE174" s="106"/>
      <c r="DF174" s="106"/>
      <c r="DG174" s="106"/>
      <c r="DH174" s="106"/>
      <c r="DI174" s="106"/>
      <c r="DJ174" s="106"/>
      <c r="DK174" s="106"/>
      <c r="DL174" s="106"/>
      <c r="DM174" s="106"/>
      <c r="DN174" s="106"/>
      <c r="DO174" s="106"/>
      <c r="DP174" s="106"/>
      <c r="DQ174" s="106"/>
      <c r="DR174" s="106"/>
      <c r="DS174" s="106"/>
      <c r="DT174" s="106"/>
      <c r="DU174" s="106"/>
      <c r="DV174" s="106"/>
      <c r="DW174" s="106"/>
      <c r="DX174" s="106"/>
      <c r="DY174" s="106"/>
    </row>
    <row r="175" spans="1:129" x14ac:dyDescent="0.2">
      <c r="A175" s="106"/>
      <c r="B175" s="106"/>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c r="CE175" s="106"/>
      <c r="CF175" s="106"/>
      <c r="CG175" s="106"/>
      <c r="CH175" s="106"/>
      <c r="CI175" s="106"/>
      <c r="CJ175" s="106"/>
      <c r="CK175" s="106"/>
      <c r="CL175" s="106"/>
      <c r="CM175" s="106"/>
      <c r="CN175" s="106"/>
      <c r="CO175" s="106"/>
      <c r="CP175" s="106"/>
      <c r="CQ175" s="106"/>
      <c r="CR175" s="106"/>
      <c r="CS175" s="106"/>
      <c r="CT175" s="106"/>
      <c r="CU175" s="106"/>
      <c r="CV175" s="106"/>
      <c r="CW175" s="106"/>
      <c r="CX175" s="106"/>
      <c r="CY175" s="106"/>
      <c r="CZ175" s="106"/>
      <c r="DA175" s="106"/>
      <c r="DB175" s="106"/>
      <c r="DC175" s="106"/>
      <c r="DD175" s="106"/>
      <c r="DE175" s="106"/>
      <c r="DF175" s="106"/>
      <c r="DG175" s="106"/>
      <c r="DH175" s="106"/>
      <c r="DI175" s="106"/>
      <c r="DJ175" s="106"/>
      <c r="DK175" s="106"/>
      <c r="DL175" s="106"/>
      <c r="DM175" s="106"/>
      <c r="DN175" s="106"/>
      <c r="DO175" s="106"/>
      <c r="DP175" s="106"/>
      <c r="DQ175" s="106"/>
      <c r="DR175" s="106"/>
      <c r="DS175" s="106"/>
      <c r="DT175" s="106"/>
      <c r="DU175" s="106"/>
      <c r="DV175" s="106"/>
      <c r="DW175" s="106"/>
      <c r="DX175" s="106"/>
      <c r="DY175" s="106"/>
    </row>
    <row r="176" spans="1:129" x14ac:dyDescent="0.2">
      <c r="A176" s="106"/>
      <c r="B176" s="106"/>
      <c r="C176" s="106"/>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c r="CE176" s="106"/>
      <c r="CF176" s="106"/>
      <c r="CG176" s="106"/>
      <c r="CH176" s="106"/>
      <c r="CI176" s="106"/>
      <c r="CJ176" s="106"/>
      <c r="CK176" s="106"/>
      <c r="CL176" s="106"/>
      <c r="CM176" s="106"/>
      <c r="CN176" s="106"/>
      <c r="CO176" s="106"/>
      <c r="CP176" s="106"/>
      <c r="CQ176" s="106"/>
      <c r="CR176" s="106"/>
      <c r="CS176" s="106"/>
      <c r="CT176" s="106"/>
      <c r="CU176" s="106"/>
      <c r="CV176" s="106"/>
      <c r="CW176" s="106"/>
      <c r="CX176" s="106"/>
      <c r="CY176" s="106"/>
      <c r="CZ176" s="106"/>
      <c r="DA176" s="106"/>
      <c r="DB176" s="106"/>
      <c r="DC176" s="106"/>
      <c r="DD176" s="106"/>
      <c r="DE176" s="106"/>
      <c r="DF176" s="106"/>
      <c r="DG176" s="106"/>
      <c r="DH176" s="106"/>
      <c r="DI176" s="106"/>
      <c r="DJ176" s="106"/>
      <c r="DK176" s="106"/>
      <c r="DL176" s="106"/>
      <c r="DM176" s="106"/>
      <c r="DN176" s="106"/>
      <c r="DO176" s="106"/>
      <c r="DP176" s="106"/>
      <c r="DQ176" s="106"/>
      <c r="DR176" s="106"/>
      <c r="DS176" s="106"/>
      <c r="DT176" s="106"/>
      <c r="DU176" s="106"/>
      <c r="DV176" s="106"/>
      <c r="DW176" s="106"/>
      <c r="DX176" s="106"/>
      <c r="DY176" s="106"/>
    </row>
    <row r="177" spans="1:129" x14ac:dyDescent="0.2">
      <c r="A177" s="106"/>
      <c r="B177" s="106"/>
      <c r="C177" s="106"/>
      <c r="D177" s="106"/>
      <c r="E177" s="106"/>
      <c r="F177" s="106"/>
      <c r="G177" s="106"/>
      <c r="H177" s="106"/>
      <c r="I177" s="106"/>
      <c r="J177" s="106"/>
      <c r="K177" s="106"/>
      <c r="L177" s="106"/>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c r="CE177" s="106"/>
      <c r="CF177" s="106"/>
      <c r="CG177" s="106"/>
      <c r="CH177" s="106"/>
      <c r="CI177" s="106"/>
      <c r="CJ177" s="106"/>
      <c r="CK177" s="106"/>
      <c r="CL177" s="106"/>
      <c r="CM177" s="106"/>
      <c r="CN177" s="106"/>
      <c r="CO177" s="106"/>
      <c r="CP177" s="106"/>
      <c r="CQ177" s="106"/>
      <c r="CR177" s="106"/>
      <c r="CS177" s="106"/>
      <c r="CT177" s="106"/>
      <c r="CU177" s="106"/>
      <c r="CV177" s="106"/>
      <c r="CW177" s="106"/>
      <c r="CX177" s="106"/>
      <c r="CY177" s="106"/>
      <c r="CZ177" s="106"/>
      <c r="DA177" s="106"/>
      <c r="DB177" s="106"/>
      <c r="DC177" s="106"/>
      <c r="DD177" s="106"/>
      <c r="DE177" s="106"/>
      <c r="DF177" s="106"/>
      <c r="DG177" s="106"/>
      <c r="DH177" s="106"/>
      <c r="DI177" s="106"/>
      <c r="DJ177" s="106"/>
      <c r="DK177" s="106"/>
      <c r="DL177" s="106"/>
      <c r="DM177" s="106"/>
      <c r="DN177" s="106"/>
      <c r="DO177" s="106"/>
      <c r="DP177" s="106"/>
      <c r="DQ177" s="106"/>
      <c r="DR177" s="106"/>
      <c r="DS177" s="106"/>
      <c r="DT177" s="106"/>
      <c r="DU177" s="106"/>
      <c r="DV177" s="106"/>
      <c r="DW177" s="106"/>
      <c r="DX177" s="106"/>
      <c r="DY177" s="106"/>
    </row>
    <row r="178" spans="1:129" x14ac:dyDescent="0.2">
      <c r="A178" s="106"/>
      <c r="B178" s="106"/>
      <c r="C178" s="106"/>
      <c r="D178" s="106"/>
      <c r="E178" s="106"/>
      <c r="F178" s="106"/>
      <c r="G178" s="106"/>
      <c r="H178" s="106"/>
      <c r="I178" s="106"/>
      <c r="J178" s="106"/>
      <c r="K178" s="106"/>
      <c r="L178" s="106"/>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c r="CE178" s="106"/>
      <c r="CF178" s="106"/>
      <c r="CG178" s="106"/>
      <c r="CH178" s="106"/>
      <c r="CI178" s="106"/>
      <c r="CJ178" s="106"/>
      <c r="CK178" s="106"/>
      <c r="CL178" s="106"/>
      <c r="CM178" s="106"/>
      <c r="CN178" s="106"/>
      <c r="CO178" s="106"/>
      <c r="CP178" s="106"/>
      <c r="CQ178" s="106"/>
      <c r="CR178" s="106"/>
      <c r="CS178" s="106"/>
      <c r="CT178" s="106"/>
      <c r="CU178" s="106"/>
      <c r="CV178" s="106"/>
      <c r="CW178" s="106"/>
      <c r="CX178" s="106"/>
      <c r="CY178" s="106"/>
      <c r="CZ178" s="106"/>
      <c r="DA178" s="106"/>
      <c r="DB178" s="106"/>
      <c r="DC178" s="106"/>
      <c r="DD178" s="106"/>
      <c r="DE178" s="106"/>
      <c r="DF178" s="106"/>
      <c r="DG178" s="106"/>
      <c r="DH178" s="106"/>
      <c r="DI178" s="106"/>
      <c r="DJ178" s="106"/>
      <c r="DK178" s="106"/>
      <c r="DL178" s="106"/>
      <c r="DM178" s="106"/>
      <c r="DN178" s="106"/>
      <c r="DO178" s="106"/>
      <c r="DP178" s="106"/>
      <c r="DQ178" s="106"/>
      <c r="DR178" s="106"/>
      <c r="DS178" s="106"/>
      <c r="DT178" s="106"/>
      <c r="DU178" s="106"/>
      <c r="DV178" s="106"/>
      <c r="DW178" s="106"/>
      <c r="DX178" s="106"/>
      <c r="DY178" s="106"/>
    </row>
    <row r="179" spans="1:129" x14ac:dyDescent="0.2">
      <c r="B179" s="106"/>
      <c r="C179" s="106"/>
      <c r="D179" s="106"/>
      <c r="E179" s="106"/>
      <c r="F179" s="106"/>
      <c r="G179" s="106"/>
      <c r="H179" s="106"/>
      <c r="I179" s="106"/>
      <c r="J179" s="106"/>
      <c r="K179" s="106"/>
      <c r="L179" s="106"/>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c r="CE179" s="106"/>
      <c r="CF179" s="106"/>
      <c r="CG179" s="106"/>
      <c r="CH179" s="106"/>
      <c r="CI179" s="106"/>
      <c r="CJ179" s="106"/>
      <c r="CK179" s="106"/>
      <c r="CL179" s="106"/>
      <c r="CM179" s="106"/>
      <c r="CN179" s="106"/>
      <c r="CO179" s="106"/>
      <c r="CP179" s="106"/>
      <c r="CQ179" s="106"/>
      <c r="CR179" s="106"/>
      <c r="CS179" s="106"/>
      <c r="CT179" s="106"/>
      <c r="CU179" s="106"/>
      <c r="CV179" s="106"/>
      <c r="CW179" s="106"/>
      <c r="CX179" s="106"/>
      <c r="CY179" s="106"/>
      <c r="CZ179" s="106"/>
      <c r="DA179" s="106"/>
      <c r="DB179" s="106"/>
      <c r="DC179" s="106"/>
      <c r="DD179" s="106"/>
      <c r="DE179" s="106"/>
      <c r="DF179" s="106"/>
      <c r="DG179" s="106"/>
      <c r="DH179" s="106"/>
      <c r="DI179" s="106"/>
      <c r="DJ179" s="106"/>
      <c r="DK179" s="106"/>
      <c r="DL179" s="106"/>
      <c r="DM179" s="106"/>
      <c r="DN179" s="106"/>
      <c r="DO179" s="106"/>
      <c r="DP179" s="106"/>
      <c r="DQ179" s="106"/>
      <c r="DR179" s="106"/>
      <c r="DS179" s="106"/>
      <c r="DT179" s="106"/>
      <c r="DU179" s="106"/>
      <c r="DV179" s="106"/>
      <c r="DW179" s="106"/>
      <c r="DX179" s="106"/>
      <c r="DY179" s="106"/>
    </row>
    <row r="180" spans="1:129" x14ac:dyDescent="0.2">
      <c r="B180" s="106"/>
      <c r="C180" s="106"/>
      <c r="D180" s="106"/>
      <c r="E180" s="106"/>
      <c r="F180" s="106"/>
      <c r="G180" s="106"/>
      <c r="H180" s="106"/>
      <c r="I180" s="106"/>
      <c r="J180" s="106"/>
      <c r="K180" s="106"/>
      <c r="L180" s="106"/>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c r="CE180" s="106"/>
      <c r="CF180" s="106"/>
      <c r="CG180" s="106"/>
      <c r="CH180" s="106"/>
      <c r="CI180" s="106"/>
      <c r="CJ180" s="106"/>
      <c r="CK180" s="106"/>
      <c r="CL180" s="106"/>
      <c r="CM180" s="106"/>
      <c r="CN180" s="106"/>
      <c r="CO180" s="106"/>
      <c r="CP180" s="106"/>
      <c r="CQ180" s="106"/>
      <c r="CR180" s="106"/>
      <c r="CS180" s="106"/>
      <c r="CT180" s="106"/>
      <c r="CU180" s="106"/>
      <c r="CV180" s="106"/>
      <c r="CW180" s="106"/>
      <c r="CX180" s="106"/>
      <c r="CY180" s="106"/>
      <c r="CZ180" s="106"/>
      <c r="DA180" s="106"/>
      <c r="DB180" s="106"/>
      <c r="DC180" s="106"/>
      <c r="DD180" s="106"/>
      <c r="DE180" s="106"/>
      <c r="DF180" s="106"/>
      <c r="DG180" s="106"/>
      <c r="DH180" s="106"/>
      <c r="DI180" s="106"/>
      <c r="DJ180" s="106"/>
      <c r="DK180" s="106"/>
      <c r="DL180" s="106"/>
      <c r="DM180" s="106"/>
      <c r="DN180" s="106"/>
      <c r="DO180" s="106"/>
      <c r="DP180" s="106"/>
      <c r="DQ180" s="106"/>
      <c r="DR180" s="106"/>
      <c r="DS180" s="106"/>
      <c r="DT180" s="106"/>
      <c r="DU180" s="106"/>
      <c r="DV180" s="106"/>
      <c r="DW180" s="106"/>
      <c r="DX180" s="106"/>
      <c r="DY180" s="106"/>
    </row>
    <row r="181" spans="1:129" x14ac:dyDescent="0.2">
      <c r="B181" s="106"/>
      <c r="C181" s="106"/>
      <c r="D181" s="106"/>
      <c r="E181" s="106"/>
      <c r="F181" s="106"/>
      <c r="G181" s="106"/>
      <c r="H181" s="106"/>
      <c r="I181" s="106"/>
      <c r="J181" s="106"/>
      <c r="K181" s="106"/>
      <c r="L181" s="106"/>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c r="CE181" s="106"/>
      <c r="CF181" s="106"/>
      <c r="CG181" s="106"/>
      <c r="CH181" s="106"/>
      <c r="CI181" s="106"/>
      <c r="CJ181" s="106"/>
      <c r="CK181" s="106"/>
      <c r="CL181" s="106"/>
      <c r="CM181" s="106"/>
      <c r="CN181" s="106"/>
      <c r="CO181" s="106"/>
      <c r="CP181" s="106"/>
      <c r="CQ181" s="106"/>
      <c r="CR181" s="106"/>
      <c r="CS181" s="106"/>
      <c r="CT181" s="106"/>
      <c r="CU181" s="106"/>
      <c r="CV181" s="106"/>
      <c r="CW181" s="106"/>
      <c r="CX181" s="106"/>
      <c r="CY181" s="106"/>
      <c r="CZ181" s="106"/>
      <c r="DA181" s="106"/>
      <c r="DB181" s="106"/>
      <c r="DC181" s="106"/>
      <c r="DD181" s="106"/>
      <c r="DE181" s="106"/>
      <c r="DF181" s="106"/>
      <c r="DG181" s="106"/>
      <c r="DH181" s="106"/>
      <c r="DI181" s="106"/>
      <c r="DJ181" s="106"/>
      <c r="DK181" s="106"/>
      <c r="DL181" s="106"/>
      <c r="DM181" s="106"/>
      <c r="DN181" s="106"/>
      <c r="DO181" s="106"/>
      <c r="DP181" s="106"/>
      <c r="DQ181" s="106"/>
      <c r="DR181" s="106"/>
      <c r="DS181" s="106"/>
      <c r="DT181" s="106"/>
      <c r="DU181" s="106"/>
      <c r="DV181" s="106"/>
      <c r="DW181" s="106"/>
      <c r="DX181" s="106"/>
      <c r="DY181" s="106"/>
    </row>
    <row r="182" spans="1:129" x14ac:dyDescent="0.2">
      <c r="B182" s="106"/>
      <c r="C182" s="106"/>
      <c r="D182" s="106"/>
      <c r="E182" s="106"/>
      <c r="F182" s="106"/>
      <c r="G182" s="106"/>
      <c r="H182" s="106"/>
      <c r="I182" s="106"/>
      <c r="J182" s="106"/>
      <c r="K182" s="106"/>
      <c r="L182" s="106"/>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c r="CE182" s="106"/>
      <c r="CF182" s="106"/>
      <c r="CG182" s="106"/>
      <c r="CH182" s="106"/>
      <c r="CI182" s="106"/>
      <c r="CJ182" s="106"/>
      <c r="CK182" s="106"/>
      <c r="CL182" s="106"/>
      <c r="CM182" s="106"/>
      <c r="CN182" s="106"/>
      <c r="CO182" s="106"/>
      <c r="CP182" s="106"/>
      <c r="CQ182" s="106"/>
      <c r="CR182" s="106"/>
      <c r="CS182" s="106"/>
      <c r="CT182" s="106"/>
      <c r="CU182" s="106"/>
      <c r="CV182" s="106"/>
      <c r="CW182" s="106"/>
      <c r="CX182" s="106"/>
      <c r="CY182" s="106"/>
      <c r="CZ182" s="106"/>
      <c r="DA182" s="106"/>
      <c r="DB182" s="106"/>
      <c r="DC182" s="106"/>
      <c r="DD182" s="106"/>
      <c r="DE182" s="106"/>
      <c r="DF182" s="106"/>
      <c r="DG182" s="106"/>
      <c r="DH182" s="106"/>
      <c r="DI182" s="106"/>
      <c r="DJ182" s="106"/>
      <c r="DK182" s="106"/>
      <c r="DL182" s="106"/>
      <c r="DM182" s="106"/>
      <c r="DN182" s="106"/>
      <c r="DO182" s="106"/>
      <c r="DP182" s="106"/>
      <c r="DQ182" s="106"/>
      <c r="DR182" s="106"/>
      <c r="DS182" s="106"/>
      <c r="DT182" s="106"/>
      <c r="DU182" s="106"/>
      <c r="DV182" s="106"/>
      <c r="DW182" s="106"/>
      <c r="DX182" s="106"/>
      <c r="DY182" s="106"/>
    </row>
    <row r="183" spans="1:129" x14ac:dyDescent="0.2">
      <c r="B183" s="106"/>
      <c r="C183" s="106"/>
      <c r="D183" s="106"/>
      <c r="E183" s="106"/>
      <c r="F183" s="106"/>
      <c r="G183" s="106"/>
      <c r="H183" s="106"/>
      <c r="I183" s="106"/>
      <c r="J183" s="106"/>
      <c r="K183" s="106"/>
      <c r="L183" s="106"/>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c r="CE183" s="106"/>
      <c r="CF183" s="106"/>
      <c r="CG183" s="106"/>
      <c r="CH183" s="106"/>
      <c r="CI183" s="106"/>
      <c r="CJ183" s="106"/>
      <c r="CK183" s="106"/>
      <c r="CL183" s="106"/>
      <c r="CM183" s="106"/>
      <c r="CN183" s="106"/>
      <c r="CO183" s="106"/>
      <c r="CP183" s="106"/>
      <c r="CQ183" s="106"/>
      <c r="CR183" s="106"/>
      <c r="CS183" s="106"/>
      <c r="CT183" s="106"/>
      <c r="CU183" s="106"/>
      <c r="CV183" s="106"/>
      <c r="CW183" s="106"/>
      <c r="CX183" s="106"/>
      <c r="CY183" s="106"/>
      <c r="CZ183" s="106"/>
      <c r="DA183" s="106"/>
      <c r="DB183" s="106"/>
      <c r="DC183" s="106"/>
      <c r="DD183" s="106"/>
      <c r="DE183" s="106"/>
      <c r="DF183" s="106"/>
      <c r="DG183" s="106"/>
      <c r="DH183" s="106"/>
      <c r="DI183" s="106"/>
      <c r="DJ183" s="106"/>
      <c r="DK183" s="106"/>
      <c r="DL183" s="106"/>
      <c r="DM183" s="106"/>
      <c r="DN183" s="106"/>
      <c r="DO183" s="106"/>
      <c r="DP183" s="106"/>
      <c r="DQ183" s="106"/>
      <c r="DR183" s="106"/>
      <c r="DS183" s="106"/>
      <c r="DT183" s="106"/>
      <c r="DU183" s="106"/>
      <c r="DV183" s="106"/>
      <c r="DW183" s="106"/>
      <c r="DX183" s="106"/>
      <c r="DY183" s="106"/>
    </row>
    <row r="184" spans="1:129" x14ac:dyDescent="0.2">
      <c r="B184" s="106"/>
      <c r="C184" s="106"/>
      <c r="D184" s="106"/>
      <c r="E184" s="106"/>
      <c r="F184" s="106"/>
      <c r="G184" s="106"/>
      <c r="H184" s="106"/>
      <c r="I184" s="106"/>
      <c r="J184" s="106"/>
      <c r="K184" s="106"/>
      <c r="L184" s="106"/>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c r="CE184" s="106"/>
      <c r="CF184" s="106"/>
      <c r="CG184" s="106"/>
      <c r="CH184" s="106"/>
      <c r="CI184" s="106"/>
      <c r="CJ184" s="106"/>
      <c r="CK184" s="106"/>
      <c r="CL184" s="106"/>
      <c r="CM184" s="106"/>
      <c r="CN184" s="106"/>
      <c r="CO184" s="106"/>
      <c r="CP184" s="106"/>
      <c r="CQ184" s="106"/>
      <c r="CR184" s="106"/>
      <c r="CS184" s="106"/>
      <c r="CT184" s="106"/>
      <c r="CU184" s="106"/>
      <c r="CV184" s="106"/>
      <c r="CW184" s="106"/>
      <c r="CX184" s="106"/>
      <c r="CY184" s="106"/>
      <c r="CZ184" s="106"/>
      <c r="DA184" s="106"/>
      <c r="DB184" s="106"/>
      <c r="DC184" s="106"/>
      <c r="DD184" s="106"/>
      <c r="DE184" s="106"/>
      <c r="DF184" s="106"/>
      <c r="DG184" s="106"/>
      <c r="DH184" s="106"/>
      <c r="DI184" s="106"/>
      <c r="DJ184" s="106"/>
      <c r="DK184" s="106"/>
      <c r="DL184" s="106"/>
      <c r="DM184" s="106"/>
      <c r="DN184" s="106"/>
      <c r="DO184" s="106"/>
      <c r="DP184" s="106"/>
      <c r="DQ184" s="106"/>
      <c r="DR184" s="106"/>
      <c r="DS184" s="106"/>
      <c r="DT184" s="106"/>
      <c r="DU184" s="106"/>
      <c r="DV184" s="106"/>
      <c r="DW184" s="106"/>
      <c r="DX184" s="106"/>
      <c r="DY184" s="106"/>
    </row>
    <row r="185" spans="1:129" x14ac:dyDescent="0.2">
      <c r="B185" s="106"/>
      <c r="C185" s="106"/>
      <c r="D185" s="106"/>
      <c r="E185" s="106"/>
      <c r="F185" s="106"/>
      <c r="G185" s="106"/>
      <c r="H185" s="106"/>
      <c r="I185" s="106"/>
      <c r="J185" s="106"/>
      <c r="K185" s="106"/>
      <c r="L185" s="106"/>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c r="CE185" s="106"/>
      <c r="CF185" s="106"/>
      <c r="CG185" s="106"/>
      <c r="CH185" s="106"/>
      <c r="CI185" s="106"/>
      <c r="CJ185" s="106"/>
      <c r="CK185" s="106"/>
      <c r="CL185" s="106"/>
      <c r="CM185" s="106"/>
      <c r="CN185" s="106"/>
      <c r="CO185" s="106"/>
      <c r="CP185" s="106"/>
      <c r="CQ185" s="106"/>
      <c r="CR185" s="106"/>
      <c r="CS185" s="106"/>
      <c r="CT185" s="106"/>
      <c r="CU185" s="106"/>
      <c r="CV185" s="106"/>
      <c r="CW185" s="106"/>
      <c r="CX185" s="106"/>
      <c r="CY185" s="106"/>
      <c r="CZ185" s="106"/>
      <c r="DA185" s="106"/>
      <c r="DB185" s="106"/>
      <c r="DC185" s="106"/>
      <c r="DD185" s="106"/>
      <c r="DE185" s="106"/>
      <c r="DF185" s="106"/>
      <c r="DG185" s="106"/>
      <c r="DH185" s="106"/>
      <c r="DI185" s="106"/>
      <c r="DJ185" s="106"/>
      <c r="DK185" s="106"/>
      <c r="DL185" s="106"/>
      <c r="DM185" s="106"/>
      <c r="DN185" s="106"/>
      <c r="DO185" s="106"/>
      <c r="DP185" s="106"/>
      <c r="DQ185" s="106"/>
      <c r="DR185" s="106"/>
      <c r="DS185" s="106"/>
      <c r="DT185" s="106"/>
      <c r="DU185" s="106"/>
      <c r="DV185" s="106"/>
      <c r="DW185" s="106"/>
      <c r="DX185" s="106"/>
      <c r="DY185" s="106"/>
    </row>
    <row r="186" spans="1:129" x14ac:dyDescent="0.2">
      <c r="B186" s="106"/>
      <c r="C186" s="106"/>
      <c r="D186" s="106"/>
      <c r="E186" s="106"/>
      <c r="F186" s="106"/>
      <c r="G186" s="106"/>
      <c r="H186" s="106"/>
      <c r="I186" s="106"/>
      <c r="J186" s="106"/>
      <c r="K186" s="106"/>
      <c r="L186" s="106"/>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c r="CE186" s="106"/>
      <c r="CF186" s="106"/>
      <c r="CG186" s="106"/>
      <c r="CH186" s="106"/>
      <c r="CI186" s="106"/>
      <c r="CJ186" s="106"/>
      <c r="CK186" s="106"/>
      <c r="CL186" s="106"/>
      <c r="CM186" s="106"/>
      <c r="CN186" s="106"/>
      <c r="CO186" s="106"/>
      <c r="CP186" s="106"/>
      <c r="CQ186" s="106"/>
      <c r="CR186" s="106"/>
      <c r="CS186" s="106"/>
      <c r="CT186" s="106"/>
      <c r="CU186" s="106"/>
      <c r="CV186" s="106"/>
      <c r="CW186" s="106"/>
      <c r="CX186" s="106"/>
      <c r="CY186" s="106"/>
      <c r="CZ186" s="106"/>
      <c r="DA186" s="106"/>
      <c r="DB186" s="106"/>
      <c r="DC186" s="106"/>
      <c r="DD186" s="106"/>
      <c r="DE186" s="106"/>
      <c r="DF186" s="106"/>
      <c r="DG186" s="106"/>
      <c r="DH186" s="106"/>
      <c r="DI186" s="106"/>
      <c r="DJ186" s="106"/>
      <c r="DK186" s="106"/>
      <c r="DL186" s="106"/>
      <c r="DM186" s="106"/>
      <c r="DN186" s="106"/>
      <c r="DO186" s="106"/>
      <c r="DP186" s="106"/>
      <c r="DQ186" s="106"/>
      <c r="DR186" s="106"/>
      <c r="DS186" s="106"/>
      <c r="DT186" s="106"/>
      <c r="DU186" s="106"/>
      <c r="DV186" s="106"/>
      <c r="DW186" s="106"/>
      <c r="DX186" s="106"/>
      <c r="DY186" s="106"/>
    </row>
    <row r="187" spans="1:129" x14ac:dyDescent="0.2">
      <c r="B187" s="106"/>
      <c r="C187" s="106"/>
      <c r="D187" s="106"/>
      <c r="E187" s="106"/>
      <c r="F187" s="106"/>
      <c r="G187" s="106"/>
      <c r="H187" s="106"/>
      <c r="I187" s="106"/>
      <c r="J187" s="106"/>
      <c r="K187" s="106"/>
      <c r="L187" s="106"/>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c r="CE187" s="106"/>
      <c r="CF187" s="106"/>
      <c r="CG187" s="106"/>
      <c r="CH187" s="106"/>
      <c r="CI187" s="106"/>
      <c r="CJ187" s="106"/>
      <c r="CK187" s="106"/>
      <c r="CL187" s="106"/>
      <c r="CM187" s="106"/>
      <c r="CN187" s="106"/>
      <c r="CO187" s="106"/>
      <c r="CP187" s="106"/>
      <c r="CQ187" s="106"/>
      <c r="CR187" s="106"/>
      <c r="CS187" s="106"/>
      <c r="CT187" s="106"/>
      <c r="CU187" s="106"/>
      <c r="CV187" s="106"/>
      <c r="CW187" s="106"/>
      <c r="CX187" s="106"/>
      <c r="CY187" s="106"/>
      <c r="CZ187" s="106"/>
      <c r="DA187" s="106"/>
      <c r="DB187" s="106"/>
      <c r="DC187" s="106"/>
      <c r="DD187" s="106"/>
      <c r="DE187" s="106"/>
      <c r="DF187" s="106"/>
      <c r="DG187" s="106"/>
      <c r="DH187" s="106"/>
      <c r="DI187" s="106"/>
      <c r="DJ187" s="106"/>
      <c r="DK187" s="106"/>
      <c r="DL187" s="106"/>
      <c r="DM187" s="106"/>
      <c r="DN187" s="106"/>
      <c r="DO187" s="106"/>
      <c r="DP187" s="106"/>
      <c r="DQ187" s="106"/>
      <c r="DR187" s="106"/>
      <c r="DS187" s="106"/>
      <c r="DT187" s="106"/>
      <c r="DU187" s="106"/>
      <c r="DV187" s="106"/>
      <c r="DW187" s="106"/>
      <c r="DX187" s="106"/>
      <c r="DY187" s="106"/>
    </row>
    <row r="188" spans="1:129" x14ac:dyDescent="0.2">
      <c r="B188" s="106"/>
      <c r="C188" s="106"/>
      <c r="D188" s="106"/>
      <c r="E188" s="106"/>
      <c r="F188" s="106"/>
      <c r="G188" s="106"/>
      <c r="H188" s="106"/>
      <c r="I188" s="106"/>
      <c r="J188" s="106"/>
      <c r="K188" s="106"/>
      <c r="L188" s="106"/>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c r="CE188" s="106"/>
      <c r="CF188" s="106"/>
      <c r="CG188" s="106"/>
      <c r="CH188" s="106"/>
      <c r="CI188" s="106"/>
      <c r="CJ188" s="106"/>
      <c r="CK188" s="106"/>
      <c r="CL188" s="106"/>
      <c r="CM188" s="106"/>
      <c r="CN188" s="106"/>
      <c r="CO188" s="106"/>
      <c r="CP188" s="106"/>
      <c r="CQ188" s="106"/>
      <c r="CR188" s="106"/>
      <c r="CS188" s="106"/>
      <c r="CT188" s="106"/>
      <c r="CU188" s="106"/>
      <c r="CV188" s="106"/>
      <c r="CW188" s="106"/>
      <c r="CX188" s="106"/>
      <c r="CY188" s="106"/>
      <c r="CZ188" s="106"/>
      <c r="DA188" s="106"/>
      <c r="DB188" s="106"/>
      <c r="DC188" s="106"/>
      <c r="DD188" s="106"/>
      <c r="DE188" s="106"/>
      <c r="DF188" s="106"/>
      <c r="DG188" s="106"/>
      <c r="DH188" s="106"/>
      <c r="DI188" s="106"/>
      <c r="DJ188" s="106"/>
      <c r="DK188" s="106"/>
      <c r="DL188" s="106"/>
      <c r="DM188" s="106"/>
      <c r="DN188" s="106"/>
      <c r="DO188" s="106"/>
      <c r="DP188" s="106"/>
      <c r="DQ188" s="106"/>
      <c r="DR188" s="106"/>
      <c r="DS188" s="106"/>
      <c r="DT188" s="106"/>
      <c r="DU188" s="106"/>
      <c r="DV188" s="106"/>
      <c r="DW188" s="106"/>
      <c r="DX188" s="106"/>
      <c r="DY188" s="106"/>
    </row>
    <row r="189" spans="1:129" x14ac:dyDescent="0.2">
      <c r="B189" s="106"/>
      <c r="C189" s="106"/>
      <c r="D189" s="106"/>
      <c r="E189" s="106"/>
      <c r="F189" s="106"/>
      <c r="G189" s="106"/>
      <c r="H189" s="106"/>
      <c r="I189" s="106"/>
      <c r="J189" s="106"/>
      <c r="K189" s="106"/>
      <c r="L189" s="106"/>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c r="CE189" s="106"/>
      <c r="CF189" s="106"/>
      <c r="CG189" s="106"/>
      <c r="CH189" s="106"/>
      <c r="CI189" s="106"/>
      <c r="CJ189" s="106"/>
      <c r="CK189" s="106"/>
      <c r="CL189" s="106"/>
      <c r="CM189" s="106"/>
      <c r="CN189" s="106"/>
      <c r="CO189" s="106"/>
      <c r="CP189" s="106"/>
      <c r="CQ189" s="106"/>
      <c r="CR189" s="106"/>
      <c r="CS189" s="106"/>
      <c r="CT189" s="106"/>
      <c r="CU189" s="106"/>
      <c r="CV189" s="106"/>
      <c r="CW189" s="106"/>
      <c r="CX189" s="106"/>
      <c r="CY189" s="106"/>
      <c r="CZ189" s="106"/>
      <c r="DA189" s="106"/>
      <c r="DB189" s="106"/>
      <c r="DC189" s="106"/>
      <c r="DD189" s="106"/>
      <c r="DE189" s="106"/>
      <c r="DF189" s="106"/>
      <c r="DG189" s="106"/>
      <c r="DH189" s="106"/>
      <c r="DI189" s="106"/>
      <c r="DJ189" s="106"/>
      <c r="DK189" s="106"/>
      <c r="DL189" s="106"/>
      <c r="DM189" s="106"/>
      <c r="DN189" s="106"/>
      <c r="DO189" s="106"/>
      <c r="DP189" s="106"/>
      <c r="DQ189" s="106"/>
      <c r="DR189" s="106"/>
      <c r="DS189" s="106"/>
      <c r="DT189" s="106"/>
      <c r="DU189" s="106"/>
      <c r="DV189" s="106"/>
      <c r="DW189" s="106"/>
      <c r="DX189" s="106"/>
      <c r="DY189" s="106"/>
    </row>
    <row r="190" spans="1:129" x14ac:dyDescent="0.2">
      <c r="B190" s="106"/>
      <c r="C190" s="106"/>
      <c r="D190" s="106"/>
      <c r="E190" s="106"/>
      <c r="F190" s="106"/>
      <c r="G190" s="106"/>
      <c r="H190" s="106"/>
      <c r="I190" s="106"/>
      <c r="J190" s="106"/>
      <c r="K190" s="106"/>
      <c r="L190" s="106"/>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c r="CE190" s="106"/>
      <c r="CF190" s="106"/>
      <c r="CG190" s="106"/>
      <c r="CH190" s="106"/>
      <c r="CI190" s="106"/>
      <c r="CJ190" s="106"/>
      <c r="CK190" s="106"/>
      <c r="CL190" s="106"/>
      <c r="CM190" s="106"/>
      <c r="CN190" s="106"/>
      <c r="CO190" s="106"/>
      <c r="CP190" s="106"/>
      <c r="CQ190" s="106"/>
      <c r="CR190" s="106"/>
      <c r="CS190" s="106"/>
      <c r="CT190" s="106"/>
      <c r="CU190" s="106"/>
      <c r="CV190" s="106"/>
      <c r="CW190" s="106"/>
      <c r="CX190" s="106"/>
      <c r="CY190" s="106"/>
      <c r="CZ190" s="106"/>
      <c r="DA190" s="106"/>
      <c r="DB190" s="106"/>
      <c r="DC190" s="106"/>
      <c r="DD190" s="106"/>
      <c r="DE190" s="106"/>
      <c r="DF190" s="106"/>
      <c r="DG190" s="106"/>
      <c r="DH190" s="106"/>
      <c r="DI190" s="106"/>
      <c r="DJ190" s="106"/>
      <c r="DK190" s="106"/>
      <c r="DL190" s="106"/>
      <c r="DM190" s="106"/>
      <c r="DN190" s="106"/>
      <c r="DO190" s="106"/>
      <c r="DP190" s="106"/>
      <c r="DQ190" s="106"/>
      <c r="DR190" s="106"/>
      <c r="DS190" s="106"/>
      <c r="DT190" s="106"/>
      <c r="DU190" s="106"/>
      <c r="DV190" s="106"/>
      <c r="DW190" s="106"/>
      <c r="DX190" s="106"/>
      <c r="DY190" s="106"/>
    </row>
    <row r="191" spans="1:129" x14ac:dyDescent="0.2">
      <c r="B191" s="106"/>
      <c r="C191" s="106"/>
      <c r="D191" s="106"/>
      <c r="E191" s="106"/>
      <c r="F191" s="106"/>
      <c r="G191" s="106"/>
      <c r="H191" s="106"/>
      <c r="I191" s="106"/>
      <c r="J191" s="106"/>
      <c r="K191" s="106"/>
      <c r="L191" s="106"/>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c r="CE191" s="106"/>
      <c r="CF191" s="106"/>
      <c r="CG191" s="106"/>
      <c r="CH191" s="106"/>
      <c r="CI191" s="106"/>
      <c r="CJ191" s="106"/>
      <c r="CK191" s="106"/>
      <c r="CL191" s="106"/>
      <c r="CM191" s="106"/>
      <c r="CN191" s="106"/>
      <c r="CO191" s="106"/>
      <c r="CP191" s="106"/>
      <c r="CQ191" s="106"/>
      <c r="CR191" s="106"/>
      <c r="CS191" s="106"/>
      <c r="CT191" s="106"/>
      <c r="CU191" s="106"/>
      <c r="CV191" s="106"/>
      <c r="CW191" s="106"/>
      <c r="CX191" s="106"/>
      <c r="CY191" s="106"/>
      <c r="CZ191" s="106"/>
      <c r="DA191" s="106"/>
      <c r="DB191" s="106"/>
      <c r="DC191" s="106"/>
      <c r="DD191" s="106"/>
      <c r="DE191" s="106"/>
      <c r="DF191" s="106"/>
      <c r="DG191" s="106"/>
      <c r="DH191" s="106"/>
      <c r="DI191" s="106"/>
      <c r="DJ191" s="106"/>
      <c r="DK191" s="106"/>
      <c r="DL191" s="106"/>
      <c r="DM191" s="106"/>
      <c r="DN191" s="106"/>
      <c r="DO191" s="106"/>
      <c r="DP191" s="106"/>
      <c r="DQ191" s="106"/>
      <c r="DR191" s="106"/>
      <c r="DS191" s="106"/>
      <c r="DT191" s="106"/>
      <c r="DU191" s="106"/>
      <c r="DV191" s="106"/>
      <c r="DW191" s="106"/>
      <c r="DX191" s="106"/>
      <c r="DY191" s="106"/>
    </row>
    <row r="192" spans="1:129" x14ac:dyDescent="0.2">
      <c r="B192" s="106"/>
      <c r="C192" s="106"/>
      <c r="D192" s="106"/>
      <c r="E192" s="106"/>
      <c r="F192" s="106"/>
      <c r="G192" s="106"/>
      <c r="H192" s="106"/>
      <c r="I192" s="106"/>
      <c r="J192" s="106"/>
      <c r="K192" s="106"/>
      <c r="L192" s="106"/>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c r="CE192" s="106"/>
      <c r="CF192" s="106"/>
      <c r="CG192" s="106"/>
      <c r="CH192" s="106"/>
      <c r="CI192" s="106"/>
      <c r="CJ192" s="106"/>
      <c r="CK192" s="106"/>
      <c r="CL192" s="106"/>
      <c r="CM192" s="106"/>
      <c r="CN192" s="106"/>
      <c r="CO192" s="106"/>
      <c r="CP192" s="106"/>
      <c r="CQ192" s="106"/>
      <c r="CR192" s="106"/>
      <c r="CS192" s="106"/>
      <c r="CT192" s="106"/>
      <c r="CU192" s="106"/>
      <c r="CV192" s="106"/>
      <c r="CW192" s="106"/>
      <c r="CX192" s="106"/>
      <c r="CY192" s="106"/>
      <c r="CZ192" s="106"/>
      <c r="DA192" s="106"/>
      <c r="DB192" s="106"/>
      <c r="DC192" s="106"/>
      <c r="DD192" s="106"/>
      <c r="DE192" s="106"/>
      <c r="DF192" s="106"/>
      <c r="DG192" s="106"/>
      <c r="DH192" s="106"/>
      <c r="DI192" s="106"/>
      <c r="DJ192" s="106"/>
      <c r="DK192" s="106"/>
      <c r="DL192" s="106"/>
      <c r="DM192" s="106"/>
      <c r="DN192" s="106"/>
      <c r="DO192" s="106"/>
      <c r="DP192" s="106"/>
      <c r="DQ192" s="106"/>
      <c r="DR192" s="106"/>
      <c r="DS192" s="106"/>
      <c r="DT192" s="106"/>
      <c r="DU192" s="106"/>
      <c r="DV192" s="106"/>
      <c r="DW192" s="106"/>
      <c r="DX192" s="106"/>
      <c r="DY192" s="106"/>
    </row>
    <row r="193" spans="2:129" x14ac:dyDescent="0.2">
      <c r="B193" s="106"/>
      <c r="C193" s="106"/>
      <c r="D193" s="106"/>
      <c r="E193" s="106"/>
      <c r="F193" s="106"/>
      <c r="G193" s="106"/>
      <c r="H193" s="106"/>
      <c r="I193" s="106"/>
      <c r="J193" s="106"/>
      <c r="K193" s="106"/>
      <c r="L193" s="106"/>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c r="CE193" s="106"/>
      <c r="CF193" s="106"/>
      <c r="CG193" s="106"/>
      <c r="CH193" s="106"/>
      <c r="CI193" s="106"/>
      <c r="CJ193" s="106"/>
      <c r="CK193" s="106"/>
      <c r="CL193" s="106"/>
      <c r="CM193" s="106"/>
      <c r="CN193" s="106"/>
      <c r="CO193" s="106"/>
      <c r="CP193" s="106"/>
      <c r="CQ193" s="106"/>
      <c r="CR193" s="106"/>
      <c r="CS193" s="106"/>
      <c r="CT193" s="106"/>
      <c r="CU193" s="106"/>
      <c r="CV193" s="106"/>
      <c r="CW193" s="106"/>
      <c r="CX193" s="106"/>
      <c r="CY193" s="106"/>
      <c r="CZ193" s="106"/>
      <c r="DA193" s="106"/>
      <c r="DB193" s="106"/>
      <c r="DC193" s="106"/>
      <c r="DD193" s="106"/>
      <c r="DE193" s="106"/>
      <c r="DF193" s="106"/>
      <c r="DG193" s="106"/>
      <c r="DH193" s="106"/>
      <c r="DI193" s="106"/>
      <c r="DJ193" s="106"/>
      <c r="DK193" s="106"/>
      <c r="DL193" s="106"/>
      <c r="DM193" s="106"/>
      <c r="DN193" s="106"/>
      <c r="DO193" s="106"/>
      <c r="DP193" s="106"/>
      <c r="DQ193" s="106"/>
      <c r="DR193" s="106"/>
      <c r="DS193" s="106"/>
      <c r="DT193" s="106"/>
      <c r="DU193" s="106"/>
      <c r="DV193" s="106"/>
      <c r="DW193" s="106"/>
      <c r="DX193" s="106"/>
      <c r="DY193" s="106"/>
    </row>
    <row r="194" spans="2:129" x14ac:dyDescent="0.2">
      <c r="B194" s="106"/>
      <c r="C194" s="106"/>
      <c r="D194" s="106"/>
      <c r="E194" s="106"/>
      <c r="F194" s="106"/>
      <c r="G194" s="106"/>
      <c r="H194" s="106"/>
      <c r="I194" s="106"/>
      <c r="J194" s="106"/>
      <c r="K194" s="106"/>
      <c r="L194" s="106"/>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c r="CE194" s="106"/>
      <c r="CF194" s="106"/>
      <c r="CG194" s="106"/>
      <c r="CH194" s="106"/>
      <c r="CI194" s="106"/>
      <c r="CJ194" s="106"/>
      <c r="CK194" s="106"/>
      <c r="CL194" s="106"/>
      <c r="CM194" s="106"/>
      <c r="CN194" s="106"/>
      <c r="CO194" s="106"/>
      <c r="CP194" s="106"/>
      <c r="CQ194" s="106"/>
      <c r="CR194" s="106"/>
      <c r="CS194" s="106"/>
      <c r="CT194" s="106"/>
      <c r="CU194" s="106"/>
      <c r="CV194" s="106"/>
      <c r="CW194" s="106"/>
      <c r="CX194" s="106"/>
      <c r="CY194" s="106"/>
      <c r="CZ194" s="106"/>
      <c r="DA194" s="106"/>
      <c r="DB194" s="106"/>
      <c r="DC194" s="106"/>
      <c r="DD194" s="106"/>
      <c r="DE194" s="106"/>
      <c r="DF194" s="106"/>
      <c r="DG194" s="106"/>
      <c r="DH194" s="106"/>
      <c r="DI194" s="106"/>
      <c r="DJ194" s="106"/>
      <c r="DK194" s="106"/>
      <c r="DL194" s="106"/>
      <c r="DM194" s="106"/>
      <c r="DN194" s="106"/>
      <c r="DO194" s="106"/>
      <c r="DP194" s="106"/>
      <c r="DQ194" s="106"/>
      <c r="DR194" s="106"/>
      <c r="DS194" s="106"/>
      <c r="DT194" s="106"/>
      <c r="DU194" s="106"/>
      <c r="DV194" s="106"/>
      <c r="DW194" s="106"/>
      <c r="DX194" s="106"/>
      <c r="DY194" s="106"/>
    </row>
    <row r="195" spans="2:129" x14ac:dyDescent="0.2">
      <c r="B195" s="106"/>
      <c r="C195" s="106"/>
      <c r="D195" s="106"/>
      <c r="E195" s="106"/>
      <c r="F195" s="106"/>
      <c r="G195" s="106"/>
      <c r="H195" s="106"/>
      <c r="I195" s="106"/>
      <c r="J195" s="106"/>
      <c r="K195" s="106"/>
      <c r="L195" s="106"/>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c r="CE195" s="106"/>
      <c r="CF195" s="106"/>
      <c r="CG195" s="106"/>
      <c r="CH195" s="106"/>
      <c r="CI195" s="106"/>
      <c r="CJ195" s="106"/>
      <c r="CK195" s="106"/>
      <c r="CL195" s="106"/>
      <c r="CM195" s="106"/>
      <c r="CN195" s="106"/>
      <c r="CO195" s="106"/>
      <c r="CP195" s="106"/>
      <c r="CQ195" s="106"/>
      <c r="CR195" s="106"/>
      <c r="CS195" s="106"/>
      <c r="CT195" s="106"/>
      <c r="CU195" s="106"/>
      <c r="CV195" s="106"/>
      <c r="CW195" s="106"/>
      <c r="CX195" s="106"/>
      <c r="CY195" s="106"/>
      <c r="CZ195" s="106"/>
      <c r="DA195" s="106"/>
      <c r="DB195" s="106"/>
      <c r="DC195" s="106"/>
      <c r="DD195" s="106"/>
      <c r="DE195" s="106"/>
      <c r="DF195" s="106"/>
      <c r="DG195" s="106"/>
      <c r="DH195" s="106"/>
      <c r="DI195" s="106"/>
      <c r="DJ195" s="106"/>
      <c r="DK195" s="106"/>
      <c r="DL195" s="106"/>
      <c r="DM195" s="106"/>
      <c r="DN195" s="106"/>
      <c r="DO195" s="106"/>
      <c r="DP195" s="106"/>
      <c r="DQ195" s="106"/>
      <c r="DR195" s="106"/>
      <c r="DS195" s="106"/>
      <c r="DT195" s="106"/>
      <c r="DU195" s="106"/>
      <c r="DV195" s="106"/>
      <c r="DW195" s="106"/>
      <c r="DX195" s="106"/>
      <c r="DY195" s="106"/>
    </row>
    <row r="196" spans="2:129" x14ac:dyDescent="0.2">
      <c r="B196" s="106"/>
      <c r="C196" s="106"/>
      <c r="D196" s="106"/>
      <c r="E196" s="106"/>
      <c r="F196" s="106"/>
      <c r="G196" s="106"/>
      <c r="H196" s="106"/>
      <c r="I196" s="106"/>
      <c r="J196" s="106"/>
      <c r="K196" s="106"/>
      <c r="L196" s="106"/>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c r="CE196" s="106"/>
      <c r="CF196" s="106"/>
      <c r="CG196" s="106"/>
      <c r="CH196" s="106"/>
      <c r="CI196" s="106"/>
      <c r="CJ196" s="106"/>
      <c r="CK196" s="106"/>
      <c r="CL196" s="106"/>
      <c r="CM196" s="106"/>
      <c r="CN196" s="106"/>
      <c r="CO196" s="106"/>
      <c r="CP196" s="106"/>
      <c r="CQ196" s="106"/>
      <c r="CR196" s="106"/>
      <c r="CS196" s="106"/>
      <c r="CT196" s="106"/>
      <c r="CU196" s="106"/>
      <c r="CV196" s="106"/>
      <c r="CW196" s="106"/>
      <c r="CX196" s="106"/>
      <c r="CY196" s="106"/>
      <c r="CZ196" s="106"/>
      <c r="DA196" s="106"/>
      <c r="DB196" s="106"/>
      <c r="DC196" s="106"/>
      <c r="DD196" s="106"/>
      <c r="DE196" s="106"/>
      <c r="DF196" s="106"/>
      <c r="DG196" s="106"/>
      <c r="DH196" s="106"/>
      <c r="DI196" s="106"/>
      <c r="DJ196" s="106"/>
      <c r="DK196" s="106"/>
      <c r="DL196" s="106"/>
      <c r="DM196" s="106"/>
      <c r="DN196" s="106"/>
      <c r="DO196" s="106"/>
      <c r="DP196" s="106"/>
      <c r="DQ196" s="106"/>
      <c r="DR196" s="106"/>
      <c r="DS196" s="106"/>
      <c r="DT196" s="106"/>
      <c r="DU196" s="106"/>
      <c r="DV196" s="106"/>
      <c r="DW196" s="106"/>
      <c r="DX196" s="106"/>
      <c r="DY196" s="106"/>
    </row>
    <row r="197" spans="2:129" x14ac:dyDescent="0.2">
      <c r="B197" s="106"/>
      <c r="C197" s="106"/>
      <c r="D197" s="106"/>
      <c r="E197" s="106"/>
      <c r="F197" s="106"/>
      <c r="G197" s="106"/>
      <c r="H197" s="106"/>
      <c r="I197" s="106"/>
      <c r="J197" s="106"/>
      <c r="K197" s="106"/>
      <c r="L197" s="106"/>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c r="CE197" s="106"/>
      <c r="CF197" s="106"/>
      <c r="CG197" s="106"/>
      <c r="CH197" s="106"/>
      <c r="CI197" s="106"/>
      <c r="CJ197" s="106"/>
      <c r="CK197" s="106"/>
      <c r="CL197" s="106"/>
      <c r="CM197" s="106"/>
      <c r="CN197" s="106"/>
      <c r="CO197" s="106"/>
      <c r="CP197" s="106"/>
      <c r="CQ197" s="106"/>
      <c r="CR197" s="106"/>
      <c r="CS197" s="106"/>
      <c r="CT197" s="106"/>
      <c r="CU197" s="106"/>
      <c r="CV197" s="106"/>
      <c r="CW197" s="106"/>
      <c r="CX197" s="106"/>
      <c r="CY197" s="106"/>
      <c r="CZ197" s="106"/>
      <c r="DA197" s="106"/>
      <c r="DB197" s="106"/>
      <c r="DC197" s="106"/>
      <c r="DD197" s="106"/>
      <c r="DE197" s="106"/>
      <c r="DF197" s="106"/>
      <c r="DG197" s="106"/>
      <c r="DH197" s="106"/>
      <c r="DI197" s="106"/>
      <c r="DJ197" s="106"/>
      <c r="DK197" s="106"/>
      <c r="DL197" s="106"/>
      <c r="DM197" s="106"/>
      <c r="DN197" s="106"/>
      <c r="DO197" s="106"/>
      <c r="DP197" s="106"/>
      <c r="DQ197" s="106"/>
      <c r="DR197" s="106"/>
      <c r="DS197" s="106"/>
      <c r="DT197" s="106"/>
      <c r="DU197" s="106"/>
      <c r="DV197" s="106"/>
      <c r="DW197" s="106"/>
      <c r="DX197" s="106"/>
      <c r="DY197" s="106"/>
    </row>
    <row r="198" spans="2:129" x14ac:dyDescent="0.2">
      <c r="B198" s="106"/>
      <c r="C198" s="106"/>
      <c r="D198" s="106"/>
      <c r="E198" s="106"/>
      <c r="F198" s="106"/>
      <c r="G198" s="106"/>
      <c r="H198" s="106"/>
      <c r="I198" s="106"/>
      <c r="J198" s="106"/>
      <c r="K198" s="106"/>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c r="CE198" s="106"/>
      <c r="CF198" s="106"/>
      <c r="CG198" s="106"/>
      <c r="CH198" s="106"/>
      <c r="CI198" s="106"/>
      <c r="CJ198" s="106"/>
      <c r="CK198" s="106"/>
      <c r="CL198" s="106"/>
      <c r="CM198" s="106"/>
      <c r="CN198" s="106"/>
      <c r="CO198" s="106"/>
      <c r="CP198" s="106"/>
      <c r="CQ198" s="106"/>
      <c r="CR198" s="106"/>
      <c r="CS198" s="106"/>
      <c r="CT198" s="106"/>
      <c r="CU198" s="106"/>
      <c r="CV198" s="106"/>
      <c r="CW198" s="106"/>
      <c r="CX198" s="106"/>
      <c r="CY198" s="106"/>
      <c r="CZ198" s="106"/>
      <c r="DA198" s="106"/>
      <c r="DB198" s="106"/>
      <c r="DC198" s="106"/>
      <c r="DD198" s="106"/>
      <c r="DE198" s="106"/>
      <c r="DF198" s="106"/>
      <c r="DG198" s="106"/>
      <c r="DH198" s="106"/>
      <c r="DI198" s="106"/>
      <c r="DJ198" s="106"/>
      <c r="DK198" s="106"/>
      <c r="DL198" s="106"/>
      <c r="DM198" s="106"/>
      <c r="DN198" s="106"/>
      <c r="DO198" s="106"/>
      <c r="DP198" s="106"/>
      <c r="DQ198" s="106"/>
      <c r="DR198" s="106"/>
      <c r="DS198" s="106"/>
      <c r="DT198" s="106"/>
      <c r="DU198" s="106"/>
      <c r="DV198" s="106"/>
      <c r="DW198" s="106"/>
      <c r="DX198" s="106"/>
      <c r="DY198" s="106"/>
    </row>
    <row r="199" spans="2:129" x14ac:dyDescent="0.2">
      <c r="B199" s="106"/>
      <c r="C199" s="106"/>
      <c r="D199" s="106"/>
      <c r="E199" s="106"/>
      <c r="F199" s="106"/>
      <c r="G199" s="106"/>
      <c r="H199" s="106"/>
      <c r="I199" s="106"/>
      <c r="J199" s="106"/>
      <c r="K199" s="106"/>
      <c r="L199" s="106"/>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c r="CE199" s="106"/>
      <c r="CF199" s="106"/>
      <c r="CG199" s="106"/>
      <c r="CH199" s="106"/>
      <c r="CI199" s="106"/>
      <c r="CJ199" s="106"/>
      <c r="CK199" s="106"/>
      <c r="CL199" s="106"/>
      <c r="CM199" s="106"/>
      <c r="CN199" s="106"/>
      <c r="CO199" s="106"/>
      <c r="CP199" s="106"/>
      <c r="CQ199" s="106"/>
      <c r="CR199" s="106"/>
      <c r="CS199" s="106"/>
      <c r="CT199" s="106"/>
      <c r="CU199" s="106"/>
      <c r="CV199" s="106"/>
      <c r="CW199" s="106"/>
      <c r="CX199" s="106"/>
      <c r="CY199" s="106"/>
      <c r="CZ199" s="106"/>
      <c r="DA199" s="106"/>
      <c r="DB199" s="106"/>
      <c r="DC199" s="106"/>
      <c r="DD199" s="106"/>
      <c r="DE199" s="106"/>
      <c r="DF199" s="106"/>
      <c r="DG199" s="106"/>
      <c r="DH199" s="106"/>
      <c r="DI199" s="106"/>
      <c r="DJ199" s="106"/>
      <c r="DK199" s="106"/>
      <c r="DL199" s="106"/>
      <c r="DM199" s="106"/>
      <c r="DN199" s="106"/>
      <c r="DO199" s="106"/>
      <c r="DP199" s="106"/>
      <c r="DQ199" s="106"/>
      <c r="DR199" s="106"/>
      <c r="DS199" s="106"/>
      <c r="DT199" s="106"/>
      <c r="DU199" s="106"/>
      <c r="DV199" s="106"/>
      <c r="DW199" s="106"/>
      <c r="DX199" s="106"/>
      <c r="DY199" s="106"/>
    </row>
    <row r="200" spans="2:129" x14ac:dyDescent="0.2">
      <c r="B200" s="106"/>
      <c r="C200" s="106"/>
      <c r="D200" s="106"/>
      <c r="E200" s="106"/>
      <c r="F200" s="106"/>
      <c r="G200" s="106"/>
      <c r="H200" s="106"/>
      <c r="I200" s="106"/>
      <c r="J200" s="106"/>
      <c r="K200" s="106"/>
      <c r="L200" s="106"/>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c r="CE200" s="106"/>
      <c r="CF200" s="106"/>
      <c r="CG200" s="106"/>
      <c r="CH200" s="106"/>
      <c r="CI200" s="106"/>
      <c r="CJ200" s="106"/>
      <c r="CK200" s="106"/>
      <c r="CL200" s="106"/>
      <c r="CM200" s="106"/>
      <c r="CN200" s="106"/>
      <c r="CO200" s="106"/>
      <c r="CP200" s="106"/>
      <c r="CQ200" s="106"/>
      <c r="CR200" s="106"/>
      <c r="CS200" s="106"/>
      <c r="CT200" s="106"/>
      <c r="CU200" s="106"/>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row>
    <row r="201" spans="2:129" x14ac:dyDescent="0.2">
      <c r="B201" s="106"/>
      <c r="C201" s="106"/>
      <c r="D201" s="106"/>
      <c r="E201" s="106"/>
      <c r="F201" s="106"/>
      <c r="G201" s="106"/>
      <c r="H201" s="106"/>
      <c r="I201" s="106"/>
      <c r="J201" s="106"/>
      <c r="K201" s="106"/>
      <c r="L201" s="106"/>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c r="CE201" s="106"/>
      <c r="CF201" s="106"/>
      <c r="CG201" s="106"/>
      <c r="CH201" s="106"/>
      <c r="CI201" s="106"/>
      <c r="CJ201" s="106"/>
      <c r="CK201" s="106"/>
      <c r="CL201" s="106"/>
      <c r="CM201" s="106"/>
      <c r="CN201" s="106"/>
      <c r="CO201" s="106"/>
      <c r="CP201" s="106"/>
      <c r="CQ201" s="106"/>
      <c r="CR201" s="106"/>
      <c r="CS201" s="106"/>
      <c r="CT201" s="106"/>
      <c r="CU201" s="106"/>
      <c r="CV201" s="106"/>
      <c r="CW201" s="106"/>
      <c r="CX201" s="106"/>
      <c r="CY201" s="106"/>
      <c r="CZ201" s="106"/>
      <c r="DA201" s="106"/>
      <c r="DB201" s="106"/>
      <c r="DC201" s="106"/>
      <c r="DD201" s="106"/>
      <c r="DE201" s="106"/>
      <c r="DF201" s="106"/>
      <c r="DG201" s="106"/>
      <c r="DH201" s="106"/>
      <c r="DI201" s="106"/>
      <c r="DJ201" s="106"/>
      <c r="DK201" s="106"/>
      <c r="DL201" s="106"/>
      <c r="DM201" s="106"/>
      <c r="DN201" s="106"/>
      <c r="DO201" s="106"/>
      <c r="DP201" s="106"/>
      <c r="DQ201" s="106"/>
      <c r="DR201" s="106"/>
      <c r="DS201" s="106"/>
      <c r="DT201" s="106"/>
      <c r="DU201" s="106"/>
      <c r="DV201" s="106"/>
      <c r="DW201" s="106"/>
      <c r="DX201" s="106"/>
      <c r="DY201" s="106"/>
    </row>
    <row r="202" spans="2:129" x14ac:dyDescent="0.2">
      <c r="B202" s="106"/>
      <c r="C202" s="106"/>
      <c r="D202" s="106"/>
      <c r="E202" s="106"/>
      <c r="F202" s="106"/>
      <c r="G202" s="106"/>
      <c r="H202" s="106"/>
      <c r="I202" s="106"/>
      <c r="J202" s="106"/>
      <c r="K202" s="106"/>
      <c r="L202" s="106"/>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c r="CE202" s="106"/>
      <c r="CF202" s="106"/>
      <c r="CG202" s="106"/>
      <c r="CH202" s="106"/>
      <c r="CI202" s="106"/>
      <c r="CJ202" s="106"/>
      <c r="CK202" s="106"/>
      <c r="CL202" s="106"/>
      <c r="CM202" s="106"/>
      <c r="CN202" s="106"/>
      <c r="CO202" s="106"/>
      <c r="CP202" s="106"/>
      <c r="CQ202" s="106"/>
      <c r="CR202" s="106"/>
      <c r="CS202" s="106"/>
      <c r="CT202" s="106"/>
      <c r="CU202" s="106"/>
      <c r="CV202" s="106"/>
      <c r="CW202" s="106"/>
      <c r="CX202" s="106"/>
      <c r="CY202" s="106"/>
      <c r="CZ202" s="106"/>
      <c r="DA202" s="106"/>
      <c r="DB202" s="106"/>
      <c r="DC202" s="106"/>
      <c r="DD202" s="106"/>
      <c r="DE202" s="106"/>
      <c r="DF202" s="106"/>
      <c r="DG202" s="106"/>
      <c r="DH202" s="106"/>
      <c r="DI202" s="106"/>
      <c r="DJ202" s="106"/>
      <c r="DK202" s="106"/>
      <c r="DL202" s="106"/>
      <c r="DM202" s="106"/>
      <c r="DN202" s="106"/>
      <c r="DO202" s="106"/>
      <c r="DP202" s="106"/>
      <c r="DQ202" s="106"/>
      <c r="DR202" s="106"/>
      <c r="DS202" s="106"/>
      <c r="DT202" s="106"/>
      <c r="DU202" s="106"/>
      <c r="DV202" s="106"/>
      <c r="DW202" s="106"/>
      <c r="DX202" s="106"/>
      <c r="DY202" s="106"/>
    </row>
    <row r="203" spans="2:129" x14ac:dyDescent="0.2">
      <c r="B203" s="106"/>
      <c r="C203" s="106"/>
      <c r="D203" s="106"/>
      <c r="E203" s="106"/>
      <c r="F203" s="106"/>
      <c r="G203" s="106"/>
      <c r="H203" s="106"/>
      <c r="I203" s="106"/>
      <c r="J203" s="106"/>
      <c r="K203" s="106"/>
      <c r="L203" s="106"/>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c r="CE203" s="106"/>
      <c r="CF203" s="106"/>
      <c r="CG203" s="106"/>
      <c r="CH203" s="106"/>
      <c r="CI203" s="106"/>
      <c r="CJ203" s="106"/>
      <c r="CK203" s="106"/>
      <c r="CL203" s="106"/>
      <c r="CM203" s="106"/>
      <c r="CN203" s="106"/>
      <c r="CO203" s="106"/>
      <c r="CP203" s="106"/>
      <c r="CQ203" s="106"/>
      <c r="CR203" s="106"/>
      <c r="CS203" s="106"/>
      <c r="CT203" s="106"/>
      <c r="CU203" s="106"/>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row>
    <row r="204" spans="2:129" x14ac:dyDescent="0.2">
      <c r="B204" s="106"/>
      <c r="C204" s="106"/>
      <c r="D204" s="106"/>
      <c r="E204" s="106"/>
      <c r="F204" s="106"/>
      <c r="G204" s="106"/>
      <c r="H204" s="106"/>
      <c r="I204" s="106"/>
      <c r="J204" s="106"/>
      <c r="K204" s="106"/>
      <c r="L204" s="106"/>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c r="CE204" s="106"/>
      <c r="CF204" s="106"/>
      <c r="CG204" s="106"/>
      <c r="CH204" s="106"/>
      <c r="CI204" s="106"/>
      <c r="CJ204" s="106"/>
      <c r="CK204" s="106"/>
      <c r="CL204" s="106"/>
      <c r="CM204" s="106"/>
      <c r="CN204" s="106"/>
      <c r="CO204" s="106"/>
      <c r="CP204" s="106"/>
      <c r="CQ204" s="106"/>
      <c r="CR204" s="106"/>
      <c r="CS204" s="106"/>
      <c r="CT204" s="106"/>
      <c r="CU204" s="106"/>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row>
    <row r="205" spans="2:129" x14ac:dyDescent="0.2">
      <c r="B205" s="106"/>
      <c r="C205" s="106"/>
      <c r="D205" s="106"/>
      <c r="E205" s="106"/>
      <c r="F205" s="106"/>
      <c r="G205" s="106"/>
      <c r="H205" s="106"/>
      <c r="I205" s="106"/>
      <c r="J205" s="106"/>
      <c r="K205" s="106"/>
      <c r="L205" s="106"/>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c r="CE205" s="106"/>
      <c r="CF205" s="106"/>
      <c r="CG205" s="106"/>
      <c r="CH205" s="106"/>
      <c r="CI205" s="106"/>
      <c r="CJ205" s="106"/>
      <c r="CK205" s="106"/>
      <c r="CL205" s="106"/>
      <c r="CM205" s="106"/>
      <c r="CN205" s="106"/>
      <c r="CO205" s="106"/>
      <c r="CP205" s="106"/>
      <c r="CQ205" s="106"/>
      <c r="CR205" s="106"/>
      <c r="CS205" s="106"/>
      <c r="CT205" s="106"/>
      <c r="CU205" s="106"/>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row>
    <row r="206" spans="2:129" x14ac:dyDescent="0.2">
      <c r="B206" s="106"/>
      <c r="C206" s="106"/>
      <c r="D206" s="106"/>
      <c r="E206" s="106"/>
      <c r="F206" s="106"/>
      <c r="G206" s="106"/>
      <c r="H206" s="106"/>
      <c r="I206" s="106"/>
      <c r="J206" s="106"/>
      <c r="K206" s="106"/>
      <c r="L206" s="106"/>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c r="CE206" s="106"/>
      <c r="CF206" s="106"/>
      <c r="CG206" s="106"/>
      <c r="CH206" s="106"/>
      <c r="CI206" s="106"/>
      <c r="CJ206" s="106"/>
      <c r="CK206" s="106"/>
      <c r="CL206" s="106"/>
      <c r="CM206" s="106"/>
      <c r="CN206" s="106"/>
      <c r="CO206" s="106"/>
      <c r="CP206" s="106"/>
      <c r="CQ206" s="106"/>
      <c r="CR206" s="106"/>
      <c r="CS206" s="106"/>
      <c r="CT206" s="106"/>
      <c r="CU206" s="106"/>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row>
    <row r="207" spans="2:129" x14ac:dyDescent="0.2">
      <c r="B207" s="106"/>
      <c r="C207" s="106"/>
      <c r="D207" s="106"/>
      <c r="E207" s="106"/>
      <c r="F207" s="106"/>
      <c r="G207" s="106"/>
      <c r="H207" s="106"/>
      <c r="I207" s="106"/>
      <c r="J207" s="106"/>
      <c r="K207" s="106"/>
      <c r="L207" s="106"/>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c r="CE207" s="106"/>
      <c r="CF207" s="106"/>
      <c r="CG207" s="106"/>
      <c r="CH207" s="106"/>
      <c r="CI207" s="106"/>
      <c r="CJ207" s="106"/>
      <c r="CK207" s="106"/>
      <c r="CL207" s="106"/>
      <c r="CM207" s="106"/>
      <c r="CN207" s="106"/>
      <c r="CO207" s="106"/>
      <c r="CP207" s="106"/>
      <c r="CQ207" s="106"/>
      <c r="CR207" s="106"/>
      <c r="CS207" s="106"/>
      <c r="CT207" s="106"/>
      <c r="CU207" s="106"/>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row>
    <row r="208" spans="2:129" x14ac:dyDescent="0.2">
      <c r="B208" s="106"/>
      <c r="C208" s="106"/>
      <c r="D208" s="106"/>
      <c r="E208" s="106"/>
      <c r="F208" s="106"/>
      <c r="G208" s="106"/>
      <c r="H208" s="106"/>
      <c r="I208" s="106"/>
      <c r="J208" s="106"/>
      <c r="K208" s="106"/>
      <c r="L208" s="106"/>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c r="CE208" s="106"/>
      <c r="CF208" s="106"/>
      <c r="CG208" s="106"/>
      <c r="CH208" s="106"/>
      <c r="CI208" s="106"/>
      <c r="CJ208" s="106"/>
      <c r="CK208" s="106"/>
      <c r="CL208" s="106"/>
      <c r="CM208" s="106"/>
      <c r="CN208" s="106"/>
      <c r="CO208" s="106"/>
      <c r="CP208" s="106"/>
      <c r="CQ208" s="106"/>
      <c r="CR208" s="106"/>
      <c r="CS208" s="106"/>
      <c r="CT208" s="106"/>
      <c r="CU208" s="106"/>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row>
    <row r="209" spans="2:129" x14ac:dyDescent="0.2">
      <c r="B209" s="106"/>
      <c r="C209" s="106"/>
      <c r="D209" s="106"/>
      <c r="E209" s="106"/>
      <c r="F209" s="106"/>
      <c r="G209" s="106"/>
      <c r="H209" s="106"/>
      <c r="I209" s="106"/>
      <c r="J209" s="106"/>
      <c r="K209" s="106"/>
      <c r="L209" s="106"/>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c r="CE209" s="106"/>
      <c r="CF209" s="106"/>
      <c r="CG209" s="106"/>
      <c r="CH209" s="106"/>
      <c r="CI209" s="106"/>
      <c r="CJ209" s="106"/>
      <c r="CK209" s="106"/>
      <c r="CL209" s="106"/>
      <c r="CM209" s="106"/>
      <c r="CN209" s="106"/>
      <c r="CO209" s="106"/>
      <c r="CP209" s="106"/>
      <c r="CQ209" s="106"/>
      <c r="CR209" s="106"/>
      <c r="CS209" s="106"/>
      <c r="CT209" s="106"/>
      <c r="CU209" s="106"/>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row>
    <row r="210" spans="2:129" x14ac:dyDescent="0.2">
      <c r="B210" s="106"/>
      <c r="C210" s="106"/>
      <c r="D210" s="106"/>
      <c r="E210" s="106"/>
      <c r="F210" s="106"/>
      <c r="G210" s="106"/>
      <c r="H210" s="106"/>
      <c r="I210" s="106"/>
      <c r="J210" s="106"/>
      <c r="K210" s="106"/>
      <c r="L210" s="106"/>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c r="CE210" s="106"/>
      <c r="CF210" s="106"/>
      <c r="CG210" s="106"/>
      <c r="CH210" s="106"/>
      <c r="CI210" s="106"/>
      <c r="CJ210" s="106"/>
      <c r="CK210" s="106"/>
      <c r="CL210" s="106"/>
      <c r="CM210" s="106"/>
      <c r="CN210" s="106"/>
      <c r="CO210" s="106"/>
      <c r="CP210" s="106"/>
      <c r="CQ210" s="106"/>
      <c r="CR210" s="106"/>
      <c r="CS210" s="106"/>
      <c r="CT210" s="106"/>
      <c r="CU210" s="106"/>
      <c r="CV210" s="106"/>
      <c r="CW210" s="106"/>
      <c r="CX210" s="106"/>
      <c r="CY210" s="106"/>
      <c r="CZ210" s="106"/>
      <c r="DA210" s="106"/>
      <c r="DB210" s="106"/>
      <c r="DC210" s="106"/>
      <c r="DD210" s="106"/>
      <c r="DE210" s="106"/>
      <c r="DF210" s="106"/>
      <c r="DG210" s="106"/>
      <c r="DH210" s="106"/>
      <c r="DI210" s="106"/>
      <c r="DJ210" s="106"/>
      <c r="DK210" s="106"/>
      <c r="DL210" s="106"/>
      <c r="DM210" s="106"/>
      <c r="DN210" s="106"/>
      <c r="DO210" s="106"/>
      <c r="DP210" s="106"/>
      <c r="DQ210" s="106"/>
      <c r="DR210" s="106"/>
      <c r="DS210" s="106"/>
      <c r="DT210" s="106"/>
      <c r="DU210" s="106"/>
      <c r="DV210" s="106"/>
      <c r="DW210" s="106"/>
      <c r="DX210" s="106"/>
      <c r="DY210" s="106"/>
    </row>
    <row r="211" spans="2:129" x14ac:dyDescent="0.2">
      <c r="B211" s="106"/>
      <c r="C211" s="106"/>
      <c r="D211" s="106"/>
      <c r="E211" s="106"/>
      <c r="F211" s="106"/>
      <c r="G211" s="106"/>
      <c r="H211" s="106"/>
      <c r="I211" s="106"/>
      <c r="J211" s="106"/>
      <c r="K211" s="106"/>
      <c r="L211" s="106"/>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c r="CE211" s="106"/>
      <c r="CF211" s="106"/>
      <c r="CG211" s="106"/>
      <c r="CH211" s="106"/>
      <c r="CI211" s="106"/>
      <c r="CJ211" s="106"/>
      <c r="CK211" s="106"/>
      <c r="CL211" s="106"/>
      <c r="CM211" s="106"/>
      <c r="CN211" s="106"/>
      <c r="CO211" s="106"/>
      <c r="CP211" s="106"/>
      <c r="CQ211" s="106"/>
      <c r="CR211" s="106"/>
      <c r="CS211" s="106"/>
      <c r="CT211" s="106"/>
      <c r="CU211" s="106"/>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row>
    <row r="212" spans="2:129" x14ac:dyDescent="0.2">
      <c r="B212" s="106"/>
      <c r="C212" s="106"/>
      <c r="D212" s="106"/>
      <c r="E212" s="106"/>
      <c r="F212" s="106"/>
      <c r="G212" s="106"/>
      <c r="H212" s="106"/>
      <c r="I212" s="106"/>
      <c r="J212" s="106"/>
      <c r="K212" s="106"/>
      <c r="L212" s="106"/>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c r="CE212" s="106"/>
      <c r="CF212" s="106"/>
      <c r="CG212" s="106"/>
      <c r="CH212" s="106"/>
      <c r="CI212" s="106"/>
      <c r="CJ212" s="106"/>
      <c r="CK212" s="106"/>
      <c r="CL212" s="106"/>
      <c r="CM212" s="106"/>
      <c r="CN212" s="106"/>
      <c r="CO212" s="106"/>
      <c r="CP212" s="106"/>
      <c r="CQ212" s="106"/>
      <c r="CR212" s="106"/>
      <c r="CS212" s="106"/>
      <c r="CT212" s="106"/>
      <c r="CU212" s="106"/>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row>
    <row r="213" spans="2:129" x14ac:dyDescent="0.2">
      <c r="B213" s="106"/>
      <c r="C213" s="106"/>
      <c r="D213" s="106"/>
      <c r="E213" s="106"/>
      <c r="F213" s="106"/>
      <c r="G213" s="106"/>
      <c r="H213" s="106"/>
      <c r="I213" s="106"/>
      <c r="J213" s="106"/>
      <c r="K213" s="106"/>
      <c r="L213" s="106"/>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c r="CE213" s="106"/>
      <c r="CF213" s="106"/>
      <c r="CG213" s="106"/>
      <c r="CH213" s="106"/>
      <c r="CI213" s="106"/>
      <c r="CJ213" s="106"/>
      <c r="CK213" s="106"/>
      <c r="CL213" s="106"/>
      <c r="CM213" s="106"/>
      <c r="CN213" s="106"/>
      <c r="CO213" s="106"/>
      <c r="CP213" s="106"/>
      <c r="CQ213" s="106"/>
      <c r="CR213" s="106"/>
      <c r="CS213" s="106"/>
      <c r="CT213" s="106"/>
      <c r="CU213" s="106"/>
      <c r="CV213" s="106"/>
      <c r="CW213" s="106"/>
      <c r="CX213" s="106"/>
      <c r="CY213" s="106"/>
      <c r="CZ213" s="106"/>
      <c r="DA213" s="106"/>
      <c r="DB213" s="106"/>
      <c r="DC213" s="106"/>
      <c r="DD213" s="106"/>
      <c r="DE213" s="106"/>
      <c r="DF213" s="106"/>
      <c r="DG213" s="106"/>
      <c r="DH213" s="106"/>
      <c r="DI213" s="106"/>
      <c r="DJ213" s="106"/>
      <c r="DK213" s="106"/>
      <c r="DL213" s="106"/>
      <c r="DM213" s="106"/>
      <c r="DN213" s="106"/>
      <c r="DO213" s="106"/>
      <c r="DP213" s="106"/>
      <c r="DQ213" s="106"/>
      <c r="DR213" s="106"/>
      <c r="DS213" s="106"/>
      <c r="DT213" s="106"/>
      <c r="DU213" s="106"/>
      <c r="DV213" s="106"/>
      <c r="DW213" s="106"/>
      <c r="DX213" s="106"/>
      <c r="DY213" s="106"/>
    </row>
    <row r="214" spans="2:129" x14ac:dyDescent="0.2">
      <c r="B214" s="106"/>
      <c r="C214" s="106"/>
      <c r="D214" s="106"/>
      <c r="E214" s="106"/>
      <c r="F214" s="106"/>
      <c r="G214" s="106"/>
      <c r="H214" s="106"/>
      <c r="I214" s="106"/>
      <c r="J214" s="106"/>
      <c r="K214" s="106"/>
      <c r="L214" s="106"/>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c r="CE214" s="106"/>
      <c r="CF214" s="106"/>
      <c r="CG214" s="106"/>
      <c r="CH214" s="106"/>
      <c r="CI214" s="106"/>
      <c r="CJ214" s="106"/>
      <c r="CK214" s="106"/>
      <c r="CL214" s="106"/>
      <c r="CM214" s="106"/>
      <c r="CN214" s="106"/>
      <c r="CO214" s="106"/>
      <c r="CP214" s="106"/>
      <c r="CQ214" s="106"/>
      <c r="CR214" s="106"/>
      <c r="CS214" s="106"/>
      <c r="CT214" s="106"/>
      <c r="CU214" s="106"/>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row>
    <row r="215" spans="2:129" x14ac:dyDescent="0.2">
      <c r="B215" s="106"/>
      <c r="C215" s="106"/>
      <c r="D215" s="106"/>
      <c r="E215" s="106"/>
      <c r="F215" s="106"/>
      <c r="G215" s="106"/>
      <c r="H215" s="106"/>
      <c r="I215" s="106"/>
      <c r="J215" s="106"/>
      <c r="K215" s="106"/>
      <c r="L215" s="106"/>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c r="CE215" s="106"/>
      <c r="CF215" s="106"/>
      <c r="CG215" s="106"/>
      <c r="CH215" s="106"/>
      <c r="CI215" s="106"/>
      <c r="CJ215" s="106"/>
      <c r="CK215" s="106"/>
      <c r="CL215" s="106"/>
      <c r="CM215" s="106"/>
      <c r="CN215" s="106"/>
      <c r="CO215" s="106"/>
      <c r="CP215" s="106"/>
      <c r="CQ215" s="106"/>
      <c r="CR215" s="106"/>
      <c r="CS215" s="106"/>
      <c r="CT215" s="106"/>
      <c r="CU215" s="106"/>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row>
    <row r="216" spans="2:129" x14ac:dyDescent="0.2">
      <c r="B216" s="106"/>
      <c r="C216" s="106"/>
      <c r="D216" s="106"/>
      <c r="E216" s="106"/>
      <c r="F216" s="106"/>
      <c r="G216" s="106"/>
      <c r="H216" s="106"/>
      <c r="I216" s="106"/>
      <c r="J216" s="106"/>
      <c r="K216" s="106"/>
      <c r="L216" s="106"/>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c r="CE216" s="106"/>
      <c r="CF216" s="106"/>
      <c r="CG216" s="106"/>
      <c r="CH216" s="106"/>
      <c r="CI216" s="106"/>
      <c r="CJ216" s="106"/>
      <c r="CK216" s="106"/>
      <c r="CL216" s="106"/>
      <c r="CM216" s="106"/>
      <c r="CN216" s="106"/>
      <c r="CO216" s="106"/>
      <c r="CP216" s="106"/>
      <c r="CQ216" s="106"/>
      <c r="CR216" s="106"/>
      <c r="CS216" s="106"/>
      <c r="CT216" s="106"/>
      <c r="CU216" s="106"/>
      <c r="CV216" s="106"/>
      <c r="CW216" s="106"/>
      <c r="CX216" s="106"/>
      <c r="CY216" s="106"/>
      <c r="CZ216" s="106"/>
      <c r="DA216" s="106"/>
      <c r="DB216" s="106"/>
      <c r="DC216" s="106"/>
      <c r="DD216" s="106"/>
      <c r="DE216" s="106"/>
      <c r="DF216" s="106"/>
      <c r="DG216" s="106"/>
      <c r="DH216" s="106"/>
      <c r="DI216" s="106"/>
      <c r="DJ216" s="106"/>
      <c r="DK216" s="106"/>
      <c r="DL216" s="106"/>
      <c r="DM216" s="106"/>
      <c r="DN216" s="106"/>
      <c r="DO216" s="106"/>
      <c r="DP216" s="106"/>
      <c r="DQ216" s="106"/>
      <c r="DR216" s="106"/>
      <c r="DS216" s="106"/>
      <c r="DT216" s="106"/>
      <c r="DU216" s="106"/>
      <c r="DV216" s="106"/>
      <c r="DW216" s="106"/>
      <c r="DX216" s="106"/>
      <c r="DY216" s="106"/>
    </row>
    <row r="217" spans="2:129" x14ac:dyDescent="0.2">
      <c r="B217" s="106"/>
      <c r="C217" s="106"/>
      <c r="D217" s="106"/>
      <c r="E217" s="106"/>
      <c r="F217" s="106"/>
      <c r="G217" s="106"/>
      <c r="H217" s="106"/>
      <c r="I217" s="106"/>
      <c r="J217" s="106"/>
      <c r="K217" s="106"/>
      <c r="L217" s="106"/>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c r="CE217" s="106"/>
      <c r="CF217" s="106"/>
      <c r="CG217" s="106"/>
      <c r="CH217" s="106"/>
      <c r="CI217" s="106"/>
      <c r="CJ217" s="106"/>
      <c r="CK217" s="106"/>
      <c r="CL217" s="106"/>
      <c r="CM217" s="106"/>
      <c r="CN217" s="106"/>
      <c r="CO217" s="106"/>
      <c r="CP217" s="106"/>
      <c r="CQ217" s="106"/>
      <c r="CR217" s="106"/>
      <c r="CS217" s="106"/>
      <c r="CT217" s="106"/>
      <c r="CU217" s="106"/>
      <c r="CV217" s="106"/>
      <c r="CW217" s="106"/>
      <c r="CX217" s="106"/>
      <c r="CY217" s="106"/>
      <c r="CZ217" s="106"/>
      <c r="DA217" s="106"/>
      <c r="DB217" s="106"/>
      <c r="DC217" s="106"/>
      <c r="DD217" s="106"/>
      <c r="DE217" s="106"/>
      <c r="DF217" s="106"/>
      <c r="DG217" s="106"/>
      <c r="DH217" s="106"/>
      <c r="DI217" s="106"/>
      <c r="DJ217" s="106"/>
      <c r="DK217" s="106"/>
      <c r="DL217" s="106"/>
      <c r="DM217" s="106"/>
      <c r="DN217" s="106"/>
      <c r="DO217" s="106"/>
      <c r="DP217" s="106"/>
      <c r="DQ217" s="106"/>
      <c r="DR217" s="106"/>
      <c r="DS217" s="106"/>
      <c r="DT217" s="106"/>
      <c r="DU217" s="106"/>
      <c r="DV217" s="106"/>
      <c r="DW217" s="106"/>
      <c r="DX217" s="106"/>
      <c r="DY217" s="106"/>
    </row>
    <row r="218" spans="2:129" x14ac:dyDescent="0.2">
      <c r="B218" s="106"/>
      <c r="C218" s="106"/>
      <c r="D218" s="106"/>
      <c r="E218" s="106"/>
      <c r="F218" s="106"/>
      <c r="G218" s="106"/>
      <c r="H218" s="106"/>
      <c r="I218" s="106"/>
      <c r="J218" s="106"/>
      <c r="K218" s="106"/>
      <c r="L218" s="106"/>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c r="CE218" s="106"/>
      <c r="CF218" s="106"/>
      <c r="CG218" s="106"/>
      <c r="CH218" s="106"/>
      <c r="CI218" s="106"/>
      <c r="CJ218" s="106"/>
      <c r="CK218" s="106"/>
      <c r="CL218" s="106"/>
      <c r="CM218" s="106"/>
      <c r="CN218" s="106"/>
      <c r="CO218" s="106"/>
      <c r="CP218" s="106"/>
      <c r="CQ218" s="106"/>
      <c r="CR218" s="106"/>
      <c r="CS218" s="106"/>
      <c r="CT218" s="106"/>
      <c r="CU218" s="106"/>
      <c r="CV218" s="106"/>
      <c r="CW218" s="106"/>
      <c r="CX218" s="106"/>
      <c r="CY218" s="106"/>
      <c r="CZ218" s="106"/>
      <c r="DA218" s="106"/>
      <c r="DB218" s="106"/>
      <c r="DC218" s="106"/>
      <c r="DD218" s="106"/>
      <c r="DE218" s="106"/>
      <c r="DF218" s="106"/>
      <c r="DG218" s="106"/>
      <c r="DH218" s="106"/>
      <c r="DI218" s="106"/>
      <c r="DJ218" s="106"/>
      <c r="DK218" s="106"/>
      <c r="DL218" s="106"/>
      <c r="DM218" s="106"/>
      <c r="DN218" s="106"/>
      <c r="DO218" s="106"/>
      <c r="DP218" s="106"/>
      <c r="DQ218" s="106"/>
      <c r="DR218" s="106"/>
      <c r="DS218" s="106"/>
      <c r="DT218" s="106"/>
      <c r="DU218" s="106"/>
      <c r="DV218" s="106"/>
      <c r="DW218" s="106"/>
      <c r="DX218" s="106"/>
      <c r="DY218" s="106"/>
    </row>
    <row r="219" spans="2:129" x14ac:dyDescent="0.2">
      <c r="B219" s="106"/>
      <c r="C219" s="106"/>
      <c r="D219" s="106"/>
      <c r="E219" s="106"/>
      <c r="F219" s="106"/>
      <c r="G219" s="106"/>
      <c r="H219" s="106"/>
      <c r="I219" s="106"/>
      <c r="J219" s="106"/>
      <c r="K219" s="106"/>
      <c r="L219" s="106"/>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c r="CE219" s="106"/>
      <c r="CF219" s="106"/>
      <c r="CG219" s="106"/>
      <c r="CH219" s="106"/>
      <c r="CI219" s="106"/>
      <c r="CJ219" s="106"/>
      <c r="CK219" s="106"/>
      <c r="CL219" s="106"/>
      <c r="CM219" s="106"/>
      <c r="CN219" s="106"/>
      <c r="CO219" s="106"/>
      <c r="CP219" s="106"/>
      <c r="CQ219" s="106"/>
      <c r="CR219" s="106"/>
      <c r="CS219" s="106"/>
      <c r="CT219" s="106"/>
      <c r="CU219" s="106"/>
      <c r="CV219" s="106"/>
      <c r="CW219" s="106"/>
      <c r="CX219" s="106"/>
      <c r="CY219" s="106"/>
      <c r="CZ219" s="106"/>
      <c r="DA219" s="106"/>
      <c r="DB219" s="106"/>
      <c r="DC219" s="106"/>
      <c r="DD219" s="106"/>
      <c r="DE219" s="106"/>
      <c r="DF219" s="106"/>
      <c r="DG219" s="106"/>
      <c r="DH219" s="106"/>
      <c r="DI219" s="106"/>
      <c r="DJ219" s="106"/>
      <c r="DK219" s="106"/>
      <c r="DL219" s="106"/>
      <c r="DM219" s="106"/>
      <c r="DN219" s="106"/>
      <c r="DO219" s="106"/>
      <c r="DP219" s="106"/>
      <c r="DQ219" s="106"/>
      <c r="DR219" s="106"/>
      <c r="DS219" s="106"/>
      <c r="DT219" s="106"/>
      <c r="DU219" s="106"/>
      <c r="DV219" s="106"/>
      <c r="DW219" s="106"/>
      <c r="DX219" s="106"/>
      <c r="DY219" s="106"/>
    </row>
    <row r="220" spans="2:129" x14ac:dyDescent="0.2">
      <c r="B220" s="106"/>
      <c r="C220" s="106"/>
      <c r="D220" s="106"/>
      <c r="E220" s="106"/>
      <c r="F220" s="106"/>
      <c r="G220" s="106"/>
      <c r="H220" s="106"/>
      <c r="I220" s="106"/>
      <c r="J220" s="106"/>
      <c r="K220" s="106"/>
      <c r="L220" s="106"/>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c r="CE220" s="106"/>
      <c r="CF220" s="106"/>
      <c r="CG220" s="106"/>
      <c r="CH220" s="106"/>
      <c r="CI220" s="106"/>
      <c r="CJ220" s="106"/>
      <c r="CK220" s="106"/>
      <c r="CL220" s="106"/>
      <c r="CM220" s="106"/>
      <c r="CN220" s="106"/>
      <c r="CO220" s="106"/>
      <c r="CP220" s="106"/>
      <c r="CQ220" s="106"/>
      <c r="CR220" s="106"/>
      <c r="CS220" s="106"/>
      <c r="CT220" s="106"/>
      <c r="CU220" s="106"/>
      <c r="CV220" s="106"/>
      <c r="CW220" s="106"/>
      <c r="CX220" s="106"/>
      <c r="CY220" s="106"/>
      <c r="CZ220" s="106"/>
      <c r="DA220" s="106"/>
      <c r="DB220" s="106"/>
      <c r="DC220" s="106"/>
      <c r="DD220" s="106"/>
      <c r="DE220" s="106"/>
      <c r="DF220" s="106"/>
      <c r="DG220" s="106"/>
      <c r="DH220" s="106"/>
      <c r="DI220" s="106"/>
      <c r="DJ220" s="106"/>
      <c r="DK220" s="106"/>
      <c r="DL220" s="106"/>
      <c r="DM220" s="106"/>
      <c r="DN220" s="106"/>
      <c r="DO220" s="106"/>
      <c r="DP220" s="106"/>
      <c r="DQ220" s="106"/>
      <c r="DR220" s="106"/>
      <c r="DS220" s="106"/>
      <c r="DT220" s="106"/>
      <c r="DU220" s="106"/>
      <c r="DV220" s="106"/>
      <c r="DW220" s="106"/>
      <c r="DX220" s="106"/>
      <c r="DY220" s="106"/>
    </row>
    <row r="221" spans="2:129" x14ac:dyDescent="0.2">
      <c r="B221" s="106"/>
      <c r="C221" s="106"/>
      <c r="D221" s="106"/>
      <c r="E221" s="106"/>
      <c r="F221" s="106"/>
      <c r="G221" s="106"/>
      <c r="H221" s="106"/>
      <c r="I221" s="106"/>
      <c r="J221" s="106"/>
      <c r="K221" s="106"/>
      <c r="L221" s="106"/>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c r="CE221" s="106"/>
      <c r="CF221" s="106"/>
      <c r="CG221" s="106"/>
      <c r="CH221" s="106"/>
      <c r="CI221" s="106"/>
      <c r="CJ221" s="106"/>
      <c r="CK221" s="106"/>
      <c r="CL221" s="106"/>
      <c r="CM221" s="106"/>
      <c r="CN221" s="106"/>
      <c r="CO221" s="106"/>
      <c r="CP221" s="106"/>
      <c r="CQ221" s="106"/>
      <c r="CR221" s="106"/>
      <c r="CS221" s="106"/>
      <c r="CT221" s="106"/>
      <c r="CU221" s="106"/>
      <c r="CV221" s="106"/>
      <c r="CW221" s="106"/>
      <c r="CX221" s="106"/>
      <c r="CY221" s="106"/>
      <c r="CZ221" s="106"/>
      <c r="DA221" s="106"/>
      <c r="DB221" s="106"/>
      <c r="DC221" s="106"/>
      <c r="DD221" s="106"/>
      <c r="DE221" s="106"/>
      <c r="DF221" s="106"/>
      <c r="DG221" s="106"/>
      <c r="DH221" s="106"/>
      <c r="DI221" s="106"/>
      <c r="DJ221" s="106"/>
      <c r="DK221" s="106"/>
      <c r="DL221" s="106"/>
      <c r="DM221" s="106"/>
      <c r="DN221" s="106"/>
      <c r="DO221" s="106"/>
      <c r="DP221" s="106"/>
      <c r="DQ221" s="106"/>
      <c r="DR221" s="106"/>
      <c r="DS221" s="106"/>
      <c r="DT221" s="106"/>
      <c r="DU221" s="106"/>
      <c r="DV221" s="106"/>
      <c r="DW221" s="106"/>
      <c r="DX221" s="106"/>
      <c r="DY221" s="106"/>
    </row>
    <row r="222" spans="2:129" x14ac:dyDescent="0.2">
      <c r="B222" s="106"/>
      <c r="C222" s="106"/>
      <c r="D222" s="106"/>
      <c r="E222" s="106"/>
      <c r="F222" s="106"/>
      <c r="G222" s="106"/>
      <c r="H222" s="106"/>
      <c r="I222" s="106"/>
      <c r="J222" s="106"/>
      <c r="K222" s="106"/>
      <c r="L222" s="106"/>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c r="CE222" s="106"/>
      <c r="CF222" s="106"/>
      <c r="CG222" s="106"/>
      <c r="CH222" s="106"/>
      <c r="CI222" s="106"/>
      <c r="CJ222" s="106"/>
      <c r="CK222" s="106"/>
      <c r="CL222" s="106"/>
      <c r="CM222" s="106"/>
      <c r="CN222" s="106"/>
      <c r="CO222" s="106"/>
      <c r="CP222" s="106"/>
      <c r="CQ222" s="106"/>
      <c r="CR222" s="106"/>
      <c r="CS222" s="106"/>
      <c r="CT222" s="106"/>
      <c r="CU222" s="106"/>
      <c r="CV222" s="106"/>
      <c r="CW222" s="106"/>
      <c r="CX222" s="106"/>
      <c r="CY222" s="106"/>
      <c r="CZ222" s="106"/>
      <c r="DA222" s="106"/>
      <c r="DB222" s="106"/>
      <c r="DC222" s="106"/>
      <c r="DD222" s="106"/>
      <c r="DE222" s="106"/>
      <c r="DF222" s="106"/>
      <c r="DG222" s="106"/>
      <c r="DH222" s="106"/>
      <c r="DI222" s="106"/>
      <c r="DJ222" s="106"/>
      <c r="DK222" s="106"/>
      <c r="DL222" s="106"/>
      <c r="DM222" s="106"/>
      <c r="DN222" s="106"/>
      <c r="DO222" s="106"/>
      <c r="DP222" s="106"/>
      <c r="DQ222" s="106"/>
      <c r="DR222" s="106"/>
      <c r="DS222" s="106"/>
      <c r="DT222" s="106"/>
      <c r="DU222" s="106"/>
      <c r="DV222" s="106"/>
      <c r="DW222" s="106"/>
      <c r="DX222" s="106"/>
      <c r="DY222" s="106"/>
    </row>
    <row r="223" spans="2:129" x14ac:dyDescent="0.2">
      <c r="B223" s="106"/>
      <c r="C223" s="106"/>
      <c r="D223" s="106"/>
      <c r="E223" s="106"/>
      <c r="F223" s="106"/>
      <c r="G223" s="106"/>
      <c r="H223" s="106"/>
      <c r="I223" s="106"/>
      <c r="J223" s="106"/>
      <c r="K223" s="106"/>
      <c r="L223" s="106"/>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c r="CE223" s="106"/>
      <c r="CF223" s="106"/>
      <c r="CG223" s="106"/>
      <c r="CH223" s="106"/>
      <c r="CI223" s="106"/>
      <c r="CJ223" s="106"/>
      <c r="CK223" s="106"/>
      <c r="CL223" s="106"/>
      <c r="CM223" s="106"/>
      <c r="CN223" s="106"/>
      <c r="CO223" s="106"/>
      <c r="CP223" s="106"/>
      <c r="CQ223" s="106"/>
      <c r="CR223" s="106"/>
      <c r="CS223" s="106"/>
      <c r="CT223" s="106"/>
      <c r="CU223" s="106"/>
      <c r="CV223" s="106"/>
      <c r="CW223" s="106"/>
      <c r="CX223" s="106"/>
      <c r="CY223" s="106"/>
      <c r="CZ223" s="106"/>
      <c r="DA223" s="106"/>
      <c r="DB223" s="106"/>
      <c r="DC223" s="106"/>
      <c r="DD223" s="106"/>
      <c r="DE223" s="106"/>
      <c r="DF223" s="106"/>
      <c r="DG223" s="106"/>
      <c r="DH223" s="106"/>
      <c r="DI223" s="106"/>
      <c r="DJ223" s="106"/>
      <c r="DK223" s="106"/>
      <c r="DL223" s="106"/>
      <c r="DM223" s="106"/>
      <c r="DN223" s="106"/>
      <c r="DO223" s="106"/>
      <c r="DP223" s="106"/>
      <c r="DQ223" s="106"/>
      <c r="DR223" s="106"/>
      <c r="DS223" s="106"/>
      <c r="DT223" s="106"/>
      <c r="DU223" s="106"/>
      <c r="DV223" s="106"/>
      <c r="DW223" s="106"/>
      <c r="DX223" s="106"/>
      <c r="DY223" s="106"/>
    </row>
    <row r="224" spans="2:129" x14ac:dyDescent="0.2">
      <c r="B224" s="106"/>
      <c r="C224" s="106"/>
      <c r="D224" s="106"/>
      <c r="E224" s="106"/>
      <c r="F224" s="106"/>
      <c r="G224" s="106"/>
      <c r="H224" s="106"/>
      <c r="I224" s="106"/>
      <c r="J224" s="106"/>
      <c r="K224" s="106"/>
      <c r="L224" s="106"/>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c r="CE224" s="106"/>
      <c r="CF224" s="106"/>
      <c r="CG224" s="106"/>
      <c r="CH224" s="106"/>
      <c r="CI224" s="106"/>
      <c r="CJ224" s="106"/>
      <c r="CK224" s="106"/>
      <c r="CL224" s="106"/>
      <c r="CM224" s="106"/>
      <c r="CN224" s="106"/>
      <c r="CO224" s="106"/>
      <c r="CP224" s="106"/>
      <c r="CQ224" s="106"/>
      <c r="CR224" s="106"/>
      <c r="CS224" s="106"/>
      <c r="CT224" s="106"/>
      <c r="CU224" s="106"/>
      <c r="CV224" s="106"/>
      <c r="CW224" s="106"/>
      <c r="CX224" s="106"/>
      <c r="CY224" s="106"/>
      <c r="CZ224" s="106"/>
      <c r="DA224" s="106"/>
      <c r="DB224" s="106"/>
      <c r="DC224" s="106"/>
      <c r="DD224" s="106"/>
      <c r="DE224" s="106"/>
      <c r="DF224" s="106"/>
      <c r="DG224" s="106"/>
      <c r="DH224" s="106"/>
      <c r="DI224" s="106"/>
      <c r="DJ224" s="106"/>
      <c r="DK224" s="106"/>
      <c r="DL224" s="106"/>
      <c r="DM224" s="106"/>
      <c r="DN224" s="106"/>
      <c r="DO224" s="106"/>
      <c r="DP224" s="106"/>
      <c r="DQ224" s="106"/>
      <c r="DR224" s="106"/>
      <c r="DS224" s="106"/>
      <c r="DT224" s="106"/>
      <c r="DU224" s="106"/>
      <c r="DV224" s="106"/>
      <c r="DW224" s="106"/>
      <c r="DX224" s="106"/>
      <c r="DY224" s="106"/>
    </row>
    <row r="225" spans="2:129" x14ac:dyDescent="0.2">
      <c r="B225" s="106"/>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c r="CE225" s="106"/>
      <c r="CF225" s="106"/>
      <c r="CG225" s="106"/>
      <c r="CH225" s="106"/>
      <c r="CI225" s="106"/>
      <c r="CJ225" s="106"/>
      <c r="CK225" s="106"/>
      <c r="CL225" s="106"/>
      <c r="CM225" s="106"/>
      <c r="CN225" s="106"/>
      <c r="CO225" s="106"/>
      <c r="CP225" s="106"/>
      <c r="CQ225" s="106"/>
      <c r="CR225" s="106"/>
      <c r="CS225" s="106"/>
      <c r="CT225" s="106"/>
      <c r="CU225" s="106"/>
      <c r="CV225" s="106"/>
      <c r="CW225" s="106"/>
      <c r="CX225" s="106"/>
      <c r="CY225" s="106"/>
      <c r="CZ225" s="106"/>
      <c r="DA225" s="106"/>
      <c r="DB225" s="106"/>
      <c r="DC225" s="106"/>
      <c r="DD225" s="106"/>
      <c r="DE225" s="106"/>
      <c r="DF225" s="106"/>
      <c r="DG225" s="106"/>
      <c r="DH225" s="106"/>
      <c r="DI225" s="106"/>
      <c r="DJ225" s="106"/>
      <c r="DK225" s="106"/>
      <c r="DL225" s="106"/>
      <c r="DM225" s="106"/>
      <c r="DN225" s="106"/>
      <c r="DO225" s="106"/>
      <c r="DP225" s="106"/>
      <c r="DQ225" s="106"/>
      <c r="DR225" s="106"/>
      <c r="DS225" s="106"/>
      <c r="DT225" s="106"/>
      <c r="DU225" s="106"/>
      <c r="DV225" s="106"/>
      <c r="DW225" s="106"/>
      <c r="DX225" s="106"/>
      <c r="DY225" s="106"/>
    </row>
    <row r="226" spans="2:129" x14ac:dyDescent="0.2">
      <c r="B226" s="106"/>
      <c r="C226" s="106"/>
      <c r="D226" s="106"/>
      <c r="E226" s="106"/>
      <c r="F226" s="106"/>
      <c r="G226" s="106"/>
      <c r="H226" s="106"/>
      <c r="I226" s="106"/>
      <c r="J226" s="106"/>
      <c r="K226" s="106"/>
      <c r="L226" s="106"/>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c r="CE226" s="106"/>
      <c r="CF226" s="106"/>
      <c r="CG226" s="106"/>
      <c r="CH226" s="106"/>
      <c r="CI226" s="106"/>
      <c r="CJ226" s="106"/>
      <c r="CK226" s="106"/>
      <c r="CL226" s="106"/>
      <c r="CM226" s="106"/>
      <c r="CN226" s="106"/>
      <c r="CO226" s="106"/>
      <c r="CP226" s="106"/>
      <c r="CQ226" s="106"/>
      <c r="CR226" s="106"/>
      <c r="CS226" s="106"/>
      <c r="CT226" s="106"/>
      <c r="CU226" s="106"/>
      <c r="CV226" s="106"/>
      <c r="CW226" s="106"/>
      <c r="CX226" s="106"/>
      <c r="CY226" s="106"/>
      <c r="CZ226" s="106"/>
      <c r="DA226" s="106"/>
      <c r="DB226" s="106"/>
      <c r="DC226" s="106"/>
      <c r="DD226" s="106"/>
      <c r="DE226" s="106"/>
      <c r="DF226" s="106"/>
      <c r="DG226" s="106"/>
      <c r="DH226" s="106"/>
      <c r="DI226" s="106"/>
      <c r="DJ226" s="106"/>
      <c r="DK226" s="106"/>
      <c r="DL226" s="106"/>
      <c r="DM226" s="106"/>
      <c r="DN226" s="106"/>
      <c r="DO226" s="106"/>
      <c r="DP226" s="106"/>
      <c r="DQ226" s="106"/>
      <c r="DR226" s="106"/>
      <c r="DS226" s="106"/>
      <c r="DT226" s="106"/>
      <c r="DU226" s="106"/>
      <c r="DV226" s="106"/>
      <c r="DW226" s="106"/>
      <c r="DX226" s="106"/>
      <c r="DY226" s="106"/>
    </row>
    <row r="227" spans="2:129" x14ac:dyDescent="0.2">
      <c r="B227" s="106"/>
      <c r="C227" s="106"/>
      <c r="D227" s="106"/>
      <c r="E227" s="106"/>
      <c r="F227" s="106"/>
      <c r="G227" s="106"/>
      <c r="H227" s="106"/>
      <c r="I227" s="106"/>
      <c r="J227" s="106"/>
      <c r="K227" s="106"/>
      <c r="L227" s="106"/>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c r="CE227" s="106"/>
      <c r="CF227" s="106"/>
      <c r="CG227" s="106"/>
      <c r="CH227" s="106"/>
      <c r="CI227" s="106"/>
      <c r="CJ227" s="106"/>
      <c r="CK227" s="106"/>
      <c r="CL227" s="106"/>
      <c r="CM227" s="106"/>
      <c r="CN227" s="106"/>
      <c r="CO227" s="106"/>
      <c r="CP227" s="106"/>
      <c r="CQ227" s="106"/>
      <c r="CR227" s="106"/>
      <c r="CS227" s="106"/>
      <c r="CT227" s="106"/>
      <c r="CU227" s="106"/>
      <c r="CV227" s="106"/>
      <c r="CW227" s="106"/>
      <c r="CX227" s="106"/>
      <c r="CY227" s="106"/>
      <c r="CZ227" s="106"/>
      <c r="DA227" s="106"/>
      <c r="DB227" s="106"/>
      <c r="DC227" s="106"/>
      <c r="DD227" s="106"/>
      <c r="DE227" s="106"/>
      <c r="DF227" s="106"/>
      <c r="DG227" s="106"/>
      <c r="DH227" s="106"/>
      <c r="DI227" s="106"/>
      <c r="DJ227" s="106"/>
      <c r="DK227" s="106"/>
      <c r="DL227" s="106"/>
      <c r="DM227" s="106"/>
      <c r="DN227" s="106"/>
      <c r="DO227" s="106"/>
      <c r="DP227" s="106"/>
      <c r="DQ227" s="106"/>
      <c r="DR227" s="106"/>
      <c r="DS227" s="106"/>
      <c r="DT227" s="106"/>
      <c r="DU227" s="106"/>
      <c r="DV227" s="106"/>
      <c r="DW227" s="106"/>
      <c r="DX227" s="106"/>
      <c r="DY227" s="106"/>
    </row>
    <row r="228" spans="2:129" x14ac:dyDescent="0.2">
      <c r="B228" s="106"/>
      <c r="C228" s="106"/>
      <c r="D228" s="106"/>
      <c r="E228" s="106"/>
      <c r="F228" s="106"/>
      <c r="G228" s="106"/>
      <c r="H228" s="106"/>
      <c r="I228" s="106"/>
      <c r="J228" s="106"/>
      <c r="K228" s="106"/>
      <c r="L228" s="106"/>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c r="CE228" s="106"/>
      <c r="CF228" s="106"/>
      <c r="CG228" s="106"/>
      <c r="CH228" s="106"/>
      <c r="CI228" s="106"/>
      <c r="CJ228" s="106"/>
      <c r="CK228" s="106"/>
      <c r="CL228" s="106"/>
      <c r="CM228" s="106"/>
      <c r="CN228" s="106"/>
      <c r="CO228" s="106"/>
      <c r="CP228" s="106"/>
      <c r="CQ228" s="106"/>
      <c r="CR228" s="106"/>
      <c r="CS228" s="106"/>
      <c r="CT228" s="106"/>
      <c r="CU228" s="106"/>
      <c r="CV228" s="106"/>
      <c r="CW228" s="106"/>
      <c r="CX228" s="106"/>
      <c r="CY228" s="106"/>
      <c r="CZ228" s="106"/>
      <c r="DA228" s="106"/>
      <c r="DB228" s="106"/>
      <c r="DC228" s="106"/>
      <c r="DD228" s="106"/>
      <c r="DE228" s="106"/>
      <c r="DF228" s="106"/>
      <c r="DG228" s="106"/>
      <c r="DH228" s="106"/>
      <c r="DI228" s="106"/>
      <c r="DJ228" s="106"/>
      <c r="DK228" s="106"/>
      <c r="DL228" s="106"/>
      <c r="DM228" s="106"/>
      <c r="DN228" s="106"/>
      <c r="DO228" s="106"/>
      <c r="DP228" s="106"/>
      <c r="DQ228" s="106"/>
      <c r="DR228" s="106"/>
      <c r="DS228" s="106"/>
      <c r="DT228" s="106"/>
      <c r="DU228" s="106"/>
      <c r="DV228" s="106"/>
      <c r="DW228" s="106"/>
      <c r="DX228" s="106"/>
      <c r="DY228" s="106"/>
    </row>
    <row r="229" spans="2:129" x14ac:dyDescent="0.2">
      <c r="B229" s="106"/>
      <c r="C229" s="106"/>
      <c r="D229" s="106"/>
      <c r="E229" s="106"/>
      <c r="F229" s="106"/>
      <c r="G229" s="106"/>
      <c r="H229" s="106"/>
      <c r="I229" s="106"/>
      <c r="J229" s="106"/>
      <c r="K229" s="106"/>
      <c r="L229" s="106"/>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c r="CE229" s="106"/>
      <c r="CF229" s="106"/>
      <c r="CG229" s="106"/>
      <c r="CH229" s="106"/>
      <c r="CI229" s="106"/>
      <c r="CJ229" s="106"/>
      <c r="CK229" s="106"/>
      <c r="CL229" s="106"/>
      <c r="CM229" s="106"/>
      <c r="CN229" s="106"/>
      <c r="CO229" s="106"/>
      <c r="CP229" s="106"/>
      <c r="CQ229" s="106"/>
      <c r="CR229" s="106"/>
      <c r="CS229" s="106"/>
      <c r="CT229" s="106"/>
      <c r="CU229" s="106"/>
      <c r="CV229" s="106"/>
      <c r="CW229" s="106"/>
      <c r="CX229" s="106"/>
      <c r="CY229" s="106"/>
      <c r="CZ229" s="106"/>
      <c r="DA229" s="106"/>
      <c r="DB229" s="106"/>
      <c r="DC229" s="106"/>
      <c r="DD229" s="106"/>
      <c r="DE229" s="106"/>
      <c r="DF229" s="106"/>
      <c r="DG229" s="106"/>
      <c r="DH229" s="106"/>
      <c r="DI229" s="106"/>
      <c r="DJ229" s="106"/>
      <c r="DK229" s="106"/>
      <c r="DL229" s="106"/>
      <c r="DM229" s="106"/>
      <c r="DN229" s="106"/>
      <c r="DO229" s="106"/>
      <c r="DP229" s="106"/>
      <c r="DQ229" s="106"/>
      <c r="DR229" s="106"/>
      <c r="DS229" s="106"/>
      <c r="DT229" s="106"/>
      <c r="DU229" s="106"/>
      <c r="DV229" s="106"/>
      <c r="DW229" s="106"/>
      <c r="DX229" s="106"/>
      <c r="DY229" s="106"/>
    </row>
    <row r="230" spans="2:129" x14ac:dyDescent="0.2">
      <c r="B230" s="106"/>
      <c r="C230" s="106"/>
      <c r="D230" s="106"/>
      <c r="E230" s="106"/>
      <c r="F230" s="106"/>
      <c r="G230" s="106"/>
      <c r="H230" s="106"/>
      <c r="I230" s="106"/>
      <c r="J230" s="106"/>
      <c r="K230" s="106"/>
      <c r="L230" s="106"/>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c r="CE230" s="106"/>
      <c r="CF230" s="106"/>
      <c r="CG230" s="106"/>
      <c r="CH230" s="106"/>
      <c r="CI230" s="106"/>
      <c r="CJ230" s="106"/>
      <c r="CK230" s="106"/>
      <c r="CL230" s="106"/>
      <c r="CM230" s="106"/>
      <c r="CN230" s="106"/>
      <c r="CO230" s="106"/>
      <c r="CP230" s="106"/>
      <c r="CQ230" s="106"/>
      <c r="CR230" s="106"/>
      <c r="CS230" s="106"/>
      <c r="CT230" s="106"/>
      <c r="CU230" s="106"/>
      <c r="CV230" s="106"/>
      <c r="CW230" s="106"/>
      <c r="CX230" s="106"/>
      <c r="CY230" s="106"/>
      <c r="CZ230" s="106"/>
      <c r="DA230" s="106"/>
      <c r="DB230" s="106"/>
      <c r="DC230" s="106"/>
      <c r="DD230" s="106"/>
      <c r="DE230" s="106"/>
      <c r="DF230" s="106"/>
      <c r="DG230" s="106"/>
      <c r="DH230" s="106"/>
      <c r="DI230" s="106"/>
      <c r="DJ230" s="106"/>
      <c r="DK230" s="106"/>
      <c r="DL230" s="106"/>
      <c r="DM230" s="106"/>
      <c r="DN230" s="106"/>
      <c r="DO230" s="106"/>
      <c r="DP230" s="106"/>
      <c r="DQ230" s="106"/>
      <c r="DR230" s="106"/>
      <c r="DS230" s="106"/>
      <c r="DT230" s="106"/>
      <c r="DU230" s="106"/>
      <c r="DV230" s="106"/>
      <c r="DW230" s="106"/>
      <c r="DX230" s="106"/>
      <c r="DY230" s="106"/>
    </row>
    <row r="231" spans="2:129" x14ac:dyDescent="0.2">
      <c r="B231" s="106"/>
      <c r="C231" s="106"/>
      <c r="D231" s="106"/>
      <c r="E231" s="106"/>
      <c r="F231" s="106"/>
      <c r="G231" s="106"/>
      <c r="H231" s="106"/>
      <c r="I231" s="106"/>
      <c r="J231" s="106"/>
      <c r="K231" s="106"/>
      <c r="L231" s="106"/>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c r="CE231" s="106"/>
      <c r="CF231" s="106"/>
      <c r="CG231" s="106"/>
      <c r="CH231" s="106"/>
      <c r="CI231" s="106"/>
      <c r="CJ231" s="106"/>
      <c r="CK231" s="106"/>
      <c r="CL231" s="106"/>
      <c r="CM231" s="106"/>
      <c r="CN231" s="106"/>
      <c r="CO231" s="106"/>
      <c r="CP231" s="106"/>
      <c r="CQ231" s="106"/>
      <c r="CR231" s="106"/>
      <c r="CS231" s="106"/>
      <c r="CT231" s="106"/>
      <c r="CU231" s="106"/>
      <c r="CV231" s="106"/>
      <c r="CW231" s="106"/>
      <c r="CX231" s="106"/>
      <c r="CY231" s="106"/>
      <c r="CZ231" s="106"/>
      <c r="DA231" s="106"/>
      <c r="DB231" s="106"/>
      <c r="DC231" s="106"/>
      <c r="DD231" s="106"/>
      <c r="DE231" s="106"/>
      <c r="DF231" s="106"/>
      <c r="DG231" s="106"/>
      <c r="DH231" s="106"/>
      <c r="DI231" s="106"/>
      <c r="DJ231" s="106"/>
      <c r="DK231" s="106"/>
      <c r="DL231" s="106"/>
      <c r="DM231" s="106"/>
      <c r="DN231" s="106"/>
      <c r="DO231" s="106"/>
      <c r="DP231" s="106"/>
      <c r="DQ231" s="106"/>
      <c r="DR231" s="106"/>
      <c r="DS231" s="106"/>
      <c r="DT231" s="106"/>
      <c r="DU231" s="106"/>
      <c r="DV231" s="106"/>
      <c r="DW231" s="106"/>
      <c r="DX231" s="106"/>
      <c r="DY231" s="106"/>
    </row>
    <row r="232" spans="2:129" x14ac:dyDescent="0.2">
      <c r="B232" s="106"/>
      <c r="C232" s="106"/>
      <c r="D232" s="106"/>
      <c r="E232" s="106"/>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c r="CE232" s="106"/>
      <c r="CF232" s="106"/>
      <c r="CG232" s="106"/>
      <c r="CH232" s="106"/>
      <c r="CI232" s="106"/>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row>
    <row r="233" spans="2:129" x14ac:dyDescent="0.2">
      <c r="B233" s="106"/>
      <c r="C233" s="106"/>
      <c r="D233" s="106"/>
      <c r="E233" s="106"/>
      <c r="F233" s="106"/>
      <c r="G233" s="106"/>
      <c r="H233" s="106"/>
      <c r="I233" s="106"/>
      <c r="J233" s="106"/>
      <c r="K233" s="106"/>
      <c r="L233" s="106"/>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c r="CE233" s="106"/>
      <c r="CF233" s="106"/>
      <c r="CG233" s="106"/>
      <c r="CH233" s="106"/>
      <c r="CI233" s="106"/>
      <c r="CJ233" s="106"/>
      <c r="CK233" s="106"/>
      <c r="CL233" s="106"/>
      <c r="CM233" s="106"/>
      <c r="CN233" s="106"/>
      <c r="CO233" s="106"/>
      <c r="CP233" s="106"/>
      <c r="CQ233" s="106"/>
      <c r="CR233" s="106"/>
      <c r="CS233" s="106"/>
      <c r="CT233" s="106"/>
      <c r="CU233" s="106"/>
      <c r="CV233" s="106"/>
      <c r="CW233" s="106"/>
      <c r="CX233" s="106"/>
      <c r="CY233" s="106"/>
      <c r="CZ233" s="106"/>
      <c r="DA233" s="106"/>
      <c r="DB233" s="106"/>
      <c r="DC233" s="106"/>
      <c r="DD233" s="106"/>
      <c r="DE233" s="106"/>
      <c r="DF233" s="106"/>
      <c r="DG233" s="106"/>
      <c r="DH233" s="106"/>
      <c r="DI233" s="106"/>
      <c r="DJ233" s="106"/>
      <c r="DK233" s="106"/>
      <c r="DL233" s="106"/>
      <c r="DM233" s="106"/>
      <c r="DN233" s="106"/>
      <c r="DO233" s="106"/>
      <c r="DP233" s="106"/>
      <c r="DQ233" s="106"/>
      <c r="DR233" s="106"/>
      <c r="DS233" s="106"/>
      <c r="DT233" s="106"/>
      <c r="DU233" s="106"/>
      <c r="DV233" s="106"/>
      <c r="DW233" s="106"/>
      <c r="DX233" s="106"/>
      <c r="DY233" s="106"/>
    </row>
    <row r="234" spans="2:129" x14ac:dyDescent="0.2">
      <c r="B234" s="106"/>
      <c r="C234" s="106"/>
      <c r="D234" s="106"/>
      <c r="E234" s="106"/>
      <c r="F234" s="106"/>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c r="CE234" s="106"/>
      <c r="CF234" s="106"/>
      <c r="CG234" s="106"/>
      <c r="CH234" s="106"/>
      <c r="CI234" s="106"/>
      <c r="CJ234" s="106"/>
      <c r="CK234" s="106"/>
      <c r="CL234" s="106"/>
      <c r="CM234" s="106"/>
      <c r="CN234" s="106"/>
      <c r="CO234" s="106"/>
      <c r="CP234" s="106"/>
      <c r="CQ234" s="106"/>
      <c r="CR234" s="106"/>
      <c r="CS234" s="106"/>
      <c r="CT234" s="106"/>
      <c r="CU234" s="106"/>
      <c r="CV234" s="106"/>
      <c r="CW234" s="106"/>
      <c r="CX234" s="106"/>
      <c r="CY234" s="106"/>
      <c r="CZ234" s="106"/>
      <c r="DA234" s="106"/>
      <c r="DB234" s="106"/>
      <c r="DC234" s="106"/>
      <c r="DD234" s="106"/>
      <c r="DE234" s="106"/>
      <c r="DF234" s="106"/>
      <c r="DG234" s="106"/>
      <c r="DH234" s="106"/>
      <c r="DI234" s="106"/>
      <c r="DJ234" s="106"/>
      <c r="DK234" s="106"/>
      <c r="DL234" s="106"/>
      <c r="DM234" s="106"/>
      <c r="DN234" s="106"/>
      <c r="DO234" s="106"/>
      <c r="DP234" s="106"/>
      <c r="DQ234" s="106"/>
      <c r="DR234" s="106"/>
      <c r="DS234" s="106"/>
      <c r="DT234" s="106"/>
      <c r="DU234" s="106"/>
      <c r="DV234" s="106"/>
      <c r="DW234" s="106"/>
      <c r="DX234" s="106"/>
      <c r="DY234" s="106"/>
    </row>
    <row r="235" spans="2:129" x14ac:dyDescent="0.2">
      <c r="B235" s="106"/>
      <c r="C235" s="106"/>
      <c r="D235" s="106"/>
      <c r="E235" s="106"/>
      <c r="F235" s="106"/>
      <c r="G235" s="106"/>
      <c r="H235" s="106"/>
      <c r="I235" s="106"/>
      <c r="J235" s="106"/>
      <c r="K235" s="106"/>
      <c r="L235" s="106"/>
      <c r="M235" s="106"/>
      <c r="N235" s="106"/>
      <c r="O235" s="106"/>
      <c r="P235" s="106"/>
      <c r="Q235" s="106"/>
      <c r="R235" s="106"/>
      <c r="S235" s="106"/>
      <c r="T235" s="106"/>
      <c r="U235" s="106"/>
      <c r="V235" s="106"/>
      <c r="W235" s="106"/>
      <c r="X235" s="106"/>
      <c r="Y235" s="106"/>
      <c r="Z235" s="106"/>
      <c r="AA235" s="106"/>
      <c r="AB235" s="106"/>
      <c r="AC235" s="106"/>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c r="CE235" s="106"/>
      <c r="CF235" s="106"/>
      <c r="CG235" s="106"/>
      <c r="CH235" s="106"/>
      <c r="CI235" s="106"/>
      <c r="CJ235" s="106"/>
      <c r="CK235" s="106"/>
      <c r="CL235" s="106"/>
      <c r="CM235" s="106"/>
      <c r="CN235" s="106"/>
      <c r="CO235" s="106"/>
      <c r="CP235" s="106"/>
      <c r="CQ235" s="106"/>
      <c r="CR235" s="106"/>
      <c r="CS235" s="106"/>
      <c r="CT235" s="106"/>
      <c r="CU235" s="106"/>
      <c r="CV235" s="106"/>
      <c r="CW235" s="106"/>
      <c r="CX235" s="106"/>
      <c r="CY235" s="106"/>
      <c r="CZ235" s="106"/>
      <c r="DA235" s="106"/>
      <c r="DB235" s="106"/>
      <c r="DC235" s="106"/>
      <c r="DD235" s="106"/>
      <c r="DE235" s="106"/>
      <c r="DF235" s="106"/>
      <c r="DG235" s="106"/>
      <c r="DH235" s="106"/>
      <c r="DI235" s="106"/>
      <c r="DJ235" s="106"/>
      <c r="DK235" s="106"/>
      <c r="DL235" s="106"/>
      <c r="DM235" s="106"/>
      <c r="DN235" s="106"/>
      <c r="DO235" s="106"/>
      <c r="DP235" s="106"/>
      <c r="DQ235" s="106"/>
      <c r="DR235" s="106"/>
      <c r="DS235" s="106"/>
      <c r="DT235" s="106"/>
      <c r="DU235" s="106"/>
      <c r="DV235" s="106"/>
      <c r="DW235" s="106"/>
      <c r="DX235" s="106"/>
      <c r="DY235" s="106"/>
    </row>
    <row r="236" spans="2:129" x14ac:dyDescent="0.2">
      <c r="B236" s="106"/>
      <c r="C236" s="106"/>
      <c r="D236" s="106"/>
      <c r="E236" s="106"/>
      <c r="F236" s="106"/>
      <c r="G236" s="106"/>
      <c r="H236" s="106"/>
      <c r="I236" s="106"/>
      <c r="J236" s="106"/>
      <c r="K236" s="106"/>
      <c r="L236" s="106"/>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c r="CE236" s="106"/>
      <c r="CF236" s="106"/>
      <c r="CG236" s="106"/>
      <c r="CH236" s="106"/>
      <c r="CI236" s="106"/>
      <c r="CJ236" s="106"/>
      <c r="CK236" s="106"/>
      <c r="CL236" s="106"/>
      <c r="CM236" s="106"/>
      <c r="CN236" s="106"/>
      <c r="CO236" s="106"/>
      <c r="CP236" s="106"/>
      <c r="CQ236" s="106"/>
      <c r="CR236" s="106"/>
      <c r="CS236" s="106"/>
      <c r="CT236" s="106"/>
      <c r="CU236" s="106"/>
      <c r="CV236" s="106"/>
      <c r="CW236" s="106"/>
      <c r="CX236" s="106"/>
      <c r="CY236" s="106"/>
      <c r="CZ236" s="106"/>
      <c r="DA236" s="106"/>
      <c r="DB236" s="106"/>
      <c r="DC236" s="106"/>
      <c r="DD236" s="106"/>
      <c r="DE236" s="106"/>
      <c r="DF236" s="106"/>
      <c r="DG236" s="106"/>
      <c r="DH236" s="106"/>
      <c r="DI236" s="106"/>
      <c r="DJ236" s="106"/>
      <c r="DK236" s="106"/>
      <c r="DL236" s="106"/>
      <c r="DM236" s="106"/>
      <c r="DN236" s="106"/>
      <c r="DO236" s="106"/>
      <c r="DP236" s="106"/>
      <c r="DQ236" s="106"/>
      <c r="DR236" s="106"/>
      <c r="DS236" s="106"/>
      <c r="DT236" s="106"/>
      <c r="DU236" s="106"/>
      <c r="DV236" s="106"/>
      <c r="DW236" s="106"/>
      <c r="DX236" s="106"/>
      <c r="DY236" s="106"/>
    </row>
    <row r="237" spans="2:129" x14ac:dyDescent="0.2">
      <c r="B237" s="106"/>
      <c r="C237" s="106"/>
      <c r="D237" s="106"/>
      <c r="E237" s="106"/>
      <c r="F237" s="106"/>
      <c r="G237" s="106"/>
      <c r="H237" s="106"/>
      <c r="I237" s="106"/>
      <c r="J237" s="106"/>
      <c r="K237" s="106"/>
      <c r="L237" s="106"/>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c r="CE237" s="106"/>
      <c r="CF237" s="106"/>
      <c r="CG237" s="106"/>
      <c r="CH237" s="106"/>
      <c r="CI237" s="106"/>
      <c r="CJ237" s="106"/>
      <c r="CK237" s="106"/>
      <c r="CL237" s="106"/>
      <c r="CM237" s="106"/>
      <c r="CN237" s="106"/>
      <c r="CO237" s="106"/>
      <c r="CP237" s="106"/>
      <c r="CQ237" s="106"/>
      <c r="CR237" s="106"/>
      <c r="CS237" s="106"/>
      <c r="CT237" s="106"/>
      <c r="CU237" s="106"/>
      <c r="CV237" s="106"/>
      <c r="CW237" s="106"/>
      <c r="CX237" s="106"/>
      <c r="CY237" s="106"/>
      <c r="CZ237" s="106"/>
      <c r="DA237" s="106"/>
      <c r="DB237" s="106"/>
      <c r="DC237" s="106"/>
      <c r="DD237" s="106"/>
      <c r="DE237" s="106"/>
      <c r="DF237" s="106"/>
      <c r="DG237" s="106"/>
      <c r="DH237" s="106"/>
      <c r="DI237" s="106"/>
      <c r="DJ237" s="106"/>
      <c r="DK237" s="106"/>
      <c r="DL237" s="106"/>
      <c r="DM237" s="106"/>
      <c r="DN237" s="106"/>
      <c r="DO237" s="106"/>
      <c r="DP237" s="106"/>
      <c r="DQ237" s="106"/>
      <c r="DR237" s="106"/>
      <c r="DS237" s="106"/>
      <c r="DT237" s="106"/>
      <c r="DU237" s="106"/>
      <c r="DV237" s="106"/>
      <c r="DW237" s="106"/>
      <c r="DX237" s="106"/>
      <c r="DY237" s="106"/>
    </row>
    <row r="238" spans="2:129" x14ac:dyDescent="0.2">
      <c r="B238" s="106"/>
      <c r="C238" s="106"/>
      <c r="D238" s="106"/>
      <c r="E238" s="106"/>
      <c r="F238" s="106"/>
      <c r="G238" s="106"/>
      <c r="H238" s="106"/>
      <c r="I238" s="106"/>
      <c r="J238" s="106"/>
      <c r="K238" s="106"/>
      <c r="L238" s="106"/>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c r="CE238" s="106"/>
      <c r="CF238" s="106"/>
      <c r="CG238" s="106"/>
      <c r="CH238" s="106"/>
      <c r="CI238" s="106"/>
      <c r="CJ238" s="106"/>
      <c r="CK238" s="106"/>
      <c r="CL238" s="106"/>
      <c r="CM238" s="106"/>
      <c r="CN238" s="106"/>
      <c r="CO238" s="106"/>
      <c r="CP238" s="106"/>
      <c r="CQ238" s="106"/>
      <c r="CR238" s="106"/>
      <c r="CS238" s="106"/>
      <c r="CT238" s="106"/>
      <c r="CU238" s="106"/>
      <c r="CV238" s="106"/>
      <c r="CW238" s="106"/>
      <c r="CX238" s="106"/>
      <c r="CY238" s="106"/>
      <c r="CZ238" s="106"/>
      <c r="DA238" s="106"/>
      <c r="DB238" s="106"/>
      <c r="DC238" s="106"/>
      <c r="DD238" s="106"/>
      <c r="DE238" s="106"/>
      <c r="DF238" s="106"/>
      <c r="DG238" s="106"/>
      <c r="DH238" s="106"/>
      <c r="DI238" s="106"/>
      <c r="DJ238" s="106"/>
      <c r="DK238" s="106"/>
      <c r="DL238" s="106"/>
      <c r="DM238" s="106"/>
      <c r="DN238" s="106"/>
      <c r="DO238" s="106"/>
      <c r="DP238" s="106"/>
      <c r="DQ238" s="106"/>
      <c r="DR238" s="106"/>
      <c r="DS238" s="106"/>
      <c r="DT238" s="106"/>
      <c r="DU238" s="106"/>
      <c r="DV238" s="106"/>
      <c r="DW238" s="106"/>
      <c r="DX238" s="106"/>
      <c r="DY238" s="106"/>
    </row>
    <row r="239" spans="2:129" x14ac:dyDescent="0.2">
      <c r="B239" s="106"/>
      <c r="C239" s="106"/>
      <c r="D239" s="106"/>
      <c r="E239" s="106"/>
      <c r="F239" s="106"/>
      <c r="G239" s="106"/>
      <c r="H239" s="106"/>
      <c r="I239" s="106"/>
      <c r="J239" s="106"/>
      <c r="K239" s="106"/>
      <c r="L239" s="106"/>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c r="CE239" s="106"/>
      <c r="CF239" s="106"/>
      <c r="CG239" s="106"/>
      <c r="CH239" s="106"/>
      <c r="CI239" s="106"/>
      <c r="CJ239" s="106"/>
      <c r="CK239" s="106"/>
      <c r="CL239" s="106"/>
      <c r="CM239" s="106"/>
      <c r="CN239" s="106"/>
      <c r="CO239" s="106"/>
      <c r="CP239" s="106"/>
      <c r="CQ239" s="106"/>
      <c r="CR239" s="106"/>
      <c r="CS239" s="106"/>
      <c r="CT239" s="106"/>
      <c r="CU239" s="106"/>
      <c r="CV239" s="106"/>
      <c r="CW239" s="106"/>
      <c r="CX239" s="106"/>
      <c r="CY239" s="106"/>
      <c r="CZ239" s="106"/>
      <c r="DA239" s="106"/>
      <c r="DB239" s="106"/>
      <c r="DC239" s="106"/>
      <c r="DD239" s="106"/>
      <c r="DE239" s="106"/>
      <c r="DF239" s="106"/>
      <c r="DG239" s="106"/>
      <c r="DH239" s="106"/>
      <c r="DI239" s="106"/>
      <c r="DJ239" s="106"/>
      <c r="DK239" s="106"/>
      <c r="DL239" s="106"/>
      <c r="DM239" s="106"/>
      <c r="DN239" s="106"/>
      <c r="DO239" s="106"/>
      <c r="DP239" s="106"/>
      <c r="DQ239" s="106"/>
      <c r="DR239" s="106"/>
      <c r="DS239" s="106"/>
      <c r="DT239" s="106"/>
      <c r="DU239" s="106"/>
      <c r="DV239" s="106"/>
      <c r="DW239" s="106"/>
      <c r="DX239" s="106"/>
      <c r="DY239" s="106"/>
    </row>
    <row r="240" spans="2:129" x14ac:dyDescent="0.2">
      <c r="B240" s="106"/>
      <c r="C240" s="106"/>
      <c r="D240" s="106"/>
      <c r="E240" s="106"/>
      <c r="F240" s="106"/>
      <c r="G240" s="106"/>
      <c r="H240" s="106"/>
      <c r="I240" s="106"/>
      <c r="J240" s="106"/>
      <c r="K240" s="106"/>
      <c r="L240" s="106"/>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c r="CE240" s="106"/>
      <c r="CF240" s="106"/>
      <c r="CG240" s="106"/>
      <c r="CH240" s="106"/>
      <c r="CI240" s="106"/>
      <c r="CJ240" s="106"/>
      <c r="CK240" s="106"/>
      <c r="CL240" s="106"/>
      <c r="CM240" s="106"/>
      <c r="CN240" s="106"/>
      <c r="CO240" s="106"/>
      <c r="CP240" s="106"/>
      <c r="CQ240" s="106"/>
      <c r="CR240" s="106"/>
      <c r="CS240" s="106"/>
      <c r="CT240" s="106"/>
      <c r="CU240" s="106"/>
      <c r="CV240" s="106"/>
      <c r="CW240" s="106"/>
      <c r="CX240" s="106"/>
      <c r="CY240" s="106"/>
      <c r="CZ240" s="106"/>
      <c r="DA240" s="106"/>
      <c r="DB240" s="106"/>
      <c r="DC240" s="106"/>
      <c r="DD240" s="106"/>
      <c r="DE240" s="106"/>
      <c r="DF240" s="106"/>
      <c r="DG240" s="106"/>
      <c r="DH240" s="106"/>
      <c r="DI240" s="106"/>
      <c r="DJ240" s="106"/>
      <c r="DK240" s="106"/>
      <c r="DL240" s="106"/>
      <c r="DM240" s="106"/>
      <c r="DN240" s="106"/>
      <c r="DO240" s="106"/>
      <c r="DP240" s="106"/>
      <c r="DQ240" s="106"/>
      <c r="DR240" s="106"/>
      <c r="DS240" s="106"/>
      <c r="DT240" s="106"/>
      <c r="DU240" s="106"/>
      <c r="DV240" s="106"/>
      <c r="DW240" s="106"/>
      <c r="DX240" s="106"/>
      <c r="DY240" s="106"/>
    </row>
    <row r="241" spans="2:129" x14ac:dyDescent="0.2">
      <c r="B241" s="106"/>
      <c r="C241" s="106"/>
      <c r="D241" s="106"/>
      <c r="E241" s="106"/>
      <c r="F241" s="106"/>
      <c r="G241" s="106"/>
      <c r="H241" s="106"/>
      <c r="I241" s="106"/>
      <c r="J241" s="106"/>
      <c r="K241" s="106"/>
      <c r="L241" s="106"/>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c r="CE241" s="106"/>
      <c r="CF241" s="106"/>
      <c r="CG241" s="106"/>
      <c r="CH241" s="106"/>
      <c r="CI241" s="106"/>
      <c r="CJ241" s="106"/>
      <c r="CK241" s="106"/>
      <c r="CL241" s="106"/>
      <c r="CM241" s="106"/>
      <c r="CN241" s="106"/>
      <c r="CO241" s="106"/>
      <c r="CP241" s="106"/>
      <c r="CQ241" s="106"/>
      <c r="CR241" s="106"/>
      <c r="CS241" s="106"/>
      <c r="CT241" s="106"/>
      <c r="CU241" s="106"/>
      <c r="CV241" s="106"/>
      <c r="CW241" s="106"/>
      <c r="CX241" s="106"/>
      <c r="CY241" s="106"/>
      <c r="CZ241" s="106"/>
      <c r="DA241" s="106"/>
      <c r="DB241" s="106"/>
      <c r="DC241" s="106"/>
      <c r="DD241" s="106"/>
      <c r="DE241" s="106"/>
      <c r="DF241" s="106"/>
      <c r="DG241" s="106"/>
      <c r="DH241" s="106"/>
      <c r="DI241" s="106"/>
      <c r="DJ241" s="106"/>
      <c r="DK241" s="106"/>
      <c r="DL241" s="106"/>
      <c r="DM241" s="106"/>
      <c r="DN241" s="106"/>
      <c r="DO241" s="106"/>
      <c r="DP241" s="106"/>
      <c r="DQ241" s="106"/>
      <c r="DR241" s="106"/>
      <c r="DS241" s="106"/>
      <c r="DT241" s="106"/>
      <c r="DU241" s="106"/>
      <c r="DV241" s="106"/>
      <c r="DW241" s="106"/>
      <c r="DX241" s="106"/>
      <c r="DY241" s="106"/>
    </row>
    <row r="242" spans="2:129" x14ac:dyDescent="0.2">
      <c r="B242" s="106"/>
      <c r="C242" s="106"/>
      <c r="D242" s="106"/>
      <c r="E242" s="106"/>
      <c r="F242" s="106"/>
      <c r="G242" s="106"/>
      <c r="H242" s="106"/>
      <c r="I242" s="106"/>
      <c r="J242" s="106"/>
      <c r="K242" s="106"/>
      <c r="L242" s="106"/>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c r="CE242" s="106"/>
      <c r="CF242" s="106"/>
      <c r="CG242" s="106"/>
      <c r="CH242" s="106"/>
      <c r="CI242" s="106"/>
      <c r="CJ242" s="106"/>
      <c r="CK242" s="106"/>
      <c r="CL242" s="106"/>
      <c r="CM242" s="106"/>
      <c r="CN242" s="106"/>
      <c r="CO242" s="106"/>
      <c r="CP242" s="106"/>
      <c r="CQ242" s="106"/>
      <c r="CR242" s="106"/>
      <c r="CS242" s="106"/>
      <c r="CT242" s="106"/>
      <c r="CU242" s="106"/>
      <c r="CV242" s="106"/>
      <c r="CW242" s="106"/>
      <c r="CX242" s="106"/>
      <c r="CY242" s="106"/>
      <c r="CZ242" s="106"/>
      <c r="DA242" s="106"/>
      <c r="DB242" s="106"/>
      <c r="DC242" s="106"/>
      <c r="DD242" s="106"/>
      <c r="DE242" s="106"/>
      <c r="DF242" s="106"/>
      <c r="DG242" s="106"/>
      <c r="DH242" s="106"/>
      <c r="DI242" s="106"/>
      <c r="DJ242" s="106"/>
      <c r="DK242" s="106"/>
      <c r="DL242" s="106"/>
      <c r="DM242" s="106"/>
      <c r="DN242" s="106"/>
      <c r="DO242" s="106"/>
      <c r="DP242" s="106"/>
      <c r="DQ242" s="106"/>
      <c r="DR242" s="106"/>
      <c r="DS242" s="106"/>
      <c r="DT242" s="106"/>
      <c r="DU242" s="106"/>
      <c r="DV242" s="106"/>
      <c r="DW242" s="106"/>
      <c r="DX242" s="106"/>
      <c r="DY242" s="106"/>
    </row>
    <row r="243" spans="2:129" x14ac:dyDescent="0.2">
      <c r="B243" s="106"/>
      <c r="C243" s="106"/>
      <c r="D243" s="106"/>
      <c r="E243" s="106"/>
      <c r="F243" s="106"/>
      <c r="G243" s="106"/>
      <c r="H243" s="106"/>
      <c r="I243" s="106"/>
      <c r="J243" s="106"/>
      <c r="K243" s="106"/>
      <c r="L243" s="106"/>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c r="CE243" s="106"/>
      <c r="CF243" s="106"/>
      <c r="CG243" s="106"/>
      <c r="CH243" s="106"/>
      <c r="CI243" s="106"/>
      <c r="CJ243" s="106"/>
      <c r="CK243" s="106"/>
      <c r="CL243" s="106"/>
      <c r="CM243" s="106"/>
      <c r="CN243" s="106"/>
      <c r="CO243" s="106"/>
      <c r="CP243" s="106"/>
      <c r="CQ243" s="106"/>
      <c r="CR243" s="106"/>
      <c r="CS243" s="106"/>
      <c r="CT243" s="106"/>
      <c r="CU243" s="106"/>
      <c r="CV243" s="106"/>
      <c r="CW243" s="106"/>
      <c r="CX243" s="106"/>
      <c r="CY243" s="106"/>
      <c r="CZ243" s="106"/>
      <c r="DA243" s="106"/>
      <c r="DB243" s="106"/>
      <c r="DC243" s="106"/>
      <c r="DD243" s="106"/>
      <c r="DE243" s="106"/>
      <c r="DF243" s="106"/>
      <c r="DG243" s="106"/>
      <c r="DH243" s="106"/>
      <c r="DI243" s="106"/>
      <c r="DJ243" s="106"/>
      <c r="DK243" s="106"/>
      <c r="DL243" s="106"/>
      <c r="DM243" s="106"/>
      <c r="DN243" s="106"/>
      <c r="DO243" s="106"/>
      <c r="DP243" s="106"/>
      <c r="DQ243" s="106"/>
      <c r="DR243" s="106"/>
      <c r="DS243" s="106"/>
      <c r="DT243" s="106"/>
      <c r="DU243" s="106"/>
      <c r="DV243" s="106"/>
      <c r="DW243" s="106"/>
      <c r="DX243" s="106"/>
      <c r="DY243" s="106"/>
    </row>
    <row r="244" spans="2:129" x14ac:dyDescent="0.2">
      <c r="B244" s="106"/>
      <c r="C244" s="106"/>
      <c r="D244" s="106"/>
      <c r="E244" s="106"/>
      <c r="F244" s="106"/>
      <c r="G244" s="106"/>
      <c r="H244" s="106"/>
      <c r="I244" s="106"/>
      <c r="J244" s="106"/>
      <c r="K244" s="106"/>
      <c r="L244" s="106"/>
      <c r="M244" s="106"/>
      <c r="N244" s="106"/>
      <c r="O244" s="106"/>
      <c r="P244" s="106"/>
      <c r="Q244" s="106"/>
      <c r="R244" s="106"/>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c r="CE244" s="106"/>
      <c r="CF244" s="106"/>
      <c r="CG244" s="106"/>
      <c r="CH244" s="106"/>
      <c r="CI244" s="106"/>
      <c r="CJ244" s="106"/>
      <c r="CK244" s="106"/>
      <c r="CL244" s="106"/>
      <c r="CM244" s="106"/>
      <c r="CN244" s="106"/>
      <c r="CO244" s="106"/>
      <c r="CP244" s="106"/>
      <c r="CQ244" s="106"/>
      <c r="CR244" s="106"/>
      <c r="CS244" s="106"/>
      <c r="CT244" s="106"/>
      <c r="CU244" s="106"/>
      <c r="CV244" s="106"/>
      <c r="CW244" s="106"/>
      <c r="CX244" s="106"/>
      <c r="CY244" s="106"/>
      <c r="CZ244" s="106"/>
      <c r="DA244" s="106"/>
      <c r="DB244" s="106"/>
      <c r="DC244" s="106"/>
      <c r="DD244" s="106"/>
      <c r="DE244" s="106"/>
      <c r="DF244" s="106"/>
      <c r="DG244" s="106"/>
      <c r="DH244" s="106"/>
      <c r="DI244" s="106"/>
      <c r="DJ244" s="106"/>
      <c r="DK244" s="106"/>
      <c r="DL244" s="106"/>
      <c r="DM244" s="106"/>
      <c r="DN244" s="106"/>
      <c r="DO244" s="106"/>
      <c r="DP244" s="106"/>
      <c r="DQ244" s="106"/>
      <c r="DR244" s="106"/>
      <c r="DS244" s="106"/>
      <c r="DT244" s="106"/>
      <c r="DU244" s="106"/>
      <c r="DV244" s="106"/>
      <c r="DW244" s="106"/>
      <c r="DX244" s="106"/>
      <c r="DY244" s="106"/>
    </row>
    <row r="245" spans="2:129" x14ac:dyDescent="0.2">
      <c r="B245" s="106"/>
      <c r="C245" s="106"/>
      <c r="D245" s="106"/>
      <c r="E245" s="106"/>
      <c r="F245" s="106"/>
      <c r="G245" s="106"/>
      <c r="H245" s="106"/>
      <c r="I245" s="106"/>
      <c r="J245" s="106"/>
      <c r="K245" s="106"/>
      <c r="L245" s="106"/>
      <c r="M245" s="106"/>
      <c r="N245" s="106"/>
      <c r="O245" s="106"/>
      <c r="P245" s="106"/>
      <c r="Q245" s="106"/>
      <c r="R245" s="106"/>
      <c r="S245" s="106"/>
      <c r="T245" s="106"/>
      <c r="U245" s="106"/>
      <c r="V245" s="106"/>
      <c r="W245" s="106"/>
      <c r="X245" s="106"/>
      <c r="Y245" s="106"/>
      <c r="Z245" s="106"/>
      <c r="AA245" s="106"/>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c r="CE245" s="106"/>
      <c r="CF245" s="106"/>
      <c r="CG245" s="106"/>
      <c r="CH245" s="106"/>
      <c r="CI245" s="106"/>
      <c r="CJ245" s="106"/>
      <c r="CK245" s="106"/>
      <c r="CL245" s="106"/>
      <c r="CM245" s="106"/>
      <c r="CN245" s="106"/>
      <c r="CO245" s="106"/>
      <c r="CP245" s="106"/>
      <c r="CQ245" s="106"/>
      <c r="CR245" s="106"/>
      <c r="CS245" s="106"/>
      <c r="CT245" s="106"/>
      <c r="CU245" s="106"/>
      <c r="CV245" s="106"/>
      <c r="CW245" s="106"/>
      <c r="CX245" s="106"/>
      <c r="CY245" s="106"/>
      <c r="CZ245" s="106"/>
      <c r="DA245" s="106"/>
      <c r="DB245" s="106"/>
      <c r="DC245" s="106"/>
      <c r="DD245" s="106"/>
      <c r="DE245" s="106"/>
      <c r="DF245" s="106"/>
      <c r="DG245" s="106"/>
      <c r="DH245" s="106"/>
      <c r="DI245" s="106"/>
      <c r="DJ245" s="106"/>
      <c r="DK245" s="106"/>
      <c r="DL245" s="106"/>
      <c r="DM245" s="106"/>
      <c r="DN245" s="106"/>
      <c r="DO245" s="106"/>
      <c r="DP245" s="106"/>
      <c r="DQ245" s="106"/>
      <c r="DR245" s="106"/>
      <c r="DS245" s="106"/>
      <c r="DT245" s="106"/>
      <c r="DU245" s="106"/>
      <c r="DV245" s="106"/>
      <c r="DW245" s="106"/>
      <c r="DX245" s="106"/>
      <c r="DY245" s="106"/>
    </row>
    <row r="246" spans="2:129" x14ac:dyDescent="0.2">
      <c r="B246" s="106"/>
      <c r="C246" s="106"/>
      <c r="D246" s="106"/>
      <c r="E246" s="106"/>
      <c r="F246" s="106"/>
      <c r="G246" s="106"/>
      <c r="H246" s="106"/>
      <c r="I246" s="106"/>
      <c r="J246" s="106"/>
      <c r="K246" s="106"/>
      <c r="L246" s="106"/>
      <c r="M246" s="106"/>
      <c r="N246" s="106"/>
      <c r="O246" s="106"/>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c r="CE246" s="106"/>
      <c r="CF246" s="106"/>
      <c r="CG246" s="106"/>
      <c r="CH246" s="106"/>
      <c r="CI246" s="106"/>
      <c r="CJ246" s="106"/>
      <c r="CK246" s="106"/>
      <c r="CL246" s="106"/>
      <c r="CM246" s="106"/>
      <c r="CN246" s="106"/>
      <c r="CO246" s="106"/>
      <c r="CP246" s="106"/>
      <c r="CQ246" s="106"/>
      <c r="CR246" s="106"/>
      <c r="CS246" s="106"/>
      <c r="CT246" s="106"/>
      <c r="CU246" s="106"/>
      <c r="CV246" s="106"/>
      <c r="CW246" s="106"/>
      <c r="CX246" s="106"/>
      <c r="CY246" s="106"/>
      <c r="CZ246" s="106"/>
      <c r="DA246" s="106"/>
      <c r="DB246" s="106"/>
      <c r="DC246" s="106"/>
      <c r="DD246" s="106"/>
      <c r="DE246" s="106"/>
      <c r="DF246" s="106"/>
      <c r="DG246" s="106"/>
      <c r="DH246" s="106"/>
      <c r="DI246" s="106"/>
      <c r="DJ246" s="106"/>
      <c r="DK246" s="106"/>
      <c r="DL246" s="106"/>
      <c r="DM246" s="106"/>
      <c r="DN246" s="106"/>
      <c r="DO246" s="106"/>
      <c r="DP246" s="106"/>
      <c r="DQ246" s="106"/>
      <c r="DR246" s="106"/>
      <c r="DS246" s="106"/>
      <c r="DT246" s="106"/>
      <c r="DU246" s="106"/>
      <c r="DV246" s="106"/>
      <c r="DW246" s="106"/>
      <c r="DX246" s="106"/>
      <c r="DY246" s="106"/>
    </row>
    <row r="247" spans="2:129" x14ac:dyDescent="0.2">
      <c r="B247" s="106"/>
      <c r="C247" s="106"/>
      <c r="D247" s="106"/>
      <c r="E247" s="106"/>
      <c r="F247" s="106"/>
      <c r="G247" s="106"/>
      <c r="H247" s="106"/>
      <c r="I247" s="106"/>
      <c r="J247" s="106"/>
      <c r="K247" s="106"/>
      <c r="L247" s="106"/>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c r="CE247" s="106"/>
      <c r="CF247" s="106"/>
      <c r="CG247" s="106"/>
      <c r="CH247" s="106"/>
      <c r="CI247" s="106"/>
      <c r="CJ247" s="106"/>
      <c r="CK247" s="106"/>
      <c r="CL247" s="106"/>
      <c r="CM247" s="106"/>
      <c r="CN247" s="106"/>
      <c r="CO247" s="106"/>
      <c r="CP247" s="106"/>
      <c r="CQ247" s="106"/>
      <c r="CR247" s="106"/>
      <c r="CS247" s="106"/>
      <c r="CT247" s="106"/>
      <c r="CU247" s="106"/>
      <c r="CV247" s="106"/>
      <c r="CW247" s="106"/>
      <c r="CX247" s="106"/>
      <c r="CY247" s="106"/>
      <c r="CZ247" s="106"/>
      <c r="DA247" s="106"/>
      <c r="DB247" s="106"/>
      <c r="DC247" s="106"/>
      <c r="DD247" s="106"/>
      <c r="DE247" s="106"/>
      <c r="DF247" s="106"/>
      <c r="DG247" s="106"/>
      <c r="DH247" s="106"/>
      <c r="DI247" s="106"/>
      <c r="DJ247" s="106"/>
      <c r="DK247" s="106"/>
      <c r="DL247" s="106"/>
      <c r="DM247" s="106"/>
      <c r="DN247" s="106"/>
      <c r="DO247" s="106"/>
      <c r="DP247" s="106"/>
      <c r="DQ247" s="106"/>
      <c r="DR247" s="106"/>
      <c r="DS247" s="106"/>
      <c r="DT247" s="106"/>
      <c r="DU247" s="106"/>
      <c r="DV247" s="106"/>
      <c r="DW247" s="106"/>
      <c r="DX247" s="106"/>
      <c r="DY247" s="106"/>
    </row>
    <row r="248" spans="2:129" x14ac:dyDescent="0.2">
      <c r="B248" s="106"/>
      <c r="C248" s="106"/>
      <c r="D248" s="106"/>
      <c r="E248" s="106"/>
      <c r="F248" s="106"/>
      <c r="G248" s="106"/>
      <c r="H248" s="106"/>
      <c r="I248" s="106"/>
      <c r="J248" s="106"/>
      <c r="K248" s="106"/>
      <c r="L248" s="106"/>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c r="CE248" s="106"/>
      <c r="CF248" s="106"/>
      <c r="CG248" s="106"/>
      <c r="CH248" s="106"/>
      <c r="CI248" s="106"/>
      <c r="CJ248" s="106"/>
      <c r="CK248" s="106"/>
      <c r="CL248" s="106"/>
      <c r="CM248" s="106"/>
      <c r="CN248" s="106"/>
      <c r="CO248" s="106"/>
      <c r="CP248" s="106"/>
      <c r="CQ248" s="106"/>
      <c r="CR248" s="106"/>
      <c r="CS248" s="106"/>
      <c r="CT248" s="106"/>
      <c r="CU248" s="106"/>
      <c r="CV248" s="106"/>
      <c r="CW248" s="106"/>
      <c r="CX248" s="106"/>
      <c r="CY248" s="106"/>
      <c r="CZ248" s="106"/>
      <c r="DA248" s="106"/>
      <c r="DB248" s="106"/>
      <c r="DC248" s="106"/>
      <c r="DD248" s="106"/>
      <c r="DE248" s="106"/>
      <c r="DF248" s="106"/>
      <c r="DG248" s="106"/>
      <c r="DH248" s="106"/>
      <c r="DI248" s="106"/>
      <c r="DJ248" s="106"/>
      <c r="DK248" s="106"/>
      <c r="DL248" s="106"/>
      <c r="DM248" s="106"/>
      <c r="DN248" s="106"/>
      <c r="DO248" s="106"/>
      <c r="DP248" s="106"/>
      <c r="DQ248" s="106"/>
      <c r="DR248" s="106"/>
      <c r="DS248" s="106"/>
      <c r="DT248" s="106"/>
      <c r="DU248" s="106"/>
      <c r="DV248" s="106"/>
      <c r="DW248" s="106"/>
      <c r="DX248" s="106"/>
      <c r="DY248" s="106"/>
    </row>
    <row r="249" spans="2:129" x14ac:dyDescent="0.2">
      <c r="B249" s="106"/>
      <c r="C249" s="106"/>
      <c r="D249" s="106"/>
      <c r="E249" s="106"/>
      <c r="F249" s="106"/>
      <c r="G249" s="106"/>
      <c r="H249" s="106"/>
      <c r="I249" s="106"/>
      <c r="J249" s="106"/>
      <c r="K249" s="106"/>
      <c r="L249" s="106"/>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c r="CE249" s="106"/>
      <c r="CF249" s="106"/>
      <c r="CG249" s="106"/>
      <c r="CH249" s="106"/>
      <c r="CI249" s="106"/>
      <c r="CJ249" s="106"/>
      <c r="CK249" s="106"/>
      <c r="CL249" s="106"/>
      <c r="CM249" s="106"/>
      <c r="CN249" s="106"/>
      <c r="CO249" s="106"/>
      <c r="CP249" s="106"/>
      <c r="CQ249" s="106"/>
      <c r="CR249" s="106"/>
      <c r="CS249" s="106"/>
      <c r="CT249" s="106"/>
      <c r="CU249" s="106"/>
      <c r="CV249" s="106"/>
      <c r="CW249" s="106"/>
      <c r="CX249" s="106"/>
      <c r="CY249" s="106"/>
      <c r="CZ249" s="106"/>
      <c r="DA249" s="106"/>
      <c r="DB249" s="106"/>
      <c r="DC249" s="106"/>
      <c r="DD249" s="106"/>
      <c r="DE249" s="106"/>
      <c r="DF249" s="106"/>
      <c r="DG249" s="106"/>
      <c r="DH249" s="106"/>
      <c r="DI249" s="106"/>
      <c r="DJ249" s="106"/>
      <c r="DK249" s="106"/>
      <c r="DL249" s="106"/>
      <c r="DM249" s="106"/>
      <c r="DN249" s="106"/>
      <c r="DO249" s="106"/>
      <c r="DP249" s="106"/>
      <c r="DQ249" s="106"/>
      <c r="DR249" s="106"/>
      <c r="DS249" s="106"/>
      <c r="DT249" s="106"/>
      <c r="DU249" s="106"/>
      <c r="DV249" s="106"/>
      <c r="DW249" s="106"/>
      <c r="DX249" s="106"/>
      <c r="DY249" s="106"/>
    </row>
    <row r="250" spans="2:129" x14ac:dyDescent="0.2">
      <c r="B250" s="106"/>
      <c r="C250" s="106"/>
      <c r="D250" s="106"/>
      <c r="E250" s="106"/>
      <c r="F250" s="106"/>
      <c r="G250" s="106"/>
      <c r="H250" s="106"/>
      <c r="I250" s="106"/>
      <c r="J250" s="106"/>
      <c r="K250" s="106"/>
      <c r="L250" s="106"/>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c r="CE250" s="106"/>
      <c r="CF250" s="106"/>
      <c r="CG250" s="106"/>
      <c r="CH250" s="106"/>
      <c r="CI250" s="106"/>
      <c r="CJ250" s="106"/>
      <c r="CK250" s="106"/>
      <c r="CL250" s="106"/>
      <c r="CM250" s="106"/>
      <c r="CN250" s="106"/>
      <c r="CO250" s="106"/>
      <c r="CP250" s="106"/>
      <c r="CQ250" s="106"/>
      <c r="CR250" s="106"/>
      <c r="CS250" s="106"/>
      <c r="CT250" s="106"/>
      <c r="CU250" s="106"/>
      <c r="CV250" s="106"/>
      <c r="CW250" s="106"/>
      <c r="CX250" s="106"/>
      <c r="CY250" s="106"/>
      <c r="CZ250" s="106"/>
      <c r="DA250" s="106"/>
      <c r="DB250" s="106"/>
      <c r="DC250" s="106"/>
      <c r="DD250" s="106"/>
      <c r="DE250" s="106"/>
      <c r="DF250" s="106"/>
      <c r="DG250" s="106"/>
      <c r="DH250" s="106"/>
      <c r="DI250" s="106"/>
      <c r="DJ250" s="106"/>
      <c r="DK250" s="106"/>
      <c r="DL250" s="106"/>
      <c r="DM250" s="106"/>
      <c r="DN250" s="106"/>
      <c r="DO250" s="106"/>
      <c r="DP250" s="106"/>
      <c r="DQ250" s="106"/>
      <c r="DR250" s="106"/>
      <c r="DS250" s="106"/>
      <c r="DT250" s="106"/>
      <c r="DU250" s="106"/>
      <c r="DV250" s="106"/>
      <c r="DW250" s="106"/>
      <c r="DX250" s="106"/>
      <c r="DY250" s="106"/>
    </row>
    <row r="251" spans="2:129" x14ac:dyDescent="0.2">
      <c r="B251" s="106"/>
      <c r="C251" s="106"/>
      <c r="D251" s="106"/>
      <c r="E251" s="106"/>
      <c r="F251" s="106"/>
      <c r="G251" s="106"/>
      <c r="H251" s="106"/>
      <c r="I251" s="106"/>
      <c r="J251" s="106"/>
      <c r="K251" s="106"/>
      <c r="L251" s="106"/>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6"/>
      <c r="CD251" s="106"/>
      <c r="CE251" s="106"/>
      <c r="CF251" s="106"/>
      <c r="CG251" s="106"/>
      <c r="CH251" s="106"/>
      <c r="CI251" s="106"/>
      <c r="CJ251" s="106"/>
      <c r="CK251" s="106"/>
      <c r="CL251" s="106"/>
      <c r="CM251" s="106"/>
      <c r="CN251" s="106"/>
      <c r="CO251" s="106"/>
      <c r="CP251" s="106"/>
      <c r="CQ251" s="106"/>
      <c r="CR251" s="106"/>
      <c r="CS251" s="106"/>
      <c r="CT251" s="106"/>
      <c r="CU251" s="106"/>
      <c r="CV251" s="106"/>
      <c r="CW251" s="106"/>
      <c r="CX251" s="106"/>
      <c r="CY251" s="106"/>
      <c r="CZ251" s="106"/>
      <c r="DA251" s="106"/>
      <c r="DB251" s="106"/>
      <c r="DC251" s="106"/>
      <c r="DD251" s="106"/>
      <c r="DE251" s="106"/>
      <c r="DF251" s="106"/>
      <c r="DG251" s="106"/>
      <c r="DH251" s="106"/>
      <c r="DI251" s="106"/>
      <c r="DJ251" s="106"/>
      <c r="DK251" s="106"/>
      <c r="DL251" s="106"/>
      <c r="DM251" s="106"/>
      <c r="DN251" s="106"/>
      <c r="DO251" s="106"/>
      <c r="DP251" s="106"/>
      <c r="DQ251" s="106"/>
      <c r="DR251" s="106"/>
      <c r="DS251" s="106"/>
      <c r="DT251" s="106"/>
      <c r="DU251" s="106"/>
      <c r="DV251" s="106"/>
      <c r="DW251" s="106"/>
      <c r="DX251" s="106"/>
      <c r="DY251" s="106"/>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E193"/>
  <sheetViews>
    <sheetView workbookViewId="0">
      <pane xSplit="1" topLeftCell="B1" activePane="topRight" state="frozen"/>
      <selection activeCell="A10" sqref="A10"/>
      <selection pane="topRight" activeCell="B1" sqref="B1:C1048576"/>
    </sheetView>
  </sheetViews>
  <sheetFormatPr defaultColWidth="10" defaultRowHeight="12.75" x14ac:dyDescent="0.2"/>
  <cols>
    <col min="1" max="1" width="47.140625" style="5" customWidth="1"/>
  </cols>
  <sheetData>
    <row r="1" spans="1:5" ht="24" x14ac:dyDescent="0.2">
      <c r="A1" s="47" t="s">
        <v>50</v>
      </c>
    </row>
    <row r="2" spans="1:5" x14ac:dyDescent="0.2">
      <c r="A2" s="182" t="s">
        <v>244</v>
      </c>
    </row>
    <row r="3" spans="1:5" x14ac:dyDescent="0.2">
      <c r="A3" s="131" t="s">
        <v>161</v>
      </c>
    </row>
    <row r="4" spans="1:5" s="11" customFormat="1" ht="21.75" customHeight="1" x14ac:dyDescent="0.2">
      <c r="A4" s="74" t="s">
        <v>52</v>
      </c>
      <c r="B4" s="73" t="e">
        <f>'НСЛ| FIT18'!B4</f>
        <v>#REF!</v>
      </c>
      <c r="C4" s="73" t="e">
        <f>'НСЛ| FIT18'!C4</f>
        <v>#REF!</v>
      </c>
      <c r="D4" s="73" t="e">
        <f>'НСЛ| FIT18'!D4</f>
        <v>#REF!</v>
      </c>
      <c r="E4" s="73" t="e">
        <f>'НСЛ| FIT18'!E4</f>
        <v>#REF!</v>
      </c>
    </row>
    <row r="5" spans="1:5" s="11" customFormat="1" ht="21.75" customHeight="1" x14ac:dyDescent="0.2">
      <c r="A5" s="74"/>
      <c r="B5" s="73" t="e">
        <f>'НСЛ| FIT18'!B5</f>
        <v>#REF!</v>
      </c>
      <c r="C5" s="73" t="e">
        <f>'НСЛ| FIT18'!C5</f>
        <v>#REF!</v>
      </c>
      <c r="D5" s="73" t="e">
        <f>'НСЛ| FIT18'!D5</f>
        <v>#REF!</v>
      </c>
      <c r="E5" s="73" t="e">
        <f>'НСЛ| FIT18'!E5</f>
        <v>#REF!</v>
      </c>
    </row>
    <row r="6" spans="1:5" s="11" customFormat="1" x14ac:dyDescent="0.2">
      <c r="A6" s="33" t="s">
        <v>53</v>
      </c>
      <c r="B6" s="135"/>
      <c r="C6" s="135"/>
      <c r="D6" s="135"/>
      <c r="E6" s="135"/>
    </row>
    <row r="7" spans="1:5" s="11" customFormat="1" x14ac:dyDescent="0.2">
      <c r="A7" s="42">
        <v>1</v>
      </c>
      <c r="B7" s="84" t="e">
        <f>'BAR BB| Open rates'!#REF!*0.9</f>
        <v>#REF!</v>
      </c>
      <c r="C7" s="84" t="e">
        <f>'BAR BB| Open rates'!#REF!*0.9</f>
        <v>#REF!</v>
      </c>
      <c r="D7" s="84" t="e">
        <f>'BAR BB| Open rates'!#REF!*0.9</f>
        <v>#REF!</v>
      </c>
      <c r="E7" s="84" t="e">
        <f>'BAR BB| Open rates'!#REF!*0.9</f>
        <v>#REF!</v>
      </c>
    </row>
    <row r="8" spans="1:5" s="11" customFormat="1" x14ac:dyDescent="0.2">
      <c r="A8" s="42">
        <v>2</v>
      </c>
      <c r="B8" s="84" t="e">
        <f>'BAR BB| Open rates'!#REF!*0.9</f>
        <v>#REF!</v>
      </c>
      <c r="C8" s="84" t="e">
        <f>'BAR BB| Open rates'!#REF!*0.9</f>
        <v>#REF!</v>
      </c>
      <c r="D8" s="84" t="e">
        <f>'BAR BB| Open rates'!#REF!*0.9</f>
        <v>#REF!</v>
      </c>
      <c r="E8" s="84" t="e">
        <f>'BAR BB| Open rates'!#REF!*0.9</f>
        <v>#REF!</v>
      </c>
    </row>
    <row r="9" spans="1:5" s="11" customFormat="1" x14ac:dyDescent="0.2">
      <c r="A9" s="33" t="s">
        <v>54</v>
      </c>
      <c r="B9" s="84"/>
      <c r="C9" s="84"/>
      <c r="D9" s="84"/>
      <c r="E9" s="84"/>
    </row>
    <row r="10" spans="1:5" s="11" customFormat="1" x14ac:dyDescent="0.2">
      <c r="A10" s="42">
        <v>1</v>
      </c>
      <c r="B10" s="84" t="e">
        <f>'BAR BB| Open rates'!#REF!*0.9</f>
        <v>#REF!</v>
      </c>
      <c r="C10" s="84" t="e">
        <f>'BAR BB| Open rates'!#REF!*0.9</f>
        <v>#REF!</v>
      </c>
      <c r="D10" s="84" t="e">
        <f>'BAR BB| Open rates'!#REF!*0.9</f>
        <v>#REF!</v>
      </c>
      <c r="E10" s="84" t="e">
        <f>'BAR BB| Open rates'!#REF!*0.9</f>
        <v>#REF!</v>
      </c>
    </row>
    <row r="11" spans="1:5" s="11" customFormat="1" x14ac:dyDescent="0.2">
      <c r="A11" s="42">
        <v>2</v>
      </c>
      <c r="B11" s="84" t="e">
        <f>'BAR BB| Open rates'!#REF!*0.9</f>
        <v>#REF!</v>
      </c>
      <c r="C11" s="84" t="e">
        <f>'BAR BB| Open rates'!#REF!*0.9</f>
        <v>#REF!</v>
      </c>
      <c r="D11" s="84" t="e">
        <f>'BAR BB| Open rates'!#REF!*0.9</f>
        <v>#REF!</v>
      </c>
      <c r="E11" s="84" t="e">
        <f>'BAR BB| Open rates'!#REF!*0.9</f>
        <v>#REF!</v>
      </c>
    </row>
    <row r="12" spans="1:5" s="11" customFormat="1" x14ac:dyDescent="0.2">
      <c r="A12" s="33" t="s">
        <v>151</v>
      </c>
      <c r="B12" s="84"/>
      <c r="C12" s="84"/>
      <c r="D12" s="84"/>
      <c r="E12" s="84"/>
    </row>
    <row r="13" spans="1:5" s="11" customFormat="1" x14ac:dyDescent="0.2">
      <c r="A13" s="42">
        <v>1</v>
      </c>
      <c r="B13" s="84" t="e">
        <f>'BAR BB| Open rates'!#REF!*0.9</f>
        <v>#REF!</v>
      </c>
      <c r="C13" s="84" t="e">
        <f>'BAR BB| Open rates'!#REF!*0.9</f>
        <v>#REF!</v>
      </c>
      <c r="D13" s="84" t="e">
        <f>'BAR BB| Open rates'!#REF!*0.9</f>
        <v>#REF!</v>
      </c>
      <c r="E13" s="84" t="e">
        <f>'BAR BB| Open rates'!#REF!*0.9</f>
        <v>#REF!</v>
      </c>
    </row>
    <row r="14" spans="1:5" s="11" customFormat="1" x14ac:dyDescent="0.2">
      <c r="A14" s="42">
        <v>2</v>
      </c>
      <c r="B14" s="84" t="e">
        <f>'BAR BB| Open rates'!#REF!*0.9</f>
        <v>#REF!</v>
      </c>
      <c r="C14" s="84" t="e">
        <f>'BAR BB| Open rates'!#REF!*0.9</f>
        <v>#REF!</v>
      </c>
      <c r="D14" s="84" t="e">
        <f>'BAR BB| Open rates'!#REF!*0.9</f>
        <v>#REF!</v>
      </c>
      <c r="E14" s="84" t="e">
        <f>'BAR BB| Open rates'!#REF!*0.9</f>
        <v>#REF!</v>
      </c>
    </row>
    <row r="15" spans="1:5" x14ac:dyDescent="0.2">
      <c r="A15" s="47"/>
    </row>
    <row r="16" spans="1:5" x14ac:dyDescent="0.2">
      <c r="A16" s="277" t="s">
        <v>157</v>
      </c>
    </row>
    <row r="17" spans="1:1" x14ac:dyDescent="0.2">
      <c r="A17" s="277"/>
    </row>
    <row r="18" spans="1:1" ht="13.5" thickBot="1" x14ac:dyDescent="0.25">
      <c r="A18" s="123"/>
    </row>
    <row r="19" spans="1:1" s="11" customFormat="1" ht="184.5" customHeight="1" thickBot="1" x14ac:dyDescent="0.25">
      <c r="A19" s="196" t="s">
        <v>276</v>
      </c>
    </row>
    <row r="20" spans="1:1" s="11" customFormat="1" ht="10.5" customHeight="1" x14ac:dyDescent="0.2">
      <c r="A20" s="5"/>
    </row>
    <row r="21" spans="1:1" s="11" customFormat="1" ht="21.75" customHeight="1" x14ac:dyDescent="0.2">
      <c r="A21" s="87" t="s">
        <v>80</v>
      </c>
    </row>
    <row r="22" spans="1:1" s="11" customFormat="1" ht="24.75" customHeight="1" x14ac:dyDescent="0.2">
      <c r="A22" s="109" t="s">
        <v>277</v>
      </c>
    </row>
    <row r="23" spans="1:1" ht="24.75" customHeight="1" x14ac:dyDescent="0.2">
      <c r="A23" s="109" t="s">
        <v>278</v>
      </c>
    </row>
    <row r="24" spans="1:1" ht="12.75" customHeight="1" x14ac:dyDescent="0.2">
      <c r="A24" s="13"/>
    </row>
    <row r="25" spans="1:1" x14ac:dyDescent="0.2">
      <c r="A25" s="22"/>
    </row>
    <row r="26" spans="1:1" x14ac:dyDescent="0.2">
      <c r="A26" s="136" t="s">
        <v>58</v>
      </c>
    </row>
    <row r="27" spans="1:1" s="149" customFormat="1" ht="35.25" customHeight="1" x14ac:dyDescent="0.2">
      <c r="A27" s="145" t="s">
        <v>163</v>
      </c>
    </row>
    <row r="28" spans="1:1" s="149" customFormat="1" ht="35.25" customHeight="1" x14ac:dyDescent="0.2">
      <c r="A28" s="145" t="s">
        <v>188</v>
      </c>
    </row>
    <row r="29" spans="1:1" s="149" customFormat="1" ht="35.25" customHeight="1" x14ac:dyDescent="0.2">
      <c r="A29" s="145" t="s">
        <v>164</v>
      </c>
    </row>
    <row r="30" spans="1:1" s="149" customFormat="1" ht="13.5" customHeight="1" x14ac:dyDescent="0.2">
      <c r="A30" s="145" t="s">
        <v>165</v>
      </c>
    </row>
    <row r="31" spans="1:1" s="149" customFormat="1" ht="35.25" customHeight="1" x14ac:dyDescent="0.2">
      <c r="A31" s="145" t="s">
        <v>162</v>
      </c>
    </row>
    <row r="32" spans="1:1" ht="24" x14ac:dyDescent="0.2">
      <c r="A32" s="141" t="s">
        <v>173</v>
      </c>
    </row>
    <row r="33" spans="1:1" ht="15" customHeight="1" x14ac:dyDescent="0.2">
      <c r="A33" s="141" t="s">
        <v>102</v>
      </c>
    </row>
    <row r="34" spans="1:1" ht="15" customHeight="1" x14ac:dyDescent="0.2">
      <c r="A34" s="183" t="s">
        <v>246</v>
      </c>
    </row>
    <row r="35" spans="1:1" ht="24" customHeight="1" x14ac:dyDescent="0.2">
      <c r="A35" s="141" t="s">
        <v>179</v>
      </c>
    </row>
    <row r="36" spans="1:1" ht="53.25" customHeight="1" x14ac:dyDescent="0.2">
      <c r="A36" s="211" t="s">
        <v>295</v>
      </c>
    </row>
    <row r="37" spans="1:1" ht="12.75" customHeight="1" x14ac:dyDescent="0.2">
      <c r="A37" s="210"/>
    </row>
    <row r="38" spans="1:1" s="11" customFormat="1" ht="15" customHeight="1" x14ac:dyDescent="0.2">
      <c r="A38" s="309" t="s">
        <v>103</v>
      </c>
    </row>
    <row r="39" spans="1:1" ht="15" customHeight="1" x14ac:dyDescent="0.2">
      <c r="A39" s="310"/>
    </row>
    <row r="40" spans="1:1" ht="51" customHeight="1" x14ac:dyDescent="0.2">
      <c r="A40" s="311"/>
    </row>
    <row r="41" spans="1:1" x14ac:dyDescent="0.2">
      <c r="A41" s="140"/>
    </row>
    <row r="42" spans="1:1" ht="36" x14ac:dyDescent="0.2">
      <c r="A42" s="140" t="s">
        <v>105</v>
      </c>
    </row>
    <row r="43" spans="1:1" x14ac:dyDescent="0.2">
      <c r="A43" s="132"/>
    </row>
    <row r="44" spans="1:1" ht="36" x14ac:dyDescent="0.2">
      <c r="A44" s="170" t="s">
        <v>180</v>
      </c>
    </row>
    <row r="45" spans="1:1" x14ac:dyDescent="0.2">
      <c r="A45" s="197" t="s">
        <v>279</v>
      </c>
    </row>
    <row r="46" spans="1:1" s="11" customFormat="1" x14ac:dyDescent="0.2">
      <c r="A46" s="183"/>
    </row>
    <row r="47" spans="1:1" s="11" customFormat="1" x14ac:dyDescent="0.2">
      <c r="A47" s="136" t="s">
        <v>65</v>
      </c>
    </row>
    <row r="48" spans="1:1" s="11" customFormat="1" ht="42" customHeight="1" x14ac:dyDescent="0.2">
      <c r="A48" s="140" t="s">
        <v>104</v>
      </c>
    </row>
    <row r="49" spans="1:1" s="11" customFormat="1" ht="40.5" customHeight="1" x14ac:dyDescent="0.2">
      <c r="A49" s="140" t="s">
        <v>105</v>
      </c>
    </row>
    <row r="50" spans="1:1" s="11" customFormat="1" x14ac:dyDescent="0.2">
      <c r="A50" s="183"/>
    </row>
    <row r="51" spans="1:1" s="11" customFormat="1" ht="12.75" customHeight="1" x14ac:dyDescent="0.2">
      <c r="A51" s="136" t="s">
        <v>247</v>
      </c>
    </row>
    <row r="52" spans="1:1" s="11" customFormat="1" x14ac:dyDescent="0.2">
      <c r="A52" s="174" t="s">
        <v>280</v>
      </c>
    </row>
    <row r="53" spans="1:1" s="11" customFormat="1" ht="17.25" customHeight="1" x14ac:dyDescent="0.2">
      <c r="A53" s="185" t="s">
        <v>181</v>
      </c>
    </row>
    <row r="54" spans="1:1" s="11" customFormat="1" ht="12" customHeight="1" x14ac:dyDescent="0.2">
      <c r="A54" s="185"/>
    </row>
    <row r="55" spans="1:1" s="11" customFormat="1" x14ac:dyDescent="0.2">
      <c r="A55" s="184" t="s">
        <v>248</v>
      </c>
    </row>
    <row r="56" spans="1:1" s="11" customFormat="1" x14ac:dyDescent="0.2">
      <c r="A56" s="185" t="s">
        <v>249</v>
      </c>
    </row>
    <row r="57" spans="1:1" s="11" customFormat="1" ht="13.5" hidden="1" customHeight="1" x14ac:dyDescent="0.2">
      <c r="A57" s="19"/>
    </row>
    <row r="58" spans="1:1" s="11" customFormat="1" hidden="1" x14ac:dyDescent="0.2">
      <c r="A58" s="184" t="s">
        <v>281</v>
      </c>
    </row>
    <row r="59" spans="1:1" s="11" customFormat="1" hidden="1" x14ac:dyDescent="0.2">
      <c r="A59" s="186" t="s">
        <v>250</v>
      </c>
    </row>
    <row r="60" spans="1:1" s="11" customFormat="1" ht="13.5" customHeight="1" x14ac:dyDescent="0.2">
      <c r="A60" s="19"/>
    </row>
    <row r="61" spans="1:1" s="11" customFormat="1" ht="48" x14ac:dyDescent="0.2">
      <c r="A61" s="204" t="s">
        <v>282</v>
      </c>
    </row>
    <row r="62" spans="1:1" s="11" customFormat="1" x14ac:dyDescent="0.2">
      <c r="A62" s="185" t="s">
        <v>250</v>
      </c>
    </row>
    <row r="63" spans="1:1" s="11" customFormat="1" ht="12.75" customHeight="1" x14ac:dyDescent="0.2">
      <c r="A63" s="187"/>
    </row>
    <row r="64" spans="1:1" s="11" customFormat="1" ht="13.5" customHeight="1" thickBot="1" x14ac:dyDescent="0.25">
      <c r="A64" s="186"/>
    </row>
    <row r="65" spans="1:1" s="11" customFormat="1" ht="77.25" customHeight="1" x14ac:dyDescent="0.2">
      <c r="A65" s="188" t="s">
        <v>283</v>
      </c>
    </row>
    <row r="66" spans="1:1" s="11" customFormat="1" ht="24.75" thickBot="1" x14ac:dyDescent="0.25">
      <c r="A66" s="189" t="s">
        <v>128</v>
      </c>
    </row>
    <row r="67" spans="1:1" s="11" customFormat="1" x14ac:dyDescent="0.2">
      <c r="A67" s="5"/>
    </row>
    <row r="68" spans="1:1" s="11" customFormat="1" ht="24" x14ac:dyDescent="0.2">
      <c r="A68" s="134" t="s">
        <v>251</v>
      </c>
    </row>
    <row r="69" spans="1:1" s="11" customFormat="1" x14ac:dyDescent="0.2">
      <c r="A69" s="174" t="s">
        <v>288</v>
      </c>
    </row>
    <row r="70" spans="1:1" s="11" customFormat="1" x14ac:dyDescent="0.2">
      <c r="A70" s="168" t="s">
        <v>182</v>
      </c>
    </row>
    <row r="71" spans="1:1" x14ac:dyDescent="0.2">
      <c r="A71" s="140"/>
    </row>
    <row r="72" spans="1:1" x14ac:dyDescent="0.2">
      <c r="A72" s="174" t="s">
        <v>194</v>
      </c>
    </row>
    <row r="73" spans="1:1" x14ac:dyDescent="0.2">
      <c r="A73" s="168" t="s">
        <v>252</v>
      </c>
    </row>
    <row r="74" spans="1:1" s="11" customFormat="1" hidden="1" x14ac:dyDescent="0.2">
      <c r="A74" s="140"/>
    </row>
    <row r="75" spans="1:1" s="11" customFormat="1" hidden="1" x14ac:dyDescent="0.2">
      <c r="A75" s="174" t="s">
        <v>286</v>
      </c>
    </row>
    <row r="76" spans="1:1" s="11" customFormat="1" hidden="1" x14ac:dyDescent="0.2">
      <c r="A76" s="168" t="s">
        <v>284</v>
      </c>
    </row>
    <row r="77" spans="1:1" s="11" customFormat="1" x14ac:dyDescent="0.2">
      <c r="A77" s="140"/>
    </row>
    <row r="78" spans="1:1" s="11" customFormat="1" ht="36" x14ac:dyDescent="0.2">
      <c r="A78" s="204" t="s">
        <v>287</v>
      </c>
    </row>
    <row r="79" spans="1:1" s="11" customFormat="1" x14ac:dyDescent="0.2">
      <c r="A79" s="168" t="s">
        <v>284</v>
      </c>
    </row>
    <row r="80" spans="1:1" s="11" customFormat="1" x14ac:dyDescent="0.2">
      <c r="A80" s="140"/>
    </row>
    <row r="81" spans="1:1" s="11" customFormat="1" ht="13.5" thickBot="1" x14ac:dyDescent="0.25">
      <c r="A81" s="190"/>
    </row>
    <row r="82" spans="1:1" s="11" customFormat="1" ht="60" x14ac:dyDescent="0.2">
      <c r="A82" s="191" t="s">
        <v>285</v>
      </c>
    </row>
    <row r="83" spans="1:1" s="11" customFormat="1" ht="24.75" thickBot="1" x14ac:dyDescent="0.25">
      <c r="A83" s="192" t="s">
        <v>253</v>
      </c>
    </row>
    <row r="84" spans="1:1" s="11" customFormat="1" x14ac:dyDescent="0.2">
      <c r="A84" s="31"/>
    </row>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x14ac:dyDescent="0.2">
      <c r="A93" s="139"/>
    </row>
    <row r="94" spans="1:1" x14ac:dyDescent="0.2">
      <c r="A94" s="139"/>
    </row>
    <row r="95" spans="1:1" x14ac:dyDescent="0.2">
      <c r="A95" s="139"/>
    </row>
    <row r="96" spans="1:1" x14ac:dyDescent="0.2">
      <c r="A96" s="139"/>
    </row>
    <row r="97" spans="1:1" x14ac:dyDescent="0.2">
      <c r="A97" s="139"/>
    </row>
    <row r="98" spans="1:1" x14ac:dyDescent="0.2">
      <c r="A98" s="139"/>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39"/>
    </row>
    <row r="111" spans="1:1" x14ac:dyDescent="0.2">
      <c r="A111" s="139"/>
    </row>
    <row r="112" spans="1:1" x14ac:dyDescent="0.2">
      <c r="A112" s="139"/>
    </row>
    <row r="113" spans="1:1" x14ac:dyDescent="0.2">
      <c r="A113" s="139"/>
    </row>
    <row r="114" spans="1:1" x14ac:dyDescent="0.2">
      <c r="A114" s="139"/>
    </row>
    <row r="115" spans="1:1" x14ac:dyDescent="0.2">
      <c r="A115" s="139"/>
    </row>
    <row r="116" spans="1:1" x14ac:dyDescent="0.2">
      <c r="A116" s="139"/>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46"/>
  <sheetViews>
    <sheetView zoomScaleNormal="100" workbookViewId="0">
      <pane xSplit="1" topLeftCell="B1" activePane="topRight" state="frozen"/>
      <selection activeCell="BE26" sqref="BE26:BE27"/>
      <selection pane="topRight" activeCell="AX6" sqref="AX6"/>
    </sheetView>
  </sheetViews>
  <sheetFormatPr defaultColWidth="10" defaultRowHeight="12" x14ac:dyDescent="0.2"/>
  <cols>
    <col min="1" max="1" width="42.5703125" style="214" customWidth="1"/>
    <col min="2" max="16384" width="10" style="214"/>
  </cols>
  <sheetData>
    <row r="1" spans="1:55" s="5" customFormat="1" ht="25.5" customHeight="1" x14ac:dyDescent="0.2">
      <c r="A1" s="216" t="s">
        <v>50</v>
      </c>
    </row>
    <row r="2" spans="1:55" s="5" customFormat="1" ht="12.75" x14ac:dyDescent="0.2">
      <c r="A2" s="251" t="s">
        <v>174</v>
      </c>
    </row>
    <row r="3" spans="1:55" s="205" customFormat="1" ht="28.5" customHeight="1" x14ac:dyDescent="0.2">
      <c r="A3" s="252" t="s">
        <v>52</v>
      </c>
      <c r="B3" s="71">
        <f>'BAR BB| Open rates'!B3</f>
        <v>45953</v>
      </c>
      <c r="C3" s="71">
        <f>'BAR BB| Open rates'!C3</f>
        <v>45954</v>
      </c>
      <c r="D3" s="71">
        <f>'BAR BB| Open rates'!D3</f>
        <v>45955</v>
      </c>
      <c r="E3" s="71">
        <f>'BAR BB| Open rates'!E3</f>
        <v>45962</v>
      </c>
      <c r="F3" s="71">
        <f>'BAR BB| Open rates'!F3</f>
        <v>45963</v>
      </c>
      <c r="G3" s="71">
        <f>'BAR BB| Open rates'!G3</f>
        <v>45965</v>
      </c>
      <c r="H3" s="71">
        <f>'BAR BB| Open rates'!H3</f>
        <v>45966</v>
      </c>
      <c r="I3" s="71">
        <f>'BAR BB| Open rates'!I3</f>
        <v>45968</v>
      </c>
      <c r="J3" s="71">
        <f>'BAR BB| Open rates'!J3</f>
        <v>45970</v>
      </c>
      <c r="K3" s="71">
        <f>'BAR BB| Open rates'!K3</f>
        <v>45975</v>
      </c>
      <c r="L3" s="71">
        <f>'BAR BB| Open rates'!L3</f>
        <v>45977</v>
      </c>
      <c r="M3" s="71">
        <f>'BAR BB| Open rates'!M3</f>
        <v>45982</v>
      </c>
      <c r="N3" s="71">
        <f>'BAR BB| Open rates'!N3</f>
        <v>45984</v>
      </c>
      <c r="O3" s="71">
        <f>'BAR BB| Open rates'!O3</f>
        <v>45989</v>
      </c>
      <c r="P3" s="71">
        <f>'BAR BB| Open rates'!P3</f>
        <v>45991</v>
      </c>
      <c r="Q3" s="71">
        <f>'BAR BB| Open rates'!Q3</f>
        <v>45992</v>
      </c>
      <c r="R3" s="71">
        <f>'BAR BB| Open rates'!R3</f>
        <v>45996</v>
      </c>
      <c r="S3" s="71">
        <f>'BAR BB| Open rates'!S3</f>
        <v>45998</v>
      </c>
      <c r="T3" s="71">
        <f>'BAR BB| Open rates'!T3</f>
        <v>46003</v>
      </c>
      <c r="U3" s="71">
        <f>'BAR BB| Open rates'!U3</f>
        <v>46005</v>
      </c>
      <c r="V3" s="71">
        <f>'BAR BB| Open rates'!V3</f>
        <v>46010</v>
      </c>
      <c r="W3" s="71">
        <f>'BAR BB| Open rates'!W3</f>
        <v>46014</v>
      </c>
      <c r="X3" s="71">
        <f>'BAR BB| Open rates'!X3</f>
        <v>46017</v>
      </c>
      <c r="Y3" s="71">
        <f>'BAR BB| Open rates'!Y3</f>
        <v>46020</v>
      </c>
      <c r="Z3" s="71">
        <f>'BAR BB| Open rates'!Z3</f>
        <v>46021</v>
      </c>
      <c r="AA3" s="71">
        <f>'BAR BB| Open rates'!AA3</f>
        <v>46023</v>
      </c>
      <c r="AB3" s="71">
        <f>'BAR BB| Open rates'!AB3</f>
        <v>46027</v>
      </c>
      <c r="AC3" s="71">
        <f>'BAR BB| Open rates'!AC3</f>
        <v>46029</v>
      </c>
      <c r="AD3" s="71">
        <f>'BAR BB| Open rates'!AD3</f>
        <v>46031</v>
      </c>
      <c r="AE3" s="71">
        <f>'BAR BB| Open rates'!AE3</f>
        <v>46033</v>
      </c>
      <c r="AF3" s="71">
        <f>'BAR BB| Open rates'!AF3</f>
        <v>46038</v>
      </c>
      <c r="AG3" s="71">
        <f>'BAR BB| Open rates'!AG3</f>
        <v>46045</v>
      </c>
      <c r="AH3" s="71">
        <f>'BAR BB| Open rates'!AH3</f>
        <v>46047</v>
      </c>
      <c r="AI3" s="71">
        <f>'BAR BB| Open rates'!AI3</f>
        <v>46052</v>
      </c>
      <c r="AJ3" s="71">
        <f>'BAR BB| Open rates'!AJ3</f>
        <v>46054</v>
      </c>
      <c r="AK3" s="71">
        <f>'BAR BB| Open rates'!AK3</f>
        <v>46056</v>
      </c>
      <c r="AL3" s="71">
        <f>'BAR BB| Open rates'!AL3</f>
        <v>46059</v>
      </c>
      <c r="AM3" s="71">
        <f>'BAR BB| Open rates'!AM3</f>
        <v>46061</v>
      </c>
      <c r="AN3" s="71">
        <f>'BAR BB| Open rates'!AN3</f>
        <v>46066</v>
      </c>
      <c r="AO3" s="71">
        <f>'BAR BB| Open rates'!AO3</f>
        <v>46072</v>
      </c>
      <c r="AP3" s="71">
        <f>'BAR BB| Open rates'!AP3</f>
        <v>46077</v>
      </c>
      <c r="AQ3" s="71">
        <f>'BAR BB| Open rates'!AQ3</f>
        <v>46082</v>
      </c>
      <c r="AR3" s="71">
        <f>'BAR BB| Open rates'!AR3</f>
        <v>46091</v>
      </c>
      <c r="AS3" s="71">
        <f>'BAR BB| Open rates'!AS3</f>
        <v>46103</v>
      </c>
      <c r="AT3" s="71">
        <f>'BAR BB| Open rates'!AT3</f>
        <v>46110</v>
      </c>
      <c r="AU3" s="71">
        <f>'BAR BB| Open rates'!AU3</f>
        <v>46113</v>
      </c>
      <c r="AV3" s="71">
        <f>'BAR BB| Open rates'!AV3</f>
        <v>46118</v>
      </c>
      <c r="AW3" s="71">
        <f>'BAR BB| Open rates'!AW3</f>
        <v>46122</v>
      </c>
      <c r="AX3" s="71">
        <f>'BAR BB| Open rates'!AX3</f>
        <v>46124</v>
      </c>
      <c r="AY3" s="71">
        <f>'BAR BB| Open rates'!AY3</f>
        <v>45760</v>
      </c>
      <c r="AZ3" s="71">
        <f>'BAR BB| Open rates'!AZ3</f>
        <v>46129</v>
      </c>
      <c r="BA3" s="71">
        <f>'BAR BB| Open rates'!BA3</f>
        <v>46131</v>
      </c>
      <c r="BB3" s="71">
        <f>'BAR BB| Open rates'!BB3</f>
        <v>46136</v>
      </c>
      <c r="BC3" s="71">
        <f>'BAR BB| Open rates'!BC3</f>
        <v>46138</v>
      </c>
    </row>
    <row r="4" spans="1:55" s="205" customFormat="1" ht="28.5" customHeight="1" x14ac:dyDescent="0.2">
      <c r="A4" s="253"/>
      <c r="B4" s="71">
        <f>'BAR BB| Open rates'!B4</f>
        <v>45953</v>
      </c>
      <c r="C4" s="71">
        <f>'BAR BB| Open rates'!C4</f>
        <v>45954</v>
      </c>
      <c r="D4" s="71">
        <f>'BAR BB| Open rates'!D4</f>
        <v>45961</v>
      </c>
      <c r="E4" s="71">
        <f>'BAR BB| Open rates'!E4</f>
        <v>45962</v>
      </c>
      <c r="F4" s="71">
        <f>'BAR BB| Open rates'!F4</f>
        <v>45964</v>
      </c>
      <c r="G4" s="71">
        <f>'BAR BB| Open rates'!G4</f>
        <v>45965</v>
      </c>
      <c r="H4" s="71">
        <f>'BAR BB| Open rates'!H4</f>
        <v>45967</v>
      </c>
      <c r="I4" s="71">
        <f>'BAR BB| Open rates'!I4</f>
        <v>45969</v>
      </c>
      <c r="J4" s="71">
        <f>'BAR BB| Open rates'!J4</f>
        <v>45974</v>
      </c>
      <c r="K4" s="71">
        <f>'BAR BB| Open rates'!K4</f>
        <v>45976</v>
      </c>
      <c r="L4" s="71">
        <f>'BAR BB| Open rates'!L4</f>
        <v>45981</v>
      </c>
      <c r="M4" s="71">
        <f>'BAR BB| Open rates'!M4</f>
        <v>45983</v>
      </c>
      <c r="N4" s="71">
        <f>'BAR BB| Open rates'!N4</f>
        <v>45988</v>
      </c>
      <c r="O4" s="71">
        <f>'BAR BB| Open rates'!O4</f>
        <v>45990</v>
      </c>
      <c r="P4" s="71">
        <f>'BAR BB| Open rates'!P4</f>
        <v>45991</v>
      </c>
      <c r="Q4" s="71">
        <f>'BAR BB| Open rates'!Q4</f>
        <v>45995</v>
      </c>
      <c r="R4" s="71">
        <f>'BAR BB| Open rates'!R4</f>
        <v>45997</v>
      </c>
      <c r="S4" s="71">
        <f>'BAR BB| Open rates'!S4</f>
        <v>46002</v>
      </c>
      <c r="T4" s="71">
        <f>'BAR BB| Open rates'!T4</f>
        <v>46004</v>
      </c>
      <c r="U4" s="71">
        <f>'BAR BB| Open rates'!U4</f>
        <v>46009</v>
      </c>
      <c r="V4" s="71">
        <f>'BAR BB| Open rates'!V4</f>
        <v>46013</v>
      </c>
      <c r="W4" s="71">
        <f>'BAR BB| Open rates'!W4</f>
        <v>46016</v>
      </c>
      <c r="X4" s="71">
        <f>'BAR BB| Open rates'!X4</f>
        <v>46019</v>
      </c>
      <c r="Y4" s="71">
        <f>'BAR BB| Open rates'!Y4</f>
        <v>46020</v>
      </c>
      <c r="Z4" s="71">
        <f>'BAR BB| Open rates'!Z4</f>
        <v>46022</v>
      </c>
      <c r="AA4" s="71">
        <f>'BAR BB| Open rates'!AA4</f>
        <v>46026</v>
      </c>
      <c r="AB4" s="71">
        <f>'BAR BB| Open rates'!AB4</f>
        <v>46028</v>
      </c>
      <c r="AC4" s="71">
        <f>'BAR BB| Open rates'!AC4</f>
        <v>46030</v>
      </c>
      <c r="AD4" s="71">
        <f>'BAR BB| Open rates'!AD4</f>
        <v>46032</v>
      </c>
      <c r="AE4" s="71">
        <f>'BAR BB| Open rates'!AE4</f>
        <v>46037</v>
      </c>
      <c r="AF4" s="71">
        <f>'BAR BB| Open rates'!AF4</f>
        <v>46044</v>
      </c>
      <c r="AG4" s="71">
        <f>'BAR BB| Open rates'!AG4</f>
        <v>46046</v>
      </c>
      <c r="AH4" s="71">
        <f>'BAR BB| Open rates'!AH4</f>
        <v>46051</v>
      </c>
      <c r="AI4" s="71">
        <f>'BAR BB| Open rates'!AI4</f>
        <v>46053</v>
      </c>
      <c r="AJ4" s="71">
        <f>'BAR BB| Open rates'!AJ4</f>
        <v>46055</v>
      </c>
      <c r="AK4" s="71">
        <f>'BAR BB| Open rates'!AK4</f>
        <v>46058</v>
      </c>
      <c r="AL4" s="71">
        <f>'BAR BB| Open rates'!AL4</f>
        <v>46060</v>
      </c>
      <c r="AM4" s="71">
        <f>'BAR BB| Open rates'!AM4</f>
        <v>46065</v>
      </c>
      <c r="AN4" s="71">
        <f>'BAR BB| Open rates'!AN4</f>
        <v>46071</v>
      </c>
      <c r="AO4" s="71">
        <f>'BAR BB| Open rates'!AO4</f>
        <v>46076</v>
      </c>
      <c r="AP4" s="71">
        <f>'BAR BB| Open rates'!AP4</f>
        <v>46081</v>
      </c>
      <c r="AQ4" s="71">
        <f>'BAR BB| Open rates'!AQ4</f>
        <v>46090</v>
      </c>
      <c r="AR4" s="71">
        <f>'BAR BB| Open rates'!AR4</f>
        <v>46102</v>
      </c>
      <c r="AS4" s="71">
        <f>'BAR BB| Open rates'!AS4</f>
        <v>46109</v>
      </c>
      <c r="AT4" s="71">
        <f>'BAR BB| Open rates'!AT4</f>
        <v>46112</v>
      </c>
      <c r="AU4" s="71">
        <f>'BAR BB| Open rates'!AU4</f>
        <v>46117</v>
      </c>
      <c r="AV4" s="71">
        <f>'BAR BB| Open rates'!AV4</f>
        <v>46121</v>
      </c>
      <c r="AW4" s="71">
        <f>'BAR BB| Open rates'!AW4</f>
        <v>46123</v>
      </c>
      <c r="AX4" s="71">
        <f>'BAR BB| Open rates'!AX4</f>
        <v>46124</v>
      </c>
      <c r="AY4" s="71">
        <f>'BAR BB| Open rates'!AY4</f>
        <v>45763</v>
      </c>
      <c r="AZ4" s="71">
        <f>'BAR BB| Open rates'!AZ4</f>
        <v>46130</v>
      </c>
      <c r="BA4" s="71">
        <f>'BAR BB| Open rates'!BA4</f>
        <v>46135</v>
      </c>
      <c r="BB4" s="71">
        <f>'BAR BB| Open rates'!BB4</f>
        <v>46137</v>
      </c>
      <c r="BC4" s="71">
        <f>'BAR BB| Open rates'!BC4</f>
        <v>46142</v>
      </c>
    </row>
    <row r="5" spans="1:55" s="76" customFormat="1" ht="12" customHeight="1" x14ac:dyDescent="0.2">
      <c r="A5" s="75" t="s">
        <v>53</v>
      </c>
    </row>
    <row r="6" spans="1:55" s="76" customFormat="1" ht="12" customHeight="1" x14ac:dyDescent="0.2">
      <c r="A6" s="15">
        <v>1</v>
      </c>
      <c r="B6" s="26">
        <f>'BAR BB| Open rates'!B6*0.82</f>
        <v>6478</v>
      </c>
      <c r="C6" s="26">
        <f>'BAR BB| Open rates'!C6*0.82</f>
        <v>7462</v>
      </c>
      <c r="D6" s="26">
        <f>'BAR BB| Open rates'!D6*0.82</f>
        <v>7462</v>
      </c>
      <c r="E6" s="26">
        <f>'BAR BB| Open rates'!E6*0.82</f>
        <v>10578</v>
      </c>
      <c r="F6" s="26">
        <f>'BAR BB| Open rates'!F6*0.82</f>
        <v>5412</v>
      </c>
      <c r="G6" s="26">
        <f>'BAR BB| Open rates'!G6*0.82</f>
        <v>5412</v>
      </c>
      <c r="H6" s="26">
        <f>'BAR BB| Open rates'!H6*0.82</f>
        <v>4592</v>
      </c>
      <c r="I6" s="26">
        <f>'BAR BB| Open rates'!I6*0.82</f>
        <v>5412</v>
      </c>
      <c r="J6" s="26">
        <f>'BAR BB| Open rates'!J6*0.82</f>
        <v>4592</v>
      </c>
      <c r="K6" s="26">
        <f>'BAR BB| Open rates'!K6*0.82</f>
        <v>5412</v>
      </c>
      <c r="L6" s="26">
        <f>'BAR BB| Open rates'!L6*0.82</f>
        <v>4592</v>
      </c>
      <c r="M6" s="26">
        <f>'BAR BB| Open rates'!M6*0.82</f>
        <v>5412</v>
      </c>
      <c r="N6" s="26">
        <f>'BAR BB| Open rates'!N6*0.82</f>
        <v>4592</v>
      </c>
      <c r="O6" s="26">
        <f>'BAR BB| Open rates'!O6*0.82</f>
        <v>5412</v>
      </c>
      <c r="P6" s="26">
        <f>'BAR BB| Open rates'!P6*0.82</f>
        <v>4592</v>
      </c>
      <c r="Q6" s="26">
        <f>'BAR BB| Open rates'!Q6*0.82</f>
        <v>4592</v>
      </c>
      <c r="R6" s="26">
        <f>'BAR BB| Open rates'!R6*0.82</f>
        <v>5412</v>
      </c>
      <c r="S6" s="26">
        <f>'BAR BB| Open rates'!S6*0.82</f>
        <v>5412</v>
      </c>
      <c r="T6" s="26">
        <f>'BAR BB| Open rates'!T6*0.82</f>
        <v>5412</v>
      </c>
      <c r="U6" s="26">
        <f>'BAR BB| Open rates'!U6*0.82</f>
        <v>5412</v>
      </c>
      <c r="V6" s="26">
        <f>'BAR BB| Open rates'!V6*0.82</f>
        <v>7462</v>
      </c>
      <c r="W6" s="26">
        <f>'BAR BB| Open rates'!W6*0.82</f>
        <v>6478</v>
      </c>
      <c r="X6" s="26">
        <f>'BAR BB| Open rates'!X6*0.82</f>
        <v>13038</v>
      </c>
      <c r="Y6" s="26">
        <f>'BAR BB| Open rates'!Y6*0.82</f>
        <v>22058</v>
      </c>
      <c r="Z6" s="26">
        <f>'BAR BB| Open rates'!Z6*0.82</f>
        <v>22058</v>
      </c>
      <c r="AA6" s="26">
        <f>'BAR BB| Open rates'!AA6*0.82</f>
        <v>22058</v>
      </c>
      <c r="AB6" s="26">
        <f>'BAR BB| Open rates'!AB6*0.82</f>
        <v>24518</v>
      </c>
      <c r="AC6" s="26">
        <f>'BAR BB| Open rates'!AC6*0.82</f>
        <v>22058</v>
      </c>
      <c r="AD6" s="26">
        <f>'BAR BB| Open rates'!AD6*0.82</f>
        <v>18778</v>
      </c>
      <c r="AE6" s="26">
        <f>'BAR BB| Open rates'!AE6*0.82</f>
        <v>11398</v>
      </c>
      <c r="AF6" s="26">
        <f>'BAR BB| Open rates'!AF6*0.82</f>
        <v>13038</v>
      </c>
      <c r="AG6" s="26">
        <f>'BAR BB| Open rates'!AG6*0.82</f>
        <v>14678</v>
      </c>
      <c r="AH6" s="26">
        <f>'BAR BB| Open rates'!AH6*0.82</f>
        <v>13038</v>
      </c>
      <c r="AI6" s="26">
        <f>'BAR BB| Open rates'!AI6*0.82</f>
        <v>14678</v>
      </c>
      <c r="AJ6" s="26">
        <f>'BAR BB| Open rates'!AJ6*0.82</f>
        <v>16317.999999999998</v>
      </c>
      <c r="AK6" s="26">
        <f>'BAR BB| Open rates'!AK6*0.82</f>
        <v>16317.999999999998</v>
      </c>
      <c r="AL6" s="26">
        <f>'BAR BB| Open rates'!AL6*0.82</f>
        <v>19598</v>
      </c>
      <c r="AM6" s="26">
        <f>'BAR BB| Open rates'!AM6*0.82</f>
        <v>16317.999999999998</v>
      </c>
      <c r="AN6" s="26">
        <f>'BAR BB| Open rates'!AN6*0.82</f>
        <v>22878</v>
      </c>
      <c r="AO6" s="26">
        <f>'BAR BB| Open rates'!AO6*0.82</f>
        <v>22878</v>
      </c>
      <c r="AP6" s="26">
        <f>'BAR BB| Open rates'!AP6*0.82</f>
        <v>16317.999999999998</v>
      </c>
      <c r="AQ6" s="26">
        <f>'BAR BB| Open rates'!AQ6*0.82</f>
        <v>11398</v>
      </c>
      <c r="AR6" s="26">
        <f>'BAR BB| Open rates'!AR6*0.82</f>
        <v>8282</v>
      </c>
      <c r="AS6" s="26">
        <f>'BAR BB| Open rates'!AS6*0.82</f>
        <v>7462</v>
      </c>
      <c r="AT6" s="26">
        <f>'BAR BB| Open rates'!AT6*0.82</f>
        <v>6478</v>
      </c>
      <c r="AU6" s="26">
        <f>'BAR BB| Open rates'!AU6*0.82</f>
        <v>6478</v>
      </c>
      <c r="AV6" s="26">
        <f>'BAR BB| Open rates'!AV6*0.82</f>
        <v>4838</v>
      </c>
      <c r="AW6" s="26">
        <f>'BAR BB| Open rates'!AW6*0.82</f>
        <v>5412</v>
      </c>
      <c r="AX6" s="26">
        <f>'BAR BB| Open rates'!AX6*0.82</f>
        <v>4838</v>
      </c>
      <c r="AY6" s="26">
        <f>'BAR BB| Open rates'!AY6*0.82</f>
        <v>4838</v>
      </c>
      <c r="AZ6" s="26">
        <f>'BAR BB| Open rates'!AZ6*0.82</f>
        <v>5412</v>
      </c>
      <c r="BA6" s="26">
        <f>'BAR BB| Open rates'!BA6*0.82</f>
        <v>4838</v>
      </c>
      <c r="BB6" s="26">
        <f>'BAR BB| Open rates'!BB6*0.82</f>
        <v>5412</v>
      </c>
      <c r="BC6" s="26">
        <f>'BAR BB| Open rates'!BC6*0.82</f>
        <v>4838</v>
      </c>
    </row>
    <row r="7" spans="1:55" s="76" customFormat="1" ht="12" customHeight="1" x14ac:dyDescent="0.2">
      <c r="A7" s="15">
        <v>2</v>
      </c>
      <c r="B7" s="26">
        <f>'BAR BB| Open rates'!B7*0.82</f>
        <v>7707.9999999999991</v>
      </c>
      <c r="C7" s="26">
        <f>'BAR BB| Open rates'!C7*0.82</f>
        <v>8692</v>
      </c>
      <c r="D7" s="26">
        <f>'BAR BB| Open rates'!D7*0.82</f>
        <v>8692</v>
      </c>
      <c r="E7" s="26">
        <f>'BAR BB| Open rates'!E7*0.82</f>
        <v>11808</v>
      </c>
      <c r="F7" s="26">
        <f>'BAR BB| Open rates'!F7*0.82</f>
        <v>6642</v>
      </c>
      <c r="G7" s="26">
        <f>'BAR BB| Open rates'!G7*0.82</f>
        <v>6642</v>
      </c>
      <c r="H7" s="26">
        <f>'BAR BB| Open rates'!H7*0.82</f>
        <v>5822</v>
      </c>
      <c r="I7" s="26">
        <f>'BAR BB| Open rates'!I7*0.82</f>
        <v>6642</v>
      </c>
      <c r="J7" s="26">
        <f>'BAR BB| Open rates'!J7*0.82</f>
        <v>5822</v>
      </c>
      <c r="K7" s="26">
        <f>'BAR BB| Open rates'!K7*0.82</f>
        <v>6642</v>
      </c>
      <c r="L7" s="26">
        <f>'BAR BB| Open rates'!L7*0.82</f>
        <v>5822</v>
      </c>
      <c r="M7" s="26">
        <f>'BAR BB| Open rates'!M7*0.82</f>
        <v>6642</v>
      </c>
      <c r="N7" s="26">
        <f>'BAR BB| Open rates'!N7*0.82</f>
        <v>5822</v>
      </c>
      <c r="O7" s="26">
        <f>'BAR BB| Open rates'!O7*0.82</f>
        <v>6642</v>
      </c>
      <c r="P7" s="26">
        <f>'BAR BB| Open rates'!P7*0.82</f>
        <v>5822</v>
      </c>
      <c r="Q7" s="26">
        <f>'BAR BB| Open rates'!Q7*0.82</f>
        <v>5822</v>
      </c>
      <c r="R7" s="26">
        <f>'BAR BB| Open rates'!R7*0.82</f>
        <v>6642</v>
      </c>
      <c r="S7" s="26">
        <f>'BAR BB| Open rates'!S7*0.82</f>
        <v>6642</v>
      </c>
      <c r="T7" s="26">
        <f>'BAR BB| Open rates'!T7*0.82</f>
        <v>6642</v>
      </c>
      <c r="U7" s="26">
        <f>'BAR BB| Open rates'!U7*0.82</f>
        <v>6642</v>
      </c>
      <c r="V7" s="26">
        <f>'BAR BB| Open rates'!V7*0.82</f>
        <v>8692</v>
      </c>
      <c r="W7" s="26">
        <f>'BAR BB| Open rates'!W7*0.82</f>
        <v>7707.9999999999991</v>
      </c>
      <c r="X7" s="26">
        <f>'BAR BB| Open rates'!X7*0.82</f>
        <v>14268</v>
      </c>
      <c r="Y7" s="26">
        <f>'BAR BB| Open rates'!Y7*0.82</f>
        <v>23698</v>
      </c>
      <c r="Z7" s="26">
        <f>'BAR BB| Open rates'!Z7*0.82</f>
        <v>23698</v>
      </c>
      <c r="AA7" s="26">
        <f>'BAR BB| Open rates'!AA7*0.82</f>
        <v>23698</v>
      </c>
      <c r="AB7" s="26">
        <f>'BAR BB| Open rates'!AB7*0.82</f>
        <v>26158</v>
      </c>
      <c r="AC7" s="26">
        <f>'BAR BB| Open rates'!AC7*0.82</f>
        <v>23698</v>
      </c>
      <c r="AD7" s="26">
        <f>'BAR BB| Open rates'!AD7*0.82</f>
        <v>20418</v>
      </c>
      <c r="AE7" s="26">
        <f>'BAR BB| Open rates'!AE7*0.82</f>
        <v>13038</v>
      </c>
      <c r="AF7" s="26">
        <f>'BAR BB| Open rates'!AF7*0.82</f>
        <v>14678</v>
      </c>
      <c r="AG7" s="26">
        <f>'BAR BB| Open rates'!AG7*0.82</f>
        <v>16317.999999999998</v>
      </c>
      <c r="AH7" s="26">
        <f>'BAR BB| Open rates'!AH7*0.82</f>
        <v>14678</v>
      </c>
      <c r="AI7" s="26">
        <f>'BAR BB| Open rates'!AI7*0.82</f>
        <v>16317.999999999998</v>
      </c>
      <c r="AJ7" s="26">
        <f>'BAR BB| Open rates'!AJ7*0.82</f>
        <v>17958</v>
      </c>
      <c r="AK7" s="26">
        <f>'BAR BB| Open rates'!AK7*0.82</f>
        <v>17958</v>
      </c>
      <c r="AL7" s="26">
        <f>'BAR BB| Open rates'!AL7*0.82</f>
        <v>21238</v>
      </c>
      <c r="AM7" s="26">
        <f>'BAR BB| Open rates'!AM7*0.82</f>
        <v>17958</v>
      </c>
      <c r="AN7" s="26">
        <f>'BAR BB| Open rates'!AN7*0.82</f>
        <v>24518</v>
      </c>
      <c r="AO7" s="26">
        <f>'BAR BB| Open rates'!AO7*0.82</f>
        <v>24518</v>
      </c>
      <c r="AP7" s="26">
        <f>'BAR BB| Open rates'!AP7*0.82</f>
        <v>17958</v>
      </c>
      <c r="AQ7" s="26">
        <f>'BAR BB| Open rates'!AQ7*0.82</f>
        <v>13038</v>
      </c>
      <c r="AR7" s="26">
        <f>'BAR BB| Open rates'!AR7*0.82</f>
        <v>9922</v>
      </c>
      <c r="AS7" s="26">
        <f>'BAR BB| Open rates'!AS7*0.82</f>
        <v>9102</v>
      </c>
      <c r="AT7" s="26">
        <f>'BAR BB| Open rates'!AT7*0.82</f>
        <v>8117.9999999999991</v>
      </c>
      <c r="AU7" s="26">
        <f>'BAR BB| Open rates'!AU7*0.82</f>
        <v>8117.9999999999991</v>
      </c>
      <c r="AV7" s="26">
        <f>'BAR BB| Open rates'!AV7*0.82</f>
        <v>6478</v>
      </c>
      <c r="AW7" s="26">
        <f>'BAR BB| Open rates'!AW7*0.82</f>
        <v>7052</v>
      </c>
      <c r="AX7" s="26">
        <f>'BAR BB| Open rates'!AX7*0.82</f>
        <v>6478</v>
      </c>
      <c r="AY7" s="26">
        <f>'BAR BB| Open rates'!AY7*0.82</f>
        <v>6478</v>
      </c>
      <c r="AZ7" s="26">
        <f>'BAR BB| Open rates'!AZ7*0.82</f>
        <v>7052</v>
      </c>
      <c r="BA7" s="26">
        <f>'BAR BB| Open rates'!BA7*0.82</f>
        <v>6478</v>
      </c>
      <c r="BB7" s="26">
        <f>'BAR BB| Open rates'!BB7*0.82</f>
        <v>7052</v>
      </c>
      <c r="BC7" s="26">
        <f>'BAR BB| Open rates'!BC7*0.82</f>
        <v>6478</v>
      </c>
    </row>
    <row r="8" spans="1:55" s="76" customFormat="1" ht="12" customHeight="1" x14ac:dyDescent="0.2">
      <c r="A8" s="75" t="s">
        <v>54</v>
      </c>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row>
    <row r="9" spans="1:55" s="76" customFormat="1" ht="12" customHeight="1" x14ac:dyDescent="0.2">
      <c r="A9" s="220">
        <v>1</v>
      </c>
      <c r="B9" s="26">
        <f>'BAR BB| Open rates'!B9*0.82</f>
        <v>8117.9999999999991</v>
      </c>
      <c r="C9" s="26">
        <f>'BAR BB| Open rates'!C9*0.82</f>
        <v>9102</v>
      </c>
      <c r="D9" s="26">
        <f>'BAR BB| Open rates'!D9*0.82</f>
        <v>9102</v>
      </c>
      <c r="E9" s="26">
        <f>'BAR BB| Open rates'!E9*0.82</f>
        <v>12218</v>
      </c>
      <c r="F9" s="26">
        <f>'BAR BB| Open rates'!F9*0.82</f>
        <v>7052</v>
      </c>
      <c r="G9" s="26">
        <f>'BAR BB| Open rates'!G9*0.82</f>
        <v>7052</v>
      </c>
      <c r="H9" s="26">
        <f>'BAR BB| Open rates'!H9*0.82</f>
        <v>6232</v>
      </c>
      <c r="I9" s="26">
        <f>'BAR BB| Open rates'!I9*0.82</f>
        <v>7052</v>
      </c>
      <c r="J9" s="26">
        <f>'BAR BB| Open rates'!J9*0.82</f>
        <v>6232</v>
      </c>
      <c r="K9" s="26">
        <f>'BAR BB| Open rates'!K9*0.82</f>
        <v>7052</v>
      </c>
      <c r="L9" s="26">
        <f>'BAR BB| Open rates'!L9*0.82</f>
        <v>6232</v>
      </c>
      <c r="M9" s="26">
        <f>'BAR BB| Open rates'!M9*0.82</f>
        <v>7052</v>
      </c>
      <c r="N9" s="26">
        <f>'BAR BB| Open rates'!N9*0.82</f>
        <v>6232</v>
      </c>
      <c r="O9" s="26">
        <f>'BAR BB| Open rates'!O9*0.82</f>
        <v>7052</v>
      </c>
      <c r="P9" s="26">
        <f>'BAR BB| Open rates'!P9*0.82</f>
        <v>6232</v>
      </c>
      <c r="Q9" s="26">
        <f>'BAR BB| Open rates'!Q9*0.82</f>
        <v>6232</v>
      </c>
      <c r="R9" s="26">
        <f>'BAR BB| Open rates'!R9*0.82</f>
        <v>7052</v>
      </c>
      <c r="S9" s="26">
        <f>'BAR BB| Open rates'!S9*0.82</f>
        <v>7052</v>
      </c>
      <c r="T9" s="26">
        <f>'BAR BB| Open rates'!T9*0.82</f>
        <v>7052</v>
      </c>
      <c r="U9" s="26">
        <f>'BAR BB| Open rates'!U9*0.82</f>
        <v>7052</v>
      </c>
      <c r="V9" s="26">
        <f>'BAR BB| Open rates'!V9*0.82</f>
        <v>9102</v>
      </c>
      <c r="W9" s="26">
        <f>'BAR BB| Open rates'!W9*0.82</f>
        <v>8117.9999999999991</v>
      </c>
      <c r="X9" s="26">
        <f>'BAR BB| Open rates'!X9*0.82</f>
        <v>14678</v>
      </c>
      <c r="Y9" s="26">
        <f>'BAR BB| Open rates'!Y9*0.82</f>
        <v>29438</v>
      </c>
      <c r="Z9" s="26">
        <f>'BAR BB| Open rates'!Z9*0.82</f>
        <v>29438</v>
      </c>
      <c r="AA9" s="26">
        <f>'BAR BB| Open rates'!AA9*0.82</f>
        <v>29438</v>
      </c>
      <c r="AB9" s="26">
        <f>'BAR BB| Open rates'!AB9*0.82</f>
        <v>31897.999999999996</v>
      </c>
      <c r="AC9" s="26">
        <f>'BAR BB| Open rates'!AC9*0.82</f>
        <v>29438</v>
      </c>
      <c r="AD9" s="26">
        <f>'BAR BB| Open rates'!AD9*0.82</f>
        <v>23698</v>
      </c>
      <c r="AE9" s="26">
        <f>'BAR BB| Open rates'!AE9*0.82</f>
        <v>16317.999999999998</v>
      </c>
      <c r="AF9" s="26">
        <f>'BAR BB| Open rates'!AF9*0.82</f>
        <v>17958</v>
      </c>
      <c r="AG9" s="26">
        <f>'BAR BB| Open rates'!AG9*0.82</f>
        <v>19598</v>
      </c>
      <c r="AH9" s="26">
        <f>'BAR BB| Open rates'!AH9*0.82</f>
        <v>17958</v>
      </c>
      <c r="AI9" s="26">
        <f>'BAR BB| Open rates'!AI9*0.82</f>
        <v>19598</v>
      </c>
      <c r="AJ9" s="26">
        <f>'BAR BB| Open rates'!AJ9*0.82</f>
        <v>21238</v>
      </c>
      <c r="AK9" s="26">
        <f>'BAR BB| Open rates'!AK9*0.82</f>
        <v>22878</v>
      </c>
      <c r="AL9" s="26">
        <f>'BAR BB| Open rates'!AL9*0.82</f>
        <v>26158</v>
      </c>
      <c r="AM9" s="26">
        <f>'BAR BB| Open rates'!AM9*0.82</f>
        <v>22878</v>
      </c>
      <c r="AN9" s="26">
        <f>'BAR BB| Open rates'!AN9*0.82</f>
        <v>29438</v>
      </c>
      <c r="AO9" s="26">
        <f>'BAR BB| Open rates'!AO9*0.82</f>
        <v>31077.999999999996</v>
      </c>
      <c r="AP9" s="26">
        <f>'BAR BB| Open rates'!AP9*0.82</f>
        <v>21238</v>
      </c>
      <c r="AQ9" s="26">
        <f>'BAR BB| Open rates'!AQ9*0.82</f>
        <v>16317.999999999998</v>
      </c>
      <c r="AR9" s="26">
        <f>'BAR BB| Open rates'!AR9*0.82</f>
        <v>13202</v>
      </c>
      <c r="AS9" s="26">
        <f>'BAR BB| Open rates'!AS9*0.82</f>
        <v>12382</v>
      </c>
      <c r="AT9" s="26">
        <f>'BAR BB| Open rates'!AT9*0.82</f>
        <v>11398</v>
      </c>
      <c r="AU9" s="26">
        <f>'BAR BB| Open rates'!AU9*0.82</f>
        <v>8938</v>
      </c>
      <c r="AV9" s="26">
        <f>'BAR BB| Open rates'!AV9*0.82</f>
        <v>9758</v>
      </c>
      <c r="AW9" s="26">
        <f>'BAR BB| Open rates'!AW9*0.82</f>
        <v>10332</v>
      </c>
      <c r="AX9" s="26">
        <f>'BAR BB| Open rates'!AX9*0.82</f>
        <v>9758</v>
      </c>
      <c r="AY9" s="26">
        <f>'BAR BB| Open rates'!AY9*0.82</f>
        <v>9758</v>
      </c>
      <c r="AZ9" s="26">
        <f>'BAR BB| Open rates'!AZ9*0.82</f>
        <v>10332</v>
      </c>
      <c r="BA9" s="26">
        <f>'BAR BB| Open rates'!BA9*0.82</f>
        <v>9758</v>
      </c>
      <c r="BB9" s="26">
        <f>'BAR BB| Open rates'!BB9*0.82</f>
        <v>10332</v>
      </c>
      <c r="BC9" s="26">
        <f>'BAR BB| Open rates'!BC9*0.82</f>
        <v>9758</v>
      </c>
    </row>
    <row r="10" spans="1:55" s="76" customFormat="1" ht="12" customHeight="1" x14ac:dyDescent="0.2">
      <c r="A10" s="220">
        <v>2</v>
      </c>
      <c r="B10" s="26">
        <f>'BAR BB| Open rates'!B10*0.82</f>
        <v>9348</v>
      </c>
      <c r="C10" s="26">
        <f>'BAR BB| Open rates'!C10*0.82</f>
        <v>10332</v>
      </c>
      <c r="D10" s="26">
        <f>'BAR BB| Open rates'!D10*0.82</f>
        <v>10332</v>
      </c>
      <c r="E10" s="26">
        <f>'BAR BB| Open rates'!E10*0.82</f>
        <v>13448</v>
      </c>
      <c r="F10" s="26">
        <f>'BAR BB| Open rates'!F10*0.82</f>
        <v>8282</v>
      </c>
      <c r="G10" s="26">
        <f>'BAR BB| Open rates'!G10*0.82</f>
        <v>8282</v>
      </c>
      <c r="H10" s="26">
        <f>'BAR BB| Open rates'!H10*0.82</f>
        <v>7462</v>
      </c>
      <c r="I10" s="26">
        <f>'BAR BB| Open rates'!I10*0.82</f>
        <v>8282</v>
      </c>
      <c r="J10" s="26">
        <f>'BAR BB| Open rates'!J10*0.82</f>
        <v>7462</v>
      </c>
      <c r="K10" s="26">
        <f>'BAR BB| Open rates'!K10*0.82</f>
        <v>8282</v>
      </c>
      <c r="L10" s="26">
        <f>'BAR BB| Open rates'!L10*0.82</f>
        <v>7462</v>
      </c>
      <c r="M10" s="26">
        <f>'BAR BB| Open rates'!M10*0.82</f>
        <v>8282</v>
      </c>
      <c r="N10" s="26">
        <f>'BAR BB| Open rates'!N10*0.82</f>
        <v>7462</v>
      </c>
      <c r="O10" s="26">
        <f>'BAR BB| Open rates'!O10*0.82</f>
        <v>8282</v>
      </c>
      <c r="P10" s="26">
        <f>'BAR BB| Open rates'!P10*0.82</f>
        <v>7462</v>
      </c>
      <c r="Q10" s="26">
        <f>'BAR BB| Open rates'!Q10*0.82</f>
        <v>7462</v>
      </c>
      <c r="R10" s="26">
        <f>'BAR BB| Open rates'!R10*0.82</f>
        <v>8282</v>
      </c>
      <c r="S10" s="26">
        <f>'BAR BB| Open rates'!S10*0.82</f>
        <v>8282</v>
      </c>
      <c r="T10" s="26">
        <f>'BAR BB| Open rates'!T10*0.82</f>
        <v>8282</v>
      </c>
      <c r="U10" s="26">
        <f>'BAR BB| Open rates'!U10*0.82</f>
        <v>8282</v>
      </c>
      <c r="V10" s="26">
        <f>'BAR BB| Open rates'!V10*0.82</f>
        <v>10332</v>
      </c>
      <c r="W10" s="26">
        <f>'BAR BB| Open rates'!W10*0.82</f>
        <v>9348</v>
      </c>
      <c r="X10" s="26">
        <f>'BAR BB| Open rates'!X10*0.82</f>
        <v>15907.999999999998</v>
      </c>
      <c r="Y10" s="26">
        <f>'BAR BB| Open rates'!Y10*0.82</f>
        <v>31077.999999999996</v>
      </c>
      <c r="Z10" s="26">
        <f>'BAR BB| Open rates'!Z10*0.82</f>
        <v>31077.999999999996</v>
      </c>
      <c r="AA10" s="26">
        <f>'BAR BB| Open rates'!AA10*0.82</f>
        <v>31077.999999999996</v>
      </c>
      <c r="AB10" s="26">
        <f>'BAR BB| Open rates'!AB10*0.82</f>
        <v>33538</v>
      </c>
      <c r="AC10" s="26">
        <f>'BAR BB| Open rates'!AC10*0.82</f>
        <v>31077.999999999996</v>
      </c>
      <c r="AD10" s="26">
        <f>'BAR BB| Open rates'!AD10*0.82</f>
        <v>25338</v>
      </c>
      <c r="AE10" s="26">
        <f>'BAR BB| Open rates'!AE10*0.82</f>
        <v>17958</v>
      </c>
      <c r="AF10" s="26">
        <f>'BAR BB| Open rates'!AF10*0.82</f>
        <v>19598</v>
      </c>
      <c r="AG10" s="26">
        <f>'BAR BB| Open rates'!AG10*0.82</f>
        <v>21238</v>
      </c>
      <c r="AH10" s="26">
        <f>'BAR BB| Open rates'!AH10*0.82</f>
        <v>19598</v>
      </c>
      <c r="AI10" s="26">
        <f>'BAR BB| Open rates'!AI10*0.82</f>
        <v>21238</v>
      </c>
      <c r="AJ10" s="26">
        <f>'BAR BB| Open rates'!AJ10*0.82</f>
        <v>22878</v>
      </c>
      <c r="AK10" s="26">
        <f>'BAR BB| Open rates'!AK10*0.82</f>
        <v>24518</v>
      </c>
      <c r="AL10" s="26">
        <f>'BAR BB| Open rates'!AL10*0.82</f>
        <v>27798</v>
      </c>
      <c r="AM10" s="26">
        <f>'BAR BB| Open rates'!AM10*0.82</f>
        <v>24518</v>
      </c>
      <c r="AN10" s="26">
        <f>'BAR BB| Open rates'!AN10*0.82</f>
        <v>31077.999999999996</v>
      </c>
      <c r="AO10" s="26">
        <f>'BAR BB| Open rates'!AO10*0.82</f>
        <v>32717.999999999996</v>
      </c>
      <c r="AP10" s="26">
        <f>'BAR BB| Open rates'!AP10*0.82</f>
        <v>22878</v>
      </c>
      <c r="AQ10" s="26">
        <f>'BAR BB| Open rates'!AQ10*0.82</f>
        <v>17958</v>
      </c>
      <c r="AR10" s="26">
        <f>'BAR BB| Open rates'!AR10*0.82</f>
        <v>14842</v>
      </c>
      <c r="AS10" s="26">
        <f>'BAR BB| Open rates'!AS10*0.82</f>
        <v>14022</v>
      </c>
      <c r="AT10" s="26">
        <f>'BAR BB| Open rates'!AT10*0.82</f>
        <v>13038</v>
      </c>
      <c r="AU10" s="26">
        <f>'BAR BB| Open rates'!AU10*0.82</f>
        <v>10578</v>
      </c>
      <c r="AV10" s="26">
        <f>'BAR BB| Open rates'!AV10*0.82</f>
        <v>11398</v>
      </c>
      <c r="AW10" s="26">
        <f>'BAR BB| Open rates'!AW10*0.82</f>
        <v>11972</v>
      </c>
      <c r="AX10" s="26">
        <f>'BAR BB| Open rates'!AX10*0.82</f>
        <v>11398</v>
      </c>
      <c r="AY10" s="26">
        <f>'BAR BB| Open rates'!AY10*0.82</f>
        <v>11398</v>
      </c>
      <c r="AZ10" s="26">
        <f>'BAR BB| Open rates'!AZ10*0.82</f>
        <v>11972</v>
      </c>
      <c r="BA10" s="26">
        <f>'BAR BB| Open rates'!BA10*0.82</f>
        <v>11398</v>
      </c>
      <c r="BB10" s="26">
        <f>'BAR BB| Open rates'!BB10*0.82</f>
        <v>11972</v>
      </c>
      <c r="BC10" s="26">
        <f>'BAR BB| Open rates'!BC10*0.82</f>
        <v>11398</v>
      </c>
    </row>
    <row r="11" spans="1:55" s="76" customFormat="1" ht="12" customHeight="1" x14ac:dyDescent="0.2">
      <c r="A11" s="75" t="s">
        <v>151</v>
      </c>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row>
    <row r="12" spans="1:55" s="76" customFormat="1" ht="12" customHeight="1" x14ac:dyDescent="0.2">
      <c r="A12" s="220">
        <v>1</v>
      </c>
      <c r="B12" s="26">
        <f>'BAR BB| Open rates'!B12*0.82</f>
        <v>8938</v>
      </c>
      <c r="C12" s="26">
        <f>'BAR BB| Open rates'!C12*0.82</f>
        <v>9922</v>
      </c>
      <c r="D12" s="26">
        <f>'BAR BB| Open rates'!D12*0.82</f>
        <v>9922</v>
      </c>
      <c r="E12" s="26">
        <f>'BAR BB| Open rates'!E12*0.82</f>
        <v>13038</v>
      </c>
      <c r="F12" s="26">
        <f>'BAR BB| Open rates'!F12*0.82</f>
        <v>7871.9999999999991</v>
      </c>
      <c r="G12" s="26">
        <f>'BAR BB| Open rates'!G12*0.82</f>
        <v>7871.9999999999991</v>
      </c>
      <c r="H12" s="26">
        <f>'BAR BB| Open rates'!H12*0.82</f>
        <v>7052</v>
      </c>
      <c r="I12" s="26">
        <f>'BAR BB| Open rates'!I12*0.82</f>
        <v>7871.9999999999991</v>
      </c>
      <c r="J12" s="26">
        <f>'BAR BB| Open rates'!J12*0.82</f>
        <v>7052</v>
      </c>
      <c r="K12" s="26">
        <f>'BAR BB| Open rates'!K12*0.82</f>
        <v>7871.9999999999991</v>
      </c>
      <c r="L12" s="26">
        <f>'BAR BB| Open rates'!L12*0.82</f>
        <v>7052</v>
      </c>
      <c r="M12" s="26">
        <f>'BAR BB| Open rates'!M12*0.82</f>
        <v>7871.9999999999991</v>
      </c>
      <c r="N12" s="26">
        <f>'BAR BB| Open rates'!N12*0.82</f>
        <v>7052</v>
      </c>
      <c r="O12" s="26">
        <f>'BAR BB| Open rates'!O12*0.82</f>
        <v>7871.9999999999991</v>
      </c>
      <c r="P12" s="26">
        <f>'BAR BB| Open rates'!P12*0.82</f>
        <v>7052</v>
      </c>
      <c r="Q12" s="26">
        <f>'BAR BB| Open rates'!Q12*0.82</f>
        <v>7052</v>
      </c>
      <c r="R12" s="26">
        <f>'BAR BB| Open rates'!R12*0.82</f>
        <v>7871.9999999999991</v>
      </c>
      <c r="S12" s="26">
        <f>'BAR BB| Open rates'!S12*0.82</f>
        <v>7871.9999999999991</v>
      </c>
      <c r="T12" s="26">
        <f>'BAR BB| Open rates'!T12*0.82</f>
        <v>7871.9999999999991</v>
      </c>
      <c r="U12" s="26">
        <f>'BAR BB| Open rates'!U12*0.82</f>
        <v>7871.9999999999991</v>
      </c>
      <c r="V12" s="26">
        <f>'BAR BB| Open rates'!V12*0.82</f>
        <v>9922</v>
      </c>
      <c r="W12" s="26">
        <f>'BAR BB| Open rates'!W12*0.82</f>
        <v>8938</v>
      </c>
      <c r="X12" s="26">
        <f>'BAR BB| Open rates'!X12*0.82</f>
        <v>15497.999999999998</v>
      </c>
      <c r="Y12" s="26">
        <f>'BAR BB| Open rates'!Y12*0.82</f>
        <v>31077.999999999996</v>
      </c>
      <c r="Z12" s="26">
        <f>'BAR BB| Open rates'!Z12*0.82</f>
        <v>31077.999999999996</v>
      </c>
      <c r="AA12" s="26">
        <f>'BAR BB| Open rates'!AA12*0.82</f>
        <v>31077.999999999996</v>
      </c>
      <c r="AB12" s="26">
        <f>'BAR BB| Open rates'!AB12*0.82</f>
        <v>33538</v>
      </c>
      <c r="AC12" s="26">
        <f>'BAR BB| Open rates'!AC12*0.82</f>
        <v>31077.999999999996</v>
      </c>
      <c r="AD12" s="26">
        <f>'BAR BB| Open rates'!AD12*0.82</f>
        <v>25338</v>
      </c>
      <c r="AE12" s="26">
        <f>'BAR BB| Open rates'!AE12*0.82</f>
        <v>17958</v>
      </c>
      <c r="AF12" s="26">
        <f>'BAR BB| Open rates'!AF12*0.82</f>
        <v>19598</v>
      </c>
      <c r="AG12" s="26">
        <f>'BAR BB| Open rates'!AG12*0.82</f>
        <v>21238</v>
      </c>
      <c r="AH12" s="26">
        <f>'BAR BB| Open rates'!AH12*0.82</f>
        <v>19598</v>
      </c>
      <c r="AI12" s="26">
        <f>'BAR BB| Open rates'!AI12*0.82</f>
        <v>21238</v>
      </c>
      <c r="AJ12" s="26">
        <f>'BAR BB| Open rates'!AJ12*0.82</f>
        <v>22878</v>
      </c>
      <c r="AK12" s="26">
        <f>'BAR BB| Open rates'!AK12*0.82</f>
        <v>25338</v>
      </c>
      <c r="AL12" s="26">
        <f>'BAR BB| Open rates'!AL12*0.82</f>
        <v>28618</v>
      </c>
      <c r="AM12" s="26">
        <f>'BAR BB| Open rates'!AM12*0.82</f>
        <v>25338</v>
      </c>
      <c r="AN12" s="26">
        <f>'BAR BB| Open rates'!AN12*0.82</f>
        <v>31897.999999999996</v>
      </c>
      <c r="AO12" s="26">
        <f>'BAR BB| Open rates'!AO12*0.82</f>
        <v>35178</v>
      </c>
      <c r="AP12" s="26">
        <f>'BAR BB| Open rates'!AP12*0.82</f>
        <v>22878</v>
      </c>
      <c r="AQ12" s="26">
        <f>'BAR BB| Open rates'!AQ12*0.82</f>
        <v>17958</v>
      </c>
      <c r="AR12" s="26">
        <f>'BAR BB| Open rates'!AR12*0.82</f>
        <v>14842</v>
      </c>
      <c r="AS12" s="26">
        <f>'BAR BB| Open rates'!AS12*0.82</f>
        <v>14022</v>
      </c>
      <c r="AT12" s="26">
        <f>'BAR BB| Open rates'!AT12*0.82</f>
        <v>13038</v>
      </c>
      <c r="AU12" s="26">
        <f>'BAR BB| Open rates'!AU12*0.82</f>
        <v>9348</v>
      </c>
      <c r="AV12" s="26">
        <f>'BAR BB| Open rates'!AV12*0.82</f>
        <v>11398</v>
      </c>
      <c r="AW12" s="26">
        <f>'BAR BB| Open rates'!AW12*0.82</f>
        <v>11972</v>
      </c>
      <c r="AX12" s="26">
        <f>'BAR BB| Open rates'!AX12*0.82</f>
        <v>11398</v>
      </c>
      <c r="AY12" s="26">
        <f>'BAR BB| Open rates'!AY12*0.82</f>
        <v>11398</v>
      </c>
      <c r="AZ12" s="26">
        <f>'BAR BB| Open rates'!AZ12*0.82</f>
        <v>11972</v>
      </c>
      <c r="BA12" s="26">
        <f>'BAR BB| Open rates'!BA12*0.82</f>
        <v>11398</v>
      </c>
      <c r="BB12" s="26">
        <f>'BAR BB| Open rates'!BB12*0.82</f>
        <v>11972</v>
      </c>
      <c r="BC12" s="26">
        <f>'BAR BB| Open rates'!BC12*0.82</f>
        <v>11398</v>
      </c>
    </row>
    <row r="13" spans="1:55" s="76" customFormat="1" ht="12" customHeight="1" x14ac:dyDescent="0.2">
      <c r="A13" s="220">
        <v>2</v>
      </c>
      <c r="B13" s="26">
        <f>'BAR BB| Open rates'!B13*0.82</f>
        <v>10168</v>
      </c>
      <c r="C13" s="26">
        <f>'BAR BB| Open rates'!C13*0.82</f>
        <v>11152</v>
      </c>
      <c r="D13" s="26">
        <f>'BAR BB| Open rates'!D13*0.82</f>
        <v>11152</v>
      </c>
      <c r="E13" s="26">
        <f>'BAR BB| Open rates'!E13*0.82</f>
        <v>14268</v>
      </c>
      <c r="F13" s="26">
        <f>'BAR BB| Open rates'!F13*0.82</f>
        <v>9102</v>
      </c>
      <c r="G13" s="26">
        <f>'BAR BB| Open rates'!G13*0.82</f>
        <v>9102</v>
      </c>
      <c r="H13" s="26">
        <f>'BAR BB| Open rates'!H13*0.82</f>
        <v>8282</v>
      </c>
      <c r="I13" s="26">
        <f>'BAR BB| Open rates'!I13*0.82</f>
        <v>9102</v>
      </c>
      <c r="J13" s="26">
        <f>'BAR BB| Open rates'!J13*0.82</f>
        <v>8282</v>
      </c>
      <c r="K13" s="26">
        <f>'BAR BB| Open rates'!K13*0.82</f>
        <v>9102</v>
      </c>
      <c r="L13" s="26">
        <f>'BAR BB| Open rates'!L13*0.82</f>
        <v>8282</v>
      </c>
      <c r="M13" s="26">
        <f>'BAR BB| Open rates'!M13*0.82</f>
        <v>9102</v>
      </c>
      <c r="N13" s="26">
        <f>'BAR BB| Open rates'!N13*0.82</f>
        <v>8282</v>
      </c>
      <c r="O13" s="26">
        <f>'BAR BB| Open rates'!O13*0.82</f>
        <v>9102</v>
      </c>
      <c r="P13" s="26">
        <f>'BAR BB| Open rates'!P13*0.82</f>
        <v>8282</v>
      </c>
      <c r="Q13" s="26">
        <f>'BAR BB| Open rates'!Q13*0.82</f>
        <v>8282</v>
      </c>
      <c r="R13" s="26">
        <f>'BAR BB| Open rates'!R13*0.82</f>
        <v>9102</v>
      </c>
      <c r="S13" s="26">
        <f>'BAR BB| Open rates'!S13*0.82</f>
        <v>9102</v>
      </c>
      <c r="T13" s="26">
        <f>'BAR BB| Open rates'!T13*0.82</f>
        <v>9102</v>
      </c>
      <c r="U13" s="26">
        <f>'BAR BB| Open rates'!U13*0.82</f>
        <v>9102</v>
      </c>
      <c r="V13" s="26">
        <f>'BAR BB| Open rates'!V13*0.82</f>
        <v>11152</v>
      </c>
      <c r="W13" s="26">
        <f>'BAR BB| Open rates'!W13*0.82</f>
        <v>10168</v>
      </c>
      <c r="X13" s="26">
        <f>'BAR BB| Open rates'!X13*0.82</f>
        <v>16728</v>
      </c>
      <c r="Y13" s="26">
        <f>'BAR BB| Open rates'!Y13*0.82</f>
        <v>32717.999999999996</v>
      </c>
      <c r="Z13" s="26">
        <f>'BAR BB| Open rates'!Z13*0.82</f>
        <v>32717.999999999996</v>
      </c>
      <c r="AA13" s="26">
        <f>'BAR BB| Open rates'!AA13*0.82</f>
        <v>32717.999999999996</v>
      </c>
      <c r="AB13" s="26">
        <f>'BAR BB| Open rates'!AB13*0.82</f>
        <v>35178</v>
      </c>
      <c r="AC13" s="26">
        <f>'BAR BB| Open rates'!AC13*0.82</f>
        <v>32717.999999999996</v>
      </c>
      <c r="AD13" s="26">
        <f>'BAR BB| Open rates'!AD13*0.82</f>
        <v>26978</v>
      </c>
      <c r="AE13" s="26">
        <f>'BAR BB| Open rates'!AE13*0.82</f>
        <v>19598</v>
      </c>
      <c r="AF13" s="26">
        <f>'BAR BB| Open rates'!AF13*0.82</f>
        <v>21238</v>
      </c>
      <c r="AG13" s="26">
        <f>'BAR BB| Open rates'!AG13*0.82</f>
        <v>22878</v>
      </c>
      <c r="AH13" s="26">
        <f>'BAR BB| Open rates'!AH13*0.82</f>
        <v>21238</v>
      </c>
      <c r="AI13" s="26">
        <f>'BAR BB| Open rates'!AI13*0.82</f>
        <v>22878</v>
      </c>
      <c r="AJ13" s="26">
        <f>'BAR BB| Open rates'!AJ13*0.82</f>
        <v>24518</v>
      </c>
      <c r="AK13" s="26">
        <f>'BAR BB| Open rates'!AK13*0.82</f>
        <v>26978</v>
      </c>
      <c r="AL13" s="26">
        <f>'BAR BB| Open rates'!AL13*0.82</f>
        <v>30258</v>
      </c>
      <c r="AM13" s="26">
        <f>'BAR BB| Open rates'!AM13*0.82</f>
        <v>26978</v>
      </c>
      <c r="AN13" s="26">
        <f>'BAR BB| Open rates'!AN13*0.82</f>
        <v>33538</v>
      </c>
      <c r="AO13" s="26">
        <f>'BAR BB| Open rates'!AO13*0.82</f>
        <v>36818</v>
      </c>
      <c r="AP13" s="26">
        <f>'BAR BB| Open rates'!AP13*0.82</f>
        <v>24518</v>
      </c>
      <c r="AQ13" s="26">
        <f>'BAR BB| Open rates'!AQ13*0.82</f>
        <v>19598</v>
      </c>
      <c r="AR13" s="26">
        <f>'BAR BB| Open rates'!AR13*0.82</f>
        <v>16482</v>
      </c>
      <c r="AS13" s="26">
        <f>'BAR BB| Open rates'!AS13*0.82</f>
        <v>15661.999999999998</v>
      </c>
      <c r="AT13" s="26">
        <f>'BAR BB| Open rates'!AT13*0.82</f>
        <v>14678</v>
      </c>
      <c r="AU13" s="26">
        <f>'BAR BB| Open rates'!AU13*0.82</f>
        <v>10988</v>
      </c>
      <c r="AV13" s="26">
        <f>'BAR BB| Open rates'!AV13*0.82</f>
        <v>13038</v>
      </c>
      <c r="AW13" s="26">
        <f>'BAR BB| Open rates'!AW13*0.82</f>
        <v>13612</v>
      </c>
      <c r="AX13" s="26">
        <f>'BAR BB| Open rates'!AX13*0.82</f>
        <v>13038</v>
      </c>
      <c r="AY13" s="26">
        <f>'BAR BB| Open rates'!AY13*0.82</f>
        <v>13038</v>
      </c>
      <c r="AZ13" s="26">
        <f>'BAR BB| Open rates'!AZ13*0.82</f>
        <v>13612</v>
      </c>
      <c r="BA13" s="26">
        <f>'BAR BB| Open rates'!BA13*0.82</f>
        <v>13038</v>
      </c>
      <c r="BB13" s="26">
        <f>'BAR BB| Open rates'!BB13*0.82</f>
        <v>13612</v>
      </c>
      <c r="BC13" s="26">
        <f>'BAR BB| Open rates'!BC13*0.82</f>
        <v>13038</v>
      </c>
    </row>
    <row r="14" spans="1:55" s="76" customFormat="1" ht="12" customHeight="1" x14ac:dyDescent="0.2">
      <c r="A14" s="75" t="s">
        <v>55</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row>
    <row r="15" spans="1:55" s="76" customFormat="1" ht="12" customHeight="1" x14ac:dyDescent="0.2">
      <c r="A15" s="15">
        <v>1</v>
      </c>
      <c r="B15" s="26">
        <f>'BAR BB| Open rates'!B15*0.82</f>
        <v>11890</v>
      </c>
      <c r="C15" s="26">
        <f>'BAR BB| Open rates'!C15*0.82</f>
        <v>12874</v>
      </c>
      <c r="D15" s="26">
        <f>'BAR BB| Open rates'!D15*0.82</f>
        <v>12874</v>
      </c>
      <c r="E15" s="26">
        <f>'BAR BB| Open rates'!E15*0.82</f>
        <v>15989.999999999998</v>
      </c>
      <c r="F15" s="26">
        <f>'BAR BB| Open rates'!F15*0.82</f>
        <v>10824</v>
      </c>
      <c r="G15" s="26">
        <f>'BAR BB| Open rates'!G15*0.82</f>
        <v>10824</v>
      </c>
      <c r="H15" s="26">
        <f>'BAR BB| Open rates'!H15*0.82</f>
        <v>10004</v>
      </c>
      <c r="I15" s="26">
        <f>'BAR BB| Open rates'!I15*0.82</f>
        <v>10824</v>
      </c>
      <c r="J15" s="26">
        <f>'BAR BB| Open rates'!J15*0.82</f>
        <v>10004</v>
      </c>
      <c r="K15" s="26">
        <f>'BAR BB| Open rates'!K15*0.82</f>
        <v>10824</v>
      </c>
      <c r="L15" s="26">
        <f>'BAR BB| Open rates'!L15*0.82</f>
        <v>10004</v>
      </c>
      <c r="M15" s="26">
        <f>'BAR BB| Open rates'!M15*0.82</f>
        <v>10824</v>
      </c>
      <c r="N15" s="26">
        <f>'BAR BB| Open rates'!N15*0.82</f>
        <v>10004</v>
      </c>
      <c r="O15" s="26">
        <f>'BAR BB| Open rates'!O15*0.82</f>
        <v>10824</v>
      </c>
      <c r="P15" s="26">
        <f>'BAR BB| Open rates'!P15*0.82</f>
        <v>10004</v>
      </c>
      <c r="Q15" s="26">
        <f>'BAR BB| Open rates'!Q15*0.82</f>
        <v>10004</v>
      </c>
      <c r="R15" s="26">
        <f>'BAR BB| Open rates'!R15*0.82</f>
        <v>10824</v>
      </c>
      <c r="S15" s="26">
        <f>'BAR BB| Open rates'!S15*0.82</f>
        <v>10824</v>
      </c>
      <c r="T15" s="26">
        <f>'BAR BB| Open rates'!T15*0.82</f>
        <v>10824</v>
      </c>
      <c r="U15" s="26">
        <f>'BAR BB| Open rates'!U15*0.82</f>
        <v>10824</v>
      </c>
      <c r="V15" s="26">
        <f>'BAR BB| Open rates'!V15*0.82</f>
        <v>12874</v>
      </c>
      <c r="W15" s="26">
        <f>'BAR BB| Open rates'!W15*0.82</f>
        <v>11890</v>
      </c>
      <c r="X15" s="26">
        <f>'BAR BB| Open rates'!X15*0.82</f>
        <v>18450</v>
      </c>
      <c r="Y15" s="26">
        <f>'BAR BB| Open rates'!Y15*0.82</f>
        <v>37638</v>
      </c>
      <c r="Z15" s="26">
        <f>'BAR BB| Open rates'!Z15*0.82</f>
        <v>37638</v>
      </c>
      <c r="AA15" s="26">
        <f>'BAR BB| Open rates'!AA15*0.82</f>
        <v>37638</v>
      </c>
      <c r="AB15" s="26">
        <f>'BAR BB| Open rates'!AB15*0.82</f>
        <v>40098</v>
      </c>
      <c r="AC15" s="26">
        <f>'BAR BB| Open rates'!AC15*0.82</f>
        <v>37638</v>
      </c>
      <c r="AD15" s="26">
        <f>'BAR BB| Open rates'!AD15*0.82</f>
        <v>26978</v>
      </c>
      <c r="AE15" s="26">
        <f>'BAR BB| Open rates'!AE15*0.82</f>
        <v>19598</v>
      </c>
      <c r="AF15" s="26">
        <f>'BAR BB| Open rates'!AF15*0.82</f>
        <v>21238</v>
      </c>
      <c r="AG15" s="26">
        <f>'BAR BB| Open rates'!AG15*0.82</f>
        <v>22878</v>
      </c>
      <c r="AH15" s="26">
        <f>'BAR BB| Open rates'!AH15*0.82</f>
        <v>21238</v>
      </c>
      <c r="AI15" s="26">
        <f>'BAR BB| Open rates'!AI15*0.82</f>
        <v>22878</v>
      </c>
      <c r="AJ15" s="26">
        <f>'BAR BB| Open rates'!AJ15*0.82</f>
        <v>24518</v>
      </c>
      <c r="AK15" s="26">
        <f>'BAR BB| Open rates'!AK15*0.82</f>
        <v>27798</v>
      </c>
      <c r="AL15" s="26">
        <f>'BAR BB| Open rates'!AL15*0.82</f>
        <v>31077.999999999996</v>
      </c>
      <c r="AM15" s="26">
        <f>'BAR BB| Open rates'!AM15*0.82</f>
        <v>27798</v>
      </c>
      <c r="AN15" s="26">
        <f>'BAR BB| Open rates'!AN15*0.82</f>
        <v>34358</v>
      </c>
      <c r="AO15" s="26">
        <f>'BAR BB| Open rates'!AO15*0.82</f>
        <v>36818</v>
      </c>
      <c r="AP15" s="26">
        <f>'BAR BB| Open rates'!AP15*0.82</f>
        <v>24518</v>
      </c>
      <c r="AQ15" s="26">
        <f>'BAR BB| Open rates'!AQ15*0.82</f>
        <v>19598</v>
      </c>
      <c r="AR15" s="26">
        <f>'BAR BB| Open rates'!AR15*0.82</f>
        <v>16482</v>
      </c>
      <c r="AS15" s="26">
        <f>'BAR BB| Open rates'!AS15*0.82</f>
        <v>15661.999999999998</v>
      </c>
      <c r="AT15" s="26">
        <f>'BAR BB| Open rates'!AT15*0.82</f>
        <v>14678</v>
      </c>
      <c r="AU15" s="26">
        <f>'BAR BB| Open rates'!AU15*0.82</f>
        <v>11890</v>
      </c>
      <c r="AV15" s="26">
        <f>'BAR BB| Open rates'!AV15*0.82</f>
        <v>13038</v>
      </c>
      <c r="AW15" s="26">
        <f>'BAR BB| Open rates'!AW15*0.82</f>
        <v>13612</v>
      </c>
      <c r="AX15" s="26">
        <f>'BAR BB| Open rates'!AX15*0.82</f>
        <v>13038</v>
      </c>
      <c r="AY15" s="26">
        <f>'BAR BB| Open rates'!AY15*0.82</f>
        <v>13038</v>
      </c>
      <c r="AZ15" s="26">
        <f>'BAR BB| Open rates'!AZ15*0.82</f>
        <v>13612</v>
      </c>
      <c r="BA15" s="26">
        <f>'BAR BB| Open rates'!BA15*0.82</f>
        <v>13038</v>
      </c>
      <c r="BB15" s="26">
        <f>'BAR BB| Open rates'!BB15*0.82</f>
        <v>13612</v>
      </c>
      <c r="BC15" s="26">
        <f>'BAR BB| Open rates'!BC15*0.82</f>
        <v>13038</v>
      </c>
    </row>
    <row r="16" spans="1:55" s="76" customFormat="1" ht="12" customHeight="1" x14ac:dyDescent="0.2">
      <c r="A16" s="15">
        <v>2</v>
      </c>
      <c r="B16" s="26">
        <f>'BAR BB| Open rates'!B16*0.82</f>
        <v>13120</v>
      </c>
      <c r="C16" s="26">
        <f>'BAR BB| Open rates'!C16*0.82</f>
        <v>14104</v>
      </c>
      <c r="D16" s="26">
        <f>'BAR BB| Open rates'!D16*0.82</f>
        <v>14104</v>
      </c>
      <c r="E16" s="26">
        <f>'BAR BB| Open rates'!E16*0.82</f>
        <v>17220</v>
      </c>
      <c r="F16" s="26">
        <f>'BAR BB| Open rates'!F16*0.82</f>
        <v>12054</v>
      </c>
      <c r="G16" s="26">
        <f>'BAR BB| Open rates'!G16*0.82</f>
        <v>12054</v>
      </c>
      <c r="H16" s="26">
        <f>'BAR BB| Open rates'!H16*0.82</f>
        <v>11234</v>
      </c>
      <c r="I16" s="26">
        <f>'BAR BB| Open rates'!I16*0.82</f>
        <v>12054</v>
      </c>
      <c r="J16" s="26">
        <f>'BAR BB| Open rates'!J16*0.82</f>
        <v>11234</v>
      </c>
      <c r="K16" s="26">
        <f>'BAR BB| Open rates'!K16*0.82</f>
        <v>12054</v>
      </c>
      <c r="L16" s="26">
        <f>'BAR BB| Open rates'!L16*0.82</f>
        <v>11234</v>
      </c>
      <c r="M16" s="26">
        <f>'BAR BB| Open rates'!M16*0.82</f>
        <v>12054</v>
      </c>
      <c r="N16" s="26">
        <f>'BAR BB| Open rates'!N16*0.82</f>
        <v>11234</v>
      </c>
      <c r="O16" s="26">
        <f>'BAR BB| Open rates'!O16*0.82</f>
        <v>12054</v>
      </c>
      <c r="P16" s="26">
        <f>'BAR BB| Open rates'!P16*0.82</f>
        <v>11234</v>
      </c>
      <c r="Q16" s="26">
        <f>'BAR BB| Open rates'!Q16*0.82</f>
        <v>11234</v>
      </c>
      <c r="R16" s="26">
        <f>'BAR BB| Open rates'!R16*0.82</f>
        <v>12054</v>
      </c>
      <c r="S16" s="26">
        <f>'BAR BB| Open rates'!S16*0.82</f>
        <v>12054</v>
      </c>
      <c r="T16" s="26">
        <f>'BAR BB| Open rates'!T16*0.82</f>
        <v>12054</v>
      </c>
      <c r="U16" s="26">
        <f>'BAR BB| Open rates'!U16*0.82</f>
        <v>12054</v>
      </c>
      <c r="V16" s="26">
        <f>'BAR BB| Open rates'!V16*0.82</f>
        <v>14104</v>
      </c>
      <c r="W16" s="26">
        <f>'BAR BB| Open rates'!W16*0.82</f>
        <v>13120</v>
      </c>
      <c r="X16" s="26">
        <f>'BAR BB| Open rates'!X16*0.82</f>
        <v>19680</v>
      </c>
      <c r="Y16" s="26">
        <f>'BAR BB| Open rates'!Y16*0.82</f>
        <v>39278</v>
      </c>
      <c r="Z16" s="26">
        <f>'BAR BB| Open rates'!Z16*0.82</f>
        <v>39278</v>
      </c>
      <c r="AA16" s="26">
        <f>'BAR BB| Open rates'!AA16*0.82</f>
        <v>39278</v>
      </c>
      <c r="AB16" s="26">
        <f>'BAR BB| Open rates'!AB16*0.82</f>
        <v>41738</v>
      </c>
      <c r="AC16" s="26">
        <f>'BAR BB| Open rates'!AC16*0.82</f>
        <v>39278</v>
      </c>
      <c r="AD16" s="26">
        <f>'BAR BB| Open rates'!AD16*0.82</f>
        <v>28618</v>
      </c>
      <c r="AE16" s="26">
        <f>'BAR BB| Open rates'!AE16*0.82</f>
        <v>21238</v>
      </c>
      <c r="AF16" s="26">
        <f>'BAR BB| Open rates'!AF16*0.82</f>
        <v>22878</v>
      </c>
      <c r="AG16" s="26">
        <f>'BAR BB| Open rates'!AG16*0.82</f>
        <v>24518</v>
      </c>
      <c r="AH16" s="26">
        <f>'BAR BB| Open rates'!AH16*0.82</f>
        <v>22878</v>
      </c>
      <c r="AI16" s="26">
        <f>'BAR BB| Open rates'!AI16*0.82</f>
        <v>24518</v>
      </c>
      <c r="AJ16" s="26">
        <f>'BAR BB| Open rates'!AJ16*0.82</f>
        <v>26158</v>
      </c>
      <c r="AK16" s="26">
        <f>'BAR BB| Open rates'!AK16*0.82</f>
        <v>29438</v>
      </c>
      <c r="AL16" s="26">
        <f>'BAR BB| Open rates'!AL16*0.82</f>
        <v>32717.999999999996</v>
      </c>
      <c r="AM16" s="26">
        <f>'BAR BB| Open rates'!AM16*0.82</f>
        <v>29438</v>
      </c>
      <c r="AN16" s="26">
        <f>'BAR BB| Open rates'!AN16*0.82</f>
        <v>35998</v>
      </c>
      <c r="AO16" s="26">
        <f>'BAR BB| Open rates'!AO16*0.82</f>
        <v>38458</v>
      </c>
      <c r="AP16" s="26">
        <f>'BAR BB| Open rates'!AP16*0.82</f>
        <v>26158</v>
      </c>
      <c r="AQ16" s="26">
        <f>'BAR BB| Open rates'!AQ16*0.82</f>
        <v>21238</v>
      </c>
      <c r="AR16" s="26">
        <f>'BAR BB| Open rates'!AR16*0.82</f>
        <v>18122</v>
      </c>
      <c r="AS16" s="26">
        <f>'BAR BB| Open rates'!AS16*0.82</f>
        <v>17302</v>
      </c>
      <c r="AT16" s="26">
        <f>'BAR BB| Open rates'!AT16*0.82</f>
        <v>16317.999999999998</v>
      </c>
      <c r="AU16" s="26">
        <f>'BAR BB| Open rates'!AU16*0.82</f>
        <v>13530</v>
      </c>
      <c r="AV16" s="26">
        <f>'BAR BB| Open rates'!AV16*0.82</f>
        <v>14678</v>
      </c>
      <c r="AW16" s="26">
        <f>'BAR BB| Open rates'!AW16*0.82</f>
        <v>15252</v>
      </c>
      <c r="AX16" s="26">
        <f>'BAR BB| Open rates'!AX16*0.82</f>
        <v>14678</v>
      </c>
      <c r="AY16" s="26">
        <f>'BAR BB| Open rates'!AY16*0.82</f>
        <v>14678</v>
      </c>
      <c r="AZ16" s="26">
        <f>'BAR BB| Open rates'!AZ16*0.82</f>
        <v>15252</v>
      </c>
      <c r="BA16" s="26">
        <f>'BAR BB| Open rates'!BA16*0.82</f>
        <v>14678</v>
      </c>
      <c r="BB16" s="26">
        <f>'BAR BB| Open rates'!BB16*0.82</f>
        <v>15252</v>
      </c>
      <c r="BC16" s="26">
        <f>'BAR BB| Open rates'!BC16*0.82</f>
        <v>14678</v>
      </c>
    </row>
    <row r="17" spans="1:55" s="76" customFormat="1" ht="12" customHeight="1" x14ac:dyDescent="0.2">
      <c r="A17" s="75" t="s">
        <v>160</v>
      </c>
      <c r="B17" s="26"/>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row>
    <row r="18" spans="1:55" s="76" customFormat="1" ht="12" customHeight="1" x14ac:dyDescent="0.2">
      <c r="A18" s="15">
        <v>1</v>
      </c>
      <c r="B18" s="26">
        <f>'BAR BB| Open rates'!B18*0.82</f>
        <v>12300</v>
      </c>
      <c r="C18" s="26">
        <f>'BAR BB| Open rates'!C18*0.82</f>
        <v>13284</v>
      </c>
      <c r="D18" s="26">
        <f>'BAR BB| Open rates'!D18*0.82</f>
        <v>13284</v>
      </c>
      <c r="E18" s="26">
        <f>'BAR BB| Open rates'!E18*0.82</f>
        <v>16400</v>
      </c>
      <c r="F18" s="26">
        <f>'BAR BB| Open rates'!F18*0.82</f>
        <v>11234</v>
      </c>
      <c r="G18" s="26">
        <f>'BAR BB| Open rates'!G18*0.82</f>
        <v>11234</v>
      </c>
      <c r="H18" s="26">
        <f>'BAR BB| Open rates'!H18*0.82</f>
        <v>10414</v>
      </c>
      <c r="I18" s="26">
        <f>'BAR BB| Open rates'!I18*0.82</f>
        <v>11234</v>
      </c>
      <c r="J18" s="26">
        <f>'BAR BB| Open rates'!J18*0.82</f>
        <v>10414</v>
      </c>
      <c r="K18" s="26">
        <f>'BAR BB| Open rates'!K18*0.82</f>
        <v>11234</v>
      </c>
      <c r="L18" s="26">
        <f>'BAR BB| Open rates'!L18*0.82</f>
        <v>10414</v>
      </c>
      <c r="M18" s="26">
        <f>'BAR BB| Open rates'!M18*0.82</f>
        <v>11234</v>
      </c>
      <c r="N18" s="26">
        <f>'BAR BB| Open rates'!N18*0.82</f>
        <v>10414</v>
      </c>
      <c r="O18" s="26">
        <f>'BAR BB| Open rates'!O18*0.82</f>
        <v>11234</v>
      </c>
      <c r="P18" s="26">
        <f>'BAR BB| Open rates'!P18*0.82</f>
        <v>10414</v>
      </c>
      <c r="Q18" s="26">
        <f>'BAR BB| Open rates'!Q18*0.82</f>
        <v>10414</v>
      </c>
      <c r="R18" s="26">
        <f>'BAR BB| Open rates'!R18*0.82</f>
        <v>11234</v>
      </c>
      <c r="S18" s="26">
        <f>'BAR BB| Open rates'!S18*0.82</f>
        <v>11234</v>
      </c>
      <c r="T18" s="26">
        <f>'BAR BB| Open rates'!T18*0.82</f>
        <v>11234</v>
      </c>
      <c r="U18" s="26">
        <f>'BAR BB| Open rates'!U18*0.82</f>
        <v>11234</v>
      </c>
      <c r="V18" s="26">
        <f>'BAR BB| Open rates'!V18*0.82</f>
        <v>13284</v>
      </c>
      <c r="W18" s="26">
        <f>'BAR BB| Open rates'!W18*0.82</f>
        <v>12300</v>
      </c>
      <c r="X18" s="26">
        <f>'BAR BB| Open rates'!X18*0.82</f>
        <v>18860</v>
      </c>
      <c r="Y18" s="26">
        <f>'BAR BB| Open rates'!Y18*0.82</f>
        <v>39278</v>
      </c>
      <c r="Z18" s="26">
        <f>'BAR BB| Open rates'!Z18*0.82</f>
        <v>39278</v>
      </c>
      <c r="AA18" s="26">
        <f>'BAR BB| Open rates'!AA18*0.82</f>
        <v>39278</v>
      </c>
      <c r="AB18" s="26">
        <f>'BAR BB| Open rates'!AB18*0.82</f>
        <v>41738</v>
      </c>
      <c r="AC18" s="26">
        <f>'BAR BB| Open rates'!AC18*0.82</f>
        <v>39278</v>
      </c>
      <c r="AD18" s="26">
        <f>'BAR BB| Open rates'!AD18*0.82</f>
        <v>27798</v>
      </c>
      <c r="AE18" s="26">
        <f>'BAR BB| Open rates'!AE18*0.82</f>
        <v>20418</v>
      </c>
      <c r="AF18" s="26">
        <f>'BAR BB| Open rates'!AF18*0.82</f>
        <v>22058</v>
      </c>
      <c r="AG18" s="26">
        <f>'BAR BB| Open rates'!AG18*0.82</f>
        <v>23698</v>
      </c>
      <c r="AH18" s="26">
        <f>'BAR BB| Open rates'!AH18*0.82</f>
        <v>22058</v>
      </c>
      <c r="AI18" s="26">
        <f>'BAR BB| Open rates'!AI18*0.82</f>
        <v>23698</v>
      </c>
      <c r="AJ18" s="26">
        <f>'BAR BB| Open rates'!AJ18*0.82</f>
        <v>25338</v>
      </c>
      <c r="AK18" s="26">
        <f>'BAR BB| Open rates'!AK18*0.82</f>
        <v>29438</v>
      </c>
      <c r="AL18" s="26">
        <f>'BAR BB| Open rates'!AL18*0.82</f>
        <v>32717.999999999996</v>
      </c>
      <c r="AM18" s="26">
        <f>'BAR BB| Open rates'!AM18*0.82</f>
        <v>29438</v>
      </c>
      <c r="AN18" s="26">
        <f>'BAR BB| Open rates'!AN18*0.82</f>
        <v>35998</v>
      </c>
      <c r="AO18" s="26">
        <f>'BAR BB| Open rates'!AO18*0.82</f>
        <v>38458</v>
      </c>
      <c r="AP18" s="26">
        <f>'BAR BB| Open rates'!AP18*0.82</f>
        <v>25338</v>
      </c>
      <c r="AQ18" s="26">
        <f>'BAR BB| Open rates'!AQ18*0.82</f>
        <v>20418</v>
      </c>
      <c r="AR18" s="26">
        <f>'BAR BB| Open rates'!AR18*0.82</f>
        <v>17302</v>
      </c>
      <c r="AS18" s="26">
        <f>'BAR BB| Open rates'!AS18*0.82</f>
        <v>16482</v>
      </c>
      <c r="AT18" s="26">
        <f>'BAR BB| Open rates'!AT18*0.82</f>
        <v>15497.999999999998</v>
      </c>
      <c r="AU18" s="26">
        <f>'BAR BB| Open rates'!AU18*0.82</f>
        <v>12300</v>
      </c>
      <c r="AV18" s="26">
        <f>'BAR BB| Open rates'!AV18*0.82</f>
        <v>13858</v>
      </c>
      <c r="AW18" s="26">
        <f>'BAR BB| Open rates'!AW18*0.82</f>
        <v>14432</v>
      </c>
      <c r="AX18" s="26">
        <f>'BAR BB| Open rates'!AX18*0.82</f>
        <v>13858</v>
      </c>
      <c r="AY18" s="26">
        <f>'BAR BB| Open rates'!AY18*0.82</f>
        <v>13858</v>
      </c>
      <c r="AZ18" s="26">
        <f>'BAR BB| Open rates'!AZ18*0.82</f>
        <v>14432</v>
      </c>
      <c r="BA18" s="26">
        <f>'BAR BB| Open rates'!BA18*0.82</f>
        <v>13858</v>
      </c>
      <c r="BB18" s="26">
        <f>'BAR BB| Open rates'!BB18*0.82</f>
        <v>14432</v>
      </c>
      <c r="BC18" s="26">
        <f>'BAR BB| Open rates'!BC18*0.82</f>
        <v>13858</v>
      </c>
    </row>
    <row r="19" spans="1:55" s="76" customFormat="1" ht="12" customHeight="1" x14ac:dyDescent="0.2">
      <c r="A19" s="15">
        <v>2</v>
      </c>
      <c r="B19" s="26">
        <f>'BAR BB| Open rates'!B19*0.82</f>
        <v>13530</v>
      </c>
      <c r="C19" s="26">
        <f>'BAR BB| Open rates'!C19*0.82</f>
        <v>14514</v>
      </c>
      <c r="D19" s="26">
        <f>'BAR BB| Open rates'!D19*0.82</f>
        <v>14514</v>
      </c>
      <c r="E19" s="26">
        <f>'BAR BB| Open rates'!E19*0.82</f>
        <v>17630</v>
      </c>
      <c r="F19" s="26">
        <f>'BAR BB| Open rates'!F19*0.82</f>
        <v>12464</v>
      </c>
      <c r="G19" s="26">
        <f>'BAR BB| Open rates'!G19*0.82</f>
        <v>12464</v>
      </c>
      <c r="H19" s="26">
        <f>'BAR BB| Open rates'!H19*0.82</f>
        <v>11644</v>
      </c>
      <c r="I19" s="26">
        <f>'BAR BB| Open rates'!I19*0.82</f>
        <v>12464</v>
      </c>
      <c r="J19" s="26">
        <f>'BAR BB| Open rates'!J19*0.82</f>
        <v>11644</v>
      </c>
      <c r="K19" s="26">
        <f>'BAR BB| Open rates'!K19*0.82</f>
        <v>12464</v>
      </c>
      <c r="L19" s="26">
        <f>'BAR BB| Open rates'!L19*0.82</f>
        <v>11644</v>
      </c>
      <c r="M19" s="26">
        <f>'BAR BB| Open rates'!M19*0.82</f>
        <v>12464</v>
      </c>
      <c r="N19" s="26">
        <f>'BAR BB| Open rates'!N19*0.82</f>
        <v>11644</v>
      </c>
      <c r="O19" s="26">
        <f>'BAR BB| Open rates'!O19*0.82</f>
        <v>12464</v>
      </c>
      <c r="P19" s="26">
        <f>'BAR BB| Open rates'!P19*0.82</f>
        <v>11644</v>
      </c>
      <c r="Q19" s="26">
        <f>'BAR BB| Open rates'!Q19*0.82</f>
        <v>11644</v>
      </c>
      <c r="R19" s="26">
        <f>'BAR BB| Open rates'!R19*0.82</f>
        <v>12464</v>
      </c>
      <c r="S19" s="26">
        <f>'BAR BB| Open rates'!S19*0.82</f>
        <v>12464</v>
      </c>
      <c r="T19" s="26">
        <f>'BAR BB| Open rates'!T19*0.82</f>
        <v>12464</v>
      </c>
      <c r="U19" s="26">
        <f>'BAR BB| Open rates'!U19*0.82</f>
        <v>12464</v>
      </c>
      <c r="V19" s="26">
        <f>'BAR BB| Open rates'!V19*0.82</f>
        <v>14514</v>
      </c>
      <c r="W19" s="26">
        <f>'BAR BB| Open rates'!W19*0.82</f>
        <v>13530</v>
      </c>
      <c r="X19" s="26">
        <f>'BAR BB| Open rates'!X19*0.82</f>
        <v>20090</v>
      </c>
      <c r="Y19" s="26">
        <f>'BAR BB| Open rates'!Y19*0.82</f>
        <v>40918</v>
      </c>
      <c r="Z19" s="26">
        <f>'BAR BB| Open rates'!Z19*0.82</f>
        <v>40918</v>
      </c>
      <c r="AA19" s="26">
        <f>'BAR BB| Open rates'!AA19*0.82</f>
        <v>40918</v>
      </c>
      <c r="AB19" s="26">
        <f>'BAR BB| Open rates'!AB19*0.82</f>
        <v>43378</v>
      </c>
      <c r="AC19" s="26">
        <f>'BAR BB| Open rates'!AC19*0.82</f>
        <v>40918</v>
      </c>
      <c r="AD19" s="26">
        <f>'BAR BB| Open rates'!AD19*0.82</f>
        <v>29438</v>
      </c>
      <c r="AE19" s="26">
        <f>'BAR BB| Open rates'!AE19*0.82</f>
        <v>22058</v>
      </c>
      <c r="AF19" s="26">
        <f>'BAR BB| Open rates'!AF19*0.82</f>
        <v>23698</v>
      </c>
      <c r="AG19" s="26">
        <f>'BAR BB| Open rates'!AG19*0.82</f>
        <v>25338</v>
      </c>
      <c r="AH19" s="26">
        <f>'BAR BB| Open rates'!AH19*0.82</f>
        <v>23698</v>
      </c>
      <c r="AI19" s="26">
        <f>'BAR BB| Open rates'!AI19*0.82</f>
        <v>25338</v>
      </c>
      <c r="AJ19" s="26">
        <f>'BAR BB| Open rates'!AJ19*0.82</f>
        <v>26978</v>
      </c>
      <c r="AK19" s="26">
        <f>'BAR BB| Open rates'!AK19*0.82</f>
        <v>31077.999999999996</v>
      </c>
      <c r="AL19" s="26">
        <f>'BAR BB| Open rates'!AL19*0.82</f>
        <v>34358</v>
      </c>
      <c r="AM19" s="26">
        <f>'BAR BB| Open rates'!AM19*0.82</f>
        <v>31077.999999999996</v>
      </c>
      <c r="AN19" s="26">
        <f>'BAR BB| Open rates'!AN19*0.82</f>
        <v>37638</v>
      </c>
      <c r="AO19" s="26">
        <f>'BAR BB| Open rates'!AO19*0.82</f>
        <v>40098</v>
      </c>
      <c r="AP19" s="26">
        <f>'BAR BB| Open rates'!AP19*0.82</f>
        <v>26978</v>
      </c>
      <c r="AQ19" s="26">
        <f>'BAR BB| Open rates'!AQ19*0.82</f>
        <v>22058</v>
      </c>
      <c r="AR19" s="26">
        <f>'BAR BB| Open rates'!AR19*0.82</f>
        <v>18942</v>
      </c>
      <c r="AS19" s="26">
        <f>'BAR BB| Open rates'!AS19*0.82</f>
        <v>18122</v>
      </c>
      <c r="AT19" s="26">
        <f>'BAR BB| Open rates'!AT19*0.82</f>
        <v>17138</v>
      </c>
      <c r="AU19" s="26">
        <f>'BAR BB| Open rates'!AU19*0.82</f>
        <v>13940</v>
      </c>
      <c r="AV19" s="26">
        <f>'BAR BB| Open rates'!AV19*0.82</f>
        <v>15497.999999999998</v>
      </c>
      <c r="AW19" s="26">
        <f>'BAR BB| Open rates'!AW19*0.82</f>
        <v>16071.999999999998</v>
      </c>
      <c r="AX19" s="26">
        <f>'BAR BB| Open rates'!AX19*0.82</f>
        <v>15497.999999999998</v>
      </c>
      <c r="AY19" s="26">
        <f>'BAR BB| Open rates'!AY19*0.82</f>
        <v>15497.999999999998</v>
      </c>
      <c r="AZ19" s="26">
        <f>'BAR BB| Open rates'!AZ19*0.82</f>
        <v>16071.999999999998</v>
      </c>
      <c r="BA19" s="26">
        <f>'BAR BB| Open rates'!BA19*0.82</f>
        <v>15497.999999999998</v>
      </c>
      <c r="BB19" s="26">
        <f>'BAR BB| Open rates'!BB19*0.82</f>
        <v>16071.999999999998</v>
      </c>
      <c r="BC19" s="26">
        <f>'BAR BB| Open rates'!BC19*0.82</f>
        <v>15497.999999999998</v>
      </c>
    </row>
    <row r="20" spans="1:55" s="76" customFormat="1" ht="12" customHeight="1" x14ac:dyDescent="0.2">
      <c r="A20" s="75" t="s">
        <v>56</v>
      </c>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row>
    <row r="21" spans="1:55" s="76" customFormat="1" ht="12" customHeight="1" x14ac:dyDescent="0.2">
      <c r="A21" s="15">
        <v>1</v>
      </c>
      <c r="B21" s="26">
        <f>'BAR BB| Open rates'!B21*0.82</f>
        <v>13858</v>
      </c>
      <c r="C21" s="26">
        <f>'BAR BB| Open rates'!C21*0.82</f>
        <v>14842</v>
      </c>
      <c r="D21" s="26">
        <f>'BAR BB| Open rates'!D21*0.82</f>
        <v>14842</v>
      </c>
      <c r="E21" s="26">
        <f>'BAR BB| Open rates'!E21*0.82</f>
        <v>17958</v>
      </c>
      <c r="F21" s="26">
        <f>'BAR BB| Open rates'!F21*0.82</f>
        <v>12792</v>
      </c>
      <c r="G21" s="26">
        <f>'BAR BB| Open rates'!G21*0.82</f>
        <v>12792</v>
      </c>
      <c r="H21" s="26">
        <f>'BAR BB| Open rates'!H21*0.82</f>
        <v>11972</v>
      </c>
      <c r="I21" s="26">
        <f>'BAR BB| Open rates'!I21*0.82</f>
        <v>12792</v>
      </c>
      <c r="J21" s="26">
        <f>'BAR BB| Open rates'!J21*0.82</f>
        <v>11972</v>
      </c>
      <c r="K21" s="26">
        <f>'BAR BB| Open rates'!K21*0.82</f>
        <v>12792</v>
      </c>
      <c r="L21" s="26">
        <f>'BAR BB| Open rates'!L21*0.82</f>
        <v>11972</v>
      </c>
      <c r="M21" s="26">
        <f>'BAR BB| Open rates'!M21*0.82</f>
        <v>12792</v>
      </c>
      <c r="N21" s="26">
        <f>'BAR BB| Open rates'!N21*0.82</f>
        <v>11972</v>
      </c>
      <c r="O21" s="26">
        <f>'BAR BB| Open rates'!O21*0.82</f>
        <v>12792</v>
      </c>
      <c r="P21" s="26">
        <f>'BAR BB| Open rates'!P21*0.82</f>
        <v>11972</v>
      </c>
      <c r="Q21" s="26">
        <f>'BAR BB| Open rates'!Q21*0.82</f>
        <v>11972</v>
      </c>
      <c r="R21" s="26">
        <f>'BAR BB| Open rates'!R21*0.82</f>
        <v>12792</v>
      </c>
      <c r="S21" s="26">
        <f>'BAR BB| Open rates'!S21*0.82</f>
        <v>12792</v>
      </c>
      <c r="T21" s="26">
        <f>'BAR BB| Open rates'!T21*0.82</f>
        <v>12792</v>
      </c>
      <c r="U21" s="26">
        <f>'BAR BB| Open rates'!U21*0.82</f>
        <v>12792</v>
      </c>
      <c r="V21" s="26">
        <f>'BAR BB| Open rates'!V21*0.82</f>
        <v>14842</v>
      </c>
      <c r="W21" s="26">
        <f>'BAR BB| Open rates'!W21*0.82</f>
        <v>13858</v>
      </c>
      <c r="X21" s="26">
        <f>'BAR BB| Open rates'!X21*0.82</f>
        <v>20418</v>
      </c>
      <c r="Y21" s="26">
        <f>'BAR BB| Open rates'!Y21*0.82</f>
        <v>64697.999999999993</v>
      </c>
      <c r="Z21" s="26">
        <f>'BAR BB| Open rates'!Z21*0.82</f>
        <v>64697.999999999993</v>
      </c>
      <c r="AA21" s="26">
        <f>'BAR BB| Open rates'!AA21*0.82</f>
        <v>64697.999999999993</v>
      </c>
      <c r="AB21" s="26">
        <f>'BAR BB| Open rates'!AB21*0.82</f>
        <v>67158</v>
      </c>
      <c r="AC21" s="26">
        <f>'BAR BB| Open rates'!AC21*0.82</f>
        <v>64697.999999999993</v>
      </c>
      <c r="AD21" s="26">
        <f>'BAR BB| Open rates'!AD21*0.82</f>
        <v>43378</v>
      </c>
      <c r="AE21" s="26">
        <f>'BAR BB| Open rates'!AE21*0.82</f>
        <v>35998</v>
      </c>
      <c r="AF21" s="26">
        <f>'BAR BB| Open rates'!AF21*0.82</f>
        <v>37638</v>
      </c>
      <c r="AG21" s="26">
        <f>'BAR BB| Open rates'!AG21*0.82</f>
        <v>39278</v>
      </c>
      <c r="AH21" s="26">
        <f>'BAR BB| Open rates'!AH21*0.82</f>
        <v>37638</v>
      </c>
      <c r="AI21" s="26">
        <f>'BAR BB| Open rates'!AI21*0.82</f>
        <v>39278</v>
      </c>
      <c r="AJ21" s="26">
        <f>'BAR BB| Open rates'!AJ21*0.82</f>
        <v>40918</v>
      </c>
      <c r="AK21" s="26">
        <f>'BAR BB| Open rates'!AK21*0.82</f>
        <v>49118</v>
      </c>
      <c r="AL21" s="26">
        <f>'BAR BB| Open rates'!AL21*0.82</f>
        <v>52398</v>
      </c>
      <c r="AM21" s="26">
        <f>'BAR BB| Open rates'!AM21*0.82</f>
        <v>49118</v>
      </c>
      <c r="AN21" s="26">
        <f>'BAR BB| Open rates'!AN21*0.82</f>
        <v>55678</v>
      </c>
      <c r="AO21" s="26">
        <f>'BAR BB| Open rates'!AO21*0.82</f>
        <v>59778</v>
      </c>
      <c r="AP21" s="26">
        <f>'BAR BB| Open rates'!AP21*0.82</f>
        <v>40918</v>
      </c>
      <c r="AQ21" s="26">
        <f>'BAR BB| Open rates'!AQ21*0.82</f>
        <v>35998</v>
      </c>
      <c r="AR21" s="26">
        <f>'BAR BB| Open rates'!AR21*0.82</f>
        <v>32882</v>
      </c>
      <c r="AS21" s="26">
        <f>'BAR BB| Open rates'!AS21*0.82</f>
        <v>32061.999999999996</v>
      </c>
      <c r="AT21" s="26">
        <f>'BAR BB| Open rates'!AT21*0.82</f>
        <v>31077.999999999996</v>
      </c>
      <c r="AU21" s="26">
        <f>'BAR BB| Open rates'!AU21*0.82</f>
        <v>13858</v>
      </c>
      <c r="AV21" s="26">
        <f>'BAR BB| Open rates'!AV21*0.82</f>
        <v>29438</v>
      </c>
      <c r="AW21" s="26">
        <f>'BAR BB| Open rates'!AW21*0.82</f>
        <v>30012</v>
      </c>
      <c r="AX21" s="26">
        <f>'BAR BB| Open rates'!AX21*0.82</f>
        <v>29438</v>
      </c>
      <c r="AY21" s="26">
        <f>'BAR BB| Open rates'!AY21*0.82</f>
        <v>29438</v>
      </c>
      <c r="AZ21" s="26">
        <f>'BAR BB| Open rates'!AZ21*0.82</f>
        <v>30012</v>
      </c>
      <c r="BA21" s="26">
        <f>'BAR BB| Open rates'!BA21*0.82</f>
        <v>29438</v>
      </c>
      <c r="BB21" s="26">
        <f>'BAR BB| Open rates'!BB21*0.82</f>
        <v>30012</v>
      </c>
      <c r="BC21" s="26">
        <f>'BAR BB| Open rates'!BC21*0.82</f>
        <v>29438</v>
      </c>
    </row>
    <row r="22" spans="1:55" s="76" customFormat="1" ht="12" customHeight="1" x14ac:dyDescent="0.2">
      <c r="A22" s="15">
        <v>2</v>
      </c>
      <c r="B22" s="26">
        <f>'BAR BB| Open rates'!B22*0.82</f>
        <v>15088</v>
      </c>
      <c r="C22" s="26">
        <f>'BAR BB| Open rates'!C22*0.82</f>
        <v>16071.999999999998</v>
      </c>
      <c r="D22" s="26">
        <f>'BAR BB| Open rates'!D22*0.82</f>
        <v>16071.999999999998</v>
      </c>
      <c r="E22" s="26">
        <f>'BAR BB| Open rates'!E22*0.82</f>
        <v>19188</v>
      </c>
      <c r="F22" s="26">
        <f>'BAR BB| Open rates'!F22*0.82</f>
        <v>14022</v>
      </c>
      <c r="G22" s="26">
        <f>'BAR BB| Open rates'!G22*0.82</f>
        <v>14022</v>
      </c>
      <c r="H22" s="26">
        <f>'BAR BB| Open rates'!H22*0.82</f>
        <v>13202</v>
      </c>
      <c r="I22" s="26">
        <f>'BAR BB| Open rates'!I22*0.82</f>
        <v>14022</v>
      </c>
      <c r="J22" s="26">
        <f>'BAR BB| Open rates'!J22*0.82</f>
        <v>13202</v>
      </c>
      <c r="K22" s="26">
        <f>'BAR BB| Open rates'!K22*0.82</f>
        <v>14022</v>
      </c>
      <c r="L22" s="26">
        <f>'BAR BB| Open rates'!L22*0.82</f>
        <v>13202</v>
      </c>
      <c r="M22" s="26">
        <f>'BAR BB| Open rates'!M22*0.82</f>
        <v>14022</v>
      </c>
      <c r="N22" s="26">
        <f>'BAR BB| Open rates'!N22*0.82</f>
        <v>13202</v>
      </c>
      <c r="O22" s="26">
        <f>'BAR BB| Open rates'!O22*0.82</f>
        <v>14022</v>
      </c>
      <c r="P22" s="26">
        <f>'BAR BB| Open rates'!P22*0.82</f>
        <v>13202</v>
      </c>
      <c r="Q22" s="26">
        <f>'BAR BB| Open rates'!Q22*0.82</f>
        <v>13202</v>
      </c>
      <c r="R22" s="26">
        <f>'BAR BB| Open rates'!R22*0.82</f>
        <v>14022</v>
      </c>
      <c r="S22" s="26">
        <f>'BAR BB| Open rates'!S22*0.82</f>
        <v>14022</v>
      </c>
      <c r="T22" s="26">
        <f>'BAR BB| Open rates'!T22*0.82</f>
        <v>14022</v>
      </c>
      <c r="U22" s="26">
        <f>'BAR BB| Open rates'!U22*0.82</f>
        <v>14022</v>
      </c>
      <c r="V22" s="26">
        <f>'BAR BB| Open rates'!V22*0.82</f>
        <v>16071.999999999998</v>
      </c>
      <c r="W22" s="26">
        <f>'BAR BB| Open rates'!W22*0.82</f>
        <v>15088</v>
      </c>
      <c r="X22" s="26">
        <f>'BAR BB| Open rates'!X22*0.82</f>
        <v>21648</v>
      </c>
      <c r="Y22" s="26">
        <f>'BAR BB| Open rates'!Y22*0.82</f>
        <v>66338</v>
      </c>
      <c r="Z22" s="26">
        <f>'BAR BB| Open rates'!Z22*0.82</f>
        <v>66338</v>
      </c>
      <c r="AA22" s="26">
        <f>'BAR BB| Open rates'!AA22*0.82</f>
        <v>66338</v>
      </c>
      <c r="AB22" s="26">
        <f>'BAR BB| Open rates'!AB22*0.82</f>
        <v>68798</v>
      </c>
      <c r="AC22" s="26">
        <f>'BAR BB| Open rates'!AC22*0.82</f>
        <v>66338</v>
      </c>
      <c r="AD22" s="26">
        <f>'BAR BB| Open rates'!AD22*0.82</f>
        <v>45018</v>
      </c>
      <c r="AE22" s="26">
        <f>'BAR BB| Open rates'!AE22*0.82</f>
        <v>37638</v>
      </c>
      <c r="AF22" s="26">
        <f>'BAR BB| Open rates'!AF22*0.82</f>
        <v>39278</v>
      </c>
      <c r="AG22" s="26">
        <f>'BAR BB| Open rates'!AG22*0.82</f>
        <v>40918</v>
      </c>
      <c r="AH22" s="26">
        <f>'BAR BB| Open rates'!AH22*0.82</f>
        <v>39278</v>
      </c>
      <c r="AI22" s="26">
        <f>'BAR BB| Open rates'!AI22*0.82</f>
        <v>40918</v>
      </c>
      <c r="AJ22" s="26">
        <f>'BAR BB| Open rates'!AJ22*0.82</f>
        <v>42558</v>
      </c>
      <c r="AK22" s="26">
        <f>'BAR BB| Open rates'!AK22*0.82</f>
        <v>50758</v>
      </c>
      <c r="AL22" s="26">
        <f>'BAR BB| Open rates'!AL22*0.82</f>
        <v>54038</v>
      </c>
      <c r="AM22" s="26">
        <f>'BAR BB| Open rates'!AM22*0.82</f>
        <v>50758</v>
      </c>
      <c r="AN22" s="26">
        <f>'BAR BB| Open rates'!AN22*0.82</f>
        <v>57318</v>
      </c>
      <c r="AO22" s="26">
        <f>'BAR BB| Open rates'!AO22*0.82</f>
        <v>61417.999999999993</v>
      </c>
      <c r="AP22" s="26">
        <f>'BAR BB| Open rates'!AP22*0.82</f>
        <v>42558</v>
      </c>
      <c r="AQ22" s="26">
        <f>'BAR BB| Open rates'!AQ22*0.82</f>
        <v>37638</v>
      </c>
      <c r="AR22" s="26">
        <f>'BAR BB| Open rates'!AR22*0.82</f>
        <v>34522</v>
      </c>
      <c r="AS22" s="26">
        <f>'BAR BB| Open rates'!AS22*0.82</f>
        <v>33702</v>
      </c>
      <c r="AT22" s="26">
        <f>'BAR BB| Open rates'!AT22*0.82</f>
        <v>32717.999999999996</v>
      </c>
      <c r="AU22" s="26">
        <f>'BAR BB| Open rates'!AU22*0.82</f>
        <v>15497.999999999998</v>
      </c>
      <c r="AV22" s="26">
        <f>'BAR BB| Open rates'!AV22*0.82</f>
        <v>31077.999999999996</v>
      </c>
      <c r="AW22" s="26">
        <f>'BAR BB| Open rates'!AW22*0.82</f>
        <v>31651.999999999996</v>
      </c>
      <c r="AX22" s="26">
        <f>'BAR BB| Open rates'!AX22*0.82</f>
        <v>31077.999999999996</v>
      </c>
      <c r="AY22" s="26">
        <f>'BAR BB| Open rates'!AY22*0.82</f>
        <v>31077.999999999996</v>
      </c>
      <c r="AZ22" s="26">
        <f>'BAR BB| Open rates'!AZ22*0.82</f>
        <v>31651.999999999996</v>
      </c>
      <c r="BA22" s="26">
        <f>'BAR BB| Open rates'!BA22*0.82</f>
        <v>31077.999999999996</v>
      </c>
      <c r="BB22" s="26">
        <f>'BAR BB| Open rates'!BB22*0.82</f>
        <v>31651.999999999996</v>
      </c>
      <c r="BC22" s="26">
        <f>'BAR BB| Open rates'!BC22*0.82</f>
        <v>31077.999999999996</v>
      </c>
    </row>
    <row r="23" spans="1:55" s="76" customFormat="1" ht="12" customHeight="1" x14ac:dyDescent="0.2">
      <c r="A23" s="15">
        <v>3</v>
      </c>
      <c r="B23" s="26">
        <f>'BAR BB| Open rates'!B23*0.82</f>
        <v>16317.999999999998</v>
      </c>
      <c r="C23" s="26">
        <f>'BAR BB| Open rates'!C23*0.82</f>
        <v>17302</v>
      </c>
      <c r="D23" s="26">
        <f>'BAR BB| Open rates'!D23*0.82</f>
        <v>17302</v>
      </c>
      <c r="E23" s="26">
        <f>'BAR BB| Open rates'!E23*0.82</f>
        <v>20418</v>
      </c>
      <c r="F23" s="26">
        <f>'BAR BB| Open rates'!F23*0.82</f>
        <v>15252</v>
      </c>
      <c r="G23" s="26">
        <f>'BAR BB| Open rates'!G23*0.82</f>
        <v>15252</v>
      </c>
      <c r="H23" s="26">
        <f>'BAR BB| Open rates'!H23*0.82</f>
        <v>14432</v>
      </c>
      <c r="I23" s="26">
        <f>'BAR BB| Open rates'!I23*0.82</f>
        <v>15252</v>
      </c>
      <c r="J23" s="26">
        <f>'BAR BB| Open rates'!J23*0.82</f>
        <v>14432</v>
      </c>
      <c r="K23" s="26">
        <f>'BAR BB| Open rates'!K23*0.82</f>
        <v>15252</v>
      </c>
      <c r="L23" s="26">
        <f>'BAR BB| Open rates'!L23*0.82</f>
        <v>14432</v>
      </c>
      <c r="M23" s="26">
        <f>'BAR BB| Open rates'!M23*0.82</f>
        <v>15252</v>
      </c>
      <c r="N23" s="26">
        <f>'BAR BB| Open rates'!N23*0.82</f>
        <v>14432</v>
      </c>
      <c r="O23" s="26">
        <f>'BAR BB| Open rates'!O23*0.82</f>
        <v>15252</v>
      </c>
      <c r="P23" s="26">
        <f>'BAR BB| Open rates'!P23*0.82</f>
        <v>14432</v>
      </c>
      <c r="Q23" s="26">
        <f>'BAR BB| Open rates'!Q23*0.82</f>
        <v>14432</v>
      </c>
      <c r="R23" s="26">
        <f>'BAR BB| Open rates'!R23*0.82</f>
        <v>15252</v>
      </c>
      <c r="S23" s="26">
        <f>'BAR BB| Open rates'!S23*0.82</f>
        <v>15252</v>
      </c>
      <c r="T23" s="26">
        <f>'BAR BB| Open rates'!T23*0.82</f>
        <v>15252</v>
      </c>
      <c r="U23" s="26">
        <f>'BAR BB| Open rates'!U23*0.82</f>
        <v>15252</v>
      </c>
      <c r="V23" s="26">
        <f>'BAR BB| Open rates'!V23*0.82</f>
        <v>17302</v>
      </c>
      <c r="W23" s="26">
        <f>'BAR BB| Open rates'!W23*0.82</f>
        <v>16317.999999999998</v>
      </c>
      <c r="X23" s="26">
        <f>'BAR BB| Open rates'!X23*0.82</f>
        <v>22878</v>
      </c>
      <c r="Y23" s="26">
        <f>'BAR BB| Open rates'!Y23*0.82</f>
        <v>67978</v>
      </c>
      <c r="Z23" s="26">
        <f>'BAR BB| Open rates'!Z23*0.82</f>
        <v>67978</v>
      </c>
      <c r="AA23" s="26">
        <f>'BAR BB| Open rates'!AA23*0.82</f>
        <v>67978</v>
      </c>
      <c r="AB23" s="26">
        <f>'BAR BB| Open rates'!AB23*0.82</f>
        <v>70438</v>
      </c>
      <c r="AC23" s="26">
        <f>'BAR BB| Open rates'!AC23*0.82</f>
        <v>67978</v>
      </c>
      <c r="AD23" s="26">
        <f>'BAR BB| Open rates'!AD23*0.82</f>
        <v>46658</v>
      </c>
      <c r="AE23" s="26">
        <f>'BAR BB| Open rates'!AE23*0.82</f>
        <v>39278</v>
      </c>
      <c r="AF23" s="26">
        <f>'BAR BB| Open rates'!AF23*0.82</f>
        <v>40918</v>
      </c>
      <c r="AG23" s="26">
        <f>'BAR BB| Open rates'!AG23*0.82</f>
        <v>42558</v>
      </c>
      <c r="AH23" s="26">
        <f>'BAR BB| Open rates'!AH23*0.82</f>
        <v>40918</v>
      </c>
      <c r="AI23" s="26">
        <f>'BAR BB| Open rates'!AI23*0.82</f>
        <v>42558</v>
      </c>
      <c r="AJ23" s="26">
        <f>'BAR BB| Open rates'!AJ23*0.82</f>
        <v>44198</v>
      </c>
      <c r="AK23" s="26">
        <f>'BAR BB| Open rates'!AK23*0.82</f>
        <v>52398</v>
      </c>
      <c r="AL23" s="26">
        <f>'BAR BB| Open rates'!AL23*0.82</f>
        <v>55678</v>
      </c>
      <c r="AM23" s="26">
        <f>'BAR BB| Open rates'!AM23*0.82</f>
        <v>52398</v>
      </c>
      <c r="AN23" s="26">
        <f>'BAR BB| Open rates'!AN23*0.82</f>
        <v>58958</v>
      </c>
      <c r="AO23" s="26">
        <f>'BAR BB| Open rates'!AO23*0.82</f>
        <v>63057.999999999993</v>
      </c>
      <c r="AP23" s="26">
        <f>'BAR BB| Open rates'!AP23*0.82</f>
        <v>44198</v>
      </c>
      <c r="AQ23" s="26">
        <f>'BAR BB| Open rates'!AQ23*0.82</f>
        <v>39278</v>
      </c>
      <c r="AR23" s="26">
        <f>'BAR BB| Open rates'!AR23*0.82</f>
        <v>36162</v>
      </c>
      <c r="AS23" s="26">
        <f>'BAR BB| Open rates'!AS23*0.82</f>
        <v>35342</v>
      </c>
      <c r="AT23" s="26">
        <f>'BAR BB| Open rates'!AT23*0.82</f>
        <v>34358</v>
      </c>
      <c r="AU23" s="26">
        <f>'BAR BB| Open rates'!AU23*0.82</f>
        <v>17138</v>
      </c>
      <c r="AV23" s="26">
        <f>'BAR BB| Open rates'!AV23*0.82</f>
        <v>32717.999999999996</v>
      </c>
      <c r="AW23" s="26">
        <f>'BAR BB| Open rates'!AW23*0.82</f>
        <v>33292</v>
      </c>
      <c r="AX23" s="26">
        <f>'BAR BB| Open rates'!AX23*0.82</f>
        <v>32717.999999999996</v>
      </c>
      <c r="AY23" s="26">
        <f>'BAR BB| Open rates'!AY23*0.82</f>
        <v>32717.999999999996</v>
      </c>
      <c r="AZ23" s="26">
        <f>'BAR BB| Open rates'!AZ23*0.82</f>
        <v>33292</v>
      </c>
      <c r="BA23" s="26">
        <f>'BAR BB| Open rates'!BA23*0.82</f>
        <v>32717.999999999996</v>
      </c>
      <c r="BB23" s="26">
        <f>'BAR BB| Open rates'!BB23*0.82</f>
        <v>33292</v>
      </c>
      <c r="BC23" s="26">
        <f>'BAR BB| Open rates'!BC23*0.82</f>
        <v>32717.999999999996</v>
      </c>
    </row>
    <row r="24" spans="1:55" s="76" customFormat="1" ht="12" customHeight="1" x14ac:dyDescent="0.2">
      <c r="A24" s="15">
        <v>4</v>
      </c>
      <c r="B24" s="26">
        <f>'BAR BB| Open rates'!B24*0.82</f>
        <v>17548</v>
      </c>
      <c r="C24" s="26">
        <f>'BAR BB| Open rates'!C24*0.82</f>
        <v>18532</v>
      </c>
      <c r="D24" s="26">
        <f>'BAR BB| Open rates'!D24*0.82</f>
        <v>18532</v>
      </c>
      <c r="E24" s="26">
        <f>'BAR BB| Open rates'!E24*0.82</f>
        <v>21648</v>
      </c>
      <c r="F24" s="26">
        <f>'BAR BB| Open rates'!F24*0.82</f>
        <v>16482</v>
      </c>
      <c r="G24" s="26">
        <f>'BAR BB| Open rates'!G24*0.82</f>
        <v>16482</v>
      </c>
      <c r="H24" s="26">
        <f>'BAR BB| Open rates'!H24*0.82</f>
        <v>15661.999999999998</v>
      </c>
      <c r="I24" s="26">
        <f>'BAR BB| Open rates'!I24*0.82</f>
        <v>16482</v>
      </c>
      <c r="J24" s="26">
        <f>'BAR BB| Open rates'!J24*0.82</f>
        <v>15661.999999999998</v>
      </c>
      <c r="K24" s="26">
        <f>'BAR BB| Open rates'!K24*0.82</f>
        <v>16482</v>
      </c>
      <c r="L24" s="26">
        <f>'BAR BB| Open rates'!L24*0.82</f>
        <v>15661.999999999998</v>
      </c>
      <c r="M24" s="26">
        <f>'BAR BB| Open rates'!M24*0.82</f>
        <v>16482</v>
      </c>
      <c r="N24" s="26">
        <f>'BAR BB| Open rates'!N24*0.82</f>
        <v>15661.999999999998</v>
      </c>
      <c r="O24" s="26">
        <f>'BAR BB| Open rates'!O24*0.82</f>
        <v>16482</v>
      </c>
      <c r="P24" s="26">
        <f>'BAR BB| Open rates'!P24*0.82</f>
        <v>15661.999999999998</v>
      </c>
      <c r="Q24" s="26">
        <f>'BAR BB| Open rates'!Q24*0.82</f>
        <v>15661.999999999998</v>
      </c>
      <c r="R24" s="26">
        <f>'BAR BB| Open rates'!R24*0.82</f>
        <v>16482</v>
      </c>
      <c r="S24" s="26">
        <f>'BAR BB| Open rates'!S24*0.82</f>
        <v>16482</v>
      </c>
      <c r="T24" s="26">
        <f>'BAR BB| Open rates'!T24*0.82</f>
        <v>16482</v>
      </c>
      <c r="U24" s="26">
        <f>'BAR BB| Open rates'!U24*0.82</f>
        <v>16482</v>
      </c>
      <c r="V24" s="26">
        <f>'BAR BB| Open rates'!V24*0.82</f>
        <v>18532</v>
      </c>
      <c r="W24" s="26">
        <f>'BAR BB| Open rates'!W24*0.82</f>
        <v>17548</v>
      </c>
      <c r="X24" s="26">
        <f>'BAR BB| Open rates'!X24*0.82</f>
        <v>24108</v>
      </c>
      <c r="Y24" s="26">
        <f>'BAR BB| Open rates'!Y24*0.82</f>
        <v>69618</v>
      </c>
      <c r="Z24" s="26">
        <f>'BAR BB| Open rates'!Z24*0.82</f>
        <v>69618</v>
      </c>
      <c r="AA24" s="26">
        <f>'BAR BB| Open rates'!AA24*0.82</f>
        <v>69618</v>
      </c>
      <c r="AB24" s="26">
        <f>'BAR BB| Open rates'!AB24*0.82</f>
        <v>72078</v>
      </c>
      <c r="AC24" s="26">
        <f>'BAR BB| Open rates'!AC24*0.82</f>
        <v>69618</v>
      </c>
      <c r="AD24" s="26">
        <f>'BAR BB| Open rates'!AD24*0.82</f>
        <v>48298</v>
      </c>
      <c r="AE24" s="26">
        <f>'BAR BB| Open rates'!AE24*0.82</f>
        <v>40918</v>
      </c>
      <c r="AF24" s="26">
        <f>'BAR BB| Open rates'!AF24*0.82</f>
        <v>42558</v>
      </c>
      <c r="AG24" s="26">
        <f>'BAR BB| Open rates'!AG24*0.82</f>
        <v>44198</v>
      </c>
      <c r="AH24" s="26">
        <f>'BAR BB| Open rates'!AH24*0.82</f>
        <v>42558</v>
      </c>
      <c r="AI24" s="26">
        <f>'BAR BB| Open rates'!AI24*0.82</f>
        <v>44198</v>
      </c>
      <c r="AJ24" s="26">
        <f>'BAR BB| Open rates'!AJ24*0.82</f>
        <v>45838</v>
      </c>
      <c r="AK24" s="26">
        <f>'BAR BB| Open rates'!AK24*0.82</f>
        <v>54038</v>
      </c>
      <c r="AL24" s="26">
        <f>'BAR BB| Open rates'!AL24*0.82</f>
        <v>57318</v>
      </c>
      <c r="AM24" s="26">
        <f>'BAR BB| Open rates'!AM24*0.82</f>
        <v>54038</v>
      </c>
      <c r="AN24" s="26">
        <f>'BAR BB| Open rates'!AN24*0.82</f>
        <v>60598</v>
      </c>
      <c r="AO24" s="26">
        <f>'BAR BB| Open rates'!AO24*0.82</f>
        <v>64697.999999999993</v>
      </c>
      <c r="AP24" s="26">
        <f>'BAR BB| Open rates'!AP24*0.82</f>
        <v>45838</v>
      </c>
      <c r="AQ24" s="26">
        <f>'BAR BB| Open rates'!AQ24*0.82</f>
        <v>40918</v>
      </c>
      <c r="AR24" s="26">
        <f>'BAR BB| Open rates'!AR24*0.82</f>
        <v>37802</v>
      </c>
      <c r="AS24" s="26">
        <f>'BAR BB| Open rates'!AS24*0.82</f>
        <v>36982</v>
      </c>
      <c r="AT24" s="26">
        <f>'BAR BB| Open rates'!AT24*0.82</f>
        <v>35998</v>
      </c>
      <c r="AU24" s="26">
        <f>'BAR BB| Open rates'!AU24*0.82</f>
        <v>18778</v>
      </c>
      <c r="AV24" s="26">
        <f>'BAR BB| Open rates'!AV24*0.82</f>
        <v>34358</v>
      </c>
      <c r="AW24" s="26">
        <f>'BAR BB| Open rates'!AW24*0.82</f>
        <v>34932</v>
      </c>
      <c r="AX24" s="26">
        <f>'BAR BB| Open rates'!AX24*0.82</f>
        <v>34358</v>
      </c>
      <c r="AY24" s="26">
        <f>'BAR BB| Open rates'!AY24*0.82</f>
        <v>34358</v>
      </c>
      <c r="AZ24" s="26">
        <f>'BAR BB| Open rates'!AZ24*0.82</f>
        <v>34932</v>
      </c>
      <c r="BA24" s="26">
        <f>'BAR BB| Open rates'!BA24*0.82</f>
        <v>34358</v>
      </c>
      <c r="BB24" s="26">
        <f>'BAR BB| Open rates'!BB24*0.82</f>
        <v>34932</v>
      </c>
      <c r="BC24" s="26">
        <f>'BAR BB| Open rates'!BC24*0.82</f>
        <v>34358</v>
      </c>
    </row>
    <row r="25" spans="1:55" s="76" customFormat="1" ht="12" customHeight="1" x14ac:dyDescent="0.2">
      <c r="A25" s="75" t="s">
        <v>57</v>
      </c>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row>
    <row r="26" spans="1:55" s="76" customFormat="1" ht="12" customHeight="1" x14ac:dyDescent="0.2">
      <c r="A26" s="15">
        <v>1</v>
      </c>
      <c r="B26" s="26">
        <f>'BAR BB| Open rates'!B26*0.82</f>
        <v>18778</v>
      </c>
      <c r="C26" s="26">
        <f>'BAR BB| Open rates'!C26*0.82</f>
        <v>19762</v>
      </c>
      <c r="D26" s="26">
        <f>'BAR BB| Open rates'!D26*0.82</f>
        <v>19762</v>
      </c>
      <c r="E26" s="26">
        <f>'BAR BB| Open rates'!E26*0.82</f>
        <v>22878</v>
      </c>
      <c r="F26" s="26">
        <f>'BAR BB| Open rates'!F26*0.82</f>
        <v>17712</v>
      </c>
      <c r="G26" s="26">
        <f>'BAR BB| Open rates'!G26*0.82</f>
        <v>17712</v>
      </c>
      <c r="H26" s="26">
        <f>'BAR BB| Open rates'!H26*0.82</f>
        <v>16892</v>
      </c>
      <c r="I26" s="26">
        <f>'BAR BB| Open rates'!I26*0.82</f>
        <v>17712</v>
      </c>
      <c r="J26" s="26">
        <f>'BAR BB| Open rates'!J26*0.82</f>
        <v>16892</v>
      </c>
      <c r="K26" s="26">
        <f>'BAR BB| Open rates'!K26*0.82</f>
        <v>17712</v>
      </c>
      <c r="L26" s="26">
        <f>'BAR BB| Open rates'!L26*0.82</f>
        <v>16892</v>
      </c>
      <c r="M26" s="26">
        <f>'BAR BB| Open rates'!M26*0.82</f>
        <v>17712</v>
      </c>
      <c r="N26" s="26">
        <f>'BAR BB| Open rates'!N26*0.82</f>
        <v>16892</v>
      </c>
      <c r="O26" s="26">
        <f>'BAR BB| Open rates'!O26*0.82</f>
        <v>17712</v>
      </c>
      <c r="P26" s="26">
        <f>'BAR BB| Open rates'!P26*0.82</f>
        <v>16892</v>
      </c>
      <c r="Q26" s="26">
        <f>'BAR BB| Open rates'!Q26*0.82</f>
        <v>16892</v>
      </c>
      <c r="R26" s="26">
        <f>'BAR BB| Open rates'!R26*0.82</f>
        <v>17712</v>
      </c>
      <c r="S26" s="26">
        <f>'BAR BB| Open rates'!S26*0.82</f>
        <v>17712</v>
      </c>
      <c r="T26" s="26">
        <f>'BAR BB| Open rates'!T26*0.82</f>
        <v>17712</v>
      </c>
      <c r="U26" s="26">
        <f>'BAR BB| Open rates'!U26*0.82</f>
        <v>17712</v>
      </c>
      <c r="V26" s="26">
        <f>'BAR BB| Open rates'!V26*0.82</f>
        <v>19762</v>
      </c>
      <c r="W26" s="26">
        <f>'BAR BB| Open rates'!W26*0.82</f>
        <v>18778</v>
      </c>
      <c r="X26" s="26">
        <f>'BAR BB| Open rates'!X26*0.82</f>
        <v>25338</v>
      </c>
      <c r="Y26" s="26">
        <f>'BAR BB| Open rates'!Y26*0.82</f>
        <v>72898</v>
      </c>
      <c r="Z26" s="26">
        <f>'BAR BB| Open rates'!Z26*0.82</f>
        <v>72898</v>
      </c>
      <c r="AA26" s="26">
        <f>'BAR BB| Open rates'!AA26*0.82</f>
        <v>72898</v>
      </c>
      <c r="AB26" s="26">
        <f>'BAR BB| Open rates'!AB26*0.82</f>
        <v>75358</v>
      </c>
      <c r="AC26" s="26">
        <f>'BAR BB| Open rates'!AC26*0.82</f>
        <v>72898</v>
      </c>
      <c r="AD26" s="26">
        <f>'BAR BB| Open rates'!AD26*0.82</f>
        <v>47478</v>
      </c>
      <c r="AE26" s="26">
        <f>'BAR BB| Open rates'!AE26*0.82</f>
        <v>40098</v>
      </c>
      <c r="AF26" s="26">
        <f>'BAR BB| Open rates'!AF26*0.82</f>
        <v>41738</v>
      </c>
      <c r="AG26" s="26">
        <f>'BAR BB| Open rates'!AG26*0.82</f>
        <v>43378</v>
      </c>
      <c r="AH26" s="26">
        <f>'BAR BB| Open rates'!AH26*0.82</f>
        <v>41738</v>
      </c>
      <c r="AI26" s="26">
        <f>'BAR BB| Open rates'!AI26*0.82</f>
        <v>43378</v>
      </c>
      <c r="AJ26" s="26">
        <f>'BAR BB| Open rates'!AJ26*0.82</f>
        <v>45018</v>
      </c>
      <c r="AK26" s="26">
        <f>'BAR BB| Open rates'!AK26*0.82</f>
        <v>65517.999999999993</v>
      </c>
      <c r="AL26" s="26">
        <f>'BAR BB| Open rates'!AL26*0.82</f>
        <v>68798</v>
      </c>
      <c r="AM26" s="26">
        <f>'BAR BB| Open rates'!AM26*0.82</f>
        <v>65517.999999999993</v>
      </c>
      <c r="AN26" s="26">
        <f>'BAR BB| Open rates'!AN26*0.82</f>
        <v>72078</v>
      </c>
      <c r="AO26" s="26">
        <f>'BAR BB| Open rates'!AO26*0.82</f>
        <v>76178</v>
      </c>
      <c r="AP26" s="26">
        <f>'BAR BB| Open rates'!AP26*0.82</f>
        <v>45018</v>
      </c>
      <c r="AQ26" s="26">
        <f>'BAR BB| Open rates'!AQ26*0.82</f>
        <v>40098</v>
      </c>
      <c r="AR26" s="26">
        <f>'BAR BB| Open rates'!AR26*0.82</f>
        <v>36982</v>
      </c>
      <c r="AS26" s="26">
        <f>'BAR BB| Open rates'!AS26*0.82</f>
        <v>36162</v>
      </c>
      <c r="AT26" s="26">
        <f>'BAR BB| Open rates'!AT26*0.82</f>
        <v>35178</v>
      </c>
      <c r="AU26" s="26">
        <f>'BAR BB| Open rates'!AU26*0.82</f>
        <v>22878</v>
      </c>
      <c r="AV26" s="26">
        <f>'BAR BB| Open rates'!AV26*0.82</f>
        <v>33538</v>
      </c>
      <c r="AW26" s="26">
        <f>'BAR BB| Open rates'!AW26*0.82</f>
        <v>34112</v>
      </c>
      <c r="AX26" s="26">
        <f>'BAR BB| Open rates'!AX26*0.82</f>
        <v>33538</v>
      </c>
      <c r="AY26" s="26">
        <f>'BAR BB| Open rates'!AY26*0.82</f>
        <v>33538</v>
      </c>
      <c r="AZ26" s="26">
        <f>'BAR BB| Open rates'!AZ26*0.82</f>
        <v>34112</v>
      </c>
      <c r="BA26" s="26">
        <f>'BAR BB| Open rates'!BA26*0.82</f>
        <v>33538</v>
      </c>
      <c r="BB26" s="26">
        <f>'BAR BB| Open rates'!BB26*0.82</f>
        <v>34112</v>
      </c>
      <c r="BC26" s="26">
        <f>'BAR BB| Open rates'!BC26*0.82</f>
        <v>33538</v>
      </c>
    </row>
    <row r="27" spans="1:55" s="76" customFormat="1" ht="12" customHeight="1" x14ac:dyDescent="0.2">
      <c r="A27" s="15">
        <v>2</v>
      </c>
      <c r="B27" s="26">
        <f>'BAR BB| Open rates'!B27*0.82</f>
        <v>20008</v>
      </c>
      <c r="C27" s="26">
        <f>'BAR BB| Open rates'!C27*0.82</f>
        <v>20992</v>
      </c>
      <c r="D27" s="26">
        <f>'BAR BB| Open rates'!D27*0.82</f>
        <v>20992</v>
      </c>
      <c r="E27" s="26">
        <f>'BAR BB| Open rates'!E27*0.82</f>
        <v>24108</v>
      </c>
      <c r="F27" s="26">
        <f>'BAR BB| Open rates'!F27*0.82</f>
        <v>18942</v>
      </c>
      <c r="G27" s="26">
        <f>'BAR BB| Open rates'!G27*0.82</f>
        <v>18942</v>
      </c>
      <c r="H27" s="26">
        <f>'BAR BB| Open rates'!H27*0.82</f>
        <v>18122</v>
      </c>
      <c r="I27" s="26">
        <f>'BAR BB| Open rates'!I27*0.82</f>
        <v>18942</v>
      </c>
      <c r="J27" s="26">
        <f>'BAR BB| Open rates'!J27*0.82</f>
        <v>18122</v>
      </c>
      <c r="K27" s="26">
        <f>'BAR BB| Open rates'!K27*0.82</f>
        <v>18942</v>
      </c>
      <c r="L27" s="26">
        <f>'BAR BB| Open rates'!L27*0.82</f>
        <v>18122</v>
      </c>
      <c r="M27" s="26">
        <f>'BAR BB| Open rates'!M27*0.82</f>
        <v>18942</v>
      </c>
      <c r="N27" s="26">
        <f>'BAR BB| Open rates'!N27*0.82</f>
        <v>18122</v>
      </c>
      <c r="O27" s="26">
        <f>'BAR BB| Open rates'!O27*0.82</f>
        <v>18942</v>
      </c>
      <c r="P27" s="26">
        <f>'BAR BB| Open rates'!P27*0.82</f>
        <v>18122</v>
      </c>
      <c r="Q27" s="26">
        <f>'BAR BB| Open rates'!Q27*0.82</f>
        <v>18122</v>
      </c>
      <c r="R27" s="26">
        <f>'BAR BB| Open rates'!R27*0.82</f>
        <v>18942</v>
      </c>
      <c r="S27" s="26">
        <f>'BAR BB| Open rates'!S27*0.82</f>
        <v>18942</v>
      </c>
      <c r="T27" s="26">
        <f>'BAR BB| Open rates'!T27*0.82</f>
        <v>18942</v>
      </c>
      <c r="U27" s="26">
        <f>'BAR BB| Open rates'!U27*0.82</f>
        <v>18942</v>
      </c>
      <c r="V27" s="26">
        <f>'BAR BB| Open rates'!V27*0.82</f>
        <v>20992</v>
      </c>
      <c r="W27" s="26">
        <f>'BAR BB| Open rates'!W27*0.82</f>
        <v>20008</v>
      </c>
      <c r="X27" s="26">
        <f>'BAR BB| Open rates'!X27*0.82</f>
        <v>26568</v>
      </c>
      <c r="Y27" s="26">
        <f>'BAR BB| Open rates'!Y27*0.82</f>
        <v>74538</v>
      </c>
      <c r="Z27" s="26">
        <f>'BAR BB| Open rates'!Z27*0.82</f>
        <v>74538</v>
      </c>
      <c r="AA27" s="26">
        <f>'BAR BB| Open rates'!AA27*0.82</f>
        <v>74538</v>
      </c>
      <c r="AB27" s="26">
        <f>'BAR BB| Open rates'!AB27*0.82</f>
        <v>76998</v>
      </c>
      <c r="AC27" s="26">
        <f>'BAR BB| Open rates'!AC27*0.82</f>
        <v>74538</v>
      </c>
      <c r="AD27" s="26">
        <f>'BAR BB| Open rates'!AD27*0.82</f>
        <v>49118</v>
      </c>
      <c r="AE27" s="26">
        <f>'BAR BB| Open rates'!AE27*0.82</f>
        <v>41738</v>
      </c>
      <c r="AF27" s="26">
        <f>'BAR BB| Open rates'!AF27*0.82</f>
        <v>43378</v>
      </c>
      <c r="AG27" s="26">
        <f>'BAR BB| Open rates'!AG27*0.82</f>
        <v>45018</v>
      </c>
      <c r="AH27" s="26">
        <f>'BAR BB| Open rates'!AH27*0.82</f>
        <v>43378</v>
      </c>
      <c r="AI27" s="26">
        <f>'BAR BB| Open rates'!AI27*0.82</f>
        <v>45018</v>
      </c>
      <c r="AJ27" s="26">
        <f>'BAR BB| Open rates'!AJ27*0.82</f>
        <v>46658</v>
      </c>
      <c r="AK27" s="26">
        <f>'BAR BB| Open rates'!AK27*0.82</f>
        <v>67158</v>
      </c>
      <c r="AL27" s="26">
        <f>'BAR BB| Open rates'!AL27*0.82</f>
        <v>70438</v>
      </c>
      <c r="AM27" s="26">
        <f>'BAR BB| Open rates'!AM27*0.82</f>
        <v>67158</v>
      </c>
      <c r="AN27" s="26">
        <f>'BAR BB| Open rates'!AN27*0.82</f>
        <v>73718</v>
      </c>
      <c r="AO27" s="26">
        <f>'BAR BB| Open rates'!AO27*0.82</f>
        <v>77818</v>
      </c>
      <c r="AP27" s="26">
        <f>'BAR BB| Open rates'!AP27*0.82</f>
        <v>46658</v>
      </c>
      <c r="AQ27" s="26">
        <f>'BAR BB| Open rates'!AQ27*0.82</f>
        <v>41738</v>
      </c>
      <c r="AR27" s="26">
        <f>'BAR BB| Open rates'!AR27*0.82</f>
        <v>38622</v>
      </c>
      <c r="AS27" s="26">
        <f>'BAR BB| Open rates'!AS27*0.82</f>
        <v>37802</v>
      </c>
      <c r="AT27" s="26">
        <f>'BAR BB| Open rates'!AT27*0.82</f>
        <v>36818</v>
      </c>
      <c r="AU27" s="26">
        <f>'BAR BB| Open rates'!AU27*0.82</f>
        <v>24518</v>
      </c>
      <c r="AV27" s="26">
        <f>'BAR BB| Open rates'!AV27*0.82</f>
        <v>35178</v>
      </c>
      <c r="AW27" s="26">
        <f>'BAR BB| Open rates'!AW27*0.82</f>
        <v>35752</v>
      </c>
      <c r="AX27" s="26">
        <f>'BAR BB| Open rates'!AX27*0.82</f>
        <v>35178</v>
      </c>
      <c r="AY27" s="26">
        <f>'BAR BB| Open rates'!AY27*0.82</f>
        <v>35178</v>
      </c>
      <c r="AZ27" s="26">
        <f>'BAR BB| Open rates'!AZ27*0.82</f>
        <v>35752</v>
      </c>
      <c r="BA27" s="26">
        <f>'BAR BB| Open rates'!BA27*0.82</f>
        <v>35178</v>
      </c>
      <c r="BB27" s="26">
        <f>'BAR BB| Open rates'!BB27*0.82</f>
        <v>35752</v>
      </c>
      <c r="BC27" s="26">
        <f>'BAR BB| Open rates'!BC27*0.82</f>
        <v>35178</v>
      </c>
    </row>
    <row r="28" spans="1:55" s="76" customFormat="1" ht="12" customHeight="1" x14ac:dyDescent="0.2">
      <c r="A28" s="15">
        <v>3</v>
      </c>
      <c r="B28" s="26">
        <f>'BAR BB| Open rates'!B28*0.82</f>
        <v>21238</v>
      </c>
      <c r="C28" s="26">
        <f>'BAR BB| Open rates'!C28*0.82</f>
        <v>22222</v>
      </c>
      <c r="D28" s="26">
        <f>'BAR BB| Open rates'!D28*0.82</f>
        <v>22222</v>
      </c>
      <c r="E28" s="26">
        <f>'BAR BB| Open rates'!E28*0.82</f>
        <v>25338</v>
      </c>
      <c r="F28" s="26">
        <f>'BAR BB| Open rates'!F28*0.82</f>
        <v>20172</v>
      </c>
      <c r="G28" s="26">
        <f>'BAR BB| Open rates'!G28*0.82</f>
        <v>20172</v>
      </c>
      <c r="H28" s="26">
        <f>'BAR BB| Open rates'!H28*0.82</f>
        <v>19352</v>
      </c>
      <c r="I28" s="26">
        <f>'BAR BB| Open rates'!I28*0.82</f>
        <v>20172</v>
      </c>
      <c r="J28" s="26">
        <f>'BAR BB| Open rates'!J28*0.82</f>
        <v>19352</v>
      </c>
      <c r="K28" s="26">
        <f>'BAR BB| Open rates'!K28*0.82</f>
        <v>20172</v>
      </c>
      <c r="L28" s="26">
        <f>'BAR BB| Open rates'!L28*0.82</f>
        <v>19352</v>
      </c>
      <c r="M28" s="26">
        <f>'BAR BB| Open rates'!M28*0.82</f>
        <v>20172</v>
      </c>
      <c r="N28" s="26">
        <f>'BAR BB| Open rates'!N28*0.82</f>
        <v>19352</v>
      </c>
      <c r="O28" s="26">
        <f>'BAR BB| Open rates'!O28*0.82</f>
        <v>20172</v>
      </c>
      <c r="P28" s="26">
        <f>'BAR BB| Open rates'!P28*0.82</f>
        <v>19352</v>
      </c>
      <c r="Q28" s="26">
        <f>'BAR BB| Open rates'!Q28*0.82</f>
        <v>19352</v>
      </c>
      <c r="R28" s="26">
        <f>'BAR BB| Open rates'!R28*0.82</f>
        <v>20172</v>
      </c>
      <c r="S28" s="26">
        <f>'BAR BB| Open rates'!S28*0.82</f>
        <v>20172</v>
      </c>
      <c r="T28" s="26">
        <f>'BAR BB| Open rates'!T28*0.82</f>
        <v>20172</v>
      </c>
      <c r="U28" s="26">
        <f>'BAR BB| Open rates'!U28*0.82</f>
        <v>20172</v>
      </c>
      <c r="V28" s="26">
        <f>'BAR BB| Open rates'!V28*0.82</f>
        <v>22222</v>
      </c>
      <c r="W28" s="26">
        <f>'BAR BB| Open rates'!W28*0.82</f>
        <v>21238</v>
      </c>
      <c r="X28" s="26">
        <f>'BAR BB| Open rates'!X28*0.82</f>
        <v>27798</v>
      </c>
      <c r="Y28" s="26">
        <f>'BAR BB| Open rates'!Y28*0.82</f>
        <v>76178</v>
      </c>
      <c r="Z28" s="26">
        <f>'BAR BB| Open rates'!Z28*0.82</f>
        <v>76178</v>
      </c>
      <c r="AA28" s="26">
        <f>'BAR BB| Open rates'!AA28*0.82</f>
        <v>76178</v>
      </c>
      <c r="AB28" s="26">
        <f>'BAR BB| Open rates'!AB28*0.82</f>
        <v>78638</v>
      </c>
      <c r="AC28" s="26">
        <f>'BAR BB| Open rates'!AC28*0.82</f>
        <v>76178</v>
      </c>
      <c r="AD28" s="26">
        <f>'BAR BB| Open rates'!AD28*0.82</f>
        <v>50758</v>
      </c>
      <c r="AE28" s="26">
        <f>'BAR BB| Open rates'!AE28*0.82</f>
        <v>43378</v>
      </c>
      <c r="AF28" s="26">
        <f>'BAR BB| Open rates'!AF28*0.82</f>
        <v>45018</v>
      </c>
      <c r="AG28" s="26">
        <f>'BAR BB| Open rates'!AG28*0.82</f>
        <v>46658</v>
      </c>
      <c r="AH28" s="26">
        <f>'BAR BB| Open rates'!AH28*0.82</f>
        <v>45018</v>
      </c>
      <c r="AI28" s="26">
        <f>'BAR BB| Open rates'!AI28*0.82</f>
        <v>46658</v>
      </c>
      <c r="AJ28" s="26">
        <f>'BAR BB| Open rates'!AJ28*0.82</f>
        <v>48298</v>
      </c>
      <c r="AK28" s="26">
        <f>'BAR BB| Open rates'!AK28*0.82</f>
        <v>68798</v>
      </c>
      <c r="AL28" s="26">
        <f>'BAR BB| Open rates'!AL28*0.82</f>
        <v>72078</v>
      </c>
      <c r="AM28" s="26">
        <f>'BAR BB| Open rates'!AM28*0.82</f>
        <v>68798</v>
      </c>
      <c r="AN28" s="26">
        <f>'BAR BB| Open rates'!AN28*0.82</f>
        <v>75358</v>
      </c>
      <c r="AO28" s="26">
        <f>'BAR BB| Open rates'!AO28*0.82</f>
        <v>79458</v>
      </c>
      <c r="AP28" s="26">
        <f>'BAR BB| Open rates'!AP28*0.82</f>
        <v>48298</v>
      </c>
      <c r="AQ28" s="26">
        <f>'BAR BB| Open rates'!AQ28*0.82</f>
        <v>43378</v>
      </c>
      <c r="AR28" s="26">
        <f>'BAR BB| Open rates'!AR28*0.82</f>
        <v>40262</v>
      </c>
      <c r="AS28" s="26">
        <f>'BAR BB| Open rates'!AS28*0.82</f>
        <v>39442</v>
      </c>
      <c r="AT28" s="26">
        <f>'BAR BB| Open rates'!AT28*0.82</f>
        <v>38458</v>
      </c>
      <c r="AU28" s="26">
        <f>'BAR BB| Open rates'!AU28*0.82</f>
        <v>26158</v>
      </c>
      <c r="AV28" s="26">
        <f>'BAR BB| Open rates'!AV28*0.82</f>
        <v>36818</v>
      </c>
      <c r="AW28" s="26">
        <f>'BAR BB| Open rates'!AW28*0.82</f>
        <v>37392</v>
      </c>
      <c r="AX28" s="26">
        <f>'BAR BB| Open rates'!AX28*0.82</f>
        <v>36818</v>
      </c>
      <c r="AY28" s="26">
        <f>'BAR BB| Open rates'!AY28*0.82</f>
        <v>36818</v>
      </c>
      <c r="AZ28" s="26">
        <f>'BAR BB| Open rates'!AZ28*0.82</f>
        <v>37392</v>
      </c>
      <c r="BA28" s="26">
        <f>'BAR BB| Open rates'!BA28*0.82</f>
        <v>36818</v>
      </c>
      <c r="BB28" s="26">
        <f>'BAR BB| Open rates'!BB28*0.82</f>
        <v>37392</v>
      </c>
      <c r="BC28" s="26">
        <f>'BAR BB| Open rates'!BC28*0.82</f>
        <v>36818</v>
      </c>
    </row>
    <row r="29" spans="1:55" s="76" customFormat="1" ht="12" customHeight="1" x14ac:dyDescent="0.2">
      <c r="A29" s="15">
        <v>4</v>
      </c>
      <c r="B29" s="26">
        <f>'BAR BB| Open rates'!B29*0.82</f>
        <v>22468</v>
      </c>
      <c r="C29" s="26">
        <f>'BAR BB| Open rates'!C29*0.82</f>
        <v>23452</v>
      </c>
      <c r="D29" s="26">
        <f>'BAR BB| Open rates'!D29*0.82</f>
        <v>23452</v>
      </c>
      <c r="E29" s="26">
        <f>'BAR BB| Open rates'!E29*0.82</f>
        <v>26568</v>
      </c>
      <c r="F29" s="26">
        <f>'BAR BB| Open rates'!F29*0.82</f>
        <v>21402</v>
      </c>
      <c r="G29" s="26">
        <f>'BAR BB| Open rates'!G29*0.82</f>
        <v>21402</v>
      </c>
      <c r="H29" s="26">
        <f>'BAR BB| Open rates'!H29*0.82</f>
        <v>20582</v>
      </c>
      <c r="I29" s="26">
        <f>'BAR BB| Open rates'!I29*0.82</f>
        <v>21402</v>
      </c>
      <c r="J29" s="26">
        <f>'BAR BB| Open rates'!J29*0.82</f>
        <v>20582</v>
      </c>
      <c r="K29" s="26">
        <f>'BAR BB| Open rates'!K29*0.82</f>
        <v>21402</v>
      </c>
      <c r="L29" s="26">
        <f>'BAR BB| Open rates'!L29*0.82</f>
        <v>20582</v>
      </c>
      <c r="M29" s="26">
        <f>'BAR BB| Open rates'!M29*0.82</f>
        <v>21402</v>
      </c>
      <c r="N29" s="26">
        <f>'BAR BB| Open rates'!N29*0.82</f>
        <v>20582</v>
      </c>
      <c r="O29" s="26">
        <f>'BAR BB| Open rates'!O29*0.82</f>
        <v>21402</v>
      </c>
      <c r="P29" s="26">
        <f>'BAR BB| Open rates'!P29*0.82</f>
        <v>20582</v>
      </c>
      <c r="Q29" s="26">
        <f>'BAR BB| Open rates'!Q29*0.82</f>
        <v>20582</v>
      </c>
      <c r="R29" s="26">
        <f>'BAR BB| Open rates'!R29*0.82</f>
        <v>21402</v>
      </c>
      <c r="S29" s="26">
        <f>'BAR BB| Open rates'!S29*0.82</f>
        <v>21402</v>
      </c>
      <c r="T29" s="26">
        <f>'BAR BB| Open rates'!T29*0.82</f>
        <v>21402</v>
      </c>
      <c r="U29" s="26">
        <f>'BAR BB| Open rates'!U29*0.82</f>
        <v>21402</v>
      </c>
      <c r="V29" s="26">
        <f>'BAR BB| Open rates'!V29*0.82</f>
        <v>23452</v>
      </c>
      <c r="W29" s="26">
        <f>'BAR BB| Open rates'!W29*0.82</f>
        <v>22468</v>
      </c>
      <c r="X29" s="26">
        <f>'BAR BB| Open rates'!X29*0.82</f>
        <v>29028</v>
      </c>
      <c r="Y29" s="26">
        <f>'BAR BB| Open rates'!Y29*0.82</f>
        <v>77818</v>
      </c>
      <c r="Z29" s="26">
        <f>'BAR BB| Open rates'!Z29*0.82</f>
        <v>77818</v>
      </c>
      <c r="AA29" s="26">
        <f>'BAR BB| Open rates'!AA29*0.82</f>
        <v>77818</v>
      </c>
      <c r="AB29" s="26">
        <f>'BAR BB| Open rates'!AB29*0.82</f>
        <v>80278</v>
      </c>
      <c r="AC29" s="26">
        <f>'BAR BB| Open rates'!AC29*0.82</f>
        <v>77818</v>
      </c>
      <c r="AD29" s="26">
        <f>'BAR BB| Open rates'!AD29*0.82</f>
        <v>52398</v>
      </c>
      <c r="AE29" s="26">
        <f>'BAR BB| Open rates'!AE29*0.82</f>
        <v>45018</v>
      </c>
      <c r="AF29" s="26">
        <f>'BAR BB| Open rates'!AF29*0.82</f>
        <v>46658</v>
      </c>
      <c r="AG29" s="26">
        <f>'BAR BB| Open rates'!AG29*0.82</f>
        <v>48298</v>
      </c>
      <c r="AH29" s="26">
        <f>'BAR BB| Open rates'!AH29*0.82</f>
        <v>46658</v>
      </c>
      <c r="AI29" s="26">
        <f>'BAR BB| Open rates'!AI29*0.82</f>
        <v>48298</v>
      </c>
      <c r="AJ29" s="26">
        <f>'BAR BB| Open rates'!AJ29*0.82</f>
        <v>49938</v>
      </c>
      <c r="AK29" s="26">
        <f>'BAR BB| Open rates'!AK29*0.82</f>
        <v>70438</v>
      </c>
      <c r="AL29" s="26">
        <f>'BAR BB| Open rates'!AL29*0.82</f>
        <v>73718</v>
      </c>
      <c r="AM29" s="26">
        <f>'BAR BB| Open rates'!AM29*0.82</f>
        <v>70438</v>
      </c>
      <c r="AN29" s="26">
        <f>'BAR BB| Open rates'!AN29*0.82</f>
        <v>76998</v>
      </c>
      <c r="AO29" s="26">
        <f>'BAR BB| Open rates'!AO29*0.82</f>
        <v>81098</v>
      </c>
      <c r="AP29" s="26">
        <f>'BAR BB| Open rates'!AP29*0.82</f>
        <v>49938</v>
      </c>
      <c r="AQ29" s="26">
        <f>'BAR BB| Open rates'!AQ29*0.82</f>
        <v>45018</v>
      </c>
      <c r="AR29" s="26">
        <f>'BAR BB| Open rates'!AR29*0.82</f>
        <v>41902</v>
      </c>
      <c r="AS29" s="26">
        <f>'BAR BB| Open rates'!AS29*0.82</f>
        <v>41082</v>
      </c>
      <c r="AT29" s="26">
        <f>'BAR BB| Open rates'!AT29*0.82</f>
        <v>40098</v>
      </c>
      <c r="AU29" s="26">
        <f>'BAR BB| Open rates'!AU29*0.82</f>
        <v>27798</v>
      </c>
      <c r="AV29" s="26">
        <f>'BAR BB| Open rates'!AV29*0.82</f>
        <v>38458</v>
      </c>
      <c r="AW29" s="26">
        <f>'BAR BB| Open rates'!AW29*0.82</f>
        <v>39032</v>
      </c>
      <c r="AX29" s="26">
        <f>'BAR BB| Open rates'!AX29*0.82</f>
        <v>38458</v>
      </c>
      <c r="AY29" s="26">
        <f>'BAR BB| Open rates'!AY29*0.82</f>
        <v>38458</v>
      </c>
      <c r="AZ29" s="26">
        <f>'BAR BB| Open rates'!AZ29*0.82</f>
        <v>39032</v>
      </c>
      <c r="BA29" s="26">
        <f>'BAR BB| Open rates'!BA29*0.82</f>
        <v>38458</v>
      </c>
      <c r="BB29" s="26">
        <f>'BAR BB| Open rates'!BB29*0.82</f>
        <v>39032</v>
      </c>
      <c r="BC29" s="26">
        <f>'BAR BB| Open rates'!BC29*0.82</f>
        <v>38458</v>
      </c>
    </row>
    <row r="30" spans="1:55" s="76" customFormat="1" ht="12" customHeight="1" x14ac:dyDescent="0.2">
      <c r="A30" s="20"/>
    </row>
    <row r="31" spans="1:55" s="76" customFormat="1" ht="12" customHeight="1" x14ac:dyDescent="0.2">
      <c r="A31" s="20"/>
    </row>
    <row r="32" spans="1:55" s="76" customFormat="1" ht="12.75" customHeight="1" x14ac:dyDescent="0.2">
      <c r="A32" s="280" t="s">
        <v>157</v>
      </c>
    </row>
    <row r="33" spans="1:1" s="76" customFormat="1" ht="12.75" customHeight="1" x14ac:dyDescent="0.2">
      <c r="A33" s="280"/>
    </row>
    <row r="34" spans="1:1" s="205" customFormat="1" ht="12.75" customHeight="1" x14ac:dyDescent="0.2">
      <c r="A34" s="280"/>
    </row>
    <row r="36" spans="1:1" s="76" customFormat="1" ht="12.75" customHeight="1" x14ac:dyDescent="0.2">
      <c r="A36" s="223" t="s">
        <v>58</v>
      </c>
    </row>
    <row r="37" spans="1:1" s="215" customFormat="1" ht="35.25" customHeight="1" x14ac:dyDescent="0.2">
      <c r="A37" s="224" t="s">
        <v>163</v>
      </c>
    </row>
    <row r="38" spans="1:1" s="215" customFormat="1" ht="35.25" customHeight="1" x14ac:dyDescent="0.2">
      <c r="A38" s="224" t="s">
        <v>188</v>
      </c>
    </row>
    <row r="39" spans="1:1" s="215" customFormat="1" ht="35.25" customHeight="1" x14ac:dyDescent="0.2">
      <c r="A39" s="224" t="s">
        <v>164</v>
      </c>
    </row>
    <row r="40" spans="1:1" s="215" customFormat="1" ht="13.5" customHeight="1" x14ac:dyDescent="0.2">
      <c r="A40" s="224" t="s">
        <v>165</v>
      </c>
    </row>
    <row r="41" spans="1:1" s="215" customFormat="1" ht="35.25" customHeight="1" x14ac:dyDescent="0.2">
      <c r="A41" s="224" t="s">
        <v>162</v>
      </c>
    </row>
    <row r="42" spans="1:1" s="215" customFormat="1" ht="35.25" customHeight="1" x14ac:dyDescent="0.2">
      <c r="A42" s="225" t="s">
        <v>173</v>
      </c>
    </row>
    <row r="43" spans="1:1" s="76" customFormat="1" ht="18" customHeight="1" thickBot="1" x14ac:dyDescent="0.25"/>
    <row r="44" spans="1:1" s="76" customFormat="1" ht="12.75" thickBot="1" x14ac:dyDescent="0.25">
      <c r="A44" s="226" t="s">
        <v>65</v>
      </c>
    </row>
    <row r="45" spans="1:1" s="76" customFormat="1" ht="130.5" customHeight="1" x14ac:dyDescent="0.2">
      <c r="A45" s="281" t="s">
        <v>322</v>
      </c>
    </row>
    <row r="46" spans="1:1" ht="183.75" customHeight="1" x14ac:dyDescent="0.2">
      <c r="A46" s="282"/>
    </row>
  </sheetData>
  <mergeCells count="2">
    <mergeCell ref="A32:A34"/>
    <mergeCell ref="A45:A46"/>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T84"/>
  <sheetViews>
    <sheetView workbookViewId="0">
      <selection sqref="A1:XFD1048576"/>
    </sheetView>
  </sheetViews>
  <sheetFormatPr defaultColWidth="9.5703125" defaultRowHeight="12.75" x14ac:dyDescent="0.2"/>
  <cols>
    <col min="1" max="1" width="42.7109375" style="5" customWidth="1"/>
    <col min="2" max="3" width="9.5703125" style="205"/>
    <col min="4" max="7" width="0" style="205" hidden="1" customWidth="1"/>
    <col min="8" max="16384" width="9.5703125" style="205"/>
  </cols>
  <sheetData>
    <row r="1" spans="1:20" ht="24" x14ac:dyDescent="0.2">
      <c r="A1" s="216" t="s">
        <v>50</v>
      </c>
    </row>
    <row r="2" spans="1:20" ht="27.75" customHeight="1" x14ac:dyDescent="0.2">
      <c r="A2" s="251" t="s">
        <v>190</v>
      </c>
      <c r="B2" s="71">
        <f>'BAR BB| Open rates'!B3</f>
        <v>45953</v>
      </c>
      <c r="C2" s="71">
        <f>'BAR BB| Open rates'!C3</f>
        <v>45954</v>
      </c>
      <c r="D2" s="71">
        <f>'BAR BB| Open rates'!D3</f>
        <v>45955</v>
      </c>
      <c r="E2" s="71" t="e">
        <f>'BAR BB| Open rates'!#REF!</f>
        <v>#REF!</v>
      </c>
      <c r="F2" s="71">
        <f>'BAR BB| Open rates'!E3</f>
        <v>45962</v>
      </c>
      <c r="G2" s="71">
        <f>'BAR BB| Open rates'!F3</f>
        <v>45963</v>
      </c>
      <c r="H2" s="71">
        <f>'BAR BB| Open rates'!G3</f>
        <v>45965</v>
      </c>
      <c r="I2" s="71">
        <f>'BAR BB| Open rates'!H3</f>
        <v>45966</v>
      </c>
      <c r="J2" s="71">
        <f>'BAR BB| Open rates'!I3</f>
        <v>45968</v>
      </c>
      <c r="K2" s="71">
        <f>'BAR BB| Open rates'!J3</f>
        <v>45970</v>
      </c>
      <c r="L2" s="71">
        <f>'BAR BB| Open rates'!K3</f>
        <v>45975</v>
      </c>
      <c r="M2" s="71">
        <f>'BAR BB| Open rates'!L3</f>
        <v>45977</v>
      </c>
      <c r="N2" s="71">
        <f>'BAR BB| Open rates'!M3</f>
        <v>45982</v>
      </c>
      <c r="O2" s="71">
        <f>'BAR BB| Open rates'!N3</f>
        <v>45984</v>
      </c>
      <c r="P2" s="71">
        <f>'BAR BB| Open rates'!O3</f>
        <v>45989</v>
      </c>
      <c r="Q2" s="71">
        <f>'BAR BB| Open rates'!P3</f>
        <v>45991</v>
      </c>
      <c r="R2" s="71">
        <f>'BAR BB| Open rates'!Q3</f>
        <v>45992</v>
      </c>
      <c r="S2" s="71">
        <f>'BAR BB| Open rates'!R3</f>
        <v>45996</v>
      </c>
      <c r="T2" s="71">
        <f>'BAR BB| Open rates'!S3</f>
        <v>45998</v>
      </c>
    </row>
    <row r="3" spans="1:20" ht="27.75" customHeight="1" x14ac:dyDescent="0.2">
      <c r="A3" s="252"/>
      <c r="B3" s="71">
        <f>'BAR BB| Open rates'!B4</f>
        <v>45953</v>
      </c>
      <c r="C3" s="71">
        <f>'BAR BB| Open rates'!C4</f>
        <v>45954</v>
      </c>
      <c r="D3" s="71">
        <f>'BAR BB| Open rates'!D4</f>
        <v>45961</v>
      </c>
      <c r="E3" s="71" t="e">
        <f>'BAR BB| Open rates'!#REF!</f>
        <v>#REF!</v>
      </c>
      <c r="F3" s="71">
        <f>'BAR BB| Open rates'!E4</f>
        <v>45962</v>
      </c>
      <c r="G3" s="71">
        <f>'BAR BB| Open rates'!F4</f>
        <v>45964</v>
      </c>
      <c r="H3" s="71">
        <f>'BAR BB| Open rates'!G4</f>
        <v>45965</v>
      </c>
      <c r="I3" s="71">
        <f>'BAR BB| Open rates'!H4</f>
        <v>45967</v>
      </c>
      <c r="J3" s="71">
        <f>'BAR BB| Open rates'!I4</f>
        <v>45969</v>
      </c>
      <c r="K3" s="71">
        <f>'BAR BB| Open rates'!J4</f>
        <v>45974</v>
      </c>
      <c r="L3" s="71">
        <f>'BAR BB| Open rates'!K4</f>
        <v>45976</v>
      </c>
      <c r="M3" s="71">
        <f>'BAR BB| Open rates'!L4</f>
        <v>45981</v>
      </c>
      <c r="N3" s="71">
        <f>'BAR BB| Open rates'!M4</f>
        <v>45983</v>
      </c>
      <c r="O3" s="71">
        <f>'BAR BB| Open rates'!N4</f>
        <v>45988</v>
      </c>
      <c r="P3" s="71">
        <f>'BAR BB| Open rates'!O4</f>
        <v>45990</v>
      </c>
      <c r="Q3" s="71">
        <f>'BAR BB| Open rates'!P4</f>
        <v>45991</v>
      </c>
      <c r="R3" s="71">
        <f>'BAR BB| Open rates'!Q4</f>
        <v>45995</v>
      </c>
      <c r="S3" s="71">
        <f>'BAR BB| Open rates'!R4</f>
        <v>45997</v>
      </c>
      <c r="T3" s="71">
        <f>'BAR BB| Open rates'!S4</f>
        <v>46002</v>
      </c>
    </row>
    <row r="4" spans="1:20" x14ac:dyDescent="0.2">
      <c r="A4" s="213" t="s">
        <v>53</v>
      </c>
    </row>
    <row r="5" spans="1:20" x14ac:dyDescent="0.2">
      <c r="A5" s="220">
        <v>1</v>
      </c>
      <c r="B5" s="75">
        <f>'BAR BB| Open rates'!B6*0.75</f>
        <v>5925</v>
      </c>
      <c r="C5" s="75">
        <f>'BAR BB| Open rates'!C6*0.75</f>
        <v>6825</v>
      </c>
      <c r="D5" s="75">
        <f>'BAR BB| Open rates'!D6*0.75</f>
        <v>6825</v>
      </c>
      <c r="E5" s="75" t="e">
        <f>'BAR BB| Open rates'!#REF!*0.75</f>
        <v>#REF!</v>
      </c>
      <c r="F5" s="75">
        <f>'BAR BB| Open rates'!E6*0.75</f>
        <v>9675</v>
      </c>
      <c r="G5" s="75">
        <f>'BAR BB| Open rates'!F6*0.75</f>
        <v>4950</v>
      </c>
      <c r="H5" s="75">
        <f>'BAR BB| Open rates'!G6*0.75</f>
        <v>4950</v>
      </c>
      <c r="I5" s="75">
        <f>'BAR BB| Open rates'!H6*0.75</f>
        <v>4200</v>
      </c>
      <c r="J5" s="75">
        <f>'BAR BB| Open rates'!I6*0.75</f>
        <v>4950</v>
      </c>
      <c r="K5" s="75">
        <f>'BAR BB| Open rates'!J6*0.75</f>
        <v>4200</v>
      </c>
      <c r="L5" s="75">
        <f>'BAR BB| Open rates'!K6*0.75</f>
        <v>4950</v>
      </c>
      <c r="M5" s="75">
        <f>'BAR BB| Open rates'!L6*0.75</f>
        <v>4200</v>
      </c>
      <c r="N5" s="75">
        <f>'BAR BB| Open rates'!M6*0.75</f>
        <v>4950</v>
      </c>
      <c r="O5" s="75">
        <f>'BAR BB| Open rates'!N6*0.75</f>
        <v>4200</v>
      </c>
      <c r="P5" s="75">
        <f>'BAR BB| Open rates'!O6*0.75</f>
        <v>4950</v>
      </c>
      <c r="Q5" s="75">
        <f>'BAR BB| Open rates'!P6*0.75</f>
        <v>4200</v>
      </c>
      <c r="R5" s="75">
        <f>'BAR BB| Open rates'!Q6*0.75</f>
        <v>4200</v>
      </c>
      <c r="S5" s="75">
        <f>'BAR BB| Open rates'!R6*0.75</f>
        <v>4950</v>
      </c>
      <c r="T5" s="75">
        <f>'BAR BB| Open rates'!S6*0.75</f>
        <v>4950</v>
      </c>
    </row>
    <row r="6" spans="1:20" x14ac:dyDescent="0.2">
      <c r="A6" s="220">
        <v>2</v>
      </c>
      <c r="B6" s="75">
        <f>'BAR BB| Open rates'!B7*0.75</f>
        <v>7050</v>
      </c>
      <c r="C6" s="75">
        <f>'BAR BB| Open rates'!C7*0.75</f>
        <v>7950</v>
      </c>
      <c r="D6" s="75">
        <f>'BAR BB| Open rates'!D7*0.75</f>
        <v>7950</v>
      </c>
      <c r="E6" s="75" t="e">
        <f>'BAR BB| Open rates'!#REF!*0.75</f>
        <v>#REF!</v>
      </c>
      <c r="F6" s="75">
        <f>'BAR BB| Open rates'!E7*0.75</f>
        <v>10800</v>
      </c>
      <c r="G6" s="75">
        <f>'BAR BB| Open rates'!F7*0.75</f>
        <v>6075</v>
      </c>
      <c r="H6" s="75">
        <f>'BAR BB| Open rates'!G7*0.75</f>
        <v>6075</v>
      </c>
      <c r="I6" s="75">
        <f>'BAR BB| Open rates'!H7*0.75</f>
        <v>5325</v>
      </c>
      <c r="J6" s="75">
        <f>'BAR BB| Open rates'!I7*0.75</f>
        <v>6075</v>
      </c>
      <c r="K6" s="75">
        <f>'BAR BB| Open rates'!J7*0.75</f>
        <v>5325</v>
      </c>
      <c r="L6" s="75">
        <f>'BAR BB| Open rates'!K7*0.75</f>
        <v>6075</v>
      </c>
      <c r="M6" s="75">
        <f>'BAR BB| Open rates'!L7*0.75</f>
        <v>5325</v>
      </c>
      <c r="N6" s="75">
        <f>'BAR BB| Open rates'!M7*0.75</f>
        <v>6075</v>
      </c>
      <c r="O6" s="75">
        <f>'BAR BB| Open rates'!N7*0.75</f>
        <v>5325</v>
      </c>
      <c r="P6" s="75">
        <f>'BAR BB| Open rates'!O7*0.75</f>
        <v>6075</v>
      </c>
      <c r="Q6" s="75">
        <f>'BAR BB| Open rates'!P7*0.75</f>
        <v>5325</v>
      </c>
      <c r="R6" s="75">
        <f>'BAR BB| Open rates'!Q7*0.75</f>
        <v>5325</v>
      </c>
      <c r="S6" s="75">
        <f>'BAR BB| Open rates'!R7*0.75</f>
        <v>6075</v>
      </c>
      <c r="T6" s="75">
        <f>'BAR BB| Open rates'!S7*0.75</f>
        <v>6075</v>
      </c>
    </row>
    <row r="7" spans="1:20" x14ac:dyDescent="0.2">
      <c r="A7" s="213" t="s">
        <v>54</v>
      </c>
      <c r="B7" s="75"/>
      <c r="C7" s="75"/>
      <c r="D7" s="75"/>
      <c r="E7" s="75"/>
      <c r="F7" s="75"/>
      <c r="G7" s="75"/>
      <c r="H7" s="75"/>
      <c r="I7" s="75"/>
      <c r="J7" s="75"/>
      <c r="K7" s="75"/>
      <c r="L7" s="75"/>
      <c r="M7" s="75"/>
      <c r="N7" s="75"/>
      <c r="O7" s="75"/>
      <c r="P7" s="75"/>
      <c r="Q7" s="75"/>
      <c r="R7" s="75"/>
      <c r="S7" s="75"/>
      <c r="T7" s="75"/>
    </row>
    <row r="8" spans="1:20" x14ac:dyDescent="0.2">
      <c r="A8" s="220">
        <v>1</v>
      </c>
      <c r="B8" s="75">
        <f>'BAR BB| Open rates'!B9*0.75</f>
        <v>7425</v>
      </c>
      <c r="C8" s="75">
        <f>'BAR BB| Open rates'!C9*0.75</f>
        <v>8325</v>
      </c>
      <c r="D8" s="75">
        <f>'BAR BB| Open rates'!D9*0.75</f>
        <v>8325</v>
      </c>
      <c r="E8" s="75" t="e">
        <f>'BAR BB| Open rates'!#REF!*0.75</f>
        <v>#REF!</v>
      </c>
      <c r="F8" s="75">
        <f>'BAR BB| Open rates'!E9*0.75</f>
        <v>11175</v>
      </c>
      <c r="G8" s="75">
        <f>'BAR BB| Open rates'!F9*0.75</f>
        <v>6450</v>
      </c>
      <c r="H8" s="75">
        <f>'BAR BB| Open rates'!G9*0.75</f>
        <v>6450</v>
      </c>
      <c r="I8" s="75">
        <f>'BAR BB| Open rates'!H9*0.75</f>
        <v>5700</v>
      </c>
      <c r="J8" s="75">
        <f>'BAR BB| Open rates'!I9*0.75</f>
        <v>6450</v>
      </c>
      <c r="K8" s="75">
        <f>'BAR BB| Open rates'!J9*0.75</f>
        <v>5700</v>
      </c>
      <c r="L8" s="75">
        <f>'BAR BB| Open rates'!K9*0.75</f>
        <v>6450</v>
      </c>
      <c r="M8" s="75">
        <f>'BAR BB| Open rates'!L9*0.75</f>
        <v>5700</v>
      </c>
      <c r="N8" s="75">
        <f>'BAR BB| Open rates'!M9*0.75</f>
        <v>6450</v>
      </c>
      <c r="O8" s="75">
        <f>'BAR BB| Open rates'!N9*0.75</f>
        <v>5700</v>
      </c>
      <c r="P8" s="75">
        <f>'BAR BB| Open rates'!O9*0.75</f>
        <v>6450</v>
      </c>
      <c r="Q8" s="75">
        <f>'BAR BB| Open rates'!P9*0.75</f>
        <v>5700</v>
      </c>
      <c r="R8" s="75">
        <f>'BAR BB| Open rates'!Q9*0.75</f>
        <v>5700</v>
      </c>
      <c r="S8" s="75">
        <f>'BAR BB| Open rates'!R9*0.75</f>
        <v>6450</v>
      </c>
      <c r="T8" s="75">
        <f>'BAR BB| Open rates'!S9*0.75</f>
        <v>6450</v>
      </c>
    </row>
    <row r="9" spans="1:20" x14ac:dyDescent="0.2">
      <c r="A9" s="220">
        <v>2</v>
      </c>
      <c r="B9" s="75">
        <f>'BAR BB| Open rates'!B10*0.75</f>
        <v>8550</v>
      </c>
      <c r="C9" s="75">
        <f>'BAR BB| Open rates'!C10*0.75</f>
        <v>9450</v>
      </c>
      <c r="D9" s="75">
        <f>'BAR BB| Open rates'!D10*0.75</f>
        <v>9450</v>
      </c>
      <c r="E9" s="75" t="e">
        <f>'BAR BB| Open rates'!#REF!*0.75</f>
        <v>#REF!</v>
      </c>
      <c r="F9" s="75">
        <f>'BAR BB| Open rates'!E10*0.75</f>
        <v>12300</v>
      </c>
      <c r="G9" s="75">
        <f>'BAR BB| Open rates'!F10*0.75</f>
        <v>7575</v>
      </c>
      <c r="H9" s="75">
        <f>'BAR BB| Open rates'!G10*0.75</f>
        <v>7575</v>
      </c>
      <c r="I9" s="75">
        <f>'BAR BB| Open rates'!H10*0.75</f>
        <v>6825</v>
      </c>
      <c r="J9" s="75">
        <f>'BAR BB| Open rates'!I10*0.75</f>
        <v>7575</v>
      </c>
      <c r="K9" s="75">
        <f>'BAR BB| Open rates'!J10*0.75</f>
        <v>6825</v>
      </c>
      <c r="L9" s="75">
        <f>'BAR BB| Open rates'!K10*0.75</f>
        <v>7575</v>
      </c>
      <c r="M9" s="75">
        <f>'BAR BB| Open rates'!L10*0.75</f>
        <v>6825</v>
      </c>
      <c r="N9" s="75">
        <f>'BAR BB| Open rates'!M10*0.75</f>
        <v>7575</v>
      </c>
      <c r="O9" s="75">
        <f>'BAR BB| Open rates'!N10*0.75</f>
        <v>6825</v>
      </c>
      <c r="P9" s="75">
        <f>'BAR BB| Open rates'!O10*0.75</f>
        <v>7575</v>
      </c>
      <c r="Q9" s="75">
        <f>'BAR BB| Open rates'!P10*0.75</f>
        <v>6825</v>
      </c>
      <c r="R9" s="75">
        <f>'BAR BB| Open rates'!Q10*0.75</f>
        <v>6825</v>
      </c>
      <c r="S9" s="75">
        <f>'BAR BB| Open rates'!R10*0.75</f>
        <v>7575</v>
      </c>
      <c r="T9" s="75">
        <f>'BAR BB| Open rates'!S10*0.75</f>
        <v>7575</v>
      </c>
    </row>
    <row r="10" spans="1:20" x14ac:dyDescent="0.2">
      <c r="A10" s="213" t="s">
        <v>151</v>
      </c>
      <c r="B10" s="75"/>
      <c r="C10" s="75"/>
      <c r="D10" s="75"/>
      <c r="E10" s="75"/>
      <c r="F10" s="75"/>
      <c r="G10" s="75"/>
      <c r="H10" s="75"/>
      <c r="I10" s="75"/>
      <c r="J10" s="75"/>
      <c r="K10" s="75"/>
      <c r="L10" s="75"/>
      <c r="M10" s="75"/>
      <c r="N10" s="75"/>
      <c r="O10" s="75"/>
      <c r="P10" s="75"/>
      <c r="Q10" s="75"/>
      <c r="R10" s="75"/>
      <c r="S10" s="75"/>
      <c r="T10" s="75"/>
    </row>
    <row r="11" spans="1:20" x14ac:dyDescent="0.2">
      <c r="A11" s="220">
        <v>1</v>
      </c>
      <c r="B11" s="75">
        <f>'BAR BB| Open rates'!B12*0.75</f>
        <v>8175</v>
      </c>
      <c r="C11" s="75">
        <f>'BAR BB| Open rates'!C12*0.75</f>
        <v>9075</v>
      </c>
      <c r="D11" s="75">
        <f>'BAR BB| Open rates'!D12*0.75</f>
        <v>9075</v>
      </c>
      <c r="E11" s="75" t="e">
        <f>'BAR BB| Open rates'!#REF!*0.75</f>
        <v>#REF!</v>
      </c>
      <c r="F11" s="75">
        <f>'BAR BB| Open rates'!E12*0.75</f>
        <v>11925</v>
      </c>
      <c r="G11" s="75">
        <f>'BAR BB| Open rates'!F12*0.75</f>
        <v>7200</v>
      </c>
      <c r="H11" s="75">
        <f>'BAR BB| Open rates'!G12*0.75</f>
        <v>7200</v>
      </c>
      <c r="I11" s="75">
        <f>'BAR BB| Open rates'!H12*0.75</f>
        <v>6450</v>
      </c>
      <c r="J11" s="75">
        <f>'BAR BB| Open rates'!I12*0.75</f>
        <v>7200</v>
      </c>
      <c r="K11" s="75">
        <f>'BAR BB| Open rates'!J12*0.75</f>
        <v>6450</v>
      </c>
      <c r="L11" s="75">
        <f>'BAR BB| Open rates'!K12*0.75</f>
        <v>7200</v>
      </c>
      <c r="M11" s="75">
        <f>'BAR BB| Open rates'!L12*0.75</f>
        <v>6450</v>
      </c>
      <c r="N11" s="75">
        <f>'BAR BB| Open rates'!M12*0.75</f>
        <v>7200</v>
      </c>
      <c r="O11" s="75">
        <f>'BAR BB| Open rates'!N12*0.75</f>
        <v>6450</v>
      </c>
      <c r="P11" s="75">
        <f>'BAR BB| Open rates'!O12*0.75</f>
        <v>7200</v>
      </c>
      <c r="Q11" s="75">
        <f>'BAR BB| Open rates'!P12*0.75</f>
        <v>6450</v>
      </c>
      <c r="R11" s="75">
        <f>'BAR BB| Open rates'!Q12*0.75</f>
        <v>6450</v>
      </c>
      <c r="S11" s="75">
        <f>'BAR BB| Open rates'!R12*0.75</f>
        <v>7200</v>
      </c>
      <c r="T11" s="75">
        <f>'BAR BB| Open rates'!S12*0.75</f>
        <v>7200</v>
      </c>
    </row>
    <row r="12" spans="1:20" x14ac:dyDescent="0.2">
      <c r="A12" s="220">
        <v>2</v>
      </c>
      <c r="B12" s="75">
        <f>'BAR BB| Open rates'!B13*0.75</f>
        <v>9300</v>
      </c>
      <c r="C12" s="75">
        <f>'BAR BB| Open rates'!C13*0.75</f>
        <v>10200</v>
      </c>
      <c r="D12" s="75">
        <f>'BAR BB| Open rates'!D13*0.75</f>
        <v>10200</v>
      </c>
      <c r="E12" s="75" t="e">
        <f>'BAR BB| Open rates'!#REF!*0.75</f>
        <v>#REF!</v>
      </c>
      <c r="F12" s="75">
        <f>'BAR BB| Open rates'!E13*0.75</f>
        <v>13050</v>
      </c>
      <c r="G12" s="75">
        <f>'BAR BB| Open rates'!F13*0.75</f>
        <v>8325</v>
      </c>
      <c r="H12" s="75">
        <f>'BAR BB| Open rates'!G13*0.75</f>
        <v>8325</v>
      </c>
      <c r="I12" s="75">
        <f>'BAR BB| Open rates'!H13*0.75</f>
        <v>7575</v>
      </c>
      <c r="J12" s="75">
        <f>'BAR BB| Open rates'!I13*0.75</f>
        <v>8325</v>
      </c>
      <c r="K12" s="75">
        <f>'BAR BB| Open rates'!J13*0.75</f>
        <v>7575</v>
      </c>
      <c r="L12" s="75">
        <f>'BAR BB| Open rates'!K13*0.75</f>
        <v>8325</v>
      </c>
      <c r="M12" s="75">
        <f>'BAR BB| Open rates'!L13*0.75</f>
        <v>7575</v>
      </c>
      <c r="N12" s="75">
        <f>'BAR BB| Open rates'!M13*0.75</f>
        <v>8325</v>
      </c>
      <c r="O12" s="75">
        <f>'BAR BB| Open rates'!N13*0.75</f>
        <v>7575</v>
      </c>
      <c r="P12" s="75">
        <f>'BAR BB| Open rates'!O13*0.75</f>
        <v>8325</v>
      </c>
      <c r="Q12" s="75">
        <f>'BAR BB| Open rates'!P13*0.75</f>
        <v>7575</v>
      </c>
      <c r="R12" s="75">
        <f>'BAR BB| Open rates'!Q13*0.75</f>
        <v>7575</v>
      </c>
      <c r="S12" s="75">
        <f>'BAR BB| Open rates'!R13*0.75</f>
        <v>8325</v>
      </c>
      <c r="T12" s="75">
        <f>'BAR BB| Open rates'!S13*0.75</f>
        <v>8325</v>
      </c>
    </row>
    <row r="13" spans="1:20" x14ac:dyDescent="0.2">
      <c r="A13" s="213" t="s">
        <v>55</v>
      </c>
      <c r="B13" s="75"/>
      <c r="C13" s="75"/>
      <c r="D13" s="75"/>
      <c r="E13" s="75"/>
      <c r="F13" s="75"/>
      <c r="G13" s="75"/>
      <c r="H13" s="75"/>
      <c r="I13" s="75"/>
      <c r="J13" s="75"/>
      <c r="K13" s="75"/>
      <c r="L13" s="75"/>
      <c r="M13" s="75"/>
      <c r="N13" s="75"/>
      <c r="O13" s="75"/>
      <c r="P13" s="75"/>
      <c r="Q13" s="75"/>
      <c r="R13" s="75"/>
      <c r="S13" s="75"/>
      <c r="T13" s="75"/>
    </row>
    <row r="14" spans="1:20" x14ac:dyDescent="0.2">
      <c r="A14" s="220">
        <v>1</v>
      </c>
      <c r="B14" s="75">
        <f>'BAR BB| Open rates'!B15*0.75</f>
        <v>10875</v>
      </c>
      <c r="C14" s="75">
        <f>'BAR BB| Open rates'!C15*0.75</f>
        <v>11775</v>
      </c>
      <c r="D14" s="75">
        <f>'BAR BB| Open rates'!D15*0.75</f>
        <v>11775</v>
      </c>
      <c r="E14" s="75" t="e">
        <f>'BAR BB| Open rates'!#REF!*0.75</f>
        <v>#REF!</v>
      </c>
      <c r="F14" s="75">
        <f>'BAR BB| Open rates'!E15*0.75</f>
        <v>14625</v>
      </c>
      <c r="G14" s="75">
        <f>'BAR BB| Open rates'!F15*0.75</f>
        <v>9900</v>
      </c>
      <c r="H14" s="75">
        <f>'BAR BB| Open rates'!G15*0.75</f>
        <v>9900</v>
      </c>
      <c r="I14" s="75">
        <f>'BAR BB| Open rates'!H15*0.75</f>
        <v>9150</v>
      </c>
      <c r="J14" s="75">
        <f>'BAR BB| Open rates'!I15*0.75</f>
        <v>9900</v>
      </c>
      <c r="K14" s="75">
        <f>'BAR BB| Open rates'!J15*0.75</f>
        <v>9150</v>
      </c>
      <c r="L14" s="75">
        <f>'BAR BB| Open rates'!K15*0.75</f>
        <v>9900</v>
      </c>
      <c r="M14" s="75">
        <f>'BAR BB| Open rates'!L15*0.75</f>
        <v>9150</v>
      </c>
      <c r="N14" s="75">
        <f>'BAR BB| Open rates'!M15*0.75</f>
        <v>9900</v>
      </c>
      <c r="O14" s="75">
        <f>'BAR BB| Open rates'!N15*0.75</f>
        <v>9150</v>
      </c>
      <c r="P14" s="75">
        <f>'BAR BB| Open rates'!O15*0.75</f>
        <v>9900</v>
      </c>
      <c r="Q14" s="75">
        <f>'BAR BB| Open rates'!P15*0.75</f>
        <v>9150</v>
      </c>
      <c r="R14" s="75">
        <f>'BAR BB| Open rates'!Q15*0.75</f>
        <v>9150</v>
      </c>
      <c r="S14" s="75">
        <f>'BAR BB| Open rates'!R15*0.75</f>
        <v>9900</v>
      </c>
      <c r="T14" s="75">
        <f>'BAR BB| Open rates'!S15*0.75</f>
        <v>9900</v>
      </c>
    </row>
    <row r="15" spans="1:20" x14ac:dyDescent="0.2">
      <c r="A15" s="220">
        <v>2</v>
      </c>
      <c r="B15" s="75">
        <f>'BAR BB| Open rates'!B16*0.75</f>
        <v>12000</v>
      </c>
      <c r="C15" s="75">
        <f>'BAR BB| Open rates'!C16*0.75</f>
        <v>12900</v>
      </c>
      <c r="D15" s="75">
        <f>'BAR BB| Open rates'!D16*0.75</f>
        <v>12900</v>
      </c>
      <c r="E15" s="75" t="e">
        <f>'BAR BB| Open rates'!#REF!*0.75</f>
        <v>#REF!</v>
      </c>
      <c r="F15" s="75">
        <f>'BAR BB| Open rates'!E16*0.75</f>
        <v>15750</v>
      </c>
      <c r="G15" s="75">
        <f>'BAR BB| Open rates'!F16*0.75</f>
        <v>11025</v>
      </c>
      <c r="H15" s="75">
        <f>'BAR BB| Open rates'!G16*0.75</f>
        <v>11025</v>
      </c>
      <c r="I15" s="75">
        <f>'BAR BB| Open rates'!H16*0.75</f>
        <v>10275</v>
      </c>
      <c r="J15" s="75">
        <f>'BAR BB| Open rates'!I16*0.75</f>
        <v>11025</v>
      </c>
      <c r="K15" s="75">
        <f>'BAR BB| Open rates'!J16*0.75</f>
        <v>10275</v>
      </c>
      <c r="L15" s="75">
        <f>'BAR BB| Open rates'!K16*0.75</f>
        <v>11025</v>
      </c>
      <c r="M15" s="75">
        <f>'BAR BB| Open rates'!L16*0.75</f>
        <v>10275</v>
      </c>
      <c r="N15" s="75">
        <f>'BAR BB| Open rates'!M16*0.75</f>
        <v>11025</v>
      </c>
      <c r="O15" s="75">
        <f>'BAR BB| Open rates'!N16*0.75</f>
        <v>10275</v>
      </c>
      <c r="P15" s="75">
        <f>'BAR BB| Open rates'!O16*0.75</f>
        <v>11025</v>
      </c>
      <c r="Q15" s="75">
        <f>'BAR BB| Open rates'!P16*0.75</f>
        <v>10275</v>
      </c>
      <c r="R15" s="75">
        <f>'BAR BB| Open rates'!Q16*0.75</f>
        <v>10275</v>
      </c>
      <c r="S15" s="75">
        <f>'BAR BB| Open rates'!R16*0.75</f>
        <v>11025</v>
      </c>
      <c r="T15" s="75">
        <f>'BAR BB| Open rates'!S16*0.75</f>
        <v>11025</v>
      </c>
    </row>
    <row r="16" spans="1:20" x14ac:dyDescent="0.2">
      <c r="A16" s="213" t="s">
        <v>160</v>
      </c>
      <c r="B16" s="75"/>
      <c r="C16" s="75"/>
      <c r="D16" s="75"/>
      <c r="E16" s="75"/>
      <c r="F16" s="75"/>
      <c r="G16" s="75"/>
      <c r="H16" s="75"/>
      <c r="I16" s="75"/>
      <c r="J16" s="75"/>
      <c r="K16" s="75"/>
      <c r="L16" s="75"/>
      <c r="M16" s="75"/>
      <c r="N16" s="75"/>
      <c r="O16" s="75"/>
      <c r="P16" s="75"/>
      <c r="Q16" s="75"/>
      <c r="R16" s="75"/>
      <c r="S16" s="75"/>
      <c r="T16" s="75"/>
    </row>
    <row r="17" spans="1:20" x14ac:dyDescent="0.2">
      <c r="A17" s="220">
        <v>1</v>
      </c>
      <c r="B17" s="75">
        <f>'BAR BB| Open rates'!B18*0.75</f>
        <v>11250</v>
      </c>
      <c r="C17" s="75">
        <f>'BAR BB| Open rates'!C18*0.75</f>
        <v>12150</v>
      </c>
      <c r="D17" s="75">
        <f>'BAR BB| Open rates'!D18*0.75</f>
        <v>12150</v>
      </c>
      <c r="E17" s="75" t="e">
        <f>'BAR BB| Open rates'!#REF!*0.75</f>
        <v>#REF!</v>
      </c>
      <c r="F17" s="75">
        <f>'BAR BB| Open rates'!E18*0.75</f>
        <v>15000</v>
      </c>
      <c r="G17" s="75">
        <f>'BAR BB| Open rates'!F18*0.75</f>
        <v>10275</v>
      </c>
      <c r="H17" s="75">
        <f>'BAR BB| Open rates'!G18*0.75</f>
        <v>10275</v>
      </c>
      <c r="I17" s="75">
        <f>'BAR BB| Open rates'!H18*0.75</f>
        <v>9525</v>
      </c>
      <c r="J17" s="75">
        <f>'BAR BB| Open rates'!I18*0.75</f>
        <v>10275</v>
      </c>
      <c r="K17" s="75">
        <f>'BAR BB| Open rates'!J18*0.75</f>
        <v>9525</v>
      </c>
      <c r="L17" s="75">
        <f>'BAR BB| Open rates'!K18*0.75</f>
        <v>10275</v>
      </c>
      <c r="M17" s="75">
        <f>'BAR BB| Open rates'!L18*0.75</f>
        <v>9525</v>
      </c>
      <c r="N17" s="75">
        <f>'BAR BB| Open rates'!M18*0.75</f>
        <v>10275</v>
      </c>
      <c r="O17" s="75">
        <f>'BAR BB| Open rates'!N18*0.75</f>
        <v>9525</v>
      </c>
      <c r="P17" s="75">
        <f>'BAR BB| Open rates'!O18*0.75</f>
        <v>10275</v>
      </c>
      <c r="Q17" s="75">
        <f>'BAR BB| Open rates'!P18*0.75</f>
        <v>9525</v>
      </c>
      <c r="R17" s="75">
        <f>'BAR BB| Open rates'!Q18*0.75</f>
        <v>9525</v>
      </c>
      <c r="S17" s="75">
        <f>'BAR BB| Open rates'!R18*0.75</f>
        <v>10275</v>
      </c>
      <c r="T17" s="75">
        <f>'BAR BB| Open rates'!S18*0.75</f>
        <v>10275</v>
      </c>
    </row>
    <row r="18" spans="1:20" x14ac:dyDescent="0.2">
      <c r="A18" s="220">
        <v>2</v>
      </c>
      <c r="B18" s="75">
        <f>'BAR BB| Open rates'!B19*0.75</f>
        <v>12375</v>
      </c>
      <c r="C18" s="75">
        <f>'BAR BB| Open rates'!C19*0.75</f>
        <v>13275</v>
      </c>
      <c r="D18" s="75">
        <f>'BAR BB| Open rates'!D19*0.75</f>
        <v>13275</v>
      </c>
      <c r="E18" s="75" t="e">
        <f>'BAR BB| Open rates'!#REF!*0.75</f>
        <v>#REF!</v>
      </c>
      <c r="F18" s="75">
        <f>'BAR BB| Open rates'!E19*0.75</f>
        <v>16125</v>
      </c>
      <c r="G18" s="75">
        <f>'BAR BB| Open rates'!F19*0.75</f>
        <v>11400</v>
      </c>
      <c r="H18" s="75">
        <f>'BAR BB| Open rates'!G19*0.75</f>
        <v>11400</v>
      </c>
      <c r="I18" s="75">
        <f>'BAR BB| Open rates'!H19*0.75</f>
        <v>10650</v>
      </c>
      <c r="J18" s="75">
        <f>'BAR BB| Open rates'!I19*0.75</f>
        <v>11400</v>
      </c>
      <c r="K18" s="75">
        <f>'BAR BB| Open rates'!J19*0.75</f>
        <v>10650</v>
      </c>
      <c r="L18" s="75">
        <f>'BAR BB| Open rates'!K19*0.75</f>
        <v>11400</v>
      </c>
      <c r="M18" s="75">
        <f>'BAR BB| Open rates'!L19*0.75</f>
        <v>10650</v>
      </c>
      <c r="N18" s="75">
        <f>'BAR BB| Open rates'!M19*0.75</f>
        <v>11400</v>
      </c>
      <c r="O18" s="75">
        <f>'BAR BB| Open rates'!N19*0.75</f>
        <v>10650</v>
      </c>
      <c r="P18" s="75">
        <f>'BAR BB| Open rates'!O19*0.75</f>
        <v>11400</v>
      </c>
      <c r="Q18" s="75">
        <f>'BAR BB| Open rates'!P19*0.75</f>
        <v>10650</v>
      </c>
      <c r="R18" s="75">
        <f>'BAR BB| Open rates'!Q19*0.75</f>
        <v>10650</v>
      </c>
      <c r="S18" s="75">
        <f>'BAR BB| Open rates'!R19*0.75</f>
        <v>11400</v>
      </c>
      <c r="T18" s="75">
        <f>'BAR BB| Open rates'!S19*0.75</f>
        <v>11400</v>
      </c>
    </row>
    <row r="19" spans="1:20" x14ac:dyDescent="0.2">
      <c r="A19" s="213" t="s">
        <v>56</v>
      </c>
      <c r="B19" s="75"/>
      <c r="C19" s="75"/>
      <c r="D19" s="75"/>
      <c r="E19" s="75"/>
      <c r="F19" s="75"/>
      <c r="G19" s="75"/>
      <c r="H19" s="75"/>
      <c r="I19" s="75"/>
      <c r="J19" s="75"/>
      <c r="K19" s="75"/>
      <c r="L19" s="75"/>
      <c r="M19" s="75"/>
      <c r="N19" s="75"/>
      <c r="O19" s="75"/>
      <c r="P19" s="75"/>
      <c r="Q19" s="75"/>
      <c r="R19" s="75"/>
      <c r="S19" s="75"/>
      <c r="T19" s="75"/>
    </row>
    <row r="20" spans="1:20" x14ac:dyDescent="0.2">
      <c r="A20" s="220">
        <v>1</v>
      </c>
      <c r="B20" s="75">
        <f>'BAR BB| Open rates'!B21*0.75</f>
        <v>12675</v>
      </c>
      <c r="C20" s="75">
        <f>'BAR BB| Open rates'!C21*0.75</f>
        <v>13575</v>
      </c>
      <c r="D20" s="75">
        <f>'BAR BB| Open rates'!D21*0.75</f>
        <v>13575</v>
      </c>
      <c r="E20" s="75" t="e">
        <f>'BAR BB| Open rates'!#REF!*0.75</f>
        <v>#REF!</v>
      </c>
      <c r="F20" s="75">
        <f>'BAR BB| Open rates'!E21*0.75</f>
        <v>16425</v>
      </c>
      <c r="G20" s="75">
        <f>'BAR BB| Open rates'!F21*0.75</f>
        <v>11700</v>
      </c>
      <c r="H20" s="75">
        <f>'BAR BB| Open rates'!G21*0.75</f>
        <v>11700</v>
      </c>
      <c r="I20" s="75">
        <f>'BAR BB| Open rates'!H21*0.75</f>
        <v>10950</v>
      </c>
      <c r="J20" s="75">
        <f>'BAR BB| Open rates'!I21*0.75</f>
        <v>11700</v>
      </c>
      <c r="K20" s="75">
        <f>'BAR BB| Open rates'!J21*0.75</f>
        <v>10950</v>
      </c>
      <c r="L20" s="75">
        <f>'BAR BB| Open rates'!K21*0.75</f>
        <v>11700</v>
      </c>
      <c r="M20" s="75">
        <f>'BAR BB| Open rates'!L21*0.75</f>
        <v>10950</v>
      </c>
      <c r="N20" s="75">
        <f>'BAR BB| Open rates'!M21*0.75</f>
        <v>11700</v>
      </c>
      <c r="O20" s="75">
        <f>'BAR BB| Open rates'!N21*0.75</f>
        <v>10950</v>
      </c>
      <c r="P20" s="75">
        <f>'BAR BB| Open rates'!O21*0.75</f>
        <v>11700</v>
      </c>
      <c r="Q20" s="75">
        <f>'BAR BB| Open rates'!P21*0.75</f>
        <v>10950</v>
      </c>
      <c r="R20" s="75">
        <f>'BAR BB| Open rates'!Q21*0.75</f>
        <v>10950</v>
      </c>
      <c r="S20" s="75">
        <f>'BAR BB| Open rates'!R21*0.75</f>
        <v>11700</v>
      </c>
      <c r="T20" s="75">
        <f>'BAR BB| Open rates'!S21*0.75</f>
        <v>11700</v>
      </c>
    </row>
    <row r="21" spans="1:20" x14ac:dyDescent="0.2">
      <c r="A21" s="220">
        <v>2</v>
      </c>
      <c r="B21" s="75">
        <f>'BAR BB| Open rates'!B22*0.75</f>
        <v>13800</v>
      </c>
      <c r="C21" s="75">
        <f>'BAR BB| Open rates'!C22*0.75</f>
        <v>14700</v>
      </c>
      <c r="D21" s="75">
        <f>'BAR BB| Open rates'!D22*0.75</f>
        <v>14700</v>
      </c>
      <c r="E21" s="75" t="e">
        <f>'BAR BB| Open rates'!#REF!*0.75</f>
        <v>#REF!</v>
      </c>
      <c r="F21" s="75">
        <f>'BAR BB| Open rates'!E22*0.75</f>
        <v>17550</v>
      </c>
      <c r="G21" s="75">
        <f>'BAR BB| Open rates'!F22*0.75</f>
        <v>12825</v>
      </c>
      <c r="H21" s="75">
        <f>'BAR BB| Open rates'!G22*0.75</f>
        <v>12825</v>
      </c>
      <c r="I21" s="75">
        <f>'BAR BB| Open rates'!H22*0.75</f>
        <v>12075</v>
      </c>
      <c r="J21" s="75">
        <f>'BAR BB| Open rates'!I22*0.75</f>
        <v>12825</v>
      </c>
      <c r="K21" s="75">
        <f>'BAR BB| Open rates'!J22*0.75</f>
        <v>12075</v>
      </c>
      <c r="L21" s="75">
        <f>'BAR BB| Open rates'!K22*0.75</f>
        <v>12825</v>
      </c>
      <c r="M21" s="75">
        <f>'BAR BB| Open rates'!L22*0.75</f>
        <v>12075</v>
      </c>
      <c r="N21" s="75">
        <f>'BAR BB| Open rates'!M22*0.75</f>
        <v>12825</v>
      </c>
      <c r="O21" s="75">
        <f>'BAR BB| Open rates'!N22*0.75</f>
        <v>12075</v>
      </c>
      <c r="P21" s="75">
        <f>'BAR BB| Open rates'!O22*0.75</f>
        <v>12825</v>
      </c>
      <c r="Q21" s="75">
        <f>'BAR BB| Open rates'!P22*0.75</f>
        <v>12075</v>
      </c>
      <c r="R21" s="75">
        <f>'BAR BB| Open rates'!Q22*0.75</f>
        <v>12075</v>
      </c>
      <c r="S21" s="75">
        <f>'BAR BB| Open rates'!R22*0.75</f>
        <v>12825</v>
      </c>
      <c r="T21" s="75">
        <f>'BAR BB| Open rates'!S22*0.75</f>
        <v>12825</v>
      </c>
    </row>
    <row r="22" spans="1:20" x14ac:dyDescent="0.2">
      <c r="A22" s="220">
        <v>3</v>
      </c>
      <c r="B22" s="75">
        <f>'BAR BB| Open rates'!B23*0.75</f>
        <v>14925</v>
      </c>
      <c r="C22" s="75">
        <f>'BAR BB| Open rates'!C23*0.75</f>
        <v>15825</v>
      </c>
      <c r="D22" s="75">
        <f>'BAR BB| Open rates'!D23*0.75</f>
        <v>15825</v>
      </c>
      <c r="E22" s="75" t="e">
        <f>'BAR BB| Open rates'!#REF!*0.75</f>
        <v>#REF!</v>
      </c>
      <c r="F22" s="75">
        <f>'BAR BB| Open rates'!E23*0.75</f>
        <v>18675</v>
      </c>
      <c r="G22" s="75">
        <f>'BAR BB| Open rates'!F23*0.75</f>
        <v>13950</v>
      </c>
      <c r="H22" s="75">
        <f>'BAR BB| Open rates'!G23*0.75</f>
        <v>13950</v>
      </c>
      <c r="I22" s="75">
        <f>'BAR BB| Open rates'!H23*0.75</f>
        <v>13200</v>
      </c>
      <c r="J22" s="75">
        <f>'BAR BB| Open rates'!I23*0.75</f>
        <v>13950</v>
      </c>
      <c r="K22" s="75">
        <f>'BAR BB| Open rates'!J23*0.75</f>
        <v>13200</v>
      </c>
      <c r="L22" s="75">
        <f>'BAR BB| Open rates'!K23*0.75</f>
        <v>13950</v>
      </c>
      <c r="M22" s="75">
        <f>'BAR BB| Open rates'!L23*0.75</f>
        <v>13200</v>
      </c>
      <c r="N22" s="75">
        <f>'BAR BB| Open rates'!M23*0.75</f>
        <v>13950</v>
      </c>
      <c r="O22" s="75">
        <f>'BAR BB| Open rates'!N23*0.75</f>
        <v>13200</v>
      </c>
      <c r="P22" s="75">
        <f>'BAR BB| Open rates'!O23*0.75</f>
        <v>13950</v>
      </c>
      <c r="Q22" s="75">
        <f>'BAR BB| Open rates'!P23*0.75</f>
        <v>13200</v>
      </c>
      <c r="R22" s="75">
        <f>'BAR BB| Open rates'!Q23*0.75</f>
        <v>13200</v>
      </c>
      <c r="S22" s="75">
        <f>'BAR BB| Open rates'!R23*0.75</f>
        <v>13950</v>
      </c>
      <c r="T22" s="75">
        <f>'BAR BB| Open rates'!S23*0.75</f>
        <v>13950</v>
      </c>
    </row>
    <row r="23" spans="1:20" x14ac:dyDescent="0.2">
      <c r="A23" s="220">
        <v>4</v>
      </c>
      <c r="B23" s="75">
        <f>'BAR BB| Open rates'!B24*0.75</f>
        <v>16050</v>
      </c>
      <c r="C23" s="75">
        <f>'BAR BB| Open rates'!C24*0.75</f>
        <v>16950</v>
      </c>
      <c r="D23" s="75">
        <f>'BAR BB| Open rates'!D24*0.75</f>
        <v>16950</v>
      </c>
      <c r="E23" s="75" t="e">
        <f>'BAR BB| Open rates'!#REF!*0.75</f>
        <v>#REF!</v>
      </c>
      <c r="F23" s="75">
        <f>'BAR BB| Open rates'!E24*0.75</f>
        <v>19800</v>
      </c>
      <c r="G23" s="75">
        <f>'BAR BB| Open rates'!F24*0.75</f>
        <v>15075</v>
      </c>
      <c r="H23" s="75">
        <f>'BAR BB| Open rates'!G24*0.75</f>
        <v>15075</v>
      </c>
      <c r="I23" s="75">
        <f>'BAR BB| Open rates'!H24*0.75</f>
        <v>14325</v>
      </c>
      <c r="J23" s="75">
        <f>'BAR BB| Open rates'!I24*0.75</f>
        <v>15075</v>
      </c>
      <c r="K23" s="75">
        <f>'BAR BB| Open rates'!J24*0.75</f>
        <v>14325</v>
      </c>
      <c r="L23" s="75">
        <f>'BAR BB| Open rates'!K24*0.75</f>
        <v>15075</v>
      </c>
      <c r="M23" s="75">
        <f>'BAR BB| Open rates'!L24*0.75</f>
        <v>14325</v>
      </c>
      <c r="N23" s="75">
        <f>'BAR BB| Open rates'!M24*0.75</f>
        <v>15075</v>
      </c>
      <c r="O23" s="75">
        <f>'BAR BB| Open rates'!N24*0.75</f>
        <v>14325</v>
      </c>
      <c r="P23" s="75">
        <f>'BAR BB| Open rates'!O24*0.75</f>
        <v>15075</v>
      </c>
      <c r="Q23" s="75">
        <f>'BAR BB| Open rates'!P24*0.75</f>
        <v>14325</v>
      </c>
      <c r="R23" s="75">
        <f>'BAR BB| Open rates'!Q24*0.75</f>
        <v>14325</v>
      </c>
      <c r="S23" s="75">
        <f>'BAR BB| Open rates'!R24*0.75</f>
        <v>15075</v>
      </c>
      <c r="T23" s="75">
        <f>'BAR BB| Open rates'!S24*0.75</f>
        <v>15075</v>
      </c>
    </row>
    <row r="24" spans="1:20" x14ac:dyDescent="0.2">
      <c r="A24" s="213" t="s">
        <v>57</v>
      </c>
      <c r="B24" s="75"/>
      <c r="C24" s="75"/>
      <c r="D24" s="75"/>
      <c r="E24" s="75"/>
      <c r="F24" s="75"/>
      <c r="G24" s="75"/>
      <c r="H24" s="75"/>
      <c r="I24" s="75"/>
      <c r="J24" s="75"/>
      <c r="K24" s="75"/>
      <c r="L24" s="75"/>
      <c r="M24" s="75"/>
      <c r="N24" s="75"/>
      <c r="O24" s="75"/>
      <c r="P24" s="75"/>
      <c r="Q24" s="75"/>
      <c r="R24" s="75"/>
      <c r="S24" s="75"/>
      <c r="T24" s="75"/>
    </row>
    <row r="25" spans="1:20" x14ac:dyDescent="0.2">
      <c r="A25" s="220">
        <v>1</v>
      </c>
      <c r="B25" s="75">
        <f>'BAR BB| Open rates'!B26*0.75</f>
        <v>17175</v>
      </c>
      <c r="C25" s="75">
        <f>'BAR BB| Open rates'!C26*0.75</f>
        <v>18075</v>
      </c>
      <c r="D25" s="75">
        <f>'BAR BB| Open rates'!D26*0.75</f>
        <v>18075</v>
      </c>
      <c r="E25" s="75" t="e">
        <f>'BAR BB| Open rates'!#REF!*0.75</f>
        <v>#REF!</v>
      </c>
      <c r="F25" s="75">
        <f>'BAR BB| Open rates'!E26*0.75</f>
        <v>20925</v>
      </c>
      <c r="G25" s="75">
        <f>'BAR BB| Open rates'!F26*0.75</f>
        <v>16200</v>
      </c>
      <c r="H25" s="75">
        <f>'BAR BB| Open rates'!G26*0.75</f>
        <v>16200</v>
      </c>
      <c r="I25" s="75">
        <f>'BAR BB| Open rates'!H26*0.75</f>
        <v>15450</v>
      </c>
      <c r="J25" s="75">
        <f>'BAR BB| Open rates'!I26*0.75</f>
        <v>16200</v>
      </c>
      <c r="K25" s="75">
        <f>'BAR BB| Open rates'!J26*0.75</f>
        <v>15450</v>
      </c>
      <c r="L25" s="75">
        <f>'BAR BB| Open rates'!K26*0.75</f>
        <v>16200</v>
      </c>
      <c r="M25" s="75">
        <f>'BAR BB| Open rates'!L26*0.75</f>
        <v>15450</v>
      </c>
      <c r="N25" s="75">
        <f>'BAR BB| Open rates'!M26*0.75</f>
        <v>16200</v>
      </c>
      <c r="O25" s="75">
        <f>'BAR BB| Open rates'!N26*0.75</f>
        <v>15450</v>
      </c>
      <c r="P25" s="75">
        <f>'BAR BB| Open rates'!O26*0.75</f>
        <v>16200</v>
      </c>
      <c r="Q25" s="75">
        <f>'BAR BB| Open rates'!P26*0.75</f>
        <v>15450</v>
      </c>
      <c r="R25" s="75">
        <f>'BAR BB| Open rates'!Q26*0.75</f>
        <v>15450</v>
      </c>
      <c r="S25" s="75">
        <f>'BAR BB| Open rates'!R26*0.75</f>
        <v>16200</v>
      </c>
      <c r="T25" s="75">
        <f>'BAR BB| Open rates'!S26*0.75</f>
        <v>16200</v>
      </c>
    </row>
    <row r="26" spans="1:20" x14ac:dyDescent="0.2">
      <c r="A26" s="220">
        <v>2</v>
      </c>
      <c r="B26" s="75">
        <f>'BAR BB| Open rates'!B27*0.75</f>
        <v>18300</v>
      </c>
      <c r="C26" s="75">
        <f>'BAR BB| Open rates'!C27*0.75</f>
        <v>19200</v>
      </c>
      <c r="D26" s="75">
        <f>'BAR BB| Open rates'!D27*0.75</f>
        <v>19200</v>
      </c>
      <c r="E26" s="75" t="e">
        <f>'BAR BB| Open rates'!#REF!*0.75</f>
        <v>#REF!</v>
      </c>
      <c r="F26" s="75">
        <f>'BAR BB| Open rates'!E27*0.75</f>
        <v>22050</v>
      </c>
      <c r="G26" s="75">
        <f>'BAR BB| Open rates'!F27*0.75</f>
        <v>17325</v>
      </c>
      <c r="H26" s="75">
        <f>'BAR BB| Open rates'!G27*0.75</f>
        <v>17325</v>
      </c>
      <c r="I26" s="75">
        <f>'BAR BB| Open rates'!H27*0.75</f>
        <v>16575</v>
      </c>
      <c r="J26" s="75">
        <f>'BAR BB| Open rates'!I27*0.75</f>
        <v>17325</v>
      </c>
      <c r="K26" s="75">
        <f>'BAR BB| Open rates'!J27*0.75</f>
        <v>16575</v>
      </c>
      <c r="L26" s="75">
        <f>'BAR BB| Open rates'!K27*0.75</f>
        <v>17325</v>
      </c>
      <c r="M26" s="75">
        <f>'BAR BB| Open rates'!L27*0.75</f>
        <v>16575</v>
      </c>
      <c r="N26" s="75">
        <f>'BAR BB| Open rates'!M27*0.75</f>
        <v>17325</v>
      </c>
      <c r="O26" s="75">
        <f>'BAR BB| Open rates'!N27*0.75</f>
        <v>16575</v>
      </c>
      <c r="P26" s="75">
        <f>'BAR BB| Open rates'!O27*0.75</f>
        <v>17325</v>
      </c>
      <c r="Q26" s="75">
        <f>'BAR BB| Open rates'!P27*0.75</f>
        <v>16575</v>
      </c>
      <c r="R26" s="75">
        <f>'BAR BB| Open rates'!Q27*0.75</f>
        <v>16575</v>
      </c>
      <c r="S26" s="75">
        <f>'BAR BB| Open rates'!R27*0.75</f>
        <v>17325</v>
      </c>
      <c r="T26" s="75">
        <f>'BAR BB| Open rates'!S27*0.75</f>
        <v>17325</v>
      </c>
    </row>
    <row r="27" spans="1:20" x14ac:dyDescent="0.2">
      <c r="A27" s="220">
        <v>3</v>
      </c>
      <c r="B27" s="75">
        <f>'BAR BB| Open rates'!B28*0.75</f>
        <v>19425</v>
      </c>
      <c r="C27" s="75">
        <f>'BAR BB| Open rates'!C28*0.75</f>
        <v>20325</v>
      </c>
      <c r="D27" s="75">
        <f>'BAR BB| Open rates'!D28*0.75</f>
        <v>20325</v>
      </c>
      <c r="E27" s="75" t="e">
        <f>'BAR BB| Open rates'!#REF!*0.75</f>
        <v>#REF!</v>
      </c>
      <c r="F27" s="75">
        <f>'BAR BB| Open rates'!E28*0.75</f>
        <v>23175</v>
      </c>
      <c r="G27" s="75">
        <f>'BAR BB| Open rates'!F28*0.75</f>
        <v>18450</v>
      </c>
      <c r="H27" s="75">
        <f>'BAR BB| Open rates'!G28*0.75</f>
        <v>18450</v>
      </c>
      <c r="I27" s="75">
        <f>'BAR BB| Open rates'!H28*0.75</f>
        <v>17700</v>
      </c>
      <c r="J27" s="75">
        <f>'BAR BB| Open rates'!I28*0.75</f>
        <v>18450</v>
      </c>
      <c r="K27" s="75">
        <f>'BAR BB| Open rates'!J28*0.75</f>
        <v>17700</v>
      </c>
      <c r="L27" s="75">
        <f>'BAR BB| Open rates'!K28*0.75</f>
        <v>18450</v>
      </c>
      <c r="M27" s="75">
        <f>'BAR BB| Open rates'!L28*0.75</f>
        <v>17700</v>
      </c>
      <c r="N27" s="75">
        <f>'BAR BB| Open rates'!M28*0.75</f>
        <v>18450</v>
      </c>
      <c r="O27" s="75">
        <f>'BAR BB| Open rates'!N28*0.75</f>
        <v>17700</v>
      </c>
      <c r="P27" s="75">
        <f>'BAR BB| Open rates'!O28*0.75</f>
        <v>18450</v>
      </c>
      <c r="Q27" s="75">
        <f>'BAR BB| Open rates'!P28*0.75</f>
        <v>17700</v>
      </c>
      <c r="R27" s="75">
        <f>'BAR BB| Open rates'!Q28*0.75</f>
        <v>17700</v>
      </c>
      <c r="S27" s="75">
        <f>'BAR BB| Open rates'!R28*0.75</f>
        <v>18450</v>
      </c>
      <c r="T27" s="75">
        <f>'BAR BB| Open rates'!S28*0.75</f>
        <v>18450</v>
      </c>
    </row>
    <row r="28" spans="1:20" x14ac:dyDescent="0.2">
      <c r="A28" s="220">
        <v>4</v>
      </c>
      <c r="B28" s="75">
        <f>'BAR BB| Open rates'!B29*0.75</f>
        <v>20550</v>
      </c>
      <c r="C28" s="75">
        <f>'BAR BB| Open rates'!C29*0.75</f>
        <v>21450</v>
      </c>
      <c r="D28" s="75">
        <f>'BAR BB| Open rates'!D29*0.75</f>
        <v>21450</v>
      </c>
      <c r="E28" s="75" t="e">
        <f>'BAR BB| Open rates'!#REF!*0.75</f>
        <v>#REF!</v>
      </c>
      <c r="F28" s="75">
        <f>'BAR BB| Open rates'!E29*0.75</f>
        <v>24300</v>
      </c>
      <c r="G28" s="75">
        <f>'BAR BB| Open rates'!F29*0.75</f>
        <v>19575</v>
      </c>
      <c r="H28" s="75">
        <f>'BAR BB| Open rates'!G29*0.75</f>
        <v>19575</v>
      </c>
      <c r="I28" s="75">
        <f>'BAR BB| Open rates'!H29*0.75</f>
        <v>18825</v>
      </c>
      <c r="J28" s="75">
        <f>'BAR BB| Open rates'!I29*0.75</f>
        <v>19575</v>
      </c>
      <c r="K28" s="75">
        <f>'BAR BB| Open rates'!J29*0.75</f>
        <v>18825</v>
      </c>
      <c r="L28" s="75">
        <f>'BAR BB| Open rates'!K29*0.75</f>
        <v>19575</v>
      </c>
      <c r="M28" s="75">
        <f>'BAR BB| Open rates'!L29*0.75</f>
        <v>18825</v>
      </c>
      <c r="N28" s="75">
        <f>'BAR BB| Open rates'!M29*0.75</f>
        <v>19575</v>
      </c>
      <c r="O28" s="75">
        <f>'BAR BB| Open rates'!N29*0.75</f>
        <v>18825</v>
      </c>
      <c r="P28" s="75">
        <f>'BAR BB| Open rates'!O29*0.75</f>
        <v>19575</v>
      </c>
      <c r="Q28" s="75">
        <f>'BAR BB| Open rates'!P29*0.75</f>
        <v>18825</v>
      </c>
      <c r="R28" s="75">
        <f>'BAR BB| Open rates'!Q29*0.75</f>
        <v>18825</v>
      </c>
      <c r="S28" s="75">
        <f>'BAR BB| Open rates'!R29*0.75</f>
        <v>19575</v>
      </c>
      <c r="T28" s="75">
        <f>'BAR BB| Open rates'!S29*0.75</f>
        <v>19575</v>
      </c>
    </row>
    <row r="29" spans="1:20" x14ac:dyDescent="0.2">
      <c r="A29" s="261"/>
    </row>
    <row r="30" spans="1:20" s="21" customFormat="1" ht="12" customHeight="1" x14ac:dyDescent="0.2">
      <c r="A30" s="312" t="s">
        <v>157</v>
      </c>
    </row>
    <row r="31" spans="1:20" s="21" customFormat="1" ht="12" customHeight="1" x14ac:dyDescent="0.2">
      <c r="A31" s="312"/>
    </row>
    <row r="32" spans="1:20" s="263" customFormat="1" x14ac:dyDescent="0.2">
      <c r="A32" s="262"/>
    </row>
    <row r="33" spans="1:1" s="263" customFormat="1" x14ac:dyDescent="0.2">
      <c r="A33" s="264" t="s">
        <v>80</v>
      </c>
    </row>
    <row r="34" spans="1:1" s="263" customFormat="1" ht="24.75" customHeight="1" x14ac:dyDescent="0.2">
      <c r="A34" s="265" t="s">
        <v>297</v>
      </c>
    </row>
    <row r="35" spans="1:1" s="263" customFormat="1" ht="71.25" customHeight="1" x14ac:dyDescent="0.2">
      <c r="A35" s="265" t="s">
        <v>298</v>
      </c>
    </row>
    <row r="36" spans="1:1" s="263" customFormat="1" x14ac:dyDescent="0.2">
      <c r="A36" s="75"/>
    </row>
    <row r="37" spans="1:1" s="21" customFormat="1" ht="12.75" customHeight="1" x14ac:dyDescent="0.2">
      <c r="A37" s="254" t="s">
        <v>58</v>
      </c>
    </row>
    <row r="38" spans="1:1" s="76" customFormat="1" ht="12.75" customHeight="1" x14ac:dyDescent="0.2">
      <c r="A38" s="266" t="s">
        <v>59</v>
      </c>
    </row>
    <row r="39" spans="1:1" s="76" customFormat="1" ht="12.75" customHeight="1" x14ac:dyDescent="0.2">
      <c r="A39" s="225" t="s">
        <v>60</v>
      </c>
    </row>
    <row r="40" spans="1:1" s="76" customFormat="1" ht="26.25" customHeight="1" x14ac:dyDescent="0.2">
      <c r="A40" s="225" t="s">
        <v>294</v>
      </c>
    </row>
    <row r="41" spans="1:1" s="76" customFormat="1" ht="12.75" customHeight="1" x14ac:dyDescent="0.2">
      <c r="A41" s="225" t="s">
        <v>62</v>
      </c>
    </row>
    <row r="42" spans="1:1" s="76" customFormat="1" ht="23.25" customHeight="1" x14ac:dyDescent="0.2">
      <c r="A42" s="225" t="s">
        <v>63</v>
      </c>
    </row>
    <row r="43" spans="1:1" s="76" customFormat="1" ht="22.5" customHeight="1" x14ac:dyDescent="0.2">
      <c r="A43" s="225" t="s">
        <v>173</v>
      </c>
    </row>
    <row r="44" spans="1:1" s="5" customFormat="1" x14ac:dyDescent="0.2"/>
    <row r="45" spans="1:1" s="5" customFormat="1" x14ac:dyDescent="0.2">
      <c r="A45" s="254" t="s">
        <v>65</v>
      </c>
    </row>
    <row r="46" spans="1:1" s="5" customFormat="1" ht="84" x14ac:dyDescent="0.2">
      <c r="A46" s="267" t="s">
        <v>189</v>
      </c>
    </row>
    <row r="47" spans="1:1" s="5" customFormat="1" x14ac:dyDescent="0.2"/>
    <row r="48" spans="1:1" x14ac:dyDescent="0.2">
      <c r="A48" s="261"/>
    </row>
    <row r="49" spans="1:1" x14ac:dyDescent="0.2">
      <c r="A49" s="261"/>
    </row>
    <row r="50" spans="1:1" x14ac:dyDescent="0.2">
      <c r="A50" s="261"/>
    </row>
    <row r="51" spans="1:1" x14ac:dyDescent="0.2">
      <c r="A51" s="261"/>
    </row>
    <row r="52" spans="1:1" x14ac:dyDescent="0.2">
      <c r="A52" s="261"/>
    </row>
    <row r="53" spans="1:1" x14ac:dyDescent="0.2">
      <c r="A53" s="261"/>
    </row>
    <row r="54" spans="1:1" x14ac:dyDescent="0.2">
      <c r="A54" s="261"/>
    </row>
    <row r="55" spans="1:1" x14ac:dyDescent="0.2">
      <c r="A55" s="261"/>
    </row>
    <row r="56" spans="1:1" x14ac:dyDescent="0.2">
      <c r="A56" s="261"/>
    </row>
    <row r="57" spans="1:1" x14ac:dyDescent="0.2">
      <c r="A57" s="261"/>
    </row>
    <row r="58" spans="1:1" x14ac:dyDescent="0.2">
      <c r="A58" s="261"/>
    </row>
    <row r="59" spans="1:1" x14ac:dyDescent="0.2">
      <c r="A59" s="261"/>
    </row>
    <row r="60" spans="1:1" x14ac:dyDescent="0.2">
      <c r="A60" s="261"/>
    </row>
    <row r="61" spans="1:1" x14ac:dyDescent="0.2">
      <c r="A61" s="261"/>
    </row>
    <row r="62" spans="1:1" x14ac:dyDescent="0.2">
      <c r="A62" s="261"/>
    </row>
    <row r="63" spans="1:1" x14ac:dyDescent="0.2">
      <c r="A63" s="261"/>
    </row>
    <row r="64" spans="1:1" x14ac:dyDescent="0.2">
      <c r="A64" s="261"/>
    </row>
    <row r="65" spans="1:1" x14ac:dyDescent="0.2">
      <c r="A65" s="261"/>
    </row>
    <row r="66" spans="1:1" x14ac:dyDescent="0.2">
      <c r="A66" s="261"/>
    </row>
    <row r="67" spans="1:1" x14ac:dyDescent="0.2">
      <c r="A67" s="261"/>
    </row>
    <row r="68" spans="1:1" x14ac:dyDescent="0.2">
      <c r="A68" s="261"/>
    </row>
    <row r="69" spans="1:1" x14ac:dyDescent="0.2">
      <c r="A69" s="261"/>
    </row>
    <row r="70" spans="1:1" x14ac:dyDescent="0.2">
      <c r="A70" s="261"/>
    </row>
    <row r="71" spans="1:1" x14ac:dyDescent="0.2">
      <c r="A71" s="261"/>
    </row>
    <row r="72" spans="1:1" x14ac:dyDescent="0.2">
      <c r="A72" s="261"/>
    </row>
    <row r="73" spans="1:1" x14ac:dyDescent="0.2">
      <c r="A73" s="261"/>
    </row>
    <row r="74" spans="1:1" x14ac:dyDescent="0.2">
      <c r="A74" s="261"/>
    </row>
    <row r="75" spans="1:1" x14ac:dyDescent="0.2">
      <c r="A75" s="261"/>
    </row>
    <row r="76" spans="1:1" x14ac:dyDescent="0.2">
      <c r="A76" s="261"/>
    </row>
    <row r="77" spans="1:1" x14ac:dyDescent="0.2">
      <c r="A77" s="261"/>
    </row>
    <row r="78" spans="1:1" x14ac:dyDescent="0.2">
      <c r="A78" s="261"/>
    </row>
    <row r="79" spans="1:1" x14ac:dyDescent="0.2">
      <c r="A79" s="261"/>
    </row>
    <row r="80" spans="1:1" x14ac:dyDescent="0.2">
      <c r="A80" s="261"/>
    </row>
    <row r="81" spans="1:1" x14ac:dyDescent="0.2">
      <c r="A81" s="261"/>
    </row>
    <row r="82" spans="1:1" x14ac:dyDescent="0.2">
      <c r="A82" s="261"/>
    </row>
    <row r="83" spans="1:1" x14ac:dyDescent="0.2">
      <c r="A83" s="261"/>
    </row>
    <row r="84" spans="1:1" x14ac:dyDescent="0.2">
      <c r="A84" s="261"/>
    </row>
  </sheetData>
  <mergeCells count="1">
    <mergeCell ref="A30:A31"/>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84"/>
  <sheetViews>
    <sheetView workbookViewId="0">
      <selection activeCell="D1" sqref="D1:G1048576"/>
    </sheetView>
  </sheetViews>
  <sheetFormatPr defaultColWidth="9.7109375" defaultRowHeight="12.75" x14ac:dyDescent="0.2"/>
  <cols>
    <col min="1" max="1" width="32.28515625" style="5" customWidth="1"/>
    <col min="4" max="7" width="0" hidden="1" customWidth="1"/>
  </cols>
  <sheetData>
    <row r="1" spans="1:20" ht="36" x14ac:dyDescent="0.2">
      <c r="A1" s="47" t="s">
        <v>50</v>
      </c>
    </row>
    <row r="2" spans="1:20" ht="27.75" customHeight="1" x14ac:dyDescent="0.2">
      <c r="A2" s="6" t="s">
        <v>190</v>
      </c>
      <c r="B2" s="73">
        <f>'AVIA25% '!B2</f>
        <v>45953</v>
      </c>
      <c r="C2" s="73">
        <f>'AVIA25% '!C2</f>
        <v>45954</v>
      </c>
      <c r="D2" s="73">
        <f>'AVIA25% '!D2</f>
        <v>45955</v>
      </c>
      <c r="E2" s="73" t="e">
        <f>'AVIA25% '!E2</f>
        <v>#REF!</v>
      </c>
      <c r="F2" s="73">
        <f>'AVIA25% '!F2</f>
        <v>45962</v>
      </c>
      <c r="G2" s="73">
        <f>'AVIA25% '!G2</f>
        <v>45963</v>
      </c>
      <c r="H2" s="73">
        <f>'AVIA25% '!H2</f>
        <v>45965</v>
      </c>
      <c r="I2" s="73">
        <f>'AVIA25% '!I2</f>
        <v>45966</v>
      </c>
      <c r="J2" s="73">
        <f>'AVIA25% '!J2</f>
        <v>45968</v>
      </c>
      <c r="K2" s="73">
        <f>'AVIA25% '!K2</f>
        <v>45970</v>
      </c>
      <c r="L2" s="73">
        <f>'AVIA25% '!L2</f>
        <v>45975</v>
      </c>
      <c r="M2" s="73">
        <f>'AVIA25% '!M2</f>
        <v>45977</v>
      </c>
      <c r="N2" s="73">
        <f>'AVIA25% '!N2</f>
        <v>45982</v>
      </c>
      <c r="O2" s="73">
        <f>'AVIA25% '!O2</f>
        <v>45984</v>
      </c>
      <c r="P2" s="73">
        <f>'AVIA25% '!P2</f>
        <v>45989</v>
      </c>
      <c r="Q2" s="73">
        <f>'AVIA25% '!Q2</f>
        <v>45991</v>
      </c>
      <c r="R2" s="73">
        <f>'AVIA25% '!R2</f>
        <v>45992</v>
      </c>
      <c r="S2" s="73">
        <f>'AVIA25% '!S2</f>
        <v>45996</v>
      </c>
      <c r="T2" s="73">
        <f>'AVIA25% '!T2</f>
        <v>45998</v>
      </c>
    </row>
    <row r="3" spans="1:20" ht="27.75" customHeight="1" x14ac:dyDescent="0.2">
      <c r="A3" s="48"/>
      <c r="B3" s="73">
        <f>'AVIA25% '!B3</f>
        <v>45953</v>
      </c>
      <c r="C3" s="73">
        <f>'AVIA25% '!C3</f>
        <v>45954</v>
      </c>
      <c r="D3" s="73">
        <f>'AVIA25% '!D3</f>
        <v>45961</v>
      </c>
      <c r="E3" s="73" t="e">
        <f>'AVIA25% '!E3</f>
        <v>#REF!</v>
      </c>
      <c r="F3" s="73">
        <f>'AVIA25% '!F3</f>
        <v>45962</v>
      </c>
      <c r="G3" s="73">
        <f>'AVIA25% '!G3</f>
        <v>45964</v>
      </c>
      <c r="H3" s="73">
        <f>'AVIA25% '!H3</f>
        <v>45965</v>
      </c>
      <c r="I3" s="73">
        <f>'AVIA25% '!I3</f>
        <v>45967</v>
      </c>
      <c r="J3" s="73">
        <f>'AVIA25% '!J3</f>
        <v>45969</v>
      </c>
      <c r="K3" s="73">
        <f>'AVIA25% '!K3</f>
        <v>45974</v>
      </c>
      <c r="L3" s="73">
        <f>'AVIA25% '!L3</f>
        <v>45976</v>
      </c>
      <c r="M3" s="73">
        <f>'AVIA25% '!M3</f>
        <v>45981</v>
      </c>
      <c r="N3" s="73">
        <f>'AVIA25% '!N3</f>
        <v>45983</v>
      </c>
      <c r="O3" s="73">
        <f>'AVIA25% '!O3</f>
        <v>45988</v>
      </c>
      <c r="P3" s="73">
        <f>'AVIA25% '!P3</f>
        <v>45990</v>
      </c>
      <c r="Q3" s="73">
        <f>'AVIA25% '!Q3</f>
        <v>45991</v>
      </c>
      <c r="R3" s="73">
        <f>'AVIA25% '!R3</f>
        <v>45995</v>
      </c>
      <c r="S3" s="73">
        <f>'AVIA25% '!S3</f>
        <v>45997</v>
      </c>
      <c r="T3" s="73">
        <f>'AVIA25% '!T3</f>
        <v>46002</v>
      </c>
    </row>
    <row r="4" spans="1:20" x14ac:dyDescent="0.2">
      <c r="A4" s="198" t="s">
        <v>53</v>
      </c>
    </row>
    <row r="5" spans="1:20" x14ac:dyDescent="0.2">
      <c r="A5" s="144">
        <v>1</v>
      </c>
      <c r="B5" s="33">
        <f>'BAR BB| Open rates'!B6*0.75+25</f>
        <v>5950</v>
      </c>
      <c r="C5" s="33">
        <f>'BAR BB| Open rates'!C6*0.75+25</f>
        <v>6850</v>
      </c>
      <c r="D5" s="33">
        <f>'BAR BB| Open rates'!D6*0.75+25</f>
        <v>6850</v>
      </c>
      <c r="E5" s="33" t="e">
        <f>'BAR BB| Open rates'!#REF!*0.75+25</f>
        <v>#REF!</v>
      </c>
      <c r="F5" s="33">
        <f>'BAR BB| Open rates'!E6*0.75+25</f>
        <v>9700</v>
      </c>
      <c r="G5" s="33">
        <f>'BAR BB| Open rates'!F6*0.75+25</f>
        <v>4975</v>
      </c>
      <c r="H5" s="33">
        <f>'BAR BB| Open rates'!G6*0.75+25</f>
        <v>4975</v>
      </c>
      <c r="I5" s="33">
        <f>'BAR BB| Open rates'!H6*0.75+25</f>
        <v>4225</v>
      </c>
      <c r="J5" s="33">
        <f>'BAR BB| Open rates'!I6*0.75+25</f>
        <v>4975</v>
      </c>
      <c r="K5" s="33">
        <f>'BAR BB| Open rates'!J6*0.75+25</f>
        <v>4225</v>
      </c>
      <c r="L5" s="33">
        <f>'BAR BB| Open rates'!K6*0.75+25</f>
        <v>4975</v>
      </c>
      <c r="M5" s="33">
        <f>'BAR BB| Open rates'!L6*0.75+25</f>
        <v>4225</v>
      </c>
      <c r="N5" s="33">
        <f>'BAR BB| Open rates'!M6*0.75+25</f>
        <v>4975</v>
      </c>
      <c r="O5" s="33">
        <f>'BAR BB| Open rates'!N6*0.75+25</f>
        <v>4225</v>
      </c>
      <c r="P5" s="33">
        <f>'BAR BB| Open rates'!O6*0.75+25</f>
        <v>4975</v>
      </c>
      <c r="Q5" s="33">
        <f>'BAR BB| Open rates'!P6*0.75+25</f>
        <v>4225</v>
      </c>
      <c r="R5" s="33">
        <f>'BAR BB| Open rates'!Q6*0.75+25</f>
        <v>4225</v>
      </c>
      <c r="S5" s="33">
        <f>'BAR BB| Open rates'!R6*0.75+25</f>
        <v>4975</v>
      </c>
      <c r="T5" s="33">
        <f>'BAR BB| Open rates'!S6*0.75+25</f>
        <v>4975</v>
      </c>
    </row>
    <row r="6" spans="1:20" x14ac:dyDescent="0.2">
      <c r="A6" s="144">
        <v>2</v>
      </c>
      <c r="B6" s="33">
        <f>'BAR BB| Open rates'!B7*0.75+25</f>
        <v>7075</v>
      </c>
      <c r="C6" s="33">
        <f>'BAR BB| Open rates'!C7*0.75+25</f>
        <v>7975</v>
      </c>
      <c r="D6" s="33">
        <f>'BAR BB| Open rates'!D7*0.75+25</f>
        <v>7975</v>
      </c>
      <c r="E6" s="33" t="e">
        <f>'BAR BB| Open rates'!#REF!*0.75+25</f>
        <v>#REF!</v>
      </c>
      <c r="F6" s="33">
        <f>'BAR BB| Open rates'!E7*0.75+25</f>
        <v>10825</v>
      </c>
      <c r="G6" s="33">
        <f>'BAR BB| Open rates'!F7*0.75+25</f>
        <v>6100</v>
      </c>
      <c r="H6" s="33">
        <f>'BAR BB| Open rates'!G7*0.75+25</f>
        <v>6100</v>
      </c>
      <c r="I6" s="33">
        <f>'BAR BB| Open rates'!H7*0.75+25</f>
        <v>5350</v>
      </c>
      <c r="J6" s="33">
        <f>'BAR BB| Open rates'!I7*0.75+25</f>
        <v>6100</v>
      </c>
      <c r="K6" s="33">
        <f>'BAR BB| Open rates'!J7*0.75+25</f>
        <v>5350</v>
      </c>
      <c r="L6" s="33">
        <f>'BAR BB| Open rates'!K7*0.75+25</f>
        <v>6100</v>
      </c>
      <c r="M6" s="33">
        <f>'BAR BB| Open rates'!L7*0.75+25</f>
        <v>5350</v>
      </c>
      <c r="N6" s="33">
        <f>'BAR BB| Open rates'!M7*0.75+25</f>
        <v>6100</v>
      </c>
      <c r="O6" s="33">
        <f>'BAR BB| Open rates'!N7*0.75+25</f>
        <v>5350</v>
      </c>
      <c r="P6" s="33">
        <f>'BAR BB| Open rates'!O7*0.75+25</f>
        <v>6100</v>
      </c>
      <c r="Q6" s="33">
        <f>'BAR BB| Open rates'!P7*0.75+25</f>
        <v>5350</v>
      </c>
      <c r="R6" s="33">
        <f>'BAR BB| Open rates'!Q7*0.75+25</f>
        <v>5350</v>
      </c>
      <c r="S6" s="33">
        <f>'BAR BB| Open rates'!R7*0.75+25</f>
        <v>6100</v>
      </c>
      <c r="T6" s="33">
        <f>'BAR BB| Open rates'!S7*0.75+25</f>
        <v>6100</v>
      </c>
    </row>
    <row r="7" spans="1:20" x14ac:dyDescent="0.2">
      <c r="A7" s="198" t="s">
        <v>54</v>
      </c>
      <c r="B7" s="33"/>
      <c r="C7" s="33"/>
      <c r="D7" s="33"/>
      <c r="E7" s="33"/>
      <c r="F7" s="33"/>
      <c r="G7" s="33"/>
      <c r="H7" s="33"/>
      <c r="I7" s="33"/>
      <c r="J7" s="33"/>
      <c r="K7" s="33"/>
      <c r="L7" s="33"/>
      <c r="M7" s="33"/>
      <c r="N7" s="33"/>
      <c r="O7" s="33"/>
      <c r="P7" s="33"/>
      <c r="Q7" s="33"/>
      <c r="R7" s="33"/>
      <c r="S7" s="33"/>
      <c r="T7" s="33"/>
    </row>
    <row r="8" spans="1:20" x14ac:dyDescent="0.2">
      <c r="A8" s="144">
        <v>1</v>
      </c>
      <c r="B8" s="33">
        <f>'BAR BB| Open rates'!B9*0.75+25</f>
        <v>7450</v>
      </c>
      <c r="C8" s="33">
        <f>'BAR BB| Open rates'!C9*0.75+25</f>
        <v>8350</v>
      </c>
      <c r="D8" s="33">
        <f>'BAR BB| Open rates'!D9*0.75+25</f>
        <v>8350</v>
      </c>
      <c r="E8" s="33" t="e">
        <f>'BAR BB| Open rates'!#REF!*0.75+25</f>
        <v>#REF!</v>
      </c>
      <c r="F8" s="33">
        <f>'BAR BB| Open rates'!E9*0.75+25</f>
        <v>11200</v>
      </c>
      <c r="G8" s="33">
        <f>'BAR BB| Open rates'!F9*0.75+25</f>
        <v>6475</v>
      </c>
      <c r="H8" s="33">
        <f>'BAR BB| Open rates'!G9*0.75+25</f>
        <v>6475</v>
      </c>
      <c r="I8" s="33">
        <f>'BAR BB| Open rates'!H9*0.75+25</f>
        <v>5725</v>
      </c>
      <c r="J8" s="33">
        <f>'BAR BB| Open rates'!I9*0.75+25</f>
        <v>6475</v>
      </c>
      <c r="K8" s="33">
        <f>'BAR BB| Open rates'!J9*0.75+25</f>
        <v>5725</v>
      </c>
      <c r="L8" s="33">
        <f>'BAR BB| Open rates'!K9*0.75+25</f>
        <v>6475</v>
      </c>
      <c r="M8" s="33">
        <f>'BAR BB| Open rates'!L9*0.75+25</f>
        <v>5725</v>
      </c>
      <c r="N8" s="33">
        <f>'BAR BB| Open rates'!M9*0.75+25</f>
        <v>6475</v>
      </c>
      <c r="O8" s="33">
        <f>'BAR BB| Open rates'!N9*0.75+25</f>
        <v>5725</v>
      </c>
      <c r="P8" s="33">
        <f>'BAR BB| Open rates'!O9*0.75+25</f>
        <v>6475</v>
      </c>
      <c r="Q8" s="33">
        <f>'BAR BB| Open rates'!P9*0.75+25</f>
        <v>5725</v>
      </c>
      <c r="R8" s="33">
        <f>'BAR BB| Open rates'!Q9*0.75+25</f>
        <v>5725</v>
      </c>
      <c r="S8" s="33">
        <f>'BAR BB| Open rates'!R9*0.75+25</f>
        <v>6475</v>
      </c>
      <c r="T8" s="33">
        <f>'BAR BB| Open rates'!S9*0.75+25</f>
        <v>6475</v>
      </c>
    </row>
    <row r="9" spans="1:20" x14ac:dyDescent="0.2">
      <c r="A9" s="144">
        <v>2</v>
      </c>
      <c r="B9" s="33">
        <f>'BAR BB| Open rates'!B10*0.75+25</f>
        <v>8575</v>
      </c>
      <c r="C9" s="33">
        <f>'BAR BB| Open rates'!C10*0.75+25</f>
        <v>9475</v>
      </c>
      <c r="D9" s="33">
        <f>'BAR BB| Open rates'!D10*0.75+25</f>
        <v>9475</v>
      </c>
      <c r="E9" s="33" t="e">
        <f>'BAR BB| Open rates'!#REF!*0.75+25</f>
        <v>#REF!</v>
      </c>
      <c r="F9" s="33">
        <f>'BAR BB| Open rates'!E10*0.75+25</f>
        <v>12325</v>
      </c>
      <c r="G9" s="33">
        <f>'BAR BB| Open rates'!F10*0.75+25</f>
        <v>7600</v>
      </c>
      <c r="H9" s="33">
        <f>'BAR BB| Open rates'!G10*0.75+25</f>
        <v>7600</v>
      </c>
      <c r="I9" s="33">
        <f>'BAR BB| Open rates'!H10*0.75+25</f>
        <v>6850</v>
      </c>
      <c r="J9" s="33">
        <f>'BAR BB| Open rates'!I10*0.75+25</f>
        <v>7600</v>
      </c>
      <c r="K9" s="33">
        <f>'BAR BB| Open rates'!J10*0.75+25</f>
        <v>6850</v>
      </c>
      <c r="L9" s="33">
        <f>'BAR BB| Open rates'!K10*0.75+25</f>
        <v>7600</v>
      </c>
      <c r="M9" s="33">
        <f>'BAR BB| Open rates'!L10*0.75+25</f>
        <v>6850</v>
      </c>
      <c r="N9" s="33">
        <f>'BAR BB| Open rates'!M10*0.75+25</f>
        <v>7600</v>
      </c>
      <c r="O9" s="33">
        <f>'BAR BB| Open rates'!N10*0.75+25</f>
        <v>6850</v>
      </c>
      <c r="P9" s="33">
        <f>'BAR BB| Open rates'!O10*0.75+25</f>
        <v>7600</v>
      </c>
      <c r="Q9" s="33">
        <f>'BAR BB| Open rates'!P10*0.75+25</f>
        <v>6850</v>
      </c>
      <c r="R9" s="33">
        <f>'BAR BB| Open rates'!Q10*0.75+25</f>
        <v>6850</v>
      </c>
      <c r="S9" s="33">
        <f>'BAR BB| Open rates'!R10*0.75+25</f>
        <v>7600</v>
      </c>
      <c r="T9" s="33">
        <f>'BAR BB| Open rates'!S10*0.75+25</f>
        <v>7600</v>
      </c>
    </row>
    <row r="10" spans="1:20" x14ac:dyDescent="0.2">
      <c r="A10" s="198" t="s">
        <v>151</v>
      </c>
      <c r="B10" s="33"/>
      <c r="C10" s="33"/>
      <c r="D10" s="33"/>
      <c r="E10" s="33"/>
      <c r="F10" s="33"/>
      <c r="G10" s="33"/>
      <c r="H10" s="33"/>
      <c r="I10" s="33"/>
      <c r="J10" s="33"/>
      <c r="K10" s="33"/>
      <c r="L10" s="33"/>
      <c r="M10" s="33"/>
      <c r="N10" s="33"/>
      <c r="O10" s="33"/>
      <c r="P10" s="33"/>
      <c r="Q10" s="33"/>
      <c r="R10" s="33"/>
      <c r="S10" s="33"/>
      <c r="T10" s="33"/>
    </row>
    <row r="11" spans="1:20" x14ac:dyDescent="0.2">
      <c r="A11" s="144">
        <v>1</v>
      </c>
      <c r="B11" s="33">
        <f>'BAR BB| Open rates'!B12*0.75+25</f>
        <v>8200</v>
      </c>
      <c r="C11" s="33">
        <f>'BAR BB| Open rates'!C12*0.75+25</f>
        <v>9100</v>
      </c>
      <c r="D11" s="33">
        <f>'BAR BB| Open rates'!D12*0.75+25</f>
        <v>9100</v>
      </c>
      <c r="E11" s="33" t="e">
        <f>'BAR BB| Open rates'!#REF!*0.75+25</f>
        <v>#REF!</v>
      </c>
      <c r="F11" s="33">
        <f>'BAR BB| Open rates'!E12*0.75+25</f>
        <v>11950</v>
      </c>
      <c r="G11" s="33">
        <f>'BAR BB| Open rates'!F12*0.75+25</f>
        <v>7225</v>
      </c>
      <c r="H11" s="33">
        <f>'BAR BB| Open rates'!G12*0.75+25</f>
        <v>7225</v>
      </c>
      <c r="I11" s="33">
        <f>'BAR BB| Open rates'!H12*0.75+25</f>
        <v>6475</v>
      </c>
      <c r="J11" s="33">
        <f>'BAR BB| Open rates'!I12*0.75+25</f>
        <v>7225</v>
      </c>
      <c r="K11" s="33">
        <f>'BAR BB| Open rates'!J12*0.75+25</f>
        <v>6475</v>
      </c>
      <c r="L11" s="33">
        <f>'BAR BB| Open rates'!K12*0.75+25</f>
        <v>7225</v>
      </c>
      <c r="M11" s="33">
        <f>'BAR BB| Open rates'!L12*0.75+25</f>
        <v>6475</v>
      </c>
      <c r="N11" s="33">
        <f>'BAR BB| Open rates'!M12*0.75+25</f>
        <v>7225</v>
      </c>
      <c r="O11" s="33">
        <f>'BAR BB| Open rates'!N12*0.75+25</f>
        <v>6475</v>
      </c>
      <c r="P11" s="33">
        <f>'BAR BB| Open rates'!O12*0.75+25</f>
        <v>7225</v>
      </c>
      <c r="Q11" s="33">
        <f>'BAR BB| Open rates'!P12*0.75+25</f>
        <v>6475</v>
      </c>
      <c r="R11" s="33">
        <f>'BAR BB| Open rates'!Q12*0.75+25</f>
        <v>6475</v>
      </c>
      <c r="S11" s="33">
        <f>'BAR BB| Open rates'!R12*0.75+25</f>
        <v>7225</v>
      </c>
      <c r="T11" s="33">
        <f>'BAR BB| Open rates'!S12*0.75+25</f>
        <v>7225</v>
      </c>
    </row>
    <row r="12" spans="1:20" x14ac:dyDescent="0.2">
      <c r="A12" s="144">
        <v>2</v>
      </c>
      <c r="B12" s="33">
        <f>'BAR BB| Open rates'!B13*0.75+25</f>
        <v>9325</v>
      </c>
      <c r="C12" s="33">
        <f>'BAR BB| Open rates'!C13*0.75+25</f>
        <v>10225</v>
      </c>
      <c r="D12" s="33">
        <f>'BAR BB| Open rates'!D13*0.75+25</f>
        <v>10225</v>
      </c>
      <c r="E12" s="33" t="e">
        <f>'BAR BB| Open rates'!#REF!*0.75+25</f>
        <v>#REF!</v>
      </c>
      <c r="F12" s="33">
        <f>'BAR BB| Open rates'!E13*0.75+25</f>
        <v>13075</v>
      </c>
      <c r="G12" s="33">
        <f>'BAR BB| Open rates'!F13*0.75+25</f>
        <v>8350</v>
      </c>
      <c r="H12" s="33">
        <f>'BAR BB| Open rates'!G13*0.75+25</f>
        <v>8350</v>
      </c>
      <c r="I12" s="33">
        <f>'BAR BB| Open rates'!H13*0.75+25</f>
        <v>7600</v>
      </c>
      <c r="J12" s="33">
        <f>'BAR BB| Open rates'!I13*0.75+25</f>
        <v>8350</v>
      </c>
      <c r="K12" s="33">
        <f>'BAR BB| Open rates'!J13*0.75+25</f>
        <v>7600</v>
      </c>
      <c r="L12" s="33">
        <f>'BAR BB| Open rates'!K13*0.75+25</f>
        <v>8350</v>
      </c>
      <c r="M12" s="33">
        <f>'BAR BB| Open rates'!L13*0.75+25</f>
        <v>7600</v>
      </c>
      <c r="N12" s="33">
        <f>'BAR BB| Open rates'!M13*0.75+25</f>
        <v>8350</v>
      </c>
      <c r="O12" s="33">
        <f>'BAR BB| Open rates'!N13*0.75+25</f>
        <v>7600</v>
      </c>
      <c r="P12" s="33">
        <f>'BAR BB| Open rates'!O13*0.75+25</f>
        <v>8350</v>
      </c>
      <c r="Q12" s="33">
        <f>'BAR BB| Open rates'!P13*0.75+25</f>
        <v>7600</v>
      </c>
      <c r="R12" s="33">
        <f>'BAR BB| Open rates'!Q13*0.75+25</f>
        <v>7600</v>
      </c>
      <c r="S12" s="33">
        <f>'BAR BB| Open rates'!R13*0.75+25</f>
        <v>8350</v>
      </c>
      <c r="T12" s="33">
        <f>'BAR BB| Open rates'!S13*0.75+25</f>
        <v>8350</v>
      </c>
    </row>
    <row r="13" spans="1:20" x14ac:dyDescent="0.2">
      <c r="A13" s="198" t="s">
        <v>55</v>
      </c>
      <c r="B13" s="33"/>
      <c r="C13" s="33"/>
      <c r="D13" s="33"/>
      <c r="E13" s="33"/>
      <c r="F13" s="33"/>
      <c r="G13" s="33"/>
      <c r="H13" s="33"/>
      <c r="I13" s="33"/>
      <c r="J13" s="33"/>
      <c r="K13" s="33"/>
      <c r="L13" s="33"/>
      <c r="M13" s="33"/>
      <c r="N13" s="33"/>
      <c r="O13" s="33"/>
      <c r="P13" s="33"/>
      <c r="Q13" s="33"/>
      <c r="R13" s="33"/>
      <c r="S13" s="33"/>
      <c r="T13" s="33"/>
    </row>
    <row r="14" spans="1:20" x14ac:dyDescent="0.2">
      <c r="A14" s="144">
        <v>1</v>
      </c>
      <c r="B14" s="33">
        <f>'BAR BB| Open rates'!B15*0.75+25</f>
        <v>10900</v>
      </c>
      <c r="C14" s="33">
        <f>'BAR BB| Open rates'!C15*0.75+25</f>
        <v>11800</v>
      </c>
      <c r="D14" s="33">
        <f>'BAR BB| Open rates'!D15*0.75+25</f>
        <v>11800</v>
      </c>
      <c r="E14" s="33" t="e">
        <f>'BAR BB| Open rates'!#REF!*0.75+25</f>
        <v>#REF!</v>
      </c>
      <c r="F14" s="33">
        <f>'BAR BB| Open rates'!E15*0.75+25</f>
        <v>14650</v>
      </c>
      <c r="G14" s="33">
        <f>'BAR BB| Open rates'!F15*0.75+25</f>
        <v>9925</v>
      </c>
      <c r="H14" s="33">
        <f>'BAR BB| Open rates'!G15*0.75+25</f>
        <v>9925</v>
      </c>
      <c r="I14" s="33">
        <f>'BAR BB| Open rates'!H15*0.75+25</f>
        <v>9175</v>
      </c>
      <c r="J14" s="33">
        <f>'BAR BB| Open rates'!I15*0.75+25</f>
        <v>9925</v>
      </c>
      <c r="K14" s="33">
        <f>'BAR BB| Open rates'!J15*0.75+25</f>
        <v>9175</v>
      </c>
      <c r="L14" s="33">
        <f>'BAR BB| Open rates'!K15*0.75+25</f>
        <v>9925</v>
      </c>
      <c r="M14" s="33">
        <f>'BAR BB| Open rates'!L15*0.75+25</f>
        <v>9175</v>
      </c>
      <c r="N14" s="33">
        <f>'BAR BB| Open rates'!M15*0.75+25</f>
        <v>9925</v>
      </c>
      <c r="O14" s="33">
        <f>'BAR BB| Open rates'!N15*0.75+25</f>
        <v>9175</v>
      </c>
      <c r="P14" s="33">
        <f>'BAR BB| Open rates'!O15*0.75+25</f>
        <v>9925</v>
      </c>
      <c r="Q14" s="33">
        <f>'BAR BB| Open rates'!P15*0.75+25</f>
        <v>9175</v>
      </c>
      <c r="R14" s="33">
        <f>'BAR BB| Open rates'!Q15*0.75+25</f>
        <v>9175</v>
      </c>
      <c r="S14" s="33">
        <f>'BAR BB| Open rates'!R15*0.75+25</f>
        <v>9925</v>
      </c>
      <c r="T14" s="33">
        <f>'BAR BB| Open rates'!S15*0.75+25</f>
        <v>9925</v>
      </c>
    </row>
    <row r="15" spans="1:20" x14ac:dyDescent="0.2">
      <c r="A15" s="144">
        <v>2</v>
      </c>
      <c r="B15" s="33">
        <f>'BAR BB| Open rates'!B16*0.75+25</f>
        <v>12025</v>
      </c>
      <c r="C15" s="33">
        <f>'BAR BB| Open rates'!C16*0.75+25</f>
        <v>12925</v>
      </c>
      <c r="D15" s="33">
        <f>'BAR BB| Open rates'!D16*0.75+25</f>
        <v>12925</v>
      </c>
      <c r="E15" s="33" t="e">
        <f>'BAR BB| Open rates'!#REF!*0.75+25</f>
        <v>#REF!</v>
      </c>
      <c r="F15" s="33">
        <f>'BAR BB| Open rates'!E16*0.75+25</f>
        <v>15775</v>
      </c>
      <c r="G15" s="33">
        <f>'BAR BB| Open rates'!F16*0.75+25</f>
        <v>11050</v>
      </c>
      <c r="H15" s="33">
        <f>'BAR BB| Open rates'!G16*0.75+25</f>
        <v>11050</v>
      </c>
      <c r="I15" s="33">
        <f>'BAR BB| Open rates'!H16*0.75+25</f>
        <v>10300</v>
      </c>
      <c r="J15" s="33">
        <f>'BAR BB| Open rates'!I16*0.75+25</f>
        <v>11050</v>
      </c>
      <c r="K15" s="33">
        <f>'BAR BB| Open rates'!J16*0.75+25</f>
        <v>10300</v>
      </c>
      <c r="L15" s="33">
        <f>'BAR BB| Open rates'!K16*0.75+25</f>
        <v>11050</v>
      </c>
      <c r="M15" s="33">
        <f>'BAR BB| Open rates'!L16*0.75+25</f>
        <v>10300</v>
      </c>
      <c r="N15" s="33">
        <f>'BAR BB| Open rates'!M16*0.75+25</f>
        <v>11050</v>
      </c>
      <c r="O15" s="33">
        <f>'BAR BB| Open rates'!N16*0.75+25</f>
        <v>10300</v>
      </c>
      <c r="P15" s="33">
        <f>'BAR BB| Open rates'!O16*0.75+25</f>
        <v>11050</v>
      </c>
      <c r="Q15" s="33">
        <f>'BAR BB| Open rates'!P16*0.75+25</f>
        <v>10300</v>
      </c>
      <c r="R15" s="33">
        <f>'BAR BB| Open rates'!Q16*0.75+25</f>
        <v>10300</v>
      </c>
      <c r="S15" s="33">
        <f>'BAR BB| Open rates'!R16*0.75+25</f>
        <v>11050</v>
      </c>
      <c r="T15" s="33">
        <f>'BAR BB| Open rates'!S16*0.75+25</f>
        <v>11050</v>
      </c>
    </row>
    <row r="16" spans="1:20" x14ac:dyDescent="0.2">
      <c r="A16" s="198" t="s">
        <v>160</v>
      </c>
      <c r="B16" s="33"/>
      <c r="C16" s="33"/>
      <c r="D16" s="33"/>
      <c r="E16" s="33"/>
      <c r="F16" s="33"/>
      <c r="G16" s="33"/>
      <c r="H16" s="33"/>
      <c r="I16" s="33"/>
      <c r="J16" s="33"/>
      <c r="K16" s="33"/>
      <c r="L16" s="33"/>
      <c r="M16" s="33"/>
      <c r="N16" s="33"/>
      <c r="O16" s="33"/>
      <c r="P16" s="33"/>
      <c r="Q16" s="33"/>
      <c r="R16" s="33"/>
      <c r="S16" s="33"/>
      <c r="T16" s="33"/>
    </row>
    <row r="17" spans="1:20" x14ac:dyDescent="0.2">
      <c r="A17" s="144">
        <v>1</v>
      </c>
      <c r="B17" s="33">
        <f>'BAR BB| Open rates'!B18*0.75+25</f>
        <v>11275</v>
      </c>
      <c r="C17" s="33">
        <f>'BAR BB| Open rates'!C18*0.75+25</f>
        <v>12175</v>
      </c>
      <c r="D17" s="33">
        <f>'BAR BB| Open rates'!D18*0.75+25</f>
        <v>12175</v>
      </c>
      <c r="E17" s="33" t="e">
        <f>'BAR BB| Open rates'!#REF!*0.75+25</f>
        <v>#REF!</v>
      </c>
      <c r="F17" s="33">
        <f>'BAR BB| Open rates'!E18*0.75+25</f>
        <v>15025</v>
      </c>
      <c r="G17" s="33">
        <f>'BAR BB| Open rates'!F18*0.75+25</f>
        <v>10300</v>
      </c>
      <c r="H17" s="33">
        <f>'BAR BB| Open rates'!G18*0.75+25</f>
        <v>10300</v>
      </c>
      <c r="I17" s="33">
        <f>'BAR BB| Open rates'!H18*0.75+25</f>
        <v>9550</v>
      </c>
      <c r="J17" s="33">
        <f>'BAR BB| Open rates'!I18*0.75+25</f>
        <v>10300</v>
      </c>
      <c r="K17" s="33">
        <f>'BAR BB| Open rates'!J18*0.75+25</f>
        <v>9550</v>
      </c>
      <c r="L17" s="33">
        <f>'BAR BB| Open rates'!K18*0.75+25</f>
        <v>10300</v>
      </c>
      <c r="M17" s="33">
        <f>'BAR BB| Open rates'!L18*0.75+25</f>
        <v>9550</v>
      </c>
      <c r="N17" s="33">
        <f>'BAR BB| Open rates'!M18*0.75+25</f>
        <v>10300</v>
      </c>
      <c r="O17" s="33">
        <f>'BAR BB| Open rates'!N18*0.75+25</f>
        <v>9550</v>
      </c>
      <c r="P17" s="33">
        <f>'BAR BB| Open rates'!O18*0.75+25</f>
        <v>10300</v>
      </c>
      <c r="Q17" s="33">
        <f>'BAR BB| Open rates'!P18*0.75+25</f>
        <v>9550</v>
      </c>
      <c r="R17" s="33">
        <f>'BAR BB| Open rates'!Q18*0.75+25</f>
        <v>9550</v>
      </c>
      <c r="S17" s="33">
        <f>'BAR BB| Open rates'!R18*0.75+25</f>
        <v>10300</v>
      </c>
      <c r="T17" s="33">
        <f>'BAR BB| Open rates'!S18*0.75+25</f>
        <v>10300</v>
      </c>
    </row>
    <row r="18" spans="1:20" x14ac:dyDescent="0.2">
      <c r="A18" s="144">
        <v>2</v>
      </c>
      <c r="B18" s="33">
        <f>'BAR BB| Open rates'!B19*0.75+25</f>
        <v>12400</v>
      </c>
      <c r="C18" s="33">
        <f>'BAR BB| Open rates'!C19*0.75+25</f>
        <v>13300</v>
      </c>
      <c r="D18" s="33">
        <f>'BAR BB| Open rates'!D19*0.75+25</f>
        <v>13300</v>
      </c>
      <c r="E18" s="33" t="e">
        <f>'BAR BB| Open rates'!#REF!*0.75+25</f>
        <v>#REF!</v>
      </c>
      <c r="F18" s="33">
        <f>'BAR BB| Open rates'!E19*0.75+25</f>
        <v>16150</v>
      </c>
      <c r="G18" s="33">
        <f>'BAR BB| Open rates'!F19*0.75+25</f>
        <v>11425</v>
      </c>
      <c r="H18" s="33">
        <f>'BAR BB| Open rates'!G19*0.75+25</f>
        <v>11425</v>
      </c>
      <c r="I18" s="33">
        <f>'BAR BB| Open rates'!H19*0.75+25</f>
        <v>10675</v>
      </c>
      <c r="J18" s="33">
        <f>'BAR BB| Open rates'!I19*0.75+25</f>
        <v>11425</v>
      </c>
      <c r="K18" s="33">
        <f>'BAR BB| Open rates'!J19*0.75+25</f>
        <v>10675</v>
      </c>
      <c r="L18" s="33">
        <f>'BAR BB| Open rates'!K19*0.75+25</f>
        <v>11425</v>
      </c>
      <c r="M18" s="33">
        <f>'BAR BB| Open rates'!L19*0.75+25</f>
        <v>10675</v>
      </c>
      <c r="N18" s="33">
        <f>'BAR BB| Open rates'!M19*0.75+25</f>
        <v>11425</v>
      </c>
      <c r="O18" s="33">
        <f>'BAR BB| Open rates'!N19*0.75+25</f>
        <v>10675</v>
      </c>
      <c r="P18" s="33">
        <f>'BAR BB| Open rates'!O19*0.75+25</f>
        <v>11425</v>
      </c>
      <c r="Q18" s="33">
        <f>'BAR BB| Open rates'!P19*0.75+25</f>
        <v>10675</v>
      </c>
      <c r="R18" s="33">
        <f>'BAR BB| Open rates'!Q19*0.75+25</f>
        <v>10675</v>
      </c>
      <c r="S18" s="33">
        <f>'BAR BB| Open rates'!R19*0.75+25</f>
        <v>11425</v>
      </c>
      <c r="T18" s="33">
        <f>'BAR BB| Open rates'!S19*0.75+25</f>
        <v>11425</v>
      </c>
    </row>
    <row r="19" spans="1:20" x14ac:dyDescent="0.2">
      <c r="A19" s="198" t="s">
        <v>56</v>
      </c>
      <c r="B19" s="33"/>
      <c r="C19" s="33"/>
      <c r="D19" s="33"/>
      <c r="E19" s="33"/>
      <c r="F19" s="33"/>
      <c r="G19" s="33"/>
      <c r="H19" s="33"/>
      <c r="I19" s="33"/>
      <c r="J19" s="33"/>
      <c r="K19" s="33"/>
      <c r="L19" s="33"/>
      <c r="M19" s="33"/>
      <c r="N19" s="33"/>
      <c r="O19" s="33"/>
      <c r="P19" s="33"/>
      <c r="Q19" s="33"/>
      <c r="R19" s="33"/>
      <c r="S19" s="33"/>
      <c r="T19" s="33"/>
    </row>
    <row r="20" spans="1:20" x14ac:dyDescent="0.2">
      <c r="A20" s="144">
        <v>1</v>
      </c>
      <c r="B20" s="33">
        <f>'BAR BB| Open rates'!B21*0.75+25</f>
        <v>12700</v>
      </c>
      <c r="C20" s="33">
        <f>'BAR BB| Open rates'!C21*0.75+25</f>
        <v>13600</v>
      </c>
      <c r="D20" s="33">
        <f>'BAR BB| Open rates'!D21*0.75+25</f>
        <v>13600</v>
      </c>
      <c r="E20" s="33" t="e">
        <f>'BAR BB| Open rates'!#REF!*0.75+25</f>
        <v>#REF!</v>
      </c>
      <c r="F20" s="33">
        <f>'BAR BB| Open rates'!E21*0.75+25</f>
        <v>16450</v>
      </c>
      <c r="G20" s="33">
        <f>'BAR BB| Open rates'!F21*0.75+25</f>
        <v>11725</v>
      </c>
      <c r="H20" s="33">
        <f>'BAR BB| Open rates'!G21*0.75+25</f>
        <v>11725</v>
      </c>
      <c r="I20" s="33">
        <f>'BAR BB| Open rates'!H21*0.75+25</f>
        <v>10975</v>
      </c>
      <c r="J20" s="33">
        <f>'BAR BB| Open rates'!I21*0.75+25</f>
        <v>11725</v>
      </c>
      <c r="K20" s="33">
        <f>'BAR BB| Open rates'!J21*0.75+25</f>
        <v>10975</v>
      </c>
      <c r="L20" s="33">
        <f>'BAR BB| Open rates'!K21*0.75+25</f>
        <v>11725</v>
      </c>
      <c r="M20" s="33">
        <f>'BAR BB| Open rates'!L21*0.75+25</f>
        <v>10975</v>
      </c>
      <c r="N20" s="33">
        <f>'BAR BB| Open rates'!M21*0.75+25</f>
        <v>11725</v>
      </c>
      <c r="O20" s="33">
        <f>'BAR BB| Open rates'!N21*0.75+25</f>
        <v>10975</v>
      </c>
      <c r="P20" s="33">
        <f>'BAR BB| Open rates'!O21*0.75+25</f>
        <v>11725</v>
      </c>
      <c r="Q20" s="33">
        <f>'BAR BB| Open rates'!P21*0.75+25</f>
        <v>10975</v>
      </c>
      <c r="R20" s="33">
        <f>'BAR BB| Open rates'!Q21*0.75+25</f>
        <v>10975</v>
      </c>
      <c r="S20" s="33">
        <f>'BAR BB| Open rates'!R21*0.75+25</f>
        <v>11725</v>
      </c>
      <c r="T20" s="33">
        <f>'BAR BB| Open rates'!S21*0.75+25</f>
        <v>11725</v>
      </c>
    </row>
    <row r="21" spans="1:20" x14ac:dyDescent="0.2">
      <c r="A21" s="144">
        <v>2</v>
      </c>
      <c r="B21" s="33">
        <f>'BAR BB| Open rates'!B22*0.75+25</f>
        <v>13825</v>
      </c>
      <c r="C21" s="33">
        <f>'BAR BB| Open rates'!C22*0.75+25</f>
        <v>14725</v>
      </c>
      <c r="D21" s="33">
        <f>'BAR BB| Open rates'!D22*0.75+25</f>
        <v>14725</v>
      </c>
      <c r="E21" s="33" t="e">
        <f>'BAR BB| Open rates'!#REF!*0.75+25</f>
        <v>#REF!</v>
      </c>
      <c r="F21" s="33">
        <f>'BAR BB| Open rates'!E22*0.75+25</f>
        <v>17575</v>
      </c>
      <c r="G21" s="33">
        <f>'BAR BB| Open rates'!F22*0.75+25</f>
        <v>12850</v>
      </c>
      <c r="H21" s="33">
        <f>'BAR BB| Open rates'!G22*0.75+25</f>
        <v>12850</v>
      </c>
      <c r="I21" s="33">
        <f>'BAR BB| Open rates'!H22*0.75+25</f>
        <v>12100</v>
      </c>
      <c r="J21" s="33">
        <f>'BAR BB| Open rates'!I22*0.75+25</f>
        <v>12850</v>
      </c>
      <c r="K21" s="33">
        <f>'BAR BB| Open rates'!J22*0.75+25</f>
        <v>12100</v>
      </c>
      <c r="L21" s="33">
        <f>'BAR BB| Open rates'!K22*0.75+25</f>
        <v>12850</v>
      </c>
      <c r="M21" s="33">
        <f>'BAR BB| Open rates'!L22*0.75+25</f>
        <v>12100</v>
      </c>
      <c r="N21" s="33">
        <f>'BAR BB| Open rates'!M22*0.75+25</f>
        <v>12850</v>
      </c>
      <c r="O21" s="33">
        <f>'BAR BB| Open rates'!N22*0.75+25</f>
        <v>12100</v>
      </c>
      <c r="P21" s="33">
        <f>'BAR BB| Open rates'!O22*0.75+25</f>
        <v>12850</v>
      </c>
      <c r="Q21" s="33">
        <f>'BAR BB| Open rates'!P22*0.75+25</f>
        <v>12100</v>
      </c>
      <c r="R21" s="33">
        <f>'BAR BB| Open rates'!Q22*0.75+25</f>
        <v>12100</v>
      </c>
      <c r="S21" s="33">
        <f>'BAR BB| Open rates'!R22*0.75+25</f>
        <v>12850</v>
      </c>
      <c r="T21" s="33">
        <f>'BAR BB| Open rates'!S22*0.75+25</f>
        <v>12850</v>
      </c>
    </row>
    <row r="22" spans="1:20" x14ac:dyDescent="0.2">
      <c r="A22" s="144">
        <v>3</v>
      </c>
      <c r="B22" s="33">
        <f>'BAR BB| Open rates'!B23*0.75+25</f>
        <v>14950</v>
      </c>
      <c r="C22" s="33">
        <f>'BAR BB| Open rates'!C23*0.75+25</f>
        <v>15850</v>
      </c>
      <c r="D22" s="33">
        <f>'BAR BB| Open rates'!D23*0.75+25</f>
        <v>15850</v>
      </c>
      <c r="E22" s="33" t="e">
        <f>'BAR BB| Open rates'!#REF!*0.75+25</f>
        <v>#REF!</v>
      </c>
      <c r="F22" s="33">
        <f>'BAR BB| Open rates'!E23*0.75+25</f>
        <v>18700</v>
      </c>
      <c r="G22" s="33">
        <f>'BAR BB| Open rates'!F23*0.75+25</f>
        <v>13975</v>
      </c>
      <c r="H22" s="33">
        <f>'BAR BB| Open rates'!G23*0.75+25</f>
        <v>13975</v>
      </c>
      <c r="I22" s="33">
        <f>'BAR BB| Open rates'!H23*0.75+25</f>
        <v>13225</v>
      </c>
      <c r="J22" s="33">
        <f>'BAR BB| Open rates'!I23*0.75+25</f>
        <v>13975</v>
      </c>
      <c r="K22" s="33">
        <f>'BAR BB| Open rates'!J23*0.75+25</f>
        <v>13225</v>
      </c>
      <c r="L22" s="33">
        <f>'BAR BB| Open rates'!K23*0.75+25</f>
        <v>13975</v>
      </c>
      <c r="M22" s="33">
        <f>'BAR BB| Open rates'!L23*0.75+25</f>
        <v>13225</v>
      </c>
      <c r="N22" s="33">
        <f>'BAR BB| Open rates'!M23*0.75+25</f>
        <v>13975</v>
      </c>
      <c r="O22" s="33">
        <f>'BAR BB| Open rates'!N23*0.75+25</f>
        <v>13225</v>
      </c>
      <c r="P22" s="33">
        <f>'BAR BB| Open rates'!O23*0.75+25</f>
        <v>13975</v>
      </c>
      <c r="Q22" s="33">
        <f>'BAR BB| Open rates'!P23*0.75+25</f>
        <v>13225</v>
      </c>
      <c r="R22" s="33">
        <f>'BAR BB| Open rates'!Q23*0.75+25</f>
        <v>13225</v>
      </c>
      <c r="S22" s="33">
        <f>'BAR BB| Open rates'!R23*0.75+25</f>
        <v>13975</v>
      </c>
      <c r="T22" s="33">
        <f>'BAR BB| Open rates'!S23*0.75+25</f>
        <v>13975</v>
      </c>
    </row>
    <row r="23" spans="1:20" x14ac:dyDescent="0.2">
      <c r="A23" s="144">
        <v>4</v>
      </c>
      <c r="B23" s="33">
        <f>'BAR BB| Open rates'!B24*0.75+25</f>
        <v>16075</v>
      </c>
      <c r="C23" s="33">
        <f>'BAR BB| Open rates'!C24*0.75+25</f>
        <v>16975</v>
      </c>
      <c r="D23" s="33">
        <f>'BAR BB| Open rates'!D24*0.75+25</f>
        <v>16975</v>
      </c>
      <c r="E23" s="33" t="e">
        <f>'BAR BB| Open rates'!#REF!*0.75+25</f>
        <v>#REF!</v>
      </c>
      <c r="F23" s="33">
        <f>'BAR BB| Open rates'!E24*0.75+25</f>
        <v>19825</v>
      </c>
      <c r="G23" s="33">
        <f>'BAR BB| Open rates'!F24*0.75+25</f>
        <v>15100</v>
      </c>
      <c r="H23" s="33">
        <f>'BAR BB| Open rates'!G24*0.75+25</f>
        <v>15100</v>
      </c>
      <c r="I23" s="33">
        <f>'BAR BB| Open rates'!H24*0.75+25</f>
        <v>14350</v>
      </c>
      <c r="J23" s="33">
        <f>'BAR BB| Open rates'!I24*0.75+25</f>
        <v>15100</v>
      </c>
      <c r="K23" s="33">
        <f>'BAR BB| Open rates'!J24*0.75+25</f>
        <v>14350</v>
      </c>
      <c r="L23" s="33">
        <f>'BAR BB| Open rates'!K24*0.75+25</f>
        <v>15100</v>
      </c>
      <c r="M23" s="33">
        <f>'BAR BB| Open rates'!L24*0.75+25</f>
        <v>14350</v>
      </c>
      <c r="N23" s="33">
        <f>'BAR BB| Open rates'!M24*0.75+25</f>
        <v>15100</v>
      </c>
      <c r="O23" s="33">
        <f>'BAR BB| Open rates'!N24*0.75+25</f>
        <v>14350</v>
      </c>
      <c r="P23" s="33">
        <f>'BAR BB| Open rates'!O24*0.75+25</f>
        <v>15100</v>
      </c>
      <c r="Q23" s="33">
        <f>'BAR BB| Open rates'!P24*0.75+25</f>
        <v>14350</v>
      </c>
      <c r="R23" s="33">
        <f>'BAR BB| Open rates'!Q24*0.75+25</f>
        <v>14350</v>
      </c>
      <c r="S23" s="33">
        <f>'BAR BB| Open rates'!R24*0.75+25</f>
        <v>15100</v>
      </c>
      <c r="T23" s="33">
        <f>'BAR BB| Open rates'!S24*0.75+25</f>
        <v>15100</v>
      </c>
    </row>
    <row r="24" spans="1:20" x14ac:dyDescent="0.2">
      <c r="A24" s="198" t="s">
        <v>57</v>
      </c>
      <c r="B24" s="33"/>
      <c r="C24" s="33"/>
      <c r="D24" s="33"/>
      <c r="E24" s="33"/>
      <c r="F24" s="33"/>
      <c r="G24" s="33"/>
      <c r="H24" s="33"/>
      <c r="I24" s="33"/>
      <c r="J24" s="33"/>
      <c r="K24" s="33"/>
      <c r="L24" s="33"/>
      <c r="M24" s="33"/>
      <c r="N24" s="33"/>
      <c r="O24" s="33"/>
      <c r="P24" s="33"/>
      <c r="Q24" s="33"/>
      <c r="R24" s="33"/>
      <c r="S24" s="33"/>
      <c r="T24" s="33"/>
    </row>
    <row r="25" spans="1:20" x14ac:dyDescent="0.2">
      <c r="A25" s="144">
        <v>1</v>
      </c>
      <c r="B25" s="33">
        <f>'BAR BB| Open rates'!B26*0.75+25</f>
        <v>17200</v>
      </c>
      <c r="C25" s="33">
        <f>'BAR BB| Open rates'!C26*0.75+25</f>
        <v>18100</v>
      </c>
      <c r="D25" s="33">
        <f>'BAR BB| Open rates'!D26*0.75+25</f>
        <v>18100</v>
      </c>
      <c r="E25" s="33" t="e">
        <f>'BAR BB| Open rates'!#REF!*0.75+25</f>
        <v>#REF!</v>
      </c>
      <c r="F25" s="33">
        <f>'BAR BB| Open rates'!E26*0.75+25</f>
        <v>20950</v>
      </c>
      <c r="G25" s="33">
        <f>'BAR BB| Open rates'!F26*0.75+25</f>
        <v>16225</v>
      </c>
      <c r="H25" s="33">
        <f>'BAR BB| Open rates'!G26*0.75+25</f>
        <v>16225</v>
      </c>
      <c r="I25" s="33">
        <f>'BAR BB| Open rates'!H26*0.75+25</f>
        <v>15475</v>
      </c>
      <c r="J25" s="33">
        <f>'BAR BB| Open rates'!I26*0.75+25</f>
        <v>16225</v>
      </c>
      <c r="K25" s="33">
        <f>'BAR BB| Open rates'!J26*0.75+25</f>
        <v>15475</v>
      </c>
      <c r="L25" s="33">
        <f>'BAR BB| Open rates'!K26*0.75+25</f>
        <v>16225</v>
      </c>
      <c r="M25" s="33">
        <f>'BAR BB| Open rates'!L26*0.75+25</f>
        <v>15475</v>
      </c>
      <c r="N25" s="33">
        <f>'BAR BB| Open rates'!M26*0.75+25</f>
        <v>16225</v>
      </c>
      <c r="O25" s="33">
        <f>'BAR BB| Open rates'!N26*0.75+25</f>
        <v>15475</v>
      </c>
      <c r="P25" s="33">
        <f>'BAR BB| Open rates'!O26*0.75+25</f>
        <v>16225</v>
      </c>
      <c r="Q25" s="33">
        <f>'BAR BB| Open rates'!P26*0.75+25</f>
        <v>15475</v>
      </c>
      <c r="R25" s="33">
        <f>'BAR BB| Open rates'!Q26*0.75+25</f>
        <v>15475</v>
      </c>
      <c r="S25" s="33">
        <f>'BAR BB| Open rates'!R26*0.75+25</f>
        <v>16225</v>
      </c>
      <c r="T25" s="33">
        <f>'BAR BB| Open rates'!S26*0.75+25</f>
        <v>16225</v>
      </c>
    </row>
    <row r="26" spans="1:20" x14ac:dyDescent="0.2">
      <c r="A26" s="144">
        <v>2</v>
      </c>
      <c r="B26" s="33">
        <f>'BAR BB| Open rates'!B27*0.75+25</f>
        <v>18325</v>
      </c>
      <c r="C26" s="33">
        <f>'BAR BB| Open rates'!C27*0.75+25</f>
        <v>19225</v>
      </c>
      <c r="D26" s="33">
        <f>'BAR BB| Open rates'!D27*0.75+25</f>
        <v>19225</v>
      </c>
      <c r="E26" s="33" t="e">
        <f>'BAR BB| Open rates'!#REF!*0.75+25</f>
        <v>#REF!</v>
      </c>
      <c r="F26" s="33">
        <f>'BAR BB| Open rates'!E27*0.75+25</f>
        <v>22075</v>
      </c>
      <c r="G26" s="33">
        <f>'BAR BB| Open rates'!F27*0.75+25</f>
        <v>17350</v>
      </c>
      <c r="H26" s="33">
        <f>'BAR BB| Open rates'!G27*0.75+25</f>
        <v>17350</v>
      </c>
      <c r="I26" s="33">
        <f>'BAR BB| Open rates'!H27*0.75+25</f>
        <v>16600</v>
      </c>
      <c r="J26" s="33">
        <f>'BAR BB| Open rates'!I27*0.75+25</f>
        <v>17350</v>
      </c>
      <c r="K26" s="33">
        <f>'BAR BB| Open rates'!J27*0.75+25</f>
        <v>16600</v>
      </c>
      <c r="L26" s="33">
        <f>'BAR BB| Open rates'!K27*0.75+25</f>
        <v>17350</v>
      </c>
      <c r="M26" s="33">
        <f>'BAR BB| Open rates'!L27*0.75+25</f>
        <v>16600</v>
      </c>
      <c r="N26" s="33">
        <f>'BAR BB| Open rates'!M27*0.75+25</f>
        <v>17350</v>
      </c>
      <c r="O26" s="33">
        <f>'BAR BB| Open rates'!N27*0.75+25</f>
        <v>16600</v>
      </c>
      <c r="P26" s="33">
        <f>'BAR BB| Open rates'!O27*0.75+25</f>
        <v>17350</v>
      </c>
      <c r="Q26" s="33">
        <f>'BAR BB| Open rates'!P27*0.75+25</f>
        <v>16600</v>
      </c>
      <c r="R26" s="33">
        <f>'BAR BB| Open rates'!Q27*0.75+25</f>
        <v>16600</v>
      </c>
      <c r="S26" s="33">
        <f>'BAR BB| Open rates'!R27*0.75+25</f>
        <v>17350</v>
      </c>
      <c r="T26" s="33">
        <f>'BAR BB| Open rates'!S27*0.75+25</f>
        <v>17350</v>
      </c>
    </row>
    <row r="27" spans="1:20" x14ac:dyDescent="0.2">
      <c r="A27" s="144">
        <v>3</v>
      </c>
      <c r="B27" s="33">
        <f>'BAR BB| Open rates'!B28*0.75+25</f>
        <v>19450</v>
      </c>
      <c r="C27" s="33">
        <f>'BAR BB| Open rates'!C28*0.75+25</f>
        <v>20350</v>
      </c>
      <c r="D27" s="33">
        <f>'BAR BB| Open rates'!D28*0.75+25</f>
        <v>20350</v>
      </c>
      <c r="E27" s="33" t="e">
        <f>'BAR BB| Open rates'!#REF!*0.75+25</f>
        <v>#REF!</v>
      </c>
      <c r="F27" s="33">
        <f>'BAR BB| Open rates'!E28*0.75+25</f>
        <v>23200</v>
      </c>
      <c r="G27" s="33">
        <f>'BAR BB| Open rates'!F28*0.75+25</f>
        <v>18475</v>
      </c>
      <c r="H27" s="33">
        <f>'BAR BB| Open rates'!G28*0.75+25</f>
        <v>18475</v>
      </c>
      <c r="I27" s="33">
        <f>'BAR BB| Open rates'!H28*0.75+25</f>
        <v>17725</v>
      </c>
      <c r="J27" s="33">
        <f>'BAR BB| Open rates'!I28*0.75+25</f>
        <v>18475</v>
      </c>
      <c r="K27" s="33">
        <f>'BAR BB| Open rates'!J28*0.75+25</f>
        <v>17725</v>
      </c>
      <c r="L27" s="33">
        <f>'BAR BB| Open rates'!K28*0.75+25</f>
        <v>18475</v>
      </c>
      <c r="M27" s="33">
        <f>'BAR BB| Open rates'!L28*0.75+25</f>
        <v>17725</v>
      </c>
      <c r="N27" s="33">
        <f>'BAR BB| Open rates'!M28*0.75+25</f>
        <v>18475</v>
      </c>
      <c r="O27" s="33">
        <f>'BAR BB| Open rates'!N28*0.75+25</f>
        <v>17725</v>
      </c>
      <c r="P27" s="33">
        <f>'BAR BB| Open rates'!O28*0.75+25</f>
        <v>18475</v>
      </c>
      <c r="Q27" s="33">
        <f>'BAR BB| Open rates'!P28*0.75+25</f>
        <v>17725</v>
      </c>
      <c r="R27" s="33">
        <f>'BAR BB| Open rates'!Q28*0.75+25</f>
        <v>17725</v>
      </c>
      <c r="S27" s="33">
        <f>'BAR BB| Open rates'!R28*0.75+25</f>
        <v>18475</v>
      </c>
      <c r="T27" s="33">
        <f>'BAR BB| Open rates'!S28*0.75+25</f>
        <v>18475</v>
      </c>
    </row>
    <row r="28" spans="1:20" x14ac:dyDescent="0.2">
      <c r="A28" s="144">
        <v>4</v>
      </c>
      <c r="B28" s="33">
        <f>'BAR BB| Open rates'!B29*0.75+25</f>
        <v>20575</v>
      </c>
      <c r="C28" s="33">
        <f>'BAR BB| Open rates'!C29*0.75+25</f>
        <v>21475</v>
      </c>
      <c r="D28" s="33">
        <f>'BAR BB| Open rates'!D29*0.75+25</f>
        <v>21475</v>
      </c>
      <c r="E28" s="33" t="e">
        <f>'BAR BB| Open rates'!#REF!*0.75+25</f>
        <v>#REF!</v>
      </c>
      <c r="F28" s="33">
        <f>'BAR BB| Open rates'!E29*0.75+25</f>
        <v>24325</v>
      </c>
      <c r="G28" s="33">
        <f>'BAR BB| Open rates'!F29*0.75+25</f>
        <v>19600</v>
      </c>
      <c r="H28" s="33">
        <f>'BAR BB| Open rates'!G29*0.75+25</f>
        <v>19600</v>
      </c>
      <c r="I28" s="33">
        <f>'BAR BB| Open rates'!H29*0.75+25</f>
        <v>18850</v>
      </c>
      <c r="J28" s="33">
        <f>'BAR BB| Open rates'!I29*0.75+25</f>
        <v>19600</v>
      </c>
      <c r="K28" s="33">
        <f>'BAR BB| Open rates'!J29*0.75+25</f>
        <v>18850</v>
      </c>
      <c r="L28" s="33">
        <f>'BAR BB| Open rates'!K29*0.75+25</f>
        <v>19600</v>
      </c>
      <c r="M28" s="33">
        <f>'BAR BB| Open rates'!L29*0.75+25</f>
        <v>18850</v>
      </c>
      <c r="N28" s="33">
        <f>'BAR BB| Open rates'!M29*0.75+25</f>
        <v>19600</v>
      </c>
      <c r="O28" s="33">
        <f>'BAR BB| Open rates'!N29*0.75+25</f>
        <v>18850</v>
      </c>
      <c r="P28" s="33">
        <f>'BAR BB| Open rates'!O29*0.75+25</f>
        <v>19600</v>
      </c>
      <c r="Q28" s="33">
        <f>'BAR BB| Open rates'!P29*0.75+25</f>
        <v>18850</v>
      </c>
      <c r="R28" s="33">
        <f>'BAR BB| Open rates'!Q29*0.75+25</f>
        <v>18850</v>
      </c>
      <c r="S28" s="33">
        <f>'BAR BB| Open rates'!R29*0.75+25</f>
        <v>19600</v>
      </c>
      <c r="T28" s="33">
        <f>'BAR BB| Open rates'!S29*0.75+25</f>
        <v>19600</v>
      </c>
    </row>
    <row r="29" spans="1:20" x14ac:dyDescent="0.2">
      <c r="A29" s="106"/>
    </row>
    <row r="30" spans="1:20" x14ac:dyDescent="0.2">
      <c r="A30" s="277" t="s">
        <v>157</v>
      </c>
    </row>
    <row r="31" spans="1:20" x14ac:dyDescent="0.2">
      <c r="A31" s="277"/>
    </row>
    <row r="32" spans="1:20" x14ac:dyDescent="0.2">
      <c r="A32" s="123"/>
    </row>
    <row r="33" spans="1:1" x14ac:dyDescent="0.2">
      <c r="A33" s="169" t="s">
        <v>80</v>
      </c>
    </row>
    <row r="34" spans="1:1" s="209" customFormat="1" ht="24.75" customHeight="1" x14ac:dyDescent="0.2">
      <c r="A34" s="230" t="s">
        <v>297</v>
      </c>
    </row>
    <row r="35" spans="1:1" s="209" customFormat="1" ht="74.25" customHeight="1" x14ac:dyDescent="0.2">
      <c r="A35" s="230" t="s">
        <v>298</v>
      </c>
    </row>
    <row r="36" spans="1:1" x14ac:dyDescent="0.2">
      <c r="A36" s="123"/>
    </row>
    <row r="37" spans="1:1" s="76" customFormat="1" ht="12.75" customHeight="1" x14ac:dyDescent="0.2">
      <c r="A37" s="136" t="s">
        <v>58</v>
      </c>
    </row>
    <row r="38" spans="1:1" s="108" customFormat="1" ht="35.25" customHeight="1" x14ac:dyDescent="0.2">
      <c r="A38" s="145" t="s">
        <v>163</v>
      </c>
    </row>
    <row r="39" spans="1:1" s="108" customFormat="1" ht="35.25" customHeight="1" x14ac:dyDescent="0.2">
      <c r="A39" s="145" t="s">
        <v>188</v>
      </c>
    </row>
    <row r="40" spans="1:1" s="108" customFormat="1" ht="35.25" customHeight="1" x14ac:dyDescent="0.2">
      <c r="A40" s="145" t="s">
        <v>164</v>
      </c>
    </row>
    <row r="41" spans="1:1" s="108" customFormat="1" ht="13.5" customHeight="1" x14ac:dyDescent="0.2">
      <c r="A41" s="145" t="s">
        <v>165</v>
      </c>
    </row>
    <row r="42" spans="1:1" s="108" customFormat="1" ht="35.25" customHeight="1" x14ac:dyDescent="0.2">
      <c r="A42" s="145" t="s">
        <v>162</v>
      </c>
    </row>
    <row r="43" spans="1:1" s="108" customFormat="1" ht="35.25" customHeight="1" x14ac:dyDescent="0.2">
      <c r="A43" s="141" t="s">
        <v>173</v>
      </c>
    </row>
    <row r="44" spans="1:1" s="13" customFormat="1" ht="18" customHeight="1" x14ac:dyDescent="0.2"/>
    <row r="45" spans="1:1" x14ac:dyDescent="0.2">
      <c r="A45" s="138" t="s">
        <v>65</v>
      </c>
    </row>
    <row r="46" spans="1:1" ht="108" x14ac:dyDescent="0.2">
      <c r="A46" s="140" t="s">
        <v>189</v>
      </c>
    </row>
    <row r="47" spans="1:1" x14ac:dyDescent="0.2">
      <c r="A47" s="106"/>
    </row>
    <row r="48" spans="1:1"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sheetData>
  <mergeCells count="1">
    <mergeCell ref="A30:A31"/>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U45"/>
  <sheetViews>
    <sheetView workbookViewId="0">
      <selection activeCell="A45" sqref="A45"/>
    </sheetView>
  </sheetViews>
  <sheetFormatPr defaultColWidth="9.5703125" defaultRowHeight="12" x14ac:dyDescent="0.2"/>
  <cols>
    <col min="1" max="1" width="65" style="214" customWidth="1"/>
    <col min="2" max="2" width="9.5703125" style="214"/>
    <col min="3" max="3" width="9.85546875" style="214" bestFit="1" customWidth="1"/>
    <col min="4" max="5" width="9.5703125" style="214"/>
    <col min="6" max="6" width="9.85546875" style="214" bestFit="1" customWidth="1"/>
    <col min="7" max="8" width="9.5703125" style="214"/>
    <col min="9" max="9" width="9.85546875" style="214" bestFit="1" customWidth="1"/>
    <col min="10" max="10" width="9.5703125" style="214"/>
    <col min="11" max="11" width="9.85546875" style="214" bestFit="1" customWidth="1"/>
    <col min="12" max="12" width="9.5703125" style="214"/>
    <col min="13" max="14" width="9.85546875" style="214" bestFit="1" customWidth="1"/>
    <col min="15" max="16384" width="9.5703125" style="214"/>
  </cols>
  <sheetData>
    <row r="1" spans="1:21" s="5" customFormat="1" ht="24.75" customHeight="1" x14ac:dyDescent="0.2">
      <c r="A1" s="216" t="s">
        <v>50</v>
      </c>
    </row>
    <row r="2" spans="1:21" s="5" customFormat="1" ht="12.75" x14ac:dyDescent="0.2">
      <c r="A2" s="217" t="s">
        <v>5</v>
      </c>
    </row>
    <row r="3" spans="1:21" s="27" customFormat="1" ht="29.25" customHeight="1" x14ac:dyDescent="0.2">
      <c r="A3" s="218" t="s">
        <v>52</v>
      </c>
      <c r="B3" s="238">
        <f>'BAR BB| Open rates'!D3</f>
        <v>45955</v>
      </c>
      <c r="C3" s="238">
        <f>'BAR BB| Open rates'!E3</f>
        <v>45962</v>
      </c>
      <c r="D3" s="238">
        <f>'BAR BB| Open rates'!F3</f>
        <v>45963</v>
      </c>
      <c r="E3" s="238">
        <f>'BAR BB| Open rates'!G3</f>
        <v>45965</v>
      </c>
      <c r="F3" s="238">
        <f>'BAR BB| Open rates'!H3</f>
        <v>45966</v>
      </c>
      <c r="G3" s="238">
        <f>'BAR BB| Open rates'!I3</f>
        <v>45968</v>
      </c>
      <c r="H3" s="238">
        <f>'BAR BB| Open rates'!J3</f>
        <v>45970</v>
      </c>
      <c r="I3" s="238">
        <f>'BAR BB| Open rates'!K3</f>
        <v>45975</v>
      </c>
      <c r="J3" s="238">
        <f>'BAR BB| Open rates'!L3</f>
        <v>45977</v>
      </c>
      <c r="K3" s="238">
        <f>'BAR BB| Open rates'!M3</f>
        <v>45982</v>
      </c>
      <c r="L3" s="238">
        <f>'BAR BB| Open rates'!N3</f>
        <v>45984</v>
      </c>
      <c r="M3" s="238">
        <f>'BAR BB| Open rates'!O3</f>
        <v>45989</v>
      </c>
      <c r="N3" s="238">
        <f>'BAR BB| Open rates'!P3</f>
        <v>45991</v>
      </c>
      <c r="O3" s="238">
        <f>'BAR BB| Open rates'!Q3</f>
        <v>45992</v>
      </c>
      <c r="P3" s="238">
        <f>'BAR BB| Open rates'!R3</f>
        <v>45996</v>
      </c>
      <c r="Q3" s="238">
        <f>'BAR BB| Open rates'!S3</f>
        <v>45998</v>
      </c>
      <c r="R3" s="238">
        <f>'BAR BB| Open rates'!T3</f>
        <v>46003</v>
      </c>
      <c r="S3" s="238">
        <f>'BAR BB| Open rates'!U3</f>
        <v>46005</v>
      </c>
      <c r="T3" s="238">
        <f>'BAR BB| Open rates'!V3</f>
        <v>46010</v>
      </c>
      <c r="U3" s="238">
        <f>'BAR BB| Open rates'!W3</f>
        <v>46014</v>
      </c>
    </row>
    <row r="4" spans="1:21" s="27" customFormat="1" ht="29.25" customHeight="1" x14ac:dyDescent="0.2">
      <c r="A4" s="218"/>
      <c r="B4" s="238">
        <f>'BAR BB| Open rates'!D4</f>
        <v>45961</v>
      </c>
      <c r="C4" s="238">
        <f>'BAR BB| Open rates'!E4</f>
        <v>45962</v>
      </c>
      <c r="D4" s="238">
        <f>'BAR BB| Open rates'!F4</f>
        <v>45964</v>
      </c>
      <c r="E4" s="238">
        <f>'BAR BB| Open rates'!G4</f>
        <v>45965</v>
      </c>
      <c r="F4" s="238">
        <f>'BAR BB| Open rates'!H4</f>
        <v>45967</v>
      </c>
      <c r="G4" s="238">
        <f>'BAR BB| Open rates'!I4</f>
        <v>45969</v>
      </c>
      <c r="H4" s="238">
        <f>'BAR BB| Open rates'!J4</f>
        <v>45974</v>
      </c>
      <c r="I4" s="238">
        <f>'BAR BB| Open rates'!K4</f>
        <v>45976</v>
      </c>
      <c r="J4" s="238">
        <f>'BAR BB| Open rates'!L4</f>
        <v>45981</v>
      </c>
      <c r="K4" s="238">
        <f>'BAR BB| Open rates'!M4</f>
        <v>45983</v>
      </c>
      <c r="L4" s="238">
        <f>'BAR BB| Open rates'!N4</f>
        <v>45988</v>
      </c>
      <c r="M4" s="238">
        <f>'BAR BB| Open rates'!O4</f>
        <v>45990</v>
      </c>
      <c r="N4" s="238">
        <f>'BAR BB| Open rates'!P4</f>
        <v>45991</v>
      </c>
      <c r="O4" s="238">
        <f>'BAR BB| Open rates'!Q4</f>
        <v>45995</v>
      </c>
      <c r="P4" s="238">
        <f>'BAR BB| Open rates'!R4</f>
        <v>45997</v>
      </c>
      <c r="Q4" s="238">
        <f>'BAR BB| Open rates'!S4</f>
        <v>46002</v>
      </c>
      <c r="R4" s="238">
        <f>'BAR BB| Open rates'!T4</f>
        <v>46004</v>
      </c>
      <c r="S4" s="238">
        <f>'BAR BB| Open rates'!U4</f>
        <v>46009</v>
      </c>
      <c r="T4" s="238">
        <f>'BAR BB| Open rates'!V4</f>
        <v>46013</v>
      </c>
      <c r="U4" s="238">
        <v>46015</v>
      </c>
    </row>
    <row r="5" spans="1:21" s="76" customFormat="1" ht="12" customHeight="1" x14ac:dyDescent="0.2">
      <c r="A5" s="213" t="s">
        <v>53</v>
      </c>
    </row>
    <row r="6" spans="1:21" s="76" customFormat="1" ht="12" customHeight="1" x14ac:dyDescent="0.2">
      <c r="A6" s="220">
        <v>1</v>
      </c>
      <c r="B6" s="213">
        <f>'BAR BB| Open rates'!D6-1000</f>
        <v>8100</v>
      </c>
      <c r="C6" s="213">
        <f>'BAR BB| Open rates'!E6-1000</f>
        <v>11900</v>
      </c>
      <c r="D6" s="213">
        <f>'BAR BB| Open rates'!F6-1000</f>
        <v>5600</v>
      </c>
      <c r="E6" s="213">
        <f>'BAR BB| Open rates'!G6-1000</f>
        <v>5600</v>
      </c>
      <c r="F6" s="213">
        <f>'BAR BB| Open rates'!H6-1000</f>
        <v>4600</v>
      </c>
      <c r="G6" s="213">
        <f>'BAR BB| Open rates'!I6-1000</f>
        <v>5600</v>
      </c>
      <c r="H6" s="213">
        <f>'BAR BB| Open rates'!J6-1000</f>
        <v>4600</v>
      </c>
      <c r="I6" s="213">
        <f>'BAR BB| Open rates'!K6-1000</f>
        <v>5600</v>
      </c>
      <c r="J6" s="213">
        <f>'BAR BB| Open rates'!L6-1000</f>
        <v>4600</v>
      </c>
      <c r="K6" s="213">
        <f>'BAR BB| Open rates'!M6-1000</f>
        <v>5600</v>
      </c>
      <c r="L6" s="213">
        <f>'BAR BB| Open rates'!N6-1000</f>
        <v>4600</v>
      </c>
      <c r="M6" s="213">
        <f>'BAR BB| Open rates'!O6-1000</f>
        <v>5600</v>
      </c>
      <c r="N6" s="213">
        <f>'BAR BB| Open rates'!P6-1000</f>
        <v>4600</v>
      </c>
      <c r="O6" s="213">
        <f>'BAR BB| Open rates'!Q6-1000</f>
        <v>4600</v>
      </c>
      <c r="P6" s="213">
        <f>'BAR BB| Open rates'!R6-1000</f>
        <v>5600</v>
      </c>
      <c r="Q6" s="213">
        <f>'BAR BB| Open rates'!S6-1000</f>
        <v>5600</v>
      </c>
      <c r="R6" s="213">
        <f>'BAR BB| Open rates'!T6-1000</f>
        <v>5600</v>
      </c>
      <c r="S6" s="213">
        <f>'BAR BB| Open rates'!U6-1000</f>
        <v>5600</v>
      </c>
      <c r="T6" s="213">
        <f>'BAR BB| Open rates'!V6-1000</f>
        <v>8100</v>
      </c>
      <c r="U6" s="213">
        <f>'BAR BB| Open rates'!W6-1000</f>
        <v>6900</v>
      </c>
    </row>
    <row r="7" spans="1:21" s="76" customFormat="1" ht="12" customHeight="1" x14ac:dyDescent="0.2">
      <c r="A7" s="220">
        <v>2</v>
      </c>
      <c r="B7" s="213">
        <f t="shared" ref="B7" si="0">B6</f>
        <v>8100</v>
      </c>
      <c r="C7" s="213">
        <f t="shared" ref="C7:F7" si="1">C6</f>
        <v>11900</v>
      </c>
      <c r="D7" s="213">
        <f t="shared" si="1"/>
        <v>5600</v>
      </c>
      <c r="E7" s="213">
        <f t="shared" si="1"/>
        <v>5600</v>
      </c>
      <c r="F7" s="213">
        <f t="shared" si="1"/>
        <v>4600</v>
      </c>
      <c r="G7" s="213">
        <f t="shared" ref="G7:U7" si="2">G6</f>
        <v>5600</v>
      </c>
      <c r="H7" s="213">
        <f t="shared" si="2"/>
        <v>4600</v>
      </c>
      <c r="I7" s="213">
        <f t="shared" si="2"/>
        <v>5600</v>
      </c>
      <c r="J7" s="213">
        <f t="shared" si="2"/>
        <v>4600</v>
      </c>
      <c r="K7" s="213">
        <f t="shared" si="2"/>
        <v>5600</v>
      </c>
      <c r="L7" s="213">
        <f t="shared" si="2"/>
        <v>4600</v>
      </c>
      <c r="M7" s="213">
        <f t="shared" si="2"/>
        <v>5600</v>
      </c>
      <c r="N7" s="213">
        <f t="shared" si="2"/>
        <v>4600</v>
      </c>
      <c r="O7" s="213">
        <f t="shared" si="2"/>
        <v>4600</v>
      </c>
      <c r="P7" s="213">
        <f t="shared" si="2"/>
        <v>5600</v>
      </c>
      <c r="Q7" s="213">
        <f t="shared" si="2"/>
        <v>5600</v>
      </c>
      <c r="R7" s="213">
        <f t="shared" si="2"/>
        <v>5600</v>
      </c>
      <c r="S7" s="213">
        <f t="shared" si="2"/>
        <v>5600</v>
      </c>
      <c r="T7" s="213">
        <f t="shared" si="2"/>
        <v>8100</v>
      </c>
      <c r="U7" s="213">
        <f t="shared" si="2"/>
        <v>6900</v>
      </c>
    </row>
    <row r="8" spans="1:21" s="76" customFormat="1" ht="12" customHeight="1" x14ac:dyDescent="0.2">
      <c r="A8" s="213" t="s">
        <v>54</v>
      </c>
    </row>
    <row r="9" spans="1:21" s="76" customFormat="1" ht="12" customHeight="1" x14ac:dyDescent="0.2">
      <c r="A9" s="220">
        <v>1</v>
      </c>
      <c r="B9" s="213">
        <f>'BAR BB| Open rates'!D9-1000</f>
        <v>10100</v>
      </c>
      <c r="C9" s="213">
        <f>'BAR BB| Open rates'!E9-1000</f>
        <v>13900</v>
      </c>
      <c r="D9" s="213">
        <f>'BAR BB| Open rates'!F9-1000</f>
        <v>7600</v>
      </c>
      <c r="E9" s="213">
        <f>'BAR BB| Open rates'!G9-1000</f>
        <v>7600</v>
      </c>
      <c r="F9" s="213">
        <f>'BAR BB| Open rates'!H9-1000</f>
        <v>6600</v>
      </c>
      <c r="G9" s="213">
        <f>'BAR BB| Open rates'!I9-1000</f>
        <v>7600</v>
      </c>
      <c r="H9" s="213">
        <f>'BAR BB| Open rates'!J9-1000</f>
        <v>6600</v>
      </c>
      <c r="I9" s="213">
        <f>'BAR BB| Open rates'!K9-1000</f>
        <v>7600</v>
      </c>
      <c r="J9" s="213">
        <f>'BAR BB| Open rates'!L9-1000</f>
        <v>6600</v>
      </c>
      <c r="K9" s="213">
        <f>'BAR BB| Open rates'!M9-1000</f>
        <v>7600</v>
      </c>
      <c r="L9" s="213">
        <f>'BAR BB| Open rates'!N9-1000</f>
        <v>6600</v>
      </c>
      <c r="M9" s="213">
        <f>'BAR BB| Open rates'!O9-1000</f>
        <v>7600</v>
      </c>
      <c r="N9" s="213">
        <f>'BAR BB| Open rates'!P9-1000</f>
        <v>6600</v>
      </c>
      <c r="O9" s="213">
        <f>'BAR BB| Open rates'!Q9-1000</f>
        <v>6600</v>
      </c>
      <c r="P9" s="213">
        <f>'BAR BB| Open rates'!R9-1000</f>
        <v>7600</v>
      </c>
      <c r="Q9" s="213">
        <f>'BAR BB| Open rates'!S9-1000</f>
        <v>7600</v>
      </c>
      <c r="R9" s="213">
        <f>'BAR BB| Open rates'!T9-1000</f>
        <v>7600</v>
      </c>
      <c r="S9" s="213">
        <f>'BAR BB| Open rates'!U9-1000</f>
        <v>7600</v>
      </c>
      <c r="T9" s="213">
        <f>'BAR BB| Open rates'!V9-1000</f>
        <v>10100</v>
      </c>
      <c r="U9" s="213">
        <f>'BAR BB| Open rates'!W9-1000</f>
        <v>8900</v>
      </c>
    </row>
    <row r="10" spans="1:21" s="76" customFormat="1" ht="12" customHeight="1" x14ac:dyDescent="0.2">
      <c r="A10" s="220">
        <v>2</v>
      </c>
      <c r="B10" s="213">
        <f t="shared" ref="B10" si="3">B9</f>
        <v>10100</v>
      </c>
      <c r="C10" s="213">
        <f t="shared" ref="C10:F10" si="4">C9</f>
        <v>13900</v>
      </c>
      <c r="D10" s="213">
        <f t="shared" si="4"/>
        <v>7600</v>
      </c>
      <c r="E10" s="213">
        <f t="shared" si="4"/>
        <v>7600</v>
      </c>
      <c r="F10" s="213">
        <f t="shared" si="4"/>
        <v>6600</v>
      </c>
      <c r="G10" s="213">
        <f t="shared" ref="G10:U10" si="5">G9</f>
        <v>7600</v>
      </c>
      <c r="H10" s="213">
        <f t="shared" si="5"/>
        <v>6600</v>
      </c>
      <c r="I10" s="213">
        <f t="shared" si="5"/>
        <v>7600</v>
      </c>
      <c r="J10" s="213">
        <f t="shared" si="5"/>
        <v>6600</v>
      </c>
      <c r="K10" s="213">
        <f t="shared" si="5"/>
        <v>7600</v>
      </c>
      <c r="L10" s="213">
        <f t="shared" si="5"/>
        <v>6600</v>
      </c>
      <c r="M10" s="213">
        <f t="shared" si="5"/>
        <v>7600</v>
      </c>
      <c r="N10" s="213">
        <f t="shared" si="5"/>
        <v>6600</v>
      </c>
      <c r="O10" s="213">
        <f t="shared" si="5"/>
        <v>6600</v>
      </c>
      <c r="P10" s="213">
        <f t="shared" si="5"/>
        <v>7600</v>
      </c>
      <c r="Q10" s="213">
        <f t="shared" si="5"/>
        <v>7600</v>
      </c>
      <c r="R10" s="213">
        <f t="shared" si="5"/>
        <v>7600</v>
      </c>
      <c r="S10" s="213">
        <f t="shared" si="5"/>
        <v>7600</v>
      </c>
      <c r="T10" s="213">
        <f t="shared" si="5"/>
        <v>10100</v>
      </c>
      <c r="U10" s="213">
        <f t="shared" si="5"/>
        <v>8900</v>
      </c>
    </row>
    <row r="11" spans="1:21" s="76" customFormat="1" ht="12" customHeight="1" x14ac:dyDescent="0.2">
      <c r="A11" s="213" t="s">
        <v>151</v>
      </c>
      <c r="B11" s="213"/>
      <c r="C11" s="213"/>
      <c r="D11" s="213"/>
      <c r="E11" s="213"/>
      <c r="F11" s="213"/>
      <c r="G11" s="213"/>
      <c r="H11" s="213"/>
      <c r="I11" s="213"/>
      <c r="J11" s="213"/>
      <c r="K11" s="213"/>
      <c r="L11" s="213"/>
      <c r="M11" s="213"/>
      <c r="N11" s="213"/>
      <c r="O11" s="213"/>
      <c r="P11" s="213"/>
      <c r="Q11" s="213"/>
      <c r="R11" s="213"/>
      <c r="S11" s="213"/>
      <c r="T11" s="213"/>
      <c r="U11" s="213"/>
    </row>
    <row r="12" spans="1:21" s="76" customFormat="1" ht="12" customHeight="1" x14ac:dyDescent="0.2">
      <c r="A12" s="220">
        <v>1</v>
      </c>
      <c r="B12" s="213">
        <f>'BAR BB| Open rates'!D12-1000</f>
        <v>11100</v>
      </c>
      <c r="C12" s="213">
        <f>'BAR BB| Open rates'!E12-1000</f>
        <v>14900</v>
      </c>
      <c r="D12" s="213">
        <f>'BAR BB| Open rates'!F12-1000</f>
        <v>8600</v>
      </c>
      <c r="E12" s="213">
        <f>'BAR BB| Open rates'!G12-1000</f>
        <v>8600</v>
      </c>
      <c r="F12" s="213">
        <f>'BAR BB| Open rates'!H12-1000</f>
        <v>7600</v>
      </c>
      <c r="G12" s="213">
        <f>'BAR BB| Open rates'!I12-1000</f>
        <v>8600</v>
      </c>
      <c r="H12" s="213">
        <f>'BAR BB| Open rates'!J12-1000</f>
        <v>7600</v>
      </c>
      <c r="I12" s="213">
        <f>'BAR BB| Open rates'!K12-1000</f>
        <v>8600</v>
      </c>
      <c r="J12" s="213">
        <f>'BAR BB| Open rates'!L12-1000</f>
        <v>7600</v>
      </c>
      <c r="K12" s="213">
        <f>'BAR BB| Open rates'!M12-1000</f>
        <v>8600</v>
      </c>
      <c r="L12" s="213">
        <f>'BAR BB| Open rates'!N12-1000</f>
        <v>7600</v>
      </c>
      <c r="M12" s="213">
        <f>'BAR BB| Open rates'!O12-1000</f>
        <v>8600</v>
      </c>
      <c r="N12" s="213">
        <f>'BAR BB| Open rates'!P12-1000</f>
        <v>7600</v>
      </c>
      <c r="O12" s="213">
        <f>'BAR BB| Open rates'!Q12-1000</f>
        <v>7600</v>
      </c>
      <c r="P12" s="213">
        <f>'BAR BB| Open rates'!R12-1000</f>
        <v>8600</v>
      </c>
      <c r="Q12" s="213">
        <f>'BAR BB| Open rates'!S12-1000</f>
        <v>8600</v>
      </c>
      <c r="R12" s="213">
        <f>'BAR BB| Open rates'!T12-1000</f>
        <v>8600</v>
      </c>
      <c r="S12" s="213">
        <f>'BAR BB| Open rates'!U12-1000</f>
        <v>8600</v>
      </c>
      <c r="T12" s="213">
        <f>'BAR BB| Open rates'!V12-1000</f>
        <v>11100</v>
      </c>
      <c r="U12" s="213">
        <f>'BAR BB| Open rates'!W12-1000</f>
        <v>9900</v>
      </c>
    </row>
    <row r="13" spans="1:21" s="76" customFormat="1" ht="12" customHeight="1" x14ac:dyDescent="0.2">
      <c r="A13" s="220">
        <v>2</v>
      </c>
      <c r="B13" s="213">
        <f t="shared" ref="B13" si="6">B12</f>
        <v>11100</v>
      </c>
      <c r="C13" s="213">
        <f t="shared" ref="C13:F13" si="7">C12</f>
        <v>14900</v>
      </c>
      <c r="D13" s="213">
        <f t="shared" si="7"/>
        <v>8600</v>
      </c>
      <c r="E13" s="213">
        <f t="shared" si="7"/>
        <v>8600</v>
      </c>
      <c r="F13" s="213">
        <f t="shared" si="7"/>
        <v>7600</v>
      </c>
      <c r="G13" s="213">
        <f t="shared" ref="G13:U13" si="8">G12</f>
        <v>8600</v>
      </c>
      <c r="H13" s="213">
        <f t="shared" si="8"/>
        <v>7600</v>
      </c>
      <c r="I13" s="213">
        <f t="shared" si="8"/>
        <v>8600</v>
      </c>
      <c r="J13" s="213">
        <f t="shared" si="8"/>
        <v>7600</v>
      </c>
      <c r="K13" s="213">
        <f t="shared" si="8"/>
        <v>8600</v>
      </c>
      <c r="L13" s="213">
        <f t="shared" si="8"/>
        <v>7600</v>
      </c>
      <c r="M13" s="213">
        <f t="shared" si="8"/>
        <v>8600</v>
      </c>
      <c r="N13" s="213">
        <f t="shared" si="8"/>
        <v>7600</v>
      </c>
      <c r="O13" s="213">
        <f t="shared" si="8"/>
        <v>7600</v>
      </c>
      <c r="P13" s="213">
        <f t="shared" si="8"/>
        <v>8600</v>
      </c>
      <c r="Q13" s="213">
        <f t="shared" si="8"/>
        <v>8600</v>
      </c>
      <c r="R13" s="213">
        <f t="shared" si="8"/>
        <v>8600</v>
      </c>
      <c r="S13" s="213">
        <f t="shared" si="8"/>
        <v>8600</v>
      </c>
      <c r="T13" s="213">
        <f t="shared" si="8"/>
        <v>11100</v>
      </c>
      <c r="U13" s="213">
        <f t="shared" si="8"/>
        <v>9900</v>
      </c>
    </row>
    <row r="14" spans="1:21" s="76" customFormat="1" ht="12" hidden="1" customHeight="1" x14ac:dyDescent="0.2">
      <c r="A14" s="213" t="s">
        <v>55</v>
      </c>
      <c r="B14" s="21"/>
      <c r="C14" s="21"/>
      <c r="D14" s="21"/>
      <c r="E14" s="21"/>
      <c r="F14" s="21"/>
      <c r="G14" s="21"/>
      <c r="H14" s="21"/>
      <c r="I14" s="21"/>
      <c r="J14" s="21"/>
      <c r="K14" s="21"/>
      <c r="L14" s="21"/>
      <c r="M14" s="21"/>
      <c r="N14" s="229"/>
    </row>
    <row r="15" spans="1:21" s="76" customFormat="1" ht="12" hidden="1" customHeight="1" x14ac:dyDescent="0.2">
      <c r="A15" s="220">
        <v>1</v>
      </c>
      <c r="B15" s="219">
        <f t="shared" ref="B15:N15" si="9">B6+6600</f>
        <v>14700</v>
      </c>
      <c r="C15" s="219">
        <f t="shared" si="9"/>
        <v>18500</v>
      </c>
      <c r="D15" s="219">
        <f t="shared" si="9"/>
        <v>12200</v>
      </c>
      <c r="E15" s="219"/>
      <c r="F15" s="219">
        <f t="shared" si="9"/>
        <v>11200</v>
      </c>
      <c r="G15" s="219">
        <f t="shared" si="9"/>
        <v>12200</v>
      </c>
      <c r="H15" s="219">
        <f t="shared" si="9"/>
        <v>11200</v>
      </c>
      <c r="I15" s="219">
        <f t="shared" si="9"/>
        <v>12200</v>
      </c>
      <c r="J15" s="219">
        <f t="shared" si="9"/>
        <v>11200</v>
      </c>
      <c r="K15" s="219">
        <f t="shared" si="9"/>
        <v>12200</v>
      </c>
      <c r="L15" s="219">
        <f t="shared" si="9"/>
        <v>11200</v>
      </c>
      <c r="M15" s="212">
        <f t="shared" si="9"/>
        <v>12200</v>
      </c>
      <c r="N15" s="75">
        <f t="shared" si="9"/>
        <v>11200</v>
      </c>
    </row>
    <row r="16" spans="1:21" s="76" customFormat="1" ht="12" hidden="1" customHeight="1" x14ac:dyDescent="0.2">
      <c r="A16" s="220">
        <v>2</v>
      </c>
      <c r="B16" s="219">
        <f t="shared" ref="B16:N16" si="10">B15+1500</f>
        <v>16200</v>
      </c>
      <c r="C16" s="219">
        <f t="shared" si="10"/>
        <v>20000</v>
      </c>
      <c r="D16" s="219">
        <f t="shared" si="10"/>
        <v>13700</v>
      </c>
      <c r="E16" s="219"/>
      <c r="F16" s="219">
        <f t="shared" si="10"/>
        <v>12700</v>
      </c>
      <c r="G16" s="219">
        <f t="shared" si="10"/>
        <v>13700</v>
      </c>
      <c r="H16" s="219">
        <f t="shared" si="10"/>
        <v>12700</v>
      </c>
      <c r="I16" s="219">
        <f t="shared" si="10"/>
        <v>13700</v>
      </c>
      <c r="J16" s="219">
        <f t="shared" si="10"/>
        <v>12700</v>
      </c>
      <c r="K16" s="219">
        <f t="shared" si="10"/>
        <v>13700</v>
      </c>
      <c r="L16" s="219">
        <f t="shared" si="10"/>
        <v>12700</v>
      </c>
      <c r="M16" s="212">
        <f t="shared" si="10"/>
        <v>13700</v>
      </c>
      <c r="N16" s="75">
        <f t="shared" si="10"/>
        <v>12700</v>
      </c>
    </row>
    <row r="17" spans="1:14" s="76" customFormat="1" ht="12" hidden="1" customHeight="1" x14ac:dyDescent="0.2">
      <c r="A17" s="213" t="s">
        <v>160</v>
      </c>
      <c r="B17" s="21"/>
      <c r="C17" s="21"/>
      <c r="D17" s="21"/>
      <c r="E17" s="21"/>
      <c r="F17" s="21"/>
      <c r="G17" s="21"/>
      <c r="H17" s="21"/>
      <c r="I17" s="21"/>
      <c r="J17" s="21"/>
      <c r="K17" s="21"/>
      <c r="L17" s="21"/>
      <c r="M17" s="21"/>
      <c r="N17" s="75"/>
    </row>
    <row r="18" spans="1:14" s="76" customFormat="1" ht="12" hidden="1" customHeight="1" x14ac:dyDescent="0.2">
      <c r="A18" s="220">
        <v>1</v>
      </c>
      <c r="B18" s="219">
        <f t="shared" ref="B18:N18" si="11">B6+7100</f>
        <v>15200</v>
      </c>
      <c r="C18" s="219">
        <f t="shared" si="11"/>
        <v>19000</v>
      </c>
      <c r="D18" s="219">
        <f t="shared" si="11"/>
        <v>12700</v>
      </c>
      <c r="E18" s="219"/>
      <c r="F18" s="219">
        <f t="shared" si="11"/>
        <v>11700</v>
      </c>
      <c r="G18" s="219">
        <f t="shared" si="11"/>
        <v>12700</v>
      </c>
      <c r="H18" s="219">
        <f t="shared" si="11"/>
        <v>11700</v>
      </c>
      <c r="I18" s="219">
        <f t="shared" si="11"/>
        <v>12700</v>
      </c>
      <c r="J18" s="219">
        <f t="shared" si="11"/>
        <v>11700</v>
      </c>
      <c r="K18" s="219">
        <f t="shared" si="11"/>
        <v>12700</v>
      </c>
      <c r="L18" s="219">
        <f t="shared" si="11"/>
        <v>11700</v>
      </c>
      <c r="M18" s="212">
        <f t="shared" si="11"/>
        <v>12700</v>
      </c>
      <c r="N18" s="75">
        <f t="shared" si="11"/>
        <v>11700</v>
      </c>
    </row>
    <row r="19" spans="1:14" s="76" customFormat="1" ht="12" hidden="1" customHeight="1" x14ac:dyDescent="0.2">
      <c r="A19" s="220">
        <v>2</v>
      </c>
      <c r="B19" s="219">
        <f t="shared" ref="B19:N19" si="12">B18+1500</f>
        <v>16700</v>
      </c>
      <c r="C19" s="219">
        <f t="shared" si="12"/>
        <v>20500</v>
      </c>
      <c r="D19" s="219">
        <f t="shared" si="12"/>
        <v>14200</v>
      </c>
      <c r="E19" s="219"/>
      <c r="F19" s="219">
        <f t="shared" si="12"/>
        <v>13200</v>
      </c>
      <c r="G19" s="219">
        <f t="shared" si="12"/>
        <v>14200</v>
      </c>
      <c r="H19" s="219">
        <f t="shared" si="12"/>
        <v>13200</v>
      </c>
      <c r="I19" s="219">
        <f t="shared" si="12"/>
        <v>14200</v>
      </c>
      <c r="J19" s="219">
        <f t="shared" si="12"/>
        <v>13200</v>
      </c>
      <c r="K19" s="219">
        <f t="shared" si="12"/>
        <v>14200</v>
      </c>
      <c r="L19" s="219">
        <f t="shared" si="12"/>
        <v>13200</v>
      </c>
      <c r="M19" s="212">
        <f t="shared" si="12"/>
        <v>14200</v>
      </c>
      <c r="N19" s="75">
        <f t="shared" si="12"/>
        <v>13200</v>
      </c>
    </row>
    <row r="20" spans="1:14" s="76" customFormat="1" ht="12" hidden="1" customHeight="1" x14ac:dyDescent="0.2">
      <c r="A20" s="213" t="s">
        <v>56</v>
      </c>
      <c r="B20" s="21"/>
      <c r="C20" s="21"/>
      <c r="D20" s="21"/>
      <c r="E20" s="21"/>
      <c r="F20" s="21"/>
      <c r="G20" s="21"/>
      <c r="H20" s="21"/>
      <c r="I20" s="21"/>
      <c r="J20" s="21"/>
      <c r="K20" s="21"/>
      <c r="L20" s="21"/>
      <c r="M20" s="21"/>
      <c r="N20" s="75"/>
    </row>
    <row r="21" spans="1:14" s="76" customFormat="1" ht="12" hidden="1" customHeight="1" x14ac:dyDescent="0.2">
      <c r="A21" s="220">
        <v>1</v>
      </c>
      <c r="B21" s="219">
        <f t="shared" ref="B21:N21" si="13">B6+9000</f>
        <v>17100</v>
      </c>
      <c r="C21" s="219">
        <f t="shared" si="13"/>
        <v>20900</v>
      </c>
      <c r="D21" s="219">
        <f t="shared" si="13"/>
        <v>14600</v>
      </c>
      <c r="E21" s="219"/>
      <c r="F21" s="219">
        <f t="shared" si="13"/>
        <v>13600</v>
      </c>
      <c r="G21" s="219">
        <f t="shared" si="13"/>
        <v>14600</v>
      </c>
      <c r="H21" s="219">
        <f t="shared" si="13"/>
        <v>13600</v>
      </c>
      <c r="I21" s="219">
        <f t="shared" si="13"/>
        <v>14600</v>
      </c>
      <c r="J21" s="219">
        <f t="shared" si="13"/>
        <v>13600</v>
      </c>
      <c r="K21" s="219">
        <f t="shared" si="13"/>
        <v>14600</v>
      </c>
      <c r="L21" s="219">
        <f t="shared" si="13"/>
        <v>13600</v>
      </c>
      <c r="M21" s="212">
        <f t="shared" si="13"/>
        <v>14600</v>
      </c>
      <c r="N21" s="75">
        <f t="shared" si="13"/>
        <v>13600</v>
      </c>
    </row>
    <row r="22" spans="1:14" s="76" customFormat="1" ht="12" hidden="1" customHeight="1" x14ac:dyDescent="0.2">
      <c r="A22" s="220">
        <v>2</v>
      </c>
      <c r="B22" s="75">
        <f t="shared" ref="B22:N24" si="14">B21+1500</f>
        <v>18600</v>
      </c>
      <c r="C22" s="75">
        <f t="shared" si="14"/>
        <v>22400</v>
      </c>
      <c r="D22" s="75">
        <f t="shared" si="14"/>
        <v>16100</v>
      </c>
      <c r="E22" s="75"/>
      <c r="F22" s="75">
        <f t="shared" si="14"/>
        <v>15100</v>
      </c>
      <c r="G22" s="75">
        <f t="shared" si="14"/>
        <v>16100</v>
      </c>
      <c r="H22" s="75">
        <f t="shared" si="14"/>
        <v>15100</v>
      </c>
      <c r="I22" s="75">
        <f t="shared" si="14"/>
        <v>16100</v>
      </c>
      <c r="J22" s="75">
        <f t="shared" si="14"/>
        <v>15100</v>
      </c>
      <c r="K22" s="75">
        <f t="shared" si="14"/>
        <v>16100</v>
      </c>
      <c r="L22" s="75">
        <f t="shared" si="14"/>
        <v>15100</v>
      </c>
      <c r="M22" s="213">
        <f t="shared" si="14"/>
        <v>16100</v>
      </c>
      <c r="N22" s="75">
        <f t="shared" si="14"/>
        <v>15100</v>
      </c>
    </row>
    <row r="23" spans="1:14" s="76" customFormat="1" ht="12" hidden="1" customHeight="1" x14ac:dyDescent="0.2">
      <c r="A23" s="220">
        <v>3</v>
      </c>
      <c r="B23" s="75">
        <f t="shared" si="14"/>
        <v>20100</v>
      </c>
      <c r="C23" s="75">
        <f t="shared" si="14"/>
        <v>23900</v>
      </c>
      <c r="D23" s="75">
        <f t="shared" si="14"/>
        <v>17600</v>
      </c>
      <c r="E23" s="75"/>
      <c r="F23" s="75">
        <f t="shared" si="14"/>
        <v>16600</v>
      </c>
      <c r="G23" s="75">
        <f t="shared" si="14"/>
        <v>17600</v>
      </c>
      <c r="H23" s="75">
        <f t="shared" si="14"/>
        <v>16600</v>
      </c>
      <c r="I23" s="75">
        <f t="shared" si="14"/>
        <v>17600</v>
      </c>
      <c r="J23" s="75">
        <f t="shared" si="14"/>
        <v>16600</v>
      </c>
      <c r="K23" s="75">
        <f t="shared" si="14"/>
        <v>17600</v>
      </c>
      <c r="L23" s="75">
        <f t="shared" si="14"/>
        <v>16600</v>
      </c>
      <c r="M23" s="213">
        <f t="shared" si="14"/>
        <v>17600</v>
      </c>
      <c r="N23" s="75">
        <f t="shared" si="14"/>
        <v>16600</v>
      </c>
    </row>
    <row r="24" spans="1:14" s="76" customFormat="1" ht="12" hidden="1" customHeight="1" x14ac:dyDescent="0.2">
      <c r="A24" s="220">
        <v>4</v>
      </c>
      <c r="B24" s="75">
        <f t="shared" si="14"/>
        <v>21600</v>
      </c>
      <c r="C24" s="75">
        <f t="shared" si="14"/>
        <v>25400</v>
      </c>
      <c r="D24" s="75">
        <f t="shared" si="14"/>
        <v>19100</v>
      </c>
      <c r="E24" s="75"/>
      <c r="F24" s="75">
        <f t="shared" si="14"/>
        <v>18100</v>
      </c>
      <c r="G24" s="75">
        <f t="shared" si="14"/>
        <v>19100</v>
      </c>
      <c r="H24" s="75">
        <f t="shared" si="14"/>
        <v>18100</v>
      </c>
      <c r="I24" s="75">
        <f t="shared" si="14"/>
        <v>19100</v>
      </c>
      <c r="J24" s="75">
        <f t="shared" si="14"/>
        <v>18100</v>
      </c>
      <c r="K24" s="75">
        <f t="shared" si="14"/>
        <v>19100</v>
      </c>
      <c r="L24" s="75">
        <f t="shared" si="14"/>
        <v>18100</v>
      </c>
      <c r="M24" s="213">
        <f t="shared" si="14"/>
        <v>19100</v>
      </c>
      <c r="N24" s="75">
        <f t="shared" si="14"/>
        <v>18100</v>
      </c>
    </row>
    <row r="25" spans="1:14" s="76" customFormat="1" ht="12.75" hidden="1" customHeight="1" x14ac:dyDescent="0.2">
      <c r="A25" s="213" t="s">
        <v>57</v>
      </c>
      <c r="B25" s="21"/>
      <c r="C25" s="21"/>
      <c r="D25" s="21"/>
      <c r="E25" s="21"/>
      <c r="F25" s="21"/>
      <c r="G25" s="21"/>
      <c r="H25" s="21"/>
      <c r="I25" s="21"/>
      <c r="J25" s="21"/>
      <c r="K25" s="21"/>
      <c r="L25" s="21"/>
      <c r="M25" s="21"/>
      <c r="N25" s="75"/>
    </row>
    <row r="26" spans="1:14" s="76" customFormat="1" ht="12" hidden="1" customHeight="1" x14ac:dyDescent="0.2">
      <c r="A26" s="220">
        <v>1</v>
      </c>
      <c r="B26" s="219">
        <f t="shared" ref="B26:N26" si="15">B6+15000</f>
        <v>23100</v>
      </c>
      <c r="C26" s="219">
        <f t="shared" si="15"/>
        <v>26900</v>
      </c>
      <c r="D26" s="219">
        <f t="shared" si="15"/>
        <v>20600</v>
      </c>
      <c r="E26" s="219"/>
      <c r="F26" s="219">
        <f t="shared" si="15"/>
        <v>19600</v>
      </c>
      <c r="G26" s="219">
        <f t="shared" si="15"/>
        <v>20600</v>
      </c>
      <c r="H26" s="219">
        <f t="shared" si="15"/>
        <v>19600</v>
      </c>
      <c r="I26" s="219">
        <f t="shared" si="15"/>
        <v>20600</v>
      </c>
      <c r="J26" s="219">
        <f t="shared" si="15"/>
        <v>19600</v>
      </c>
      <c r="K26" s="219">
        <f t="shared" si="15"/>
        <v>20600</v>
      </c>
      <c r="L26" s="219">
        <f t="shared" si="15"/>
        <v>19600</v>
      </c>
      <c r="M26" s="212">
        <f t="shared" si="15"/>
        <v>20600</v>
      </c>
      <c r="N26" s="75">
        <f t="shared" si="15"/>
        <v>19600</v>
      </c>
    </row>
    <row r="27" spans="1:14" s="76" customFormat="1" ht="12" hidden="1" customHeight="1" x14ac:dyDescent="0.2">
      <c r="A27" s="220">
        <v>2</v>
      </c>
      <c r="B27" s="75">
        <f t="shared" ref="B27:N29" si="16">B26+1500</f>
        <v>24600</v>
      </c>
      <c r="C27" s="75">
        <f t="shared" si="16"/>
        <v>28400</v>
      </c>
      <c r="D27" s="75">
        <f t="shared" si="16"/>
        <v>22100</v>
      </c>
      <c r="E27" s="75"/>
      <c r="F27" s="75">
        <f t="shared" si="16"/>
        <v>21100</v>
      </c>
      <c r="G27" s="75">
        <f t="shared" si="16"/>
        <v>22100</v>
      </c>
      <c r="H27" s="75">
        <f t="shared" si="16"/>
        <v>21100</v>
      </c>
      <c r="I27" s="75">
        <f t="shared" si="16"/>
        <v>22100</v>
      </c>
      <c r="J27" s="75">
        <f t="shared" si="16"/>
        <v>21100</v>
      </c>
      <c r="K27" s="75">
        <f t="shared" si="16"/>
        <v>22100</v>
      </c>
      <c r="L27" s="75">
        <f t="shared" si="16"/>
        <v>21100</v>
      </c>
      <c r="M27" s="213">
        <f t="shared" si="16"/>
        <v>22100</v>
      </c>
      <c r="N27" s="75">
        <f t="shared" si="16"/>
        <v>21100</v>
      </c>
    </row>
    <row r="28" spans="1:14" s="76" customFormat="1" ht="11.25" hidden="1" customHeight="1" x14ac:dyDescent="0.2">
      <c r="A28" s="220">
        <v>3</v>
      </c>
      <c r="B28" s="75">
        <f t="shared" si="16"/>
        <v>26100</v>
      </c>
      <c r="C28" s="75">
        <f t="shared" si="16"/>
        <v>29900</v>
      </c>
      <c r="D28" s="75">
        <f t="shared" si="16"/>
        <v>23600</v>
      </c>
      <c r="E28" s="75"/>
      <c r="F28" s="75">
        <f t="shared" si="16"/>
        <v>22600</v>
      </c>
      <c r="G28" s="75">
        <f t="shared" si="16"/>
        <v>23600</v>
      </c>
      <c r="H28" s="75">
        <f t="shared" si="16"/>
        <v>22600</v>
      </c>
      <c r="I28" s="75">
        <f t="shared" si="16"/>
        <v>23600</v>
      </c>
      <c r="J28" s="75">
        <f t="shared" si="16"/>
        <v>22600</v>
      </c>
      <c r="K28" s="75">
        <f t="shared" si="16"/>
        <v>23600</v>
      </c>
      <c r="L28" s="75">
        <f t="shared" si="16"/>
        <v>22600</v>
      </c>
      <c r="M28" s="213">
        <f t="shared" si="16"/>
        <v>23600</v>
      </c>
      <c r="N28" s="75">
        <f t="shared" si="16"/>
        <v>22600</v>
      </c>
    </row>
    <row r="29" spans="1:14" s="76" customFormat="1" ht="12" hidden="1" customHeight="1" thickBot="1" x14ac:dyDescent="0.25">
      <c r="A29" s="220">
        <v>4</v>
      </c>
      <c r="B29" s="221">
        <f t="shared" si="16"/>
        <v>27600</v>
      </c>
      <c r="C29" s="221">
        <f t="shared" si="16"/>
        <v>31400</v>
      </c>
      <c r="D29" s="221">
        <f t="shared" si="16"/>
        <v>25100</v>
      </c>
      <c r="E29" s="221"/>
      <c r="F29" s="221">
        <f t="shared" si="16"/>
        <v>24100</v>
      </c>
      <c r="G29" s="221">
        <f t="shared" si="16"/>
        <v>25100</v>
      </c>
      <c r="H29" s="221">
        <f t="shared" si="16"/>
        <v>24100</v>
      </c>
      <c r="I29" s="221">
        <f t="shared" si="16"/>
        <v>25100</v>
      </c>
      <c r="J29" s="221">
        <f t="shared" si="16"/>
        <v>24100</v>
      </c>
      <c r="K29" s="221">
        <f t="shared" si="16"/>
        <v>25100</v>
      </c>
      <c r="L29" s="221">
        <f t="shared" si="16"/>
        <v>24100</v>
      </c>
      <c r="M29" s="222">
        <f t="shared" si="16"/>
        <v>25100</v>
      </c>
      <c r="N29" s="75">
        <f t="shared" si="16"/>
        <v>24100</v>
      </c>
    </row>
    <row r="30" spans="1:14" s="76" customFormat="1" ht="12" hidden="1" customHeight="1" x14ac:dyDescent="0.2">
      <c r="A30" s="21"/>
    </row>
    <row r="31" spans="1:14" s="76" customFormat="1" ht="12" customHeight="1" x14ac:dyDescent="0.2">
      <c r="A31" s="21"/>
    </row>
    <row r="32" spans="1:14" s="76" customFormat="1" ht="12.75" customHeight="1" x14ac:dyDescent="0.2">
      <c r="A32" s="280" t="s">
        <v>157</v>
      </c>
    </row>
    <row r="33" spans="1:1" s="76" customFormat="1" ht="12.75" customHeight="1" x14ac:dyDescent="0.2">
      <c r="A33" s="280"/>
    </row>
    <row r="34" spans="1:1" s="205" customFormat="1" ht="12.75" customHeight="1" x14ac:dyDescent="0.2">
      <c r="A34" s="280"/>
    </row>
    <row r="36" spans="1:1" s="76" customFormat="1" ht="12.75" customHeight="1" x14ac:dyDescent="0.2">
      <c r="A36" s="223" t="s">
        <v>58</v>
      </c>
    </row>
    <row r="37" spans="1:1" s="215" customFormat="1" ht="35.25" customHeight="1" x14ac:dyDescent="0.2">
      <c r="A37" s="224" t="s">
        <v>163</v>
      </c>
    </row>
    <row r="38" spans="1:1" s="215" customFormat="1" ht="35.25" customHeight="1" x14ac:dyDescent="0.2">
      <c r="A38" s="224"/>
    </row>
    <row r="39" spans="1:1" s="215" customFormat="1" ht="35.25" customHeight="1" x14ac:dyDescent="0.2">
      <c r="A39" s="224" t="s">
        <v>164</v>
      </c>
    </row>
    <row r="40" spans="1:1" s="215" customFormat="1" ht="13.5" customHeight="1" x14ac:dyDescent="0.2">
      <c r="A40" s="224" t="s">
        <v>165</v>
      </c>
    </row>
    <row r="41" spans="1:1" s="215" customFormat="1" ht="35.25" customHeight="1" x14ac:dyDescent="0.2">
      <c r="A41" s="224" t="s">
        <v>162</v>
      </c>
    </row>
    <row r="42" spans="1:1" s="215" customFormat="1" ht="35.25" customHeight="1" x14ac:dyDescent="0.2">
      <c r="A42" s="225" t="s">
        <v>173</v>
      </c>
    </row>
    <row r="43" spans="1:1" s="76" customFormat="1" ht="18" customHeight="1" thickBot="1" x14ac:dyDescent="0.25"/>
    <row r="44" spans="1:1" s="76" customFormat="1" ht="12.75" thickBot="1" x14ac:dyDescent="0.25">
      <c r="A44" s="226" t="s">
        <v>65</v>
      </c>
    </row>
    <row r="45" spans="1:1" s="76" customFormat="1" ht="360.75" customHeight="1" x14ac:dyDescent="0.2">
      <c r="A45" s="227" t="s">
        <v>331</v>
      </c>
    </row>
  </sheetData>
  <mergeCells count="1">
    <mergeCell ref="A32:A34"/>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W45"/>
  <sheetViews>
    <sheetView workbookViewId="0">
      <selection sqref="A1:A1048576"/>
    </sheetView>
  </sheetViews>
  <sheetFormatPr defaultColWidth="9.5703125" defaultRowHeight="12" x14ac:dyDescent="0.2"/>
  <cols>
    <col min="1" max="1" width="65" style="214" customWidth="1"/>
    <col min="2" max="2" width="9.5703125" style="214"/>
    <col min="3" max="3" width="9.85546875" style="214" bestFit="1" customWidth="1"/>
    <col min="4" max="4" width="9.5703125" style="214"/>
    <col min="5" max="5" width="9.85546875" style="214" bestFit="1" customWidth="1"/>
    <col min="6" max="6" width="9.5703125" style="214"/>
    <col min="7" max="7" width="9.85546875" style="214" bestFit="1" customWidth="1"/>
    <col min="8" max="10" width="9.5703125" style="214"/>
    <col min="11" max="11" width="9.85546875" style="214" bestFit="1" customWidth="1"/>
    <col min="12" max="12" width="9.5703125" style="214"/>
    <col min="13" max="13" width="9.85546875" style="214" bestFit="1" customWidth="1"/>
    <col min="14" max="14" width="9.5703125" style="214"/>
    <col min="15" max="16" width="9.85546875" style="214" bestFit="1" customWidth="1"/>
    <col min="17" max="16384" width="9.5703125" style="214"/>
  </cols>
  <sheetData>
    <row r="1" spans="1:23" s="5" customFormat="1" ht="24.75" customHeight="1" x14ac:dyDescent="0.2">
      <c r="A1" s="216" t="s">
        <v>50</v>
      </c>
    </row>
    <row r="2" spans="1:23" s="5" customFormat="1" ht="12.75" x14ac:dyDescent="0.2">
      <c r="A2" s="217" t="s">
        <v>185</v>
      </c>
    </row>
    <row r="3" spans="1:23" s="27" customFormat="1" ht="29.25" customHeight="1" x14ac:dyDescent="0.2">
      <c r="A3" s="218" t="s">
        <v>52</v>
      </c>
      <c r="B3" s="228" t="e">
        <f>'RO comiss'!#REF!</f>
        <v>#REF!</v>
      </c>
      <c r="C3" s="228" t="e">
        <f>'RO comiss'!#REF!</f>
        <v>#REF!</v>
      </c>
      <c r="D3" s="250">
        <f>'RO comiss'!B3</f>
        <v>45955</v>
      </c>
      <c r="E3" s="228">
        <f>'RO comiss'!C3</f>
        <v>45962</v>
      </c>
      <c r="F3" s="228">
        <f>'RO comiss'!D3</f>
        <v>45963</v>
      </c>
      <c r="G3" s="228">
        <f>'RO comiss'!E3</f>
        <v>45965</v>
      </c>
      <c r="H3" s="228">
        <f>'RO comiss'!F3</f>
        <v>45966</v>
      </c>
      <c r="I3" s="228">
        <f>'RO comiss'!G3</f>
        <v>45968</v>
      </c>
      <c r="J3" s="228">
        <f>'RO comiss'!H3</f>
        <v>45970</v>
      </c>
      <c r="K3" s="228">
        <f>'RO comiss'!I3</f>
        <v>45975</v>
      </c>
      <c r="L3" s="228">
        <f>'RO comiss'!J3</f>
        <v>45977</v>
      </c>
      <c r="M3" s="228">
        <f>'RO comiss'!K3</f>
        <v>45982</v>
      </c>
      <c r="N3" s="228">
        <f>'RO comiss'!L3</f>
        <v>45984</v>
      </c>
      <c r="O3" s="228">
        <f>'RO comiss'!M3</f>
        <v>45989</v>
      </c>
      <c r="P3" s="228">
        <f>'RO comiss'!N3</f>
        <v>45991</v>
      </c>
      <c r="Q3" s="228">
        <f>'RO comiss'!O3</f>
        <v>45992</v>
      </c>
      <c r="R3" s="228">
        <f>'RO comiss'!P3</f>
        <v>45996</v>
      </c>
      <c r="S3" s="228">
        <f>'RO comiss'!Q3</f>
        <v>45998</v>
      </c>
      <c r="T3" s="228">
        <f>'RO comiss'!R3</f>
        <v>46003</v>
      </c>
      <c r="U3" s="228">
        <f>'RO comiss'!S3</f>
        <v>46005</v>
      </c>
      <c r="V3" s="228">
        <f>'RO comiss'!T3</f>
        <v>46010</v>
      </c>
      <c r="W3" s="228">
        <f>'RO comiss'!U3</f>
        <v>46014</v>
      </c>
    </row>
    <row r="4" spans="1:23" s="27" customFormat="1" ht="29.25" customHeight="1" x14ac:dyDescent="0.2">
      <c r="A4" s="218"/>
      <c r="B4" s="228" t="e">
        <f>'RO comiss'!#REF!</f>
        <v>#REF!</v>
      </c>
      <c r="C4" s="228" t="e">
        <f>'RO comiss'!#REF!</f>
        <v>#REF!</v>
      </c>
      <c r="D4" s="250">
        <f>'RO comiss'!B4</f>
        <v>45961</v>
      </c>
      <c r="E4" s="228">
        <f>'RO comiss'!C4</f>
        <v>45962</v>
      </c>
      <c r="F4" s="228">
        <f>'RO comiss'!D4</f>
        <v>45964</v>
      </c>
      <c r="G4" s="228">
        <f>'RO comiss'!E4</f>
        <v>45965</v>
      </c>
      <c r="H4" s="228">
        <f>'RO comiss'!F4</f>
        <v>45967</v>
      </c>
      <c r="I4" s="228">
        <f>'RO comiss'!G4</f>
        <v>45969</v>
      </c>
      <c r="J4" s="228">
        <f>'RO comiss'!H4</f>
        <v>45974</v>
      </c>
      <c r="K4" s="228">
        <f>'RO comiss'!I4</f>
        <v>45976</v>
      </c>
      <c r="L4" s="228">
        <f>'RO comiss'!J4</f>
        <v>45981</v>
      </c>
      <c r="M4" s="228">
        <f>'RO comiss'!K4</f>
        <v>45983</v>
      </c>
      <c r="N4" s="228">
        <f>'RO comiss'!L4</f>
        <v>45988</v>
      </c>
      <c r="O4" s="228">
        <f>'RO comiss'!M4</f>
        <v>45990</v>
      </c>
      <c r="P4" s="228">
        <f>'RO comiss'!N4</f>
        <v>45991</v>
      </c>
      <c r="Q4" s="228">
        <f>'RO comiss'!O4</f>
        <v>45995</v>
      </c>
      <c r="R4" s="228">
        <f>'RO comiss'!P4</f>
        <v>45997</v>
      </c>
      <c r="S4" s="228">
        <f>'RO comiss'!Q4</f>
        <v>46002</v>
      </c>
      <c r="T4" s="228">
        <f>'RO comiss'!R4</f>
        <v>46004</v>
      </c>
      <c r="U4" s="228">
        <f>'RO comiss'!S4</f>
        <v>46009</v>
      </c>
      <c r="V4" s="228">
        <f>'RO comiss'!T4</f>
        <v>46013</v>
      </c>
      <c r="W4" s="228">
        <f>'RO comiss'!U4</f>
        <v>46015</v>
      </c>
    </row>
    <row r="5" spans="1:23" s="76" customFormat="1" ht="12" customHeight="1" x14ac:dyDescent="0.2">
      <c r="A5" s="213" t="s">
        <v>53</v>
      </c>
    </row>
    <row r="6" spans="1:23" s="76" customFormat="1" ht="12" customHeight="1" x14ac:dyDescent="0.2">
      <c r="A6" s="220">
        <v>1</v>
      </c>
      <c r="B6" s="213" t="e">
        <f>'RO comiss'!#REF!*0.87</f>
        <v>#REF!</v>
      </c>
      <c r="C6" s="213" t="e">
        <f>'RO comiss'!#REF!*0.87</f>
        <v>#REF!</v>
      </c>
      <c r="D6" s="213">
        <f>'RO comiss'!B6*0.87</f>
        <v>7047</v>
      </c>
      <c r="E6" s="213">
        <f>'RO comiss'!C6*0.87</f>
        <v>10353</v>
      </c>
      <c r="F6" s="213">
        <f>'RO comiss'!D6*0.87</f>
        <v>4872</v>
      </c>
      <c r="G6" s="213">
        <f>'RO comiss'!E6*0.87</f>
        <v>4872</v>
      </c>
      <c r="H6" s="213">
        <f>'RO comiss'!F6*0.87</f>
        <v>4002</v>
      </c>
      <c r="I6" s="213">
        <f>'RO comiss'!G6*0.87</f>
        <v>4872</v>
      </c>
      <c r="J6" s="213">
        <f>'RO comiss'!H6*0.87</f>
        <v>4002</v>
      </c>
      <c r="K6" s="213">
        <f>'RO comiss'!I6*0.87</f>
        <v>4872</v>
      </c>
      <c r="L6" s="213">
        <f>'RO comiss'!J6*0.87</f>
        <v>4002</v>
      </c>
      <c r="M6" s="213">
        <f>'RO comiss'!K6*0.87</f>
        <v>4872</v>
      </c>
      <c r="N6" s="213">
        <f>'RO comiss'!L6*0.87</f>
        <v>4002</v>
      </c>
      <c r="O6" s="213">
        <f>'RO comiss'!M6*0.87</f>
        <v>4872</v>
      </c>
      <c r="P6" s="213">
        <f>'RO comiss'!N6*0.87</f>
        <v>4002</v>
      </c>
      <c r="Q6" s="213">
        <f>'RO comiss'!O6*0.87</f>
        <v>4002</v>
      </c>
      <c r="R6" s="213">
        <f>'RO comiss'!P6*0.87</f>
        <v>4872</v>
      </c>
      <c r="S6" s="213">
        <f>'RO comiss'!Q6*0.87</f>
        <v>4872</v>
      </c>
      <c r="T6" s="213">
        <f>'RO comiss'!R6*0.87</f>
        <v>4872</v>
      </c>
      <c r="U6" s="213">
        <f>'RO comiss'!S6*0.87</f>
        <v>4872</v>
      </c>
      <c r="V6" s="213">
        <f>'RO comiss'!T6*0.87</f>
        <v>7047</v>
      </c>
      <c r="W6" s="213">
        <f>'RO comiss'!U6*0.87</f>
        <v>6003</v>
      </c>
    </row>
    <row r="7" spans="1:23" s="76" customFormat="1" ht="12" customHeight="1" x14ac:dyDescent="0.2">
      <c r="A7" s="220">
        <v>2</v>
      </c>
      <c r="B7" s="213" t="e">
        <f t="shared" ref="B7:D7" si="0">B6</f>
        <v>#REF!</v>
      </c>
      <c r="C7" s="213" t="e">
        <f t="shared" si="0"/>
        <v>#REF!</v>
      </c>
      <c r="D7" s="213">
        <f t="shared" si="0"/>
        <v>7047</v>
      </c>
      <c r="E7" s="213">
        <f t="shared" ref="E7:J7" si="1">E6</f>
        <v>10353</v>
      </c>
      <c r="F7" s="213">
        <f t="shared" si="1"/>
        <v>4872</v>
      </c>
      <c r="G7" s="213">
        <f t="shared" si="1"/>
        <v>4872</v>
      </c>
      <c r="H7" s="213">
        <f t="shared" si="1"/>
        <v>4002</v>
      </c>
      <c r="I7" s="213">
        <f t="shared" si="1"/>
        <v>4872</v>
      </c>
      <c r="J7" s="213">
        <f t="shared" si="1"/>
        <v>4002</v>
      </c>
      <c r="K7" s="213">
        <f t="shared" ref="K7:W7" si="2">K6</f>
        <v>4872</v>
      </c>
      <c r="L7" s="213">
        <f t="shared" si="2"/>
        <v>4002</v>
      </c>
      <c r="M7" s="213">
        <f t="shared" si="2"/>
        <v>4872</v>
      </c>
      <c r="N7" s="213">
        <f t="shared" si="2"/>
        <v>4002</v>
      </c>
      <c r="O7" s="213">
        <f t="shared" si="2"/>
        <v>4872</v>
      </c>
      <c r="P7" s="213">
        <f t="shared" si="2"/>
        <v>4002</v>
      </c>
      <c r="Q7" s="213">
        <f t="shared" si="2"/>
        <v>4002</v>
      </c>
      <c r="R7" s="213">
        <f t="shared" si="2"/>
        <v>4872</v>
      </c>
      <c r="S7" s="213">
        <f t="shared" si="2"/>
        <v>4872</v>
      </c>
      <c r="T7" s="213">
        <f t="shared" si="2"/>
        <v>4872</v>
      </c>
      <c r="U7" s="213">
        <f t="shared" si="2"/>
        <v>4872</v>
      </c>
      <c r="V7" s="213">
        <f t="shared" si="2"/>
        <v>7047</v>
      </c>
      <c r="W7" s="213">
        <f t="shared" si="2"/>
        <v>6003</v>
      </c>
    </row>
    <row r="8" spans="1:23" s="76" customFormat="1" ht="12" customHeight="1" x14ac:dyDescent="0.2">
      <c r="A8" s="213" t="s">
        <v>54</v>
      </c>
      <c r="B8" s="213"/>
      <c r="C8" s="213"/>
      <c r="D8" s="213"/>
      <c r="E8" s="213"/>
      <c r="F8" s="213"/>
      <c r="G8" s="213"/>
      <c r="H8" s="213"/>
      <c r="I8" s="213"/>
      <c r="J8" s="213"/>
      <c r="K8" s="213"/>
      <c r="L8" s="213"/>
      <c r="M8" s="213"/>
      <c r="N8" s="213"/>
      <c r="O8" s="213"/>
      <c r="P8" s="213"/>
      <c r="Q8" s="213"/>
      <c r="R8" s="213"/>
      <c r="S8" s="213"/>
      <c r="T8" s="213"/>
      <c r="U8" s="213"/>
      <c r="V8" s="213"/>
      <c r="W8" s="213"/>
    </row>
    <row r="9" spans="1:23" s="76" customFormat="1" ht="12" customHeight="1" x14ac:dyDescent="0.2">
      <c r="A9" s="220">
        <v>1</v>
      </c>
      <c r="B9" s="213" t="e">
        <f>'RO comiss'!#REF!*0.87</f>
        <v>#REF!</v>
      </c>
      <c r="C9" s="213" t="e">
        <f>'RO comiss'!#REF!*0.87</f>
        <v>#REF!</v>
      </c>
      <c r="D9" s="213">
        <f>'RO comiss'!B9*0.87</f>
        <v>8787</v>
      </c>
      <c r="E9" s="213">
        <f>'RO comiss'!C9*0.87</f>
        <v>12093</v>
      </c>
      <c r="F9" s="213">
        <f>'RO comiss'!D9*0.87</f>
        <v>6612</v>
      </c>
      <c r="G9" s="213">
        <f>'RO comiss'!E9*0.87</f>
        <v>6612</v>
      </c>
      <c r="H9" s="213">
        <f>'RO comiss'!F9*0.87</f>
        <v>5742</v>
      </c>
      <c r="I9" s="213">
        <f>'RO comiss'!G9*0.87</f>
        <v>6612</v>
      </c>
      <c r="J9" s="213">
        <f>'RO comiss'!H9*0.87</f>
        <v>5742</v>
      </c>
      <c r="K9" s="213">
        <f>'RO comiss'!I9*0.87</f>
        <v>6612</v>
      </c>
      <c r="L9" s="213">
        <f>'RO comiss'!J9*0.87</f>
        <v>5742</v>
      </c>
      <c r="M9" s="213">
        <f>'RO comiss'!K9*0.87</f>
        <v>6612</v>
      </c>
      <c r="N9" s="213">
        <f>'RO comiss'!L9*0.87</f>
        <v>5742</v>
      </c>
      <c r="O9" s="213">
        <f>'RO comiss'!M9*0.87</f>
        <v>6612</v>
      </c>
      <c r="P9" s="213">
        <f>'RO comiss'!N9*0.87</f>
        <v>5742</v>
      </c>
      <c r="Q9" s="213">
        <f>'RO comiss'!O9*0.87</f>
        <v>5742</v>
      </c>
      <c r="R9" s="213">
        <f>'RO comiss'!P9*0.87</f>
        <v>6612</v>
      </c>
      <c r="S9" s="213">
        <f>'RO comiss'!Q9*0.87</f>
        <v>6612</v>
      </c>
      <c r="T9" s="213">
        <f>'RO comiss'!R9*0.87</f>
        <v>6612</v>
      </c>
      <c r="U9" s="213">
        <f>'RO comiss'!S9*0.87</f>
        <v>6612</v>
      </c>
      <c r="V9" s="213">
        <f>'RO comiss'!T9*0.87</f>
        <v>8787</v>
      </c>
      <c r="W9" s="213">
        <f>'RO comiss'!U9*0.87</f>
        <v>7743</v>
      </c>
    </row>
    <row r="10" spans="1:23" s="76" customFormat="1" ht="12" customHeight="1" x14ac:dyDescent="0.2">
      <c r="A10" s="220">
        <v>2</v>
      </c>
      <c r="B10" s="213" t="e">
        <f t="shared" ref="B10:D10" si="3">B9</f>
        <v>#REF!</v>
      </c>
      <c r="C10" s="213" t="e">
        <f t="shared" si="3"/>
        <v>#REF!</v>
      </c>
      <c r="D10" s="213">
        <f t="shared" si="3"/>
        <v>8787</v>
      </c>
      <c r="E10" s="213">
        <f t="shared" ref="E10:J10" si="4">E9</f>
        <v>12093</v>
      </c>
      <c r="F10" s="213">
        <f t="shared" si="4"/>
        <v>6612</v>
      </c>
      <c r="G10" s="213">
        <f t="shared" si="4"/>
        <v>6612</v>
      </c>
      <c r="H10" s="213">
        <f t="shared" si="4"/>
        <v>5742</v>
      </c>
      <c r="I10" s="213">
        <f t="shared" si="4"/>
        <v>6612</v>
      </c>
      <c r="J10" s="213">
        <f t="shared" si="4"/>
        <v>5742</v>
      </c>
      <c r="K10" s="213">
        <f t="shared" ref="K10:W10" si="5">K9</f>
        <v>6612</v>
      </c>
      <c r="L10" s="213">
        <f t="shared" si="5"/>
        <v>5742</v>
      </c>
      <c r="M10" s="213">
        <f t="shared" si="5"/>
        <v>6612</v>
      </c>
      <c r="N10" s="213">
        <f t="shared" si="5"/>
        <v>5742</v>
      </c>
      <c r="O10" s="213">
        <f t="shared" si="5"/>
        <v>6612</v>
      </c>
      <c r="P10" s="213">
        <f t="shared" si="5"/>
        <v>5742</v>
      </c>
      <c r="Q10" s="213">
        <f t="shared" si="5"/>
        <v>5742</v>
      </c>
      <c r="R10" s="213">
        <f t="shared" si="5"/>
        <v>6612</v>
      </c>
      <c r="S10" s="213">
        <f t="shared" si="5"/>
        <v>6612</v>
      </c>
      <c r="T10" s="213">
        <f t="shared" si="5"/>
        <v>6612</v>
      </c>
      <c r="U10" s="213">
        <f t="shared" si="5"/>
        <v>6612</v>
      </c>
      <c r="V10" s="213">
        <f t="shared" si="5"/>
        <v>8787</v>
      </c>
      <c r="W10" s="213">
        <f t="shared" si="5"/>
        <v>7743</v>
      </c>
    </row>
    <row r="11" spans="1:23" s="76" customFormat="1" ht="12" customHeight="1" x14ac:dyDescent="0.2">
      <c r="A11" s="213" t="s">
        <v>151</v>
      </c>
      <c r="B11" s="213"/>
      <c r="C11" s="213"/>
      <c r="D11" s="213"/>
      <c r="E11" s="213"/>
      <c r="F11" s="213"/>
      <c r="G11" s="213"/>
      <c r="H11" s="213"/>
      <c r="I11" s="213"/>
      <c r="J11" s="213"/>
      <c r="K11" s="213"/>
      <c r="L11" s="213"/>
      <c r="M11" s="213"/>
      <c r="N11" s="213"/>
      <c r="O11" s="213"/>
      <c r="P11" s="213"/>
      <c r="Q11" s="213"/>
      <c r="R11" s="213"/>
      <c r="S11" s="213"/>
      <c r="T11" s="213"/>
      <c r="U11" s="213"/>
      <c r="V11" s="213"/>
      <c r="W11" s="213"/>
    </row>
    <row r="12" spans="1:23" s="76" customFormat="1" ht="12" customHeight="1" x14ac:dyDescent="0.2">
      <c r="A12" s="220">
        <v>1</v>
      </c>
      <c r="B12" s="213" t="e">
        <f>'RO comiss'!#REF!*0.87</f>
        <v>#REF!</v>
      </c>
      <c r="C12" s="213" t="e">
        <f>'RO comiss'!#REF!*0.87</f>
        <v>#REF!</v>
      </c>
      <c r="D12" s="213">
        <f>'RO comiss'!B12*0.87</f>
        <v>9657</v>
      </c>
      <c r="E12" s="213">
        <f>'RO comiss'!C12*0.87</f>
        <v>12963</v>
      </c>
      <c r="F12" s="213">
        <f>'RO comiss'!D12*0.87</f>
        <v>7482</v>
      </c>
      <c r="G12" s="213">
        <f>'RO comiss'!E12*0.87</f>
        <v>7482</v>
      </c>
      <c r="H12" s="213">
        <f>'RO comiss'!F12*0.87</f>
        <v>6612</v>
      </c>
      <c r="I12" s="213">
        <f>'RO comiss'!G12*0.87</f>
        <v>7482</v>
      </c>
      <c r="J12" s="213">
        <f>'RO comiss'!H12*0.87</f>
        <v>6612</v>
      </c>
      <c r="K12" s="213">
        <f>'RO comiss'!I12*0.87</f>
        <v>7482</v>
      </c>
      <c r="L12" s="213">
        <f>'RO comiss'!J12*0.87</f>
        <v>6612</v>
      </c>
      <c r="M12" s="213">
        <f>'RO comiss'!K12*0.87</f>
        <v>7482</v>
      </c>
      <c r="N12" s="213">
        <f>'RO comiss'!L12*0.87</f>
        <v>6612</v>
      </c>
      <c r="O12" s="213">
        <f>'RO comiss'!M12*0.87</f>
        <v>7482</v>
      </c>
      <c r="P12" s="213">
        <f>'RO comiss'!N12*0.87</f>
        <v>6612</v>
      </c>
      <c r="Q12" s="213">
        <f>'RO comiss'!O12*0.87</f>
        <v>6612</v>
      </c>
      <c r="R12" s="213">
        <f>'RO comiss'!P12*0.87</f>
        <v>7482</v>
      </c>
      <c r="S12" s="213">
        <f>'RO comiss'!Q12*0.87</f>
        <v>7482</v>
      </c>
      <c r="T12" s="213">
        <f>'RO comiss'!R12*0.87</f>
        <v>7482</v>
      </c>
      <c r="U12" s="213">
        <f>'RO comiss'!S12*0.87</f>
        <v>7482</v>
      </c>
      <c r="V12" s="213">
        <f>'RO comiss'!T12*0.87</f>
        <v>9657</v>
      </c>
      <c r="W12" s="213">
        <f>'RO comiss'!U12*0.87</f>
        <v>8613</v>
      </c>
    </row>
    <row r="13" spans="1:23" s="76" customFormat="1" ht="12" customHeight="1" x14ac:dyDescent="0.2">
      <c r="A13" s="220">
        <v>2</v>
      </c>
      <c r="B13" s="213" t="e">
        <f t="shared" ref="B13:D13" si="6">B12</f>
        <v>#REF!</v>
      </c>
      <c r="C13" s="213" t="e">
        <f t="shared" si="6"/>
        <v>#REF!</v>
      </c>
      <c r="D13" s="213">
        <f t="shared" si="6"/>
        <v>9657</v>
      </c>
      <c r="E13" s="213">
        <f t="shared" ref="E13:J13" si="7">E12</f>
        <v>12963</v>
      </c>
      <c r="F13" s="213">
        <f t="shared" si="7"/>
        <v>7482</v>
      </c>
      <c r="G13" s="213">
        <f t="shared" si="7"/>
        <v>7482</v>
      </c>
      <c r="H13" s="213">
        <f t="shared" si="7"/>
        <v>6612</v>
      </c>
      <c r="I13" s="213">
        <f t="shared" si="7"/>
        <v>7482</v>
      </c>
      <c r="J13" s="213">
        <f t="shared" si="7"/>
        <v>6612</v>
      </c>
      <c r="K13" s="213">
        <f t="shared" ref="K13:W13" si="8">K12</f>
        <v>7482</v>
      </c>
      <c r="L13" s="213">
        <f t="shared" si="8"/>
        <v>6612</v>
      </c>
      <c r="M13" s="213">
        <f t="shared" si="8"/>
        <v>7482</v>
      </c>
      <c r="N13" s="213">
        <f t="shared" si="8"/>
        <v>6612</v>
      </c>
      <c r="O13" s="213">
        <f t="shared" si="8"/>
        <v>7482</v>
      </c>
      <c r="P13" s="213">
        <f t="shared" si="8"/>
        <v>6612</v>
      </c>
      <c r="Q13" s="213">
        <f t="shared" si="8"/>
        <v>6612</v>
      </c>
      <c r="R13" s="213">
        <f t="shared" si="8"/>
        <v>7482</v>
      </c>
      <c r="S13" s="213">
        <f t="shared" si="8"/>
        <v>7482</v>
      </c>
      <c r="T13" s="213">
        <f t="shared" si="8"/>
        <v>7482</v>
      </c>
      <c r="U13" s="213">
        <f t="shared" si="8"/>
        <v>7482</v>
      </c>
      <c r="V13" s="213">
        <f t="shared" si="8"/>
        <v>9657</v>
      </c>
      <c r="W13" s="213">
        <f t="shared" si="8"/>
        <v>8613</v>
      </c>
    </row>
    <row r="14" spans="1:23" s="76" customFormat="1" ht="12" hidden="1" customHeight="1" x14ac:dyDescent="0.2">
      <c r="A14" s="213" t="s">
        <v>55</v>
      </c>
      <c r="B14" s="21"/>
      <c r="C14" s="21"/>
      <c r="D14" s="21"/>
      <c r="E14" s="21"/>
      <c r="F14" s="21"/>
      <c r="G14" s="21"/>
      <c r="H14" s="21"/>
      <c r="I14" s="21"/>
      <c r="J14" s="21"/>
      <c r="K14" s="21"/>
      <c r="L14" s="21"/>
      <c r="M14" s="21"/>
      <c r="N14" s="21"/>
      <c r="O14" s="21"/>
      <c r="P14" s="229"/>
    </row>
    <row r="15" spans="1:23" s="76" customFormat="1" ht="12" hidden="1" customHeight="1" x14ac:dyDescent="0.2">
      <c r="A15" s="220">
        <v>1</v>
      </c>
      <c r="B15" s="219" t="e">
        <f t="shared" ref="B15:P15" si="9">B6+6600</f>
        <v>#REF!</v>
      </c>
      <c r="C15" s="219" t="e">
        <f t="shared" si="9"/>
        <v>#REF!</v>
      </c>
      <c r="D15" s="219">
        <f t="shared" si="9"/>
        <v>13647</v>
      </c>
      <c r="E15" s="219">
        <f t="shared" si="9"/>
        <v>16953</v>
      </c>
      <c r="F15" s="219">
        <f t="shared" si="9"/>
        <v>11472</v>
      </c>
      <c r="G15" s="219">
        <f t="shared" si="9"/>
        <v>11472</v>
      </c>
      <c r="H15" s="219">
        <f t="shared" si="9"/>
        <v>10602</v>
      </c>
      <c r="I15" s="219">
        <f t="shared" si="9"/>
        <v>11472</v>
      </c>
      <c r="J15" s="219"/>
      <c r="K15" s="219">
        <f t="shared" si="9"/>
        <v>11472</v>
      </c>
      <c r="L15" s="219">
        <f t="shared" si="9"/>
        <v>10602</v>
      </c>
      <c r="M15" s="219">
        <f t="shared" si="9"/>
        <v>11472</v>
      </c>
      <c r="N15" s="219">
        <f t="shared" si="9"/>
        <v>10602</v>
      </c>
      <c r="O15" s="212">
        <f t="shared" si="9"/>
        <v>11472</v>
      </c>
      <c r="P15" s="75">
        <f t="shared" si="9"/>
        <v>10602</v>
      </c>
    </row>
    <row r="16" spans="1:23" s="76" customFormat="1" ht="12" hidden="1" customHeight="1" x14ac:dyDescent="0.2">
      <c r="A16" s="220">
        <v>2</v>
      </c>
      <c r="B16" s="219" t="e">
        <f t="shared" ref="B16:P16" si="10">B15+1500</f>
        <v>#REF!</v>
      </c>
      <c r="C16" s="219" t="e">
        <f t="shared" si="10"/>
        <v>#REF!</v>
      </c>
      <c r="D16" s="219">
        <f t="shared" si="10"/>
        <v>15147</v>
      </c>
      <c r="E16" s="219">
        <f t="shared" si="10"/>
        <v>18453</v>
      </c>
      <c r="F16" s="219">
        <f t="shared" si="10"/>
        <v>12972</v>
      </c>
      <c r="G16" s="219">
        <f t="shared" si="10"/>
        <v>12972</v>
      </c>
      <c r="H16" s="219">
        <f t="shared" si="10"/>
        <v>12102</v>
      </c>
      <c r="I16" s="219">
        <f t="shared" si="10"/>
        <v>12972</v>
      </c>
      <c r="J16" s="219"/>
      <c r="K16" s="219">
        <f t="shared" si="10"/>
        <v>12972</v>
      </c>
      <c r="L16" s="219">
        <f t="shared" si="10"/>
        <v>12102</v>
      </c>
      <c r="M16" s="219">
        <f t="shared" si="10"/>
        <v>12972</v>
      </c>
      <c r="N16" s="219">
        <f t="shared" si="10"/>
        <v>12102</v>
      </c>
      <c r="O16" s="212">
        <f t="shared" si="10"/>
        <v>12972</v>
      </c>
      <c r="P16" s="75">
        <f t="shared" si="10"/>
        <v>12102</v>
      </c>
    </row>
    <row r="17" spans="1:16" s="76" customFormat="1" ht="12" hidden="1" customHeight="1" x14ac:dyDescent="0.2">
      <c r="A17" s="213" t="s">
        <v>160</v>
      </c>
      <c r="B17" s="21"/>
      <c r="C17" s="21"/>
      <c r="D17" s="21"/>
      <c r="E17" s="21"/>
      <c r="F17" s="21"/>
      <c r="G17" s="21"/>
      <c r="H17" s="21"/>
      <c r="I17" s="21"/>
      <c r="J17" s="21"/>
      <c r="K17" s="21"/>
      <c r="L17" s="21"/>
      <c r="M17" s="21"/>
      <c r="N17" s="21"/>
      <c r="O17" s="21"/>
      <c r="P17" s="75"/>
    </row>
    <row r="18" spans="1:16" s="76" customFormat="1" ht="12" hidden="1" customHeight="1" x14ac:dyDescent="0.2">
      <c r="A18" s="220">
        <v>1</v>
      </c>
      <c r="B18" s="219" t="e">
        <f t="shared" ref="B18:P18" si="11">B6+7100</f>
        <v>#REF!</v>
      </c>
      <c r="C18" s="219" t="e">
        <f t="shared" si="11"/>
        <v>#REF!</v>
      </c>
      <c r="D18" s="219">
        <f t="shared" si="11"/>
        <v>14147</v>
      </c>
      <c r="E18" s="219">
        <f t="shared" si="11"/>
        <v>17453</v>
      </c>
      <c r="F18" s="219">
        <f t="shared" si="11"/>
        <v>11972</v>
      </c>
      <c r="G18" s="219">
        <f t="shared" si="11"/>
        <v>11972</v>
      </c>
      <c r="H18" s="219">
        <f t="shared" si="11"/>
        <v>11102</v>
      </c>
      <c r="I18" s="219">
        <f t="shared" si="11"/>
        <v>11972</v>
      </c>
      <c r="J18" s="219"/>
      <c r="K18" s="219">
        <f t="shared" si="11"/>
        <v>11972</v>
      </c>
      <c r="L18" s="219">
        <f t="shared" si="11"/>
        <v>11102</v>
      </c>
      <c r="M18" s="219">
        <f t="shared" si="11"/>
        <v>11972</v>
      </c>
      <c r="N18" s="219">
        <f t="shared" si="11"/>
        <v>11102</v>
      </c>
      <c r="O18" s="212">
        <f t="shared" si="11"/>
        <v>11972</v>
      </c>
      <c r="P18" s="75">
        <f t="shared" si="11"/>
        <v>11102</v>
      </c>
    </row>
    <row r="19" spans="1:16" s="76" customFormat="1" ht="12" hidden="1" customHeight="1" x14ac:dyDescent="0.2">
      <c r="A19" s="220">
        <v>2</v>
      </c>
      <c r="B19" s="219" t="e">
        <f t="shared" ref="B19:P19" si="12">B18+1500</f>
        <v>#REF!</v>
      </c>
      <c r="C19" s="219" t="e">
        <f t="shared" si="12"/>
        <v>#REF!</v>
      </c>
      <c r="D19" s="219">
        <f t="shared" si="12"/>
        <v>15647</v>
      </c>
      <c r="E19" s="219">
        <f t="shared" si="12"/>
        <v>18953</v>
      </c>
      <c r="F19" s="219">
        <f t="shared" si="12"/>
        <v>13472</v>
      </c>
      <c r="G19" s="219">
        <f t="shared" si="12"/>
        <v>13472</v>
      </c>
      <c r="H19" s="219">
        <f t="shared" si="12"/>
        <v>12602</v>
      </c>
      <c r="I19" s="219">
        <f t="shared" si="12"/>
        <v>13472</v>
      </c>
      <c r="J19" s="219"/>
      <c r="K19" s="219">
        <f t="shared" si="12"/>
        <v>13472</v>
      </c>
      <c r="L19" s="219">
        <f t="shared" si="12"/>
        <v>12602</v>
      </c>
      <c r="M19" s="219">
        <f t="shared" si="12"/>
        <v>13472</v>
      </c>
      <c r="N19" s="219">
        <f t="shared" si="12"/>
        <v>12602</v>
      </c>
      <c r="O19" s="212">
        <f t="shared" si="12"/>
        <v>13472</v>
      </c>
      <c r="P19" s="75">
        <f t="shared" si="12"/>
        <v>12602</v>
      </c>
    </row>
    <row r="20" spans="1:16" s="76" customFormat="1" ht="12" hidden="1" customHeight="1" x14ac:dyDescent="0.2">
      <c r="A20" s="213" t="s">
        <v>56</v>
      </c>
      <c r="B20" s="21"/>
      <c r="C20" s="21"/>
      <c r="D20" s="21"/>
      <c r="E20" s="21"/>
      <c r="F20" s="21"/>
      <c r="G20" s="21"/>
      <c r="H20" s="21"/>
      <c r="I20" s="21"/>
      <c r="J20" s="21"/>
      <c r="K20" s="21"/>
      <c r="L20" s="21"/>
      <c r="M20" s="21"/>
      <c r="N20" s="21"/>
      <c r="O20" s="21"/>
      <c r="P20" s="75"/>
    </row>
    <row r="21" spans="1:16" s="76" customFormat="1" ht="12" hidden="1" customHeight="1" x14ac:dyDescent="0.2">
      <c r="A21" s="220">
        <v>1</v>
      </c>
      <c r="B21" s="219" t="e">
        <f t="shared" ref="B21:P21" si="13">B6+9000</f>
        <v>#REF!</v>
      </c>
      <c r="C21" s="219" t="e">
        <f t="shared" si="13"/>
        <v>#REF!</v>
      </c>
      <c r="D21" s="219">
        <f t="shared" si="13"/>
        <v>16047</v>
      </c>
      <c r="E21" s="219">
        <f t="shared" si="13"/>
        <v>19353</v>
      </c>
      <c r="F21" s="219">
        <f t="shared" si="13"/>
        <v>13872</v>
      </c>
      <c r="G21" s="219">
        <f t="shared" si="13"/>
        <v>13872</v>
      </c>
      <c r="H21" s="219">
        <f t="shared" si="13"/>
        <v>13002</v>
      </c>
      <c r="I21" s="219">
        <f t="shared" si="13"/>
        <v>13872</v>
      </c>
      <c r="J21" s="219"/>
      <c r="K21" s="219">
        <f t="shared" si="13"/>
        <v>13872</v>
      </c>
      <c r="L21" s="219">
        <f t="shared" si="13"/>
        <v>13002</v>
      </c>
      <c r="M21" s="219">
        <f t="shared" si="13"/>
        <v>13872</v>
      </c>
      <c r="N21" s="219">
        <f t="shared" si="13"/>
        <v>13002</v>
      </c>
      <c r="O21" s="212">
        <f t="shared" si="13"/>
        <v>13872</v>
      </c>
      <c r="P21" s="75">
        <f t="shared" si="13"/>
        <v>13002</v>
      </c>
    </row>
    <row r="22" spans="1:16" s="76" customFormat="1" ht="12" hidden="1" customHeight="1" x14ac:dyDescent="0.2">
      <c r="A22" s="220">
        <v>2</v>
      </c>
      <c r="B22" s="75" t="e">
        <f t="shared" ref="B22:P24" si="14">B21+1500</f>
        <v>#REF!</v>
      </c>
      <c r="C22" s="75" t="e">
        <f t="shared" si="14"/>
        <v>#REF!</v>
      </c>
      <c r="D22" s="75">
        <f t="shared" si="14"/>
        <v>17547</v>
      </c>
      <c r="E22" s="75">
        <f t="shared" si="14"/>
        <v>20853</v>
      </c>
      <c r="F22" s="75">
        <f t="shared" si="14"/>
        <v>15372</v>
      </c>
      <c r="G22" s="75">
        <f t="shared" si="14"/>
        <v>15372</v>
      </c>
      <c r="H22" s="75">
        <f t="shared" si="14"/>
        <v>14502</v>
      </c>
      <c r="I22" s="75">
        <f t="shared" si="14"/>
        <v>15372</v>
      </c>
      <c r="J22" s="75"/>
      <c r="K22" s="75">
        <f t="shared" si="14"/>
        <v>15372</v>
      </c>
      <c r="L22" s="75">
        <f t="shared" si="14"/>
        <v>14502</v>
      </c>
      <c r="M22" s="75">
        <f t="shared" si="14"/>
        <v>15372</v>
      </c>
      <c r="N22" s="75">
        <f t="shared" si="14"/>
        <v>14502</v>
      </c>
      <c r="O22" s="213">
        <f t="shared" si="14"/>
        <v>15372</v>
      </c>
      <c r="P22" s="75">
        <f t="shared" si="14"/>
        <v>14502</v>
      </c>
    </row>
    <row r="23" spans="1:16" s="76" customFormat="1" ht="12" hidden="1" customHeight="1" x14ac:dyDescent="0.2">
      <c r="A23" s="220">
        <v>3</v>
      </c>
      <c r="B23" s="75" t="e">
        <f t="shared" si="14"/>
        <v>#REF!</v>
      </c>
      <c r="C23" s="75" t="e">
        <f t="shared" si="14"/>
        <v>#REF!</v>
      </c>
      <c r="D23" s="75">
        <f t="shared" si="14"/>
        <v>19047</v>
      </c>
      <c r="E23" s="75">
        <f t="shared" si="14"/>
        <v>22353</v>
      </c>
      <c r="F23" s="75">
        <f t="shared" si="14"/>
        <v>16872</v>
      </c>
      <c r="G23" s="75">
        <f t="shared" si="14"/>
        <v>16872</v>
      </c>
      <c r="H23" s="75">
        <f t="shared" si="14"/>
        <v>16002</v>
      </c>
      <c r="I23" s="75">
        <f t="shared" si="14"/>
        <v>16872</v>
      </c>
      <c r="J23" s="75"/>
      <c r="K23" s="75">
        <f t="shared" si="14"/>
        <v>16872</v>
      </c>
      <c r="L23" s="75">
        <f t="shared" si="14"/>
        <v>16002</v>
      </c>
      <c r="M23" s="75">
        <f t="shared" si="14"/>
        <v>16872</v>
      </c>
      <c r="N23" s="75">
        <f t="shared" si="14"/>
        <v>16002</v>
      </c>
      <c r="O23" s="213">
        <f t="shared" si="14"/>
        <v>16872</v>
      </c>
      <c r="P23" s="75">
        <f t="shared" si="14"/>
        <v>16002</v>
      </c>
    </row>
    <row r="24" spans="1:16" s="76" customFormat="1" ht="12" hidden="1" customHeight="1" x14ac:dyDescent="0.2">
      <c r="A24" s="220">
        <v>4</v>
      </c>
      <c r="B24" s="75" t="e">
        <f t="shared" si="14"/>
        <v>#REF!</v>
      </c>
      <c r="C24" s="75" t="e">
        <f t="shared" si="14"/>
        <v>#REF!</v>
      </c>
      <c r="D24" s="75">
        <f t="shared" si="14"/>
        <v>20547</v>
      </c>
      <c r="E24" s="75">
        <f t="shared" si="14"/>
        <v>23853</v>
      </c>
      <c r="F24" s="75">
        <f t="shared" si="14"/>
        <v>18372</v>
      </c>
      <c r="G24" s="75">
        <f t="shared" si="14"/>
        <v>18372</v>
      </c>
      <c r="H24" s="75">
        <f t="shared" si="14"/>
        <v>17502</v>
      </c>
      <c r="I24" s="75">
        <f t="shared" si="14"/>
        <v>18372</v>
      </c>
      <c r="J24" s="75"/>
      <c r="K24" s="75">
        <f t="shared" si="14"/>
        <v>18372</v>
      </c>
      <c r="L24" s="75">
        <f t="shared" si="14"/>
        <v>17502</v>
      </c>
      <c r="M24" s="75">
        <f t="shared" si="14"/>
        <v>18372</v>
      </c>
      <c r="N24" s="75">
        <f t="shared" si="14"/>
        <v>17502</v>
      </c>
      <c r="O24" s="213">
        <f t="shared" si="14"/>
        <v>18372</v>
      </c>
      <c r="P24" s="75">
        <f t="shared" si="14"/>
        <v>17502</v>
      </c>
    </row>
    <row r="25" spans="1:16" s="76" customFormat="1" ht="12.75" hidden="1" customHeight="1" x14ac:dyDescent="0.2">
      <c r="A25" s="213" t="s">
        <v>57</v>
      </c>
      <c r="B25" s="21"/>
      <c r="C25" s="21"/>
      <c r="D25" s="21"/>
      <c r="E25" s="21"/>
      <c r="F25" s="21"/>
      <c r="G25" s="21"/>
      <c r="H25" s="21"/>
      <c r="I25" s="21"/>
      <c r="J25" s="21"/>
      <c r="K25" s="21"/>
      <c r="L25" s="21"/>
      <c r="M25" s="21"/>
      <c r="N25" s="21"/>
      <c r="O25" s="21"/>
      <c r="P25" s="75"/>
    </row>
    <row r="26" spans="1:16" s="76" customFormat="1" ht="12" hidden="1" customHeight="1" x14ac:dyDescent="0.2">
      <c r="A26" s="220">
        <v>1</v>
      </c>
      <c r="B26" s="219" t="e">
        <f t="shared" ref="B26:P26" si="15">B6+15000</f>
        <v>#REF!</v>
      </c>
      <c r="C26" s="219" t="e">
        <f t="shared" si="15"/>
        <v>#REF!</v>
      </c>
      <c r="D26" s="219">
        <f t="shared" si="15"/>
        <v>22047</v>
      </c>
      <c r="E26" s="219">
        <f t="shared" si="15"/>
        <v>25353</v>
      </c>
      <c r="F26" s="219">
        <f t="shared" si="15"/>
        <v>19872</v>
      </c>
      <c r="G26" s="219">
        <f t="shared" si="15"/>
        <v>19872</v>
      </c>
      <c r="H26" s="219">
        <f t="shared" si="15"/>
        <v>19002</v>
      </c>
      <c r="I26" s="219">
        <f t="shared" si="15"/>
        <v>19872</v>
      </c>
      <c r="J26" s="219"/>
      <c r="K26" s="219">
        <f t="shared" si="15"/>
        <v>19872</v>
      </c>
      <c r="L26" s="219">
        <f t="shared" si="15"/>
        <v>19002</v>
      </c>
      <c r="M26" s="219">
        <f t="shared" si="15"/>
        <v>19872</v>
      </c>
      <c r="N26" s="219">
        <f t="shared" si="15"/>
        <v>19002</v>
      </c>
      <c r="O26" s="212">
        <f t="shared" si="15"/>
        <v>19872</v>
      </c>
      <c r="P26" s="75">
        <f t="shared" si="15"/>
        <v>19002</v>
      </c>
    </row>
    <row r="27" spans="1:16" s="76" customFormat="1" ht="12" hidden="1" customHeight="1" x14ac:dyDescent="0.2">
      <c r="A27" s="220">
        <v>2</v>
      </c>
      <c r="B27" s="75" t="e">
        <f t="shared" ref="B27:P29" si="16">B26+1500</f>
        <v>#REF!</v>
      </c>
      <c r="C27" s="75" t="e">
        <f t="shared" si="16"/>
        <v>#REF!</v>
      </c>
      <c r="D27" s="75">
        <f t="shared" si="16"/>
        <v>23547</v>
      </c>
      <c r="E27" s="75">
        <f t="shared" si="16"/>
        <v>26853</v>
      </c>
      <c r="F27" s="75">
        <f t="shared" si="16"/>
        <v>21372</v>
      </c>
      <c r="G27" s="75">
        <f t="shared" si="16"/>
        <v>21372</v>
      </c>
      <c r="H27" s="75">
        <f t="shared" si="16"/>
        <v>20502</v>
      </c>
      <c r="I27" s="75">
        <f t="shared" si="16"/>
        <v>21372</v>
      </c>
      <c r="J27" s="75"/>
      <c r="K27" s="75">
        <f t="shared" si="16"/>
        <v>21372</v>
      </c>
      <c r="L27" s="75">
        <f t="shared" si="16"/>
        <v>20502</v>
      </c>
      <c r="M27" s="75">
        <f t="shared" si="16"/>
        <v>21372</v>
      </c>
      <c r="N27" s="75">
        <f t="shared" si="16"/>
        <v>20502</v>
      </c>
      <c r="O27" s="213">
        <f t="shared" si="16"/>
        <v>21372</v>
      </c>
      <c r="P27" s="75">
        <f t="shared" si="16"/>
        <v>20502</v>
      </c>
    </row>
    <row r="28" spans="1:16" s="76" customFormat="1" ht="11.25" hidden="1" customHeight="1" x14ac:dyDescent="0.2">
      <c r="A28" s="220">
        <v>3</v>
      </c>
      <c r="B28" s="75" t="e">
        <f t="shared" si="16"/>
        <v>#REF!</v>
      </c>
      <c r="C28" s="75" t="e">
        <f t="shared" si="16"/>
        <v>#REF!</v>
      </c>
      <c r="D28" s="75">
        <f t="shared" si="16"/>
        <v>25047</v>
      </c>
      <c r="E28" s="75">
        <f t="shared" si="16"/>
        <v>28353</v>
      </c>
      <c r="F28" s="75">
        <f t="shared" si="16"/>
        <v>22872</v>
      </c>
      <c r="G28" s="75">
        <f t="shared" si="16"/>
        <v>22872</v>
      </c>
      <c r="H28" s="75">
        <f t="shared" si="16"/>
        <v>22002</v>
      </c>
      <c r="I28" s="75">
        <f t="shared" si="16"/>
        <v>22872</v>
      </c>
      <c r="J28" s="75"/>
      <c r="K28" s="75">
        <f t="shared" si="16"/>
        <v>22872</v>
      </c>
      <c r="L28" s="75">
        <f t="shared" si="16"/>
        <v>22002</v>
      </c>
      <c r="M28" s="75">
        <f t="shared" si="16"/>
        <v>22872</v>
      </c>
      <c r="N28" s="75">
        <f t="shared" si="16"/>
        <v>22002</v>
      </c>
      <c r="O28" s="213">
        <f t="shared" si="16"/>
        <v>22872</v>
      </c>
      <c r="P28" s="75">
        <f t="shared" si="16"/>
        <v>22002</v>
      </c>
    </row>
    <row r="29" spans="1:16" s="76" customFormat="1" ht="12" hidden="1" customHeight="1" x14ac:dyDescent="0.2">
      <c r="A29" s="220">
        <v>4</v>
      </c>
      <c r="B29" s="221" t="e">
        <f t="shared" si="16"/>
        <v>#REF!</v>
      </c>
      <c r="C29" s="221" t="e">
        <f t="shared" si="16"/>
        <v>#REF!</v>
      </c>
      <c r="D29" s="221">
        <f t="shared" si="16"/>
        <v>26547</v>
      </c>
      <c r="E29" s="221">
        <f t="shared" si="16"/>
        <v>29853</v>
      </c>
      <c r="F29" s="221">
        <f t="shared" si="16"/>
        <v>24372</v>
      </c>
      <c r="G29" s="221">
        <f t="shared" si="16"/>
        <v>24372</v>
      </c>
      <c r="H29" s="221">
        <f t="shared" si="16"/>
        <v>23502</v>
      </c>
      <c r="I29" s="221">
        <f t="shared" si="16"/>
        <v>24372</v>
      </c>
      <c r="J29" s="221"/>
      <c r="K29" s="221">
        <f t="shared" si="16"/>
        <v>24372</v>
      </c>
      <c r="L29" s="221">
        <f t="shared" si="16"/>
        <v>23502</v>
      </c>
      <c r="M29" s="221">
        <f t="shared" si="16"/>
        <v>24372</v>
      </c>
      <c r="N29" s="221">
        <f t="shared" si="16"/>
        <v>23502</v>
      </c>
      <c r="O29" s="222">
        <f t="shared" si="16"/>
        <v>24372</v>
      </c>
      <c r="P29" s="75">
        <f t="shared" si="16"/>
        <v>23502</v>
      </c>
    </row>
    <row r="30" spans="1:16" s="76" customFormat="1" ht="12" hidden="1" customHeight="1" x14ac:dyDescent="0.2">
      <c r="A30" s="21"/>
    </row>
    <row r="31" spans="1:16" s="76" customFormat="1" ht="12" customHeight="1" x14ac:dyDescent="0.2">
      <c r="A31" s="21"/>
    </row>
    <row r="32" spans="1:16" s="76" customFormat="1" ht="12.75" customHeight="1" x14ac:dyDescent="0.2">
      <c r="A32" s="280" t="s">
        <v>157</v>
      </c>
    </row>
    <row r="33" spans="1:1" s="76" customFormat="1" ht="12.75" customHeight="1" x14ac:dyDescent="0.2">
      <c r="A33" s="280"/>
    </row>
    <row r="34" spans="1:1" s="205" customFormat="1" ht="12.75" customHeight="1" x14ac:dyDescent="0.2">
      <c r="A34" s="280"/>
    </row>
    <row r="36" spans="1:1" s="76" customFormat="1" ht="12.75" customHeight="1" x14ac:dyDescent="0.2">
      <c r="A36" s="223" t="s">
        <v>58</v>
      </c>
    </row>
    <row r="37" spans="1:1" s="215" customFormat="1" ht="35.25" customHeight="1" x14ac:dyDescent="0.2">
      <c r="A37" s="224" t="s">
        <v>163</v>
      </c>
    </row>
    <row r="38" spans="1:1" s="215" customFormat="1" ht="35.25" customHeight="1" x14ac:dyDescent="0.2">
      <c r="A38" s="224"/>
    </row>
    <row r="39" spans="1:1" s="215" customFormat="1" ht="35.25" customHeight="1" x14ac:dyDescent="0.2">
      <c r="A39" s="224" t="s">
        <v>164</v>
      </c>
    </row>
    <row r="40" spans="1:1" s="215" customFormat="1" ht="13.5" customHeight="1" x14ac:dyDescent="0.2">
      <c r="A40" s="224" t="s">
        <v>165</v>
      </c>
    </row>
    <row r="41" spans="1:1" s="215" customFormat="1" ht="35.25" customHeight="1" x14ac:dyDescent="0.2">
      <c r="A41" s="224" t="s">
        <v>162</v>
      </c>
    </row>
    <row r="42" spans="1:1" s="215" customFormat="1" ht="35.25" customHeight="1" x14ac:dyDescent="0.2">
      <c r="A42" s="225" t="s">
        <v>173</v>
      </c>
    </row>
    <row r="43" spans="1:1" s="76" customFormat="1" ht="18" customHeight="1" thickBot="1" x14ac:dyDescent="0.25"/>
    <row r="44" spans="1:1" s="76" customFormat="1" ht="12.75" thickBot="1" x14ac:dyDescent="0.25">
      <c r="A44" s="226" t="s">
        <v>65</v>
      </c>
    </row>
    <row r="45" spans="1:1" s="76" customFormat="1" ht="360.75" customHeight="1" x14ac:dyDescent="0.2">
      <c r="A45" s="227" t="s">
        <v>296</v>
      </c>
    </row>
  </sheetData>
  <mergeCells count="1">
    <mergeCell ref="A32:A34"/>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W45"/>
  <sheetViews>
    <sheetView workbookViewId="0">
      <selection sqref="A1:XFD1048576"/>
    </sheetView>
  </sheetViews>
  <sheetFormatPr defaultColWidth="9.5703125" defaultRowHeight="12" x14ac:dyDescent="0.2"/>
  <cols>
    <col min="1" max="1" width="74.7109375" style="214" customWidth="1"/>
    <col min="2" max="2" width="9.5703125" style="214"/>
    <col min="3" max="3" width="9.85546875" style="214" bestFit="1" customWidth="1"/>
    <col min="4" max="4" width="9.5703125" style="214"/>
    <col min="5" max="5" width="9.85546875" style="214" bestFit="1" customWidth="1"/>
    <col min="6" max="6" width="9.5703125" style="214"/>
    <col min="7" max="7" width="9.85546875" style="214" bestFit="1" customWidth="1"/>
    <col min="8" max="10" width="9.5703125" style="214"/>
    <col min="11" max="11" width="9.85546875" style="214" bestFit="1" customWidth="1"/>
    <col min="12" max="12" width="9.5703125" style="214"/>
    <col min="13" max="13" width="9.85546875" style="214" bestFit="1" customWidth="1"/>
    <col min="14" max="14" width="9.5703125" style="214"/>
    <col min="15" max="16" width="9.85546875" style="214" bestFit="1" customWidth="1"/>
    <col min="17" max="16384" width="9.5703125" style="214"/>
  </cols>
  <sheetData>
    <row r="1" spans="1:23" s="5" customFormat="1" ht="24.75" customHeight="1" x14ac:dyDescent="0.2">
      <c r="A1" s="216" t="s">
        <v>50</v>
      </c>
    </row>
    <row r="2" spans="1:23" s="5" customFormat="1" ht="12.75" x14ac:dyDescent="0.2">
      <c r="A2" s="217" t="s">
        <v>245</v>
      </c>
    </row>
    <row r="3" spans="1:23" s="27" customFormat="1" ht="29.25" customHeight="1" x14ac:dyDescent="0.2">
      <c r="A3" s="218" t="s">
        <v>52</v>
      </c>
      <c r="B3" s="238" t="e">
        <f>'RO comiss'!#REF!</f>
        <v>#REF!</v>
      </c>
      <c r="C3" s="238" t="e">
        <f>'RO comiss'!#REF!</f>
        <v>#REF!</v>
      </c>
      <c r="D3" s="238">
        <f>'RO comiss'!B3</f>
        <v>45955</v>
      </c>
      <c r="E3" s="238">
        <f>'RO comiss'!C3</f>
        <v>45962</v>
      </c>
      <c r="F3" s="238">
        <f>'RO comiss'!D3</f>
        <v>45963</v>
      </c>
      <c r="G3" s="238">
        <f>'RO comiss'!E3</f>
        <v>45965</v>
      </c>
      <c r="H3" s="238">
        <f>'RO comiss'!F3</f>
        <v>45966</v>
      </c>
      <c r="I3" s="238">
        <f>'RO comiss'!G3</f>
        <v>45968</v>
      </c>
      <c r="J3" s="238">
        <f>'RO comiss'!H3</f>
        <v>45970</v>
      </c>
      <c r="K3" s="238">
        <f>'RO comiss'!I3</f>
        <v>45975</v>
      </c>
      <c r="L3" s="238">
        <f>'RO comiss'!J3</f>
        <v>45977</v>
      </c>
      <c r="M3" s="238">
        <f>'RO comiss'!K3</f>
        <v>45982</v>
      </c>
      <c r="N3" s="238">
        <f>'RO comiss'!L3</f>
        <v>45984</v>
      </c>
      <c r="O3" s="238">
        <f>'RO comiss'!M3</f>
        <v>45989</v>
      </c>
      <c r="P3" s="238">
        <f>'RO comiss'!N3</f>
        <v>45991</v>
      </c>
      <c r="Q3" s="238">
        <f>'RO comiss'!O3</f>
        <v>45992</v>
      </c>
      <c r="R3" s="238">
        <f>'RO comiss'!P3</f>
        <v>45996</v>
      </c>
      <c r="S3" s="238">
        <f>'RO comiss'!Q3</f>
        <v>45998</v>
      </c>
      <c r="T3" s="238">
        <f>'RO comiss'!R3</f>
        <v>46003</v>
      </c>
      <c r="U3" s="238">
        <f>'RO comiss'!S3</f>
        <v>46005</v>
      </c>
      <c r="V3" s="238">
        <f>'RO comiss'!T3</f>
        <v>46010</v>
      </c>
      <c r="W3" s="238">
        <f>'RO comiss'!U3</f>
        <v>46014</v>
      </c>
    </row>
    <row r="4" spans="1:23" s="27" customFormat="1" ht="29.25" customHeight="1" x14ac:dyDescent="0.2">
      <c r="A4" s="218"/>
      <c r="B4" s="238" t="e">
        <f>'RO comiss'!#REF!</f>
        <v>#REF!</v>
      </c>
      <c r="C4" s="238" t="e">
        <f>'RO comiss'!#REF!</f>
        <v>#REF!</v>
      </c>
      <c r="D4" s="238">
        <f>'RO comiss'!B4</f>
        <v>45961</v>
      </c>
      <c r="E4" s="238">
        <f>'RO comiss'!C4</f>
        <v>45962</v>
      </c>
      <c r="F4" s="238">
        <f>'RO comiss'!D4</f>
        <v>45964</v>
      </c>
      <c r="G4" s="238">
        <f>'RO comiss'!E4</f>
        <v>45965</v>
      </c>
      <c r="H4" s="238">
        <f>'RO comiss'!F4</f>
        <v>45967</v>
      </c>
      <c r="I4" s="238">
        <f>'RO comiss'!G4</f>
        <v>45969</v>
      </c>
      <c r="J4" s="238">
        <f>'RO comiss'!H4</f>
        <v>45974</v>
      </c>
      <c r="K4" s="238">
        <f>'RO comiss'!I4</f>
        <v>45976</v>
      </c>
      <c r="L4" s="238">
        <f>'RO comiss'!J4</f>
        <v>45981</v>
      </c>
      <c r="M4" s="238">
        <f>'RO comiss'!K4</f>
        <v>45983</v>
      </c>
      <c r="N4" s="238">
        <f>'RO comiss'!L4</f>
        <v>45988</v>
      </c>
      <c r="O4" s="238">
        <f>'RO comiss'!M4</f>
        <v>45990</v>
      </c>
      <c r="P4" s="238">
        <f>'RO comiss'!N4</f>
        <v>45991</v>
      </c>
      <c r="Q4" s="238">
        <f>'RO comiss'!O4</f>
        <v>45995</v>
      </c>
      <c r="R4" s="238">
        <f>'RO comiss'!P4</f>
        <v>45997</v>
      </c>
      <c r="S4" s="238">
        <f>'RO comiss'!Q4</f>
        <v>46002</v>
      </c>
      <c r="T4" s="238">
        <f>'RO comiss'!R4</f>
        <v>46004</v>
      </c>
      <c r="U4" s="238">
        <f>'RO comiss'!S4</f>
        <v>46009</v>
      </c>
      <c r="V4" s="238">
        <f>'RO comiss'!T4</f>
        <v>46013</v>
      </c>
      <c r="W4" s="238">
        <f>'RO comiss'!U4</f>
        <v>46015</v>
      </c>
    </row>
    <row r="5" spans="1:23" s="76" customFormat="1" ht="12" customHeight="1" x14ac:dyDescent="0.2">
      <c r="A5" s="213" t="s">
        <v>53</v>
      </c>
    </row>
    <row r="6" spans="1:23" s="76" customFormat="1" ht="12" customHeight="1" x14ac:dyDescent="0.2">
      <c r="A6" s="220">
        <v>1</v>
      </c>
      <c r="B6" s="213" t="e">
        <f>'RO comiss'!#REF!*0.85</f>
        <v>#REF!</v>
      </c>
      <c r="C6" s="213" t="e">
        <f>'RO comiss'!#REF!*0.85</f>
        <v>#REF!</v>
      </c>
      <c r="D6" s="213">
        <f>'RO comiss'!B6*0.85</f>
        <v>6885</v>
      </c>
      <c r="E6" s="213">
        <f>'RO comiss'!C6*0.85</f>
        <v>10115</v>
      </c>
      <c r="F6" s="213">
        <f>'RO comiss'!D6*0.85</f>
        <v>4760</v>
      </c>
      <c r="G6" s="213">
        <f>'RO comiss'!E6*0.85</f>
        <v>4760</v>
      </c>
      <c r="H6" s="213">
        <f>'RO comiss'!F6*0.85</f>
        <v>3910</v>
      </c>
      <c r="I6" s="213">
        <f>'RO comiss'!G6*0.85</f>
        <v>4760</v>
      </c>
      <c r="J6" s="213">
        <f>'RO comiss'!H6*0.85</f>
        <v>3910</v>
      </c>
      <c r="K6" s="213">
        <f>'RO comiss'!I6*0.85</f>
        <v>4760</v>
      </c>
      <c r="L6" s="213">
        <f>'RO comiss'!J6*0.85</f>
        <v>3910</v>
      </c>
      <c r="M6" s="213">
        <f>'RO comiss'!K6*0.85</f>
        <v>4760</v>
      </c>
      <c r="N6" s="213">
        <f>'RO comiss'!L6*0.85</f>
        <v>3910</v>
      </c>
      <c r="O6" s="213">
        <f>'RO comiss'!M6*0.85</f>
        <v>4760</v>
      </c>
      <c r="P6" s="213">
        <f>'RO comiss'!N6*0.85</f>
        <v>3910</v>
      </c>
      <c r="Q6" s="213">
        <f>'RO comiss'!O6*0.85</f>
        <v>3910</v>
      </c>
      <c r="R6" s="213">
        <f>'RO comiss'!P6*0.85</f>
        <v>4760</v>
      </c>
      <c r="S6" s="213">
        <f>'RO comiss'!Q6*0.85</f>
        <v>4760</v>
      </c>
      <c r="T6" s="213">
        <f>'RO comiss'!R6*0.85</f>
        <v>4760</v>
      </c>
      <c r="U6" s="213">
        <f>'RO comiss'!S6*0.85</f>
        <v>4760</v>
      </c>
      <c r="V6" s="213">
        <f>'RO comiss'!T6*0.85</f>
        <v>6885</v>
      </c>
      <c r="W6" s="213">
        <f>'RO comiss'!U6*0.85</f>
        <v>5865</v>
      </c>
    </row>
    <row r="7" spans="1:23" s="76" customFormat="1" ht="12" customHeight="1" x14ac:dyDescent="0.2">
      <c r="A7" s="220">
        <v>2</v>
      </c>
      <c r="B7" s="213" t="e">
        <f t="shared" ref="B7:D7" si="0">B6</f>
        <v>#REF!</v>
      </c>
      <c r="C7" s="213" t="e">
        <f t="shared" si="0"/>
        <v>#REF!</v>
      </c>
      <c r="D7" s="213">
        <f t="shared" si="0"/>
        <v>6885</v>
      </c>
      <c r="E7" s="213">
        <f t="shared" ref="E7:I7" si="1">E6</f>
        <v>10115</v>
      </c>
      <c r="F7" s="213">
        <f t="shared" si="1"/>
        <v>4760</v>
      </c>
      <c r="G7" s="213">
        <f t="shared" si="1"/>
        <v>4760</v>
      </c>
      <c r="H7" s="213">
        <f t="shared" si="1"/>
        <v>3910</v>
      </c>
      <c r="I7" s="213">
        <f t="shared" si="1"/>
        <v>4760</v>
      </c>
      <c r="J7" s="213">
        <f t="shared" ref="J7:W7" si="2">J6</f>
        <v>3910</v>
      </c>
      <c r="K7" s="213">
        <f t="shared" si="2"/>
        <v>4760</v>
      </c>
      <c r="L7" s="213">
        <f t="shared" si="2"/>
        <v>3910</v>
      </c>
      <c r="M7" s="213">
        <f t="shared" si="2"/>
        <v>4760</v>
      </c>
      <c r="N7" s="213">
        <f t="shared" si="2"/>
        <v>3910</v>
      </c>
      <c r="O7" s="213">
        <f t="shared" si="2"/>
        <v>4760</v>
      </c>
      <c r="P7" s="213">
        <f t="shared" si="2"/>
        <v>3910</v>
      </c>
      <c r="Q7" s="213">
        <f t="shared" si="2"/>
        <v>3910</v>
      </c>
      <c r="R7" s="213">
        <f t="shared" si="2"/>
        <v>4760</v>
      </c>
      <c r="S7" s="213">
        <f t="shared" si="2"/>
        <v>4760</v>
      </c>
      <c r="T7" s="213">
        <f t="shared" si="2"/>
        <v>4760</v>
      </c>
      <c r="U7" s="213">
        <f t="shared" si="2"/>
        <v>4760</v>
      </c>
      <c r="V7" s="213">
        <f t="shared" si="2"/>
        <v>6885</v>
      </c>
      <c r="W7" s="213">
        <f t="shared" si="2"/>
        <v>5865</v>
      </c>
    </row>
    <row r="8" spans="1:23" s="76" customFormat="1" ht="12" customHeight="1" x14ac:dyDescent="0.2">
      <c r="A8" s="213" t="s">
        <v>54</v>
      </c>
    </row>
    <row r="9" spans="1:23" s="76" customFormat="1" ht="12" customHeight="1" x14ac:dyDescent="0.2">
      <c r="A9" s="220">
        <v>1</v>
      </c>
      <c r="B9" s="213" t="e">
        <f>'RO comiss'!#REF!*0.85</f>
        <v>#REF!</v>
      </c>
      <c r="C9" s="213" t="e">
        <f>'RO comiss'!#REF!*0.85</f>
        <v>#REF!</v>
      </c>
      <c r="D9" s="213">
        <f>'RO comiss'!B9*0.85</f>
        <v>8585</v>
      </c>
      <c r="E9" s="213">
        <f>'RO comiss'!C9*0.85</f>
        <v>11815</v>
      </c>
      <c r="F9" s="213">
        <f>'RO comiss'!D9*0.85</f>
        <v>6460</v>
      </c>
      <c r="G9" s="213">
        <f>'RO comiss'!E9*0.85</f>
        <v>6460</v>
      </c>
      <c r="H9" s="213">
        <f>'RO comiss'!F9*0.85</f>
        <v>5610</v>
      </c>
      <c r="I9" s="213">
        <f>'RO comiss'!G9*0.85</f>
        <v>6460</v>
      </c>
      <c r="J9" s="213">
        <f>'RO comiss'!H9*0.85</f>
        <v>5610</v>
      </c>
      <c r="K9" s="213">
        <f>'RO comiss'!I9*0.85</f>
        <v>6460</v>
      </c>
      <c r="L9" s="213">
        <f>'RO comiss'!J9*0.85</f>
        <v>5610</v>
      </c>
      <c r="M9" s="213">
        <f>'RO comiss'!K9*0.85</f>
        <v>6460</v>
      </c>
      <c r="N9" s="213">
        <f>'RO comiss'!L9*0.85</f>
        <v>5610</v>
      </c>
      <c r="O9" s="213">
        <f>'RO comiss'!M9*0.85</f>
        <v>6460</v>
      </c>
      <c r="P9" s="213">
        <f>'RO comiss'!N9*0.85</f>
        <v>5610</v>
      </c>
      <c r="Q9" s="213">
        <f>'RO comiss'!O9*0.85</f>
        <v>5610</v>
      </c>
      <c r="R9" s="213">
        <f>'RO comiss'!P9*0.85</f>
        <v>6460</v>
      </c>
      <c r="S9" s="213">
        <f>'RO comiss'!Q9*0.85</f>
        <v>6460</v>
      </c>
      <c r="T9" s="213">
        <f>'RO comiss'!R9*0.85</f>
        <v>6460</v>
      </c>
      <c r="U9" s="213">
        <f>'RO comiss'!S9*0.85</f>
        <v>6460</v>
      </c>
      <c r="V9" s="213">
        <f>'RO comiss'!T9*0.85</f>
        <v>8585</v>
      </c>
      <c r="W9" s="213">
        <f>'RO comiss'!U9*0.85</f>
        <v>7565</v>
      </c>
    </row>
    <row r="10" spans="1:23" s="76" customFormat="1" ht="12" customHeight="1" x14ac:dyDescent="0.2">
      <c r="A10" s="220">
        <v>2</v>
      </c>
      <c r="B10" s="213" t="e">
        <f t="shared" ref="B10:D10" si="3">B9</f>
        <v>#REF!</v>
      </c>
      <c r="C10" s="213" t="e">
        <f t="shared" si="3"/>
        <v>#REF!</v>
      </c>
      <c r="D10" s="213">
        <f t="shared" si="3"/>
        <v>8585</v>
      </c>
      <c r="E10" s="213">
        <f t="shared" ref="E10:I10" si="4">E9</f>
        <v>11815</v>
      </c>
      <c r="F10" s="213">
        <f t="shared" si="4"/>
        <v>6460</v>
      </c>
      <c r="G10" s="213">
        <f t="shared" si="4"/>
        <v>6460</v>
      </c>
      <c r="H10" s="213">
        <f t="shared" si="4"/>
        <v>5610</v>
      </c>
      <c r="I10" s="213">
        <f t="shared" si="4"/>
        <v>6460</v>
      </c>
      <c r="J10" s="213">
        <f t="shared" ref="J10:W10" si="5">J9</f>
        <v>5610</v>
      </c>
      <c r="K10" s="213">
        <f t="shared" si="5"/>
        <v>6460</v>
      </c>
      <c r="L10" s="213">
        <f t="shared" si="5"/>
        <v>5610</v>
      </c>
      <c r="M10" s="213">
        <f t="shared" si="5"/>
        <v>6460</v>
      </c>
      <c r="N10" s="213">
        <f t="shared" si="5"/>
        <v>5610</v>
      </c>
      <c r="O10" s="213">
        <f t="shared" si="5"/>
        <v>6460</v>
      </c>
      <c r="P10" s="213">
        <f t="shared" si="5"/>
        <v>5610</v>
      </c>
      <c r="Q10" s="213">
        <f t="shared" si="5"/>
        <v>5610</v>
      </c>
      <c r="R10" s="213">
        <f t="shared" si="5"/>
        <v>6460</v>
      </c>
      <c r="S10" s="213">
        <f t="shared" si="5"/>
        <v>6460</v>
      </c>
      <c r="T10" s="213">
        <f t="shared" si="5"/>
        <v>6460</v>
      </c>
      <c r="U10" s="213">
        <f t="shared" si="5"/>
        <v>6460</v>
      </c>
      <c r="V10" s="213">
        <f t="shared" si="5"/>
        <v>8585</v>
      </c>
      <c r="W10" s="213">
        <f t="shared" si="5"/>
        <v>7565</v>
      </c>
    </row>
    <row r="11" spans="1:23" s="76" customFormat="1" ht="12" customHeight="1" x14ac:dyDescent="0.2">
      <c r="A11" s="213" t="s">
        <v>151</v>
      </c>
      <c r="B11" s="213"/>
      <c r="C11" s="213"/>
      <c r="D11" s="213"/>
      <c r="E11" s="213"/>
      <c r="F11" s="213"/>
      <c r="G11" s="213"/>
      <c r="H11" s="213"/>
      <c r="I11" s="213"/>
      <c r="J11" s="213"/>
      <c r="K11" s="213"/>
      <c r="L11" s="213"/>
      <c r="M11" s="213"/>
      <c r="N11" s="213"/>
      <c r="O11" s="213"/>
      <c r="P11" s="213"/>
      <c r="Q11" s="213"/>
      <c r="R11" s="213"/>
      <c r="S11" s="213"/>
      <c r="T11" s="213"/>
      <c r="U11" s="213"/>
      <c r="V11" s="213"/>
      <c r="W11" s="213"/>
    </row>
    <row r="12" spans="1:23" s="76" customFormat="1" ht="12" customHeight="1" x14ac:dyDescent="0.2">
      <c r="A12" s="220">
        <v>1</v>
      </c>
      <c r="B12" s="213" t="e">
        <f>'RO comiss'!#REF!*0.85</f>
        <v>#REF!</v>
      </c>
      <c r="C12" s="213" t="e">
        <f>'RO comiss'!#REF!*0.85</f>
        <v>#REF!</v>
      </c>
      <c r="D12" s="213">
        <f>'RO comiss'!B12*0.85</f>
        <v>9435</v>
      </c>
      <c r="E12" s="213">
        <f>'RO comiss'!C12*0.85</f>
        <v>12665</v>
      </c>
      <c r="F12" s="213">
        <f>'RO comiss'!D12*0.85</f>
        <v>7310</v>
      </c>
      <c r="G12" s="213">
        <f>'RO comiss'!E12*0.85</f>
        <v>7310</v>
      </c>
      <c r="H12" s="213">
        <f>'RO comiss'!F12*0.85</f>
        <v>6460</v>
      </c>
      <c r="I12" s="213">
        <f>'RO comiss'!G12*0.85</f>
        <v>7310</v>
      </c>
      <c r="J12" s="213">
        <f>'RO comiss'!H12*0.85</f>
        <v>6460</v>
      </c>
      <c r="K12" s="213">
        <f>'RO comiss'!I12*0.85</f>
        <v>7310</v>
      </c>
      <c r="L12" s="213">
        <f>'RO comiss'!J12*0.85</f>
        <v>6460</v>
      </c>
      <c r="M12" s="213">
        <f>'RO comiss'!K12*0.85</f>
        <v>7310</v>
      </c>
      <c r="N12" s="213">
        <f>'RO comiss'!L12*0.85</f>
        <v>6460</v>
      </c>
      <c r="O12" s="213">
        <f>'RO comiss'!M12*0.85</f>
        <v>7310</v>
      </c>
      <c r="P12" s="213">
        <f>'RO comiss'!N12*0.85</f>
        <v>6460</v>
      </c>
      <c r="Q12" s="213">
        <f>'RO comiss'!O12*0.85</f>
        <v>6460</v>
      </c>
      <c r="R12" s="213">
        <f>'RO comiss'!P12*0.85</f>
        <v>7310</v>
      </c>
      <c r="S12" s="213">
        <f>'RO comiss'!Q12*0.85</f>
        <v>7310</v>
      </c>
      <c r="T12" s="213">
        <f>'RO comiss'!R12*0.85</f>
        <v>7310</v>
      </c>
      <c r="U12" s="213">
        <f>'RO comiss'!S12*0.85</f>
        <v>7310</v>
      </c>
      <c r="V12" s="213">
        <f>'RO comiss'!T12*0.85</f>
        <v>9435</v>
      </c>
      <c r="W12" s="213">
        <f>'RO comiss'!U12*0.85</f>
        <v>8415</v>
      </c>
    </row>
    <row r="13" spans="1:23" s="76" customFormat="1" ht="12" customHeight="1" x14ac:dyDescent="0.2">
      <c r="A13" s="220">
        <v>2</v>
      </c>
      <c r="B13" s="213" t="e">
        <f t="shared" ref="B13:D13" si="6">B12</f>
        <v>#REF!</v>
      </c>
      <c r="C13" s="213" t="e">
        <f t="shared" si="6"/>
        <v>#REF!</v>
      </c>
      <c r="D13" s="213">
        <f t="shared" si="6"/>
        <v>9435</v>
      </c>
      <c r="E13" s="213">
        <f t="shared" ref="E13:I13" si="7">E12</f>
        <v>12665</v>
      </c>
      <c r="F13" s="213">
        <f t="shared" si="7"/>
        <v>7310</v>
      </c>
      <c r="G13" s="213">
        <f t="shared" si="7"/>
        <v>7310</v>
      </c>
      <c r="H13" s="213">
        <f t="shared" si="7"/>
        <v>6460</v>
      </c>
      <c r="I13" s="213">
        <f t="shared" si="7"/>
        <v>7310</v>
      </c>
      <c r="J13" s="213">
        <f t="shared" ref="J13:W13" si="8">J12</f>
        <v>6460</v>
      </c>
      <c r="K13" s="213">
        <f t="shared" si="8"/>
        <v>7310</v>
      </c>
      <c r="L13" s="213">
        <f t="shared" si="8"/>
        <v>6460</v>
      </c>
      <c r="M13" s="213">
        <f t="shared" si="8"/>
        <v>7310</v>
      </c>
      <c r="N13" s="213">
        <f t="shared" si="8"/>
        <v>6460</v>
      </c>
      <c r="O13" s="213">
        <f t="shared" si="8"/>
        <v>7310</v>
      </c>
      <c r="P13" s="213">
        <f t="shared" si="8"/>
        <v>6460</v>
      </c>
      <c r="Q13" s="213">
        <f t="shared" si="8"/>
        <v>6460</v>
      </c>
      <c r="R13" s="213">
        <f t="shared" si="8"/>
        <v>7310</v>
      </c>
      <c r="S13" s="213">
        <f t="shared" si="8"/>
        <v>7310</v>
      </c>
      <c r="T13" s="213">
        <f t="shared" si="8"/>
        <v>7310</v>
      </c>
      <c r="U13" s="213">
        <f t="shared" si="8"/>
        <v>7310</v>
      </c>
      <c r="V13" s="213">
        <f t="shared" si="8"/>
        <v>9435</v>
      </c>
      <c r="W13" s="213">
        <f t="shared" si="8"/>
        <v>8415</v>
      </c>
    </row>
    <row r="14" spans="1:23" s="76" customFormat="1" ht="12" hidden="1" customHeight="1" x14ac:dyDescent="0.2">
      <c r="A14" s="213" t="s">
        <v>55</v>
      </c>
      <c r="B14" s="21"/>
      <c r="C14" s="21"/>
      <c r="D14" s="21"/>
      <c r="E14" s="21"/>
      <c r="F14" s="21"/>
      <c r="G14" s="21"/>
      <c r="H14" s="21"/>
      <c r="I14" s="21"/>
      <c r="J14" s="21"/>
      <c r="K14" s="21"/>
      <c r="L14" s="21"/>
      <c r="M14" s="21"/>
      <c r="N14" s="21"/>
      <c r="O14" s="21"/>
      <c r="P14" s="229"/>
    </row>
    <row r="15" spans="1:23" s="76" customFormat="1" ht="12" hidden="1" customHeight="1" x14ac:dyDescent="0.2">
      <c r="A15" s="220">
        <v>1</v>
      </c>
      <c r="B15" s="219" t="e">
        <f t="shared" ref="B15:P15" si="9">B6+6600</f>
        <v>#REF!</v>
      </c>
      <c r="C15" s="219" t="e">
        <f t="shared" si="9"/>
        <v>#REF!</v>
      </c>
      <c r="D15" s="219">
        <f t="shared" si="9"/>
        <v>13485</v>
      </c>
      <c r="E15" s="219">
        <f t="shared" si="9"/>
        <v>16715</v>
      </c>
      <c r="F15" s="219">
        <f t="shared" si="9"/>
        <v>11360</v>
      </c>
      <c r="G15" s="219">
        <f t="shared" si="9"/>
        <v>11360</v>
      </c>
      <c r="H15" s="219">
        <f t="shared" si="9"/>
        <v>10510</v>
      </c>
      <c r="I15" s="219"/>
      <c r="J15" s="219">
        <f t="shared" si="9"/>
        <v>10510</v>
      </c>
      <c r="K15" s="219">
        <f t="shared" si="9"/>
        <v>11360</v>
      </c>
      <c r="L15" s="219">
        <f t="shared" si="9"/>
        <v>10510</v>
      </c>
      <c r="M15" s="219">
        <f t="shared" si="9"/>
        <v>11360</v>
      </c>
      <c r="N15" s="219">
        <f t="shared" si="9"/>
        <v>10510</v>
      </c>
      <c r="O15" s="212">
        <f t="shared" si="9"/>
        <v>11360</v>
      </c>
      <c r="P15" s="75">
        <f t="shared" si="9"/>
        <v>10510</v>
      </c>
    </row>
    <row r="16" spans="1:23" s="76" customFormat="1" ht="12" hidden="1" customHeight="1" x14ac:dyDescent="0.2">
      <c r="A16" s="220">
        <v>2</v>
      </c>
      <c r="B16" s="219" t="e">
        <f t="shared" ref="B16:P16" si="10">B15+1500</f>
        <v>#REF!</v>
      </c>
      <c r="C16" s="219" t="e">
        <f t="shared" si="10"/>
        <v>#REF!</v>
      </c>
      <c r="D16" s="219">
        <f t="shared" si="10"/>
        <v>14985</v>
      </c>
      <c r="E16" s="219">
        <f t="shared" si="10"/>
        <v>18215</v>
      </c>
      <c r="F16" s="219">
        <f t="shared" si="10"/>
        <v>12860</v>
      </c>
      <c r="G16" s="219">
        <f t="shared" si="10"/>
        <v>12860</v>
      </c>
      <c r="H16" s="219">
        <f t="shared" si="10"/>
        <v>12010</v>
      </c>
      <c r="I16" s="219"/>
      <c r="J16" s="219">
        <f t="shared" si="10"/>
        <v>12010</v>
      </c>
      <c r="K16" s="219">
        <f t="shared" si="10"/>
        <v>12860</v>
      </c>
      <c r="L16" s="219">
        <f t="shared" si="10"/>
        <v>12010</v>
      </c>
      <c r="M16" s="219">
        <f t="shared" si="10"/>
        <v>12860</v>
      </c>
      <c r="N16" s="219">
        <f t="shared" si="10"/>
        <v>12010</v>
      </c>
      <c r="O16" s="212">
        <f t="shared" si="10"/>
        <v>12860</v>
      </c>
      <c r="P16" s="75">
        <f t="shared" si="10"/>
        <v>12010</v>
      </c>
    </row>
    <row r="17" spans="1:16" s="76" customFormat="1" ht="12" hidden="1" customHeight="1" x14ac:dyDescent="0.2">
      <c r="A17" s="213" t="s">
        <v>160</v>
      </c>
      <c r="B17" s="21"/>
      <c r="C17" s="21"/>
      <c r="D17" s="21"/>
      <c r="E17" s="21"/>
      <c r="F17" s="21"/>
      <c r="G17" s="21"/>
      <c r="H17" s="21"/>
      <c r="I17" s="21"/>
      <c r="J17" s="21"/>
      <c r="K17" s="21"/>
      <c r="L17" s="21"/>
      <c r="M17" s="21"/>
      <c r="N17" s="21"/>
      <c r="O17" s="21"/>
      <c r="P17" s="75"/>
    </row>
    <row r="18" spans="1:16" s="76" customFormat="1" ht="12" hidden="1" customHeight="1" x14ac:dyDescent="0.2">
      <c r="A18" s="220">
        <v>1</v>
      </c>
      <c r="B18" s="219" t="e">
        <f t="shared" ref="B18:P18" si="11">B6+7100</f>
        <v>#REF!</v>
      </c>
      <c r="C18" s="219" t="e">
        <f t="shared" si="11"/>
        <v>#REF!</v>
      </c>
      <c r="D18" s="219">
        <f t="shared" si="11"/>
        <v>13985</v>
      </c>
      <c r="E18" s="219">
        <f t="shared" si="11"/>
        <v>17215</v>
      </c>
      <c r="F18" s="219">
        <f t="shared" si="11"/>
        <v>11860</v>
      </c>
      <c r="G18" s="219">
        <f t="shared" si="11"/>
        <v>11860</v>
      </c>
      <c r="H18" s="219">
        <f t="shared" si="11"/>
        <v>11010</v>
      </c>
      <c r="I18" s="219"/>
      <c r="J18" s="219">
        <f t="shared" si="11"/>
        <v>11010</v>
      </c>
      <c r="K18" s="219">
        <f t="shared" si="11"/>
        <v>11860</v>
      </c>
      <c r="L18" s="219">
        <f t="shared" si="11"/>
        <v>11010</v>
      </c>
      <c r="M18" s="219">
        <f t="shared" si="11"/>
        <v>11860</v>
      </c>
      <c r="N18" s="219">
        <f t="shared" si="11"/>
        <v>11010</v>
      </c>
      <c r="O18" s="212">
        <f t="shared" si="11"/>
        <v>11860</v>
      </c>
      <c r="P18" s="75">
        <f t="shared" si="11"/>
        <v>11010</v>
      </c>
    </row>
    <row r="19" spans="1:16" s="76" customFormat="1" ht="12" hidden="1" customHeight="1" x14ac:dyDescent="0.2">
      <c r="A19" s="220">
        <v>2</v>
      </c>
      <c r="B19" s="219" t="e">
        <f t="shared" ref="B19:P19" si="12">B18+1500</f>
        <v>#REF!</v>
      </c>
      <c r="C19" s="219" t="e">
        <f t="shared" si="12"/>
        <v>#REF!</v>
      </c>
      <c r="D19" s="219">
        <f t="shared" si="12"/>
        <v>15485</v>
      </c>
      <c r="E19" s="219">
        <f t="shared" si="12"/>
        <v>18715</v>
      </c>
      <c r="F19" s="219">
        <f t="shared" si="12"/>
        <v>13360</v>
      </c>
      <c r="G19" s="219">
        <f t="shared" si="12"/>
        <v>13360</v>
      </c>
      <c r="H19" s="219">
        <f t="shared" si="12"/>
        <v>12510</v>
      </c>
      <c r="I19" s="219"/>
      <c r="J19" s="219">
        <f t="shared" si="12"/>
        <v>12510</v>
      </c>
      <c r="K19" s="219">
        <f t="shared" si="12"/>
        <v>13360</v>
      </c>
      <c r="L19" s="219">
        <f t="shared" si="12"/>
        <v>12510</v>
      </c>
      <c r="M19" s="219">
        <f t="shared" si="12"/>
        <v>13360</v>
      </c>
      <c r="N19" s="219">
        <f t="shared" si="12"/>
        <v>12510</v>
      </c>
      <c r="O19" s="212">
        <f t="shared" si="12"/>
        <v>13360</v>
      </c>
      <c r="P19" s="75">
        <f t="shared" si="12"/>
        <v>12510</v>
      </c>
    </row>
    <row r="20" spans="1:16" s="76" customFormat="1" ht="12" hidden="1" customHeight="1" x14ac:dyDescent="0.2">
      <c r="A20" s="213" t="s">
        <v>56</v>
      </c>
      <c r="B20" s="21"/>
      <c r="C20" s="21"/>
      <c r="D20" s="21"/>
      <c r="E20" s="21"/>
      <c r="F20" s="21"/>
      <c r="G20" s="21"/>
      <c r="H20" s="21"/>
      <c r="I20" s="21"/>
      <c r="J20" s="21"/>
      <c r="K20" s="21"/>
      <c r="L20" s="21"/>
      <c r="M20" s="21"/>
      <c r="N20" s="21"/>
      <c r="O20" s="21"/>
      <c r="P20" s="75"/>
    </row>
    <row r="21" spans="1:16" s="76" customFormat="1" ht="12" hidden="1" customHeight="1" x14ac:dyDescent="0.2">
      <c r="A21" s="220">
        <v>1</v>
      </c>
      <c r="B21" s="219" t="e">
        <f t="shared" ref="B21:P21" si="13">B6+9000</f>
        <v>#REF!</v>
      </c>
      <c r="C21" s="219" t="e">
        <f t="shared" si="13"/>
        <v>#REF!</v>
      </c>
      <c r="D21" s="219">
        <f t="shared" si="13"/>
        <v>15885</v>
      </c>
      <c r="E21" s="219">
        <f t="shared" si="13"/>
        <v>19115</v>
      </c>
      <c r="F21" s="219">
        <f t="shared" si="13"/>
        <v>13760</v>
      </c>
      <c r="G21" s="219">
        <f t="shared" si="13"/>
        <v>13760</v>
      </c>
      <c r="H21" s="219">
        <f t="shared" si="13"/>
        <v>12910</v>
      </c>
      <c r="I21" s="219"/>
      <c r="J21" s="219">
        <f t="shared" si="13"/>
        <v>12910</v>
      </c>
      <c r="K21" s="219">
        <f t="shared" si="13"/>
        <v>13760</v>
      </c>
      <c r="L21" s="219">
        <f t="shared" si="13"/>
        <v>12910</v>
      </c>
      <c r="M21" s="219">
        <f t="shared" si="13"/>
        <v>13760</v>
      </c>
      <c r="N21" s="219">
        <f t="shared" si="13"/>
        <v>12910</v>
      </c>
      <c r="O21" s="212">
        <f t="shared" si="13"/>
        <v>13760</v>
      </c>
      <c r="P21" s="75">
        <f t="shared" si="13"/>
        <v>12910</v>
      </c>
    </row>
    <row r="22" spans="1:16" s="76" customFormat="1" ht="12" hidden="1" customHeight="1" x14ac:dyDescent="0.2">
      <c r="A22" s="220">
        <v>2</v>
      </c>
      <c r="B22" s="75" t="e">
        <f t="shared" ref="B22:P24" si="14">B21+1500</f>
        <v>#REF!</v>
      </c>
      <c r="C22" s="75" t="e">
        <f t="shared" si="14"/>
        <v>#REF!</v>
      </c>
      <c r="D22" s="75">
        <f t="shared" si="14"/>
        <v>17385</v>
      </c>
      <c r="E22" s="75">
        <f t="shared" si="14"/>
        <v>20615</v>
      </c>
      <c r="F22" s="75">
        <f t="shared" si="14"/>
        <v>15260</v>
      </c>
      <c r="G22" s="75">
        <f t="shared" si="14"/>
        <v>15260</v>
      </c>
      <c r="H22" s="75">
        <f t="shared" si="14"/>
        <v>14410</v>
      </c>
      <c r="I22" s="75"/>
      <c r="J22" s="75">
        <f t="shared" si="14"/>
        <v>14410</v>
      </c>
      <c r="K22" s="75">
        <f t="shared" si="14"/>
        <v>15260</v>
      </c>
      <c r="L22" s="75">
        <f t="shared" si="14"/>
        <v>14410</v>
      </c>
      <c r="M22" s="75">
        <f t="shared" si="14"/>
        <v>15260</v>
      </c>
      <c r="N22" s="75">
        <f t="shared" si="14"/>
        <v>14410</v>
      </c>
      <c r="O22" s="213">
        <f t="shared" si="14"/>
        <v>15260</v>
      </c>
      <c r="P22" s="75">
        <f t="shared" si="14"/>
        <v>14410</v>
      </c>
    </row>
    <row r="23" spans="1:16" s="76" customFormat="1" ht="12" hidden="1" customHeight="1" x14ac:dyDescent="0.2">
      <c r="A23" s="220">
        <v>3</v>
      </c>
      <c r="B23" s="75" t="e">
        <f t="shared" si="14"/>
        <v>#REF!</v>
      </c>
      <c r="C23" s="75" t="e">
        <f t="shared" si="14"/>
        <v>#REF!</v>
      </c>
      <c r="D23" s="75">
        <f t="shared" si="14"/>
        <v>18885</v>
      </c>
      <c r="E23" s="75">
        <f t="shared" si="14"/>
        <v>22115</v>
      </c>
      <c r="F23" s="75">
        <f t="shared" si="14"/>
        <v>16760</v>
      </c>
      <c r="G23" s="75">
        <f t="shared" si="14"/>
        <v>16760</v>
      </c>
      <c r="H23" s="75">
        <f t="shared" si="14"/>
        <v>15910</v>
      </c>
      <c r="I23" s="75"/>
      <c r="J23" s="75">
        <f t="shared" si="14"/>
        <v>15910</v>
      </c>
      <c r="K23" s="75">
        <f t="shared" si="14"/>
        <v>16760</v>
      </c>
      <c r="L23" s="75">
        <f t="shared" si="14"/>
        <v>15910</v>
      </c>
      <c r="M23" s="75">
        <f t="shared" si="14"/>
        <v>16760</v>
      </c>
      <c r="N23" s="75">
        <f t="shared" si="14"/>
        <v>15910</v>
      </c>
      <c r="O23" s="213">
        <f t="shared" si="14"/>
        <v>16760</v>
      </c>
      <c r="P23" s="75">
        <f t="shared" si="14"/>
        <v>15910</v>
      </c>
    </row>
    <row r="24" spans="1:16" s="76" customFormat="1" ht="12" hidden="1" customHeight="1" x14ac:dyDescent="0.2">
      <c r="A24" s="220">
        <v>4</v>
      </c>
      <c r="B24" s="75" t="e">
        <f t="shared" si="14"/>
        <v>#REF!</v>
      </c>
      <c r="C24" s="75" t="e">
        <f t="shared" si="14"/>
        <v>#REF!</v>
      </c>
      <c r="D24" s="75">
        <f t="shared" si="14"/>
        <v>20385</v>
      </c>
      <c r="E24" s="75">
        <f t="shared" si="14"/>
        <v>23615</v>
      </c>
      <c r="F24" s="75">
        <f t="shared" si="14"/>
        <v>18260</v>
      </c>
      <c r="G24" s="75">
        <f t="shared" si="14"/>
        <v>18260</v>
      </c>
      <c r="H24" s="75">
        <f t="shared" si="14"/>
        <v>17410</v>
      </c>
      <c r="I24" s="75"/>
      <c r="J24" s="75">
        <f t="shared" si="14"/>
        <v>17410</v>
      </c>
      <c r="K24" s="75">
        <f t="shared" si="14"/>
        <v>18260</v>
      </c>
      <c r="L24" s="75">
        <f t="shared" si="14"/>
        <v>17410</v>
      </c>
      <c r="M24" s="75">
        <f t="shared" si="14"/>
        <v>18260</v>
      </c>
      <c r="N24" s="75">
        <f t="shared" si="14"/>
        <v>17410</v>
      </c>
      <c r="O24" s="213">
        <f t="shared" si="14"/>
        <v>18260</v>
      </c>
      <c r="P24" s="75">
        <f t="shared" si="14"/>
        <v>17410</v>
      </c>
    </row>
    <row r="25" spans="1:16" s="76" customFormat="1" ht="12.75" hidden="1" customHeight="1" x14ac:dyDescent="0.2">
      <c r="A25" s="213" t="s">
        <v>57</v>
      </c>
      <c r="B25" s="21"/>
      <c r="C25" s="21"/>
      <c r="D25" s="21"/>
      <c r="E25" s="21"/>
      <c r="F25" s="21"/>
      <c r="G25" s="21"/>
      <c r="H25" s="21"/>
      <c r="I25" s="21"/>
      <c r="J25" s="21"/>
      <c r="K25" s="21"/>
      <c r="L25" s="21"/>
      <c r="M25" s="21"/>
      <c r="N25" s="21"/>
      <c r="O25" s="21"/>
      <c r="P25" s="75"/>
    </row>
    <row r="26" spans="1:16" s="76" customFormat="1" ht="12" hidden="1" customHeight="1" x14ac:dyDescent="0.2">
      <c r="A26" s="220">
        <v>1</v>
      </c>
      <c r="B26" s="219" t="e">
        <f t="shared" ref="B26:P26" si="15">B6+15000</f>
        <v>#REF!</v>
      </c>
      <c r="C26" s="219" t="e">
        <f t="shared" si="15"/>
        <v>#REF!</v>
      </c>
      <c r="D26" s="219">
        <f t="shared" si="15"/>
        <v>21885</v>
      </c>
      <c r="E26" s="219">
        <f t="shared" si="15"/>
        <v>25115</v>
      </c>
      <c r="F26" s="219">
        <f t="shared" si="15"/>
        <v>19760</v>
      </c>
      <c r="G26" s="219">
        <f t="shared" si="15"/>
        <v>19760</v>
      </c>
      <c r="H26" s="219">
        <f t="shared" si="15"/>
        <v>18910</v>
      </c>
      <c r="I26" s="219"/>
      <c r="J26" s="219">
        <f t="shared" si="15"/>
        <v>18910</v>
      </c>
      <c r="K26" s="219">
        <f t="shared" si="15"/>
        <v>19760</v>
      </c>
      <c r="L26" s="219">
        <f t="shared" si="15"/>
        <v>18910</v>
      </c>
      <c r="M26" s="219">
        <f t="shared" si="15"/>
        <v>19760</v>
      </c>
      <c r="N26" s="219">
        <f t="shared" si="15"/>
        <v>18910</v>
      </c>
      <c r="O26" s="212">
        <f t="shared" si="15"/>
        <v>19760</v>
      </c>
      <c r="P26" s="75">
        <f t="shared" si="15"/>
        <v>18910</v>
      </c>
    </row>
    <row r="27" spans="1:16" s="76" customFormat="1" ht="12" hidden="1" customHeight="1" x14ac:dyDescent="0.2">
      <c r="A27" s="220">
        <v>2</v>
      </c>
      <c r="B27" s="75" t="e">
        <f t="shared" ref="B27:P29" si="16">B26+1500</f>
        <v>#REF!</v>
      </c>
      <c r="C27" s="75" t="e">
        <f t="shared" si="16"/>
        <v>#REF!</v>
      </c>
      <c r="D27" s="75">
        <f t="shared" si="16"/>
        <v>23385</v>
      </c>
      <c r="E27" s="75">
        <f t="shared" si="16"/>
        <v>26615</v>
      </c>
      <c r="F27" s="75">
        <f t="shared" si="16"/>
        <v>21260</v>
      </c>
      <c r="G27" s="75">
        <f t="shared" si="16"/>
        <v>21260</v>
      </c>
      <c r="H27" s="75">
        <f t="shared" si="16"/>
        <v>20410</v>
      </c>
      <c r="I27" s="75"/>
      <c r="J27" s="75">
        <f t="shared" si="16"/>
        <v>20410</v>
      </c>
      <c r="K27" s="75">
        <f t="shared" si="16"/>
        <v>21260</v>
      </c>
      <c r="L27" s="75">
        <f t="shared" si="16"/>
        <v>20410</v>
      </c>
      <c r="M27" s="75">
        <f t="shared" si="16"/>
        <v>21260</v>
      </c>
      <c r="N27" s="75">
        <f t="shared" si="16"/>
        <v>20410</v>
      </c>
      <c r="O27" s="213">
        <f t="shared" si="16"/>
        <v>21260</v>
      </c>
      <c r="P27" s="75">
        <f t="shared" si="16"/>
        <v>20410</v>
      </c>
    </row>
    <row r="28" spans="1:16" s="76" customFormat="1" ht="11.25" hidden="1" customHeight="1" x14ac:dyDescent="0.2">
      <c r="A28" s="220">
        <v>3</v>
      </c>
      <c r="B28" s="75" t="e">
        <f t="shared" si="16"/>
        <v>#REF!</v>
      </c>
      <c r="C28" s="75" t="e">
        <f t="shared" si="16"/>
        <v>#REF!</v>
      </c>
      <c r="D28" s="75">
        <f t="shared" si="16"/>
        <v>24885</v>
      </c>
      <c r="E28" s="75">
        <f t="shared" si="16"/>
        <v>28115</v>
      </c>
      <c r="F28" s="75">
        <f t="shared" si="16"/>
        <v>22760</v>
      </c>
      <c r="G28" s="75">
        <f t="shared" si="16"/>
        <v>22760</v>
      </c>
      <c r="H28" s="75">
        <f t="shared" si="16"/>
        <v>21910</v>
      </c>
      <c r="I28" s="75"/>
      <c r="J28" s="75">
        <f t="shared" si="16"/>
        <v>21910</v>
      </c>
      <c r="K28" s="75">
        <f t="shared" si="16"/>
        <v>22760</v>
      </c>
      <c r="L28" s="75">
        <f t="shared" si="16"/>
        <v>21910</v>
      </c>
      <c r="M28" s="75">
        <f t="shared" si="16"/>
        <v>22760</v>
      </c>
      <c r="N28" s="75">
        <f t="shared" si="16"/>
        <v>21910</v>
      </c>
      <c r="O28" s="213">
        <f t="shared" si="16"/>
        <v>22760</v>
      </c>
      <c r="P28" s="75">
        <f t="shared" si="16"/>
        <v>21910</v>
      </c>
    </row>
    <row r="29" spans="1:16" s="76" customFormat="1" ht="12" hidden="1" customHeight="1" x14ac:dyDescent="0.2">
      <c r="A29" s="220">
        <v>4</v>
      </c>
      <c r="B29" s="221" t="e">
        <f t="shared" si="16"/>
        <v>#REF!</v>
      </c>
      <c r="C29" s="221" t="e">
        <f t="shared" si="16"/>
        <v>#REF!</v>
      </c>
      <c r="D29" s="221">
        <f t="shared" si="16"/>
        <v>26385</v>
      </c>
      <c r="E29" s="221">
        <f t="shared" si="16"/>
        <v>29615</v>
      </c>
      <c r="F29" s="221">
        <f t="shared" si="16"/>
        <v>24260</v>
      </c>
      <c r="G29" s="221">
        <f t="shared" si="16"/>
        <v>24260</v>
      </c>
      <c r="H29" s="221">
        <f t="shared" si="16"/>
        <v>23410</v>
      </c>
      <c r="I29" s="221"/>
      <c r="J29" s="221">
        <f t="shared" si="16"/>
        <v>23410</v>
      </c>
      <c r="K29" s="221">
        <f t="shared" si="16"/>
        <v>24260</v>
      </c>
      <c r="L29" s="221">
        <f t="shared" si="16"/>
        <v>23410</v>
      </c>
      <c r="M29" s="221">
        <f t="shared" si="16"/>
        <v>24260</v>
      </c>
      <c r="N29" s="221">
        <f t="shared" si="16"/>
        <v>23410</v>
      </c>
      <c r="O29" s="222">
        <f t="shared" si="16"/>
        <v>24260</v>
      </c>
      <c r="P29" s="75">
        <f t="shared" si="16"/>
        <v>23410</v>
      </c>
    </row>
    <row r="30" spans="1:16" s="76" customFormat="1" ht="12" hidden="1" customHeight="1" x14ac:dyDescent="0.2">
      <c r="A30" s="21"/>
    </row>
    <row r="31" spans="1:16" s="76" customFormat="1" ht="12" customHeight="1" x14ac:dyDescent="0.2">
      <c r="A31" s="21"/>
    </row>
    <row r="32" spans="1:16" s="76" customFormat="1" ht="12.75" customHeight="1" x14ac:dyDescent="0.2">
      <c r="A32" s="280" t="s">
        <v>157</v>
      </c>
    </row>
    <row r="33" spans="1:1" s="76" customFormat="1" ht="12.75" customHeight="1" x14ac:dyDescent="0.2">
      <c r="A33" s="280"/>
    </row>
    <row r="34" spans="1:1" s="205" customFormat="1" ht="12.75" customHeight="1" x14ac:dyDescent="0.2">
      <c r="A34" s="280"/>
    </row>
    <row r="36" spans="1:1" s="76" customFormat="1" ht="12.75" customHeight="1" x14ac:dyDescent="0.2">
      <c r="A36" s="223" t="s">
        <v>58</v>
      </c>
    </row>
    <row r="37" spans="1:1" s="215" customFormat="1" ht="35.25" customHeight="1" x14ac:dyDescent="0.2">
      <c r="A37" s="224" t="s">
        <v>163</v>
      </c>
    </row>
    <row r="38" spans="1:1" s="215" customFormat="1" ht="35.25" customHeight="1" x14ac:dyDescent="0.2">
      <c r="A38" s="224"/>
    </row>
    <row r="39" spans="1:1" s="215" customFormat="1" ht="35.25" customHeight="1" x14ac:dyDescent="0.2">
      <c r="A39" s="224" t="s">
        <v>164</v>
      </c>
    </row>
    <row r="40" spans="1:1" s="215" customFormat="1" ht="13.5" customHeight="1" x14ac:dyDescent="0.2">
      <c r="A40" s="224" t="s">
        <v>165</v>
      </c>
    </row>
    <row r="41" spans="1:1" s="215" customFormat="1" ht="35.25" customHeight="1" x14ac:dyDescent="0.2">
      <c r="A41" s="224" t="s">
        <v>162</v>
      </c>
    </row>
    <row r="42" spans="1:1" s="215" customFormat="1" ht="35.25" customHeight="1" x14ac:dyDescent="0.2">
      <c r="A42" s="225" t="s">
        <v>173</v>
      </c>
    </row>
    <row r="43" spans="1:1" s="76" customFormat="1" ht="18" customHeight="1" thickBot="1" x14ac:dyDescent="0.25"/>
    <row r="44" spans="1:1" s="76" customFormat="1" ht="12.75" thickBot="1" x14ac:dyDescent="0.25">
      <c r="A44" s="226" t="s">
        <v>65</v>
      </c>
    </row>
    <row r="45" spans="1:1" s="76" customFormat="1" ht="360.75" customHeight="1" x14ac:dyDescent="0.2">
      <c r="A45" s="227" t="s">
        <v>296</v>
      </c>
    </row>
  </sheetData>
  <mergeCells count="1">
    <mergeCell ref="A32:A34"/>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45"/>
  <sheetViews>
    <sheetView workbookViewId="0">
      <selection sqref="A1:XFD1048576"/>
    </sheetView>
  </sheetViews>
  <sheetFormatPr defaultColWidth="9.5703125" defaultRowHeight="12" x14ac:dyDescent="0.2"/>
  <cols>
    <col min="1" max="1" width="65" style="214" customWidth="1"/>
    <col min="2" max="2" width="9.5703125" style="214"/>
    <col min="3" max="3" width="9.85546875" style="214" bestFit="1" customWidth="1"/>
    <col min="4" max="4" width="9.5703125" style="214"/>
    <col min="5" max="5" width="9.85546875" style="214" bestFit="1" customWidth="1"/>
    <col min="6" max="6" width="9.5703125" style="214"/>
    <col min="7" max="7" width="9.85546875" style="214" bestFit="1" customWidth="1"/>
    <col min="8" max="8" width="9.85546875" style="214" customWidth="1"/>
    <col min="9" max="10" width="9.5703125" style="214"/>
    <col min="11" max="11" width="9.85546875" style="214" bestFit="1" customWidth="1"/>
    <col min="12" max="12" width="9.5703125" style="214"/>
    <col min="13" max="13" width="9.85546875" style="214" bestFit="1" customWidth="1"/>
    <col min="14" max="14" width="9.5703125" style="214"/>
    <col min="15" max="16" width="9.85546875" style="214" bestFit="1" customWidth="1"/>
    <col min="17" max="17" width="9.5703125" style="214"/>
    <col min="18" max="18" width="11" style="214" customWidth="1"/>
    <col min="19" max="16384" width="9.5703125" style="214"/>
  </cols>
  <sheetData>
    <row r="1" spans="1:23" s="5" customFormat="1" ht="24.75" customHeight="1" x14ac:dyDescent="0.2">
      <c r="A1" s="216" t="s">
        <v>50</v>
      </c>
    </row>
    <row r="2" spans="1:23" s="5" customFormat="1" ht="12.75" x14ac:dyDescent="0.2">
      <c r="A2" s="217" t="s">
        <v>254</v>
      </c>
    </row>
    <row r="3" spans="1:23" s="27" customFormat="1" ht="29.25" customHeight="1" x14ac:dyDescent="0.2">
      <c r="A3" s="218" t="s">
        <v>52</v>
      </c>
      <c r="B3" s="238" t="e">
        <f>'RO comiss'!#REF!</f>
        <v>#REF!</v>
      </c>
      <c r="C3" s="238" t="e">
        <f>'RO comiss'!#REF!</f>
        <v>#REF!</v>
      </c>
      <c r="D3" s="238">
        <f>'RO comiss'!B3</f>
        <v>45955</v>
      </c>
      <c r="E3" s="238">
        <f>'RO comiss'!C3</f>
        <v>45962</v>
      </c>
      <c r="F3" s="238">
        <f>'RO comiss'!D3</f>
        <v>45963</v>
      </c>
      <c r="G3" s="238">
        <f>'RO comiss'!E3</f>
        <v>45965</v>
      </c>
      <c r="H3" s="238">
        <f>'RO comiss'!F3</f>
        <v>45966</v>
      </c>
      <c r="I3" s="238">
        <f>'RO comiss'!G3</f>
        <v>45968</v>
      </c>
      <c r="J3" s="238">
        <f>'RO comiss'!H3</f>
        <v>45970</v>
      </c>
      <c r="K3" s="238">
        <f>'RO comiss'!I3</f>
        <v>45975</v>
      </c>
      <c r="L3" s="238">
        <f>'RO comiss'!J3</f>
        <v>45977</v>
      </c>
      <c r="M3" s="238">
        <f>'RO comiss'!K3</f>
        <v>45982</v>
      </c>
      <c r="N3" s="238">
        <f>'RO comiss'!L3</f>
        <v>45984</v>
      </c>
      <c r="O3" s="238">
        <f>'RO comiss'!M3</f>
        <v>45989</v>
      </c>
      <c r="P3" s="238">
        <f>'RO comiss'!N3</f>
        <v>45991</v>
      </c>
      <c r="Q3" s="238">
        <f>'RO comiss'!O3</f>
        <v>45992</v>
      </c>
      <c r="R3" s="238">
        <f>'RO comiss'!P3</f>
        <v>45996</v>
      </c>
      <c r="S3" s="238">
        <f>'RO comiss'!Q3</f>
        <v>45998</v>
      </c>
      <c r="T3" s="238">
        <f>'RO comiss'!R3</f>
        <v>46003</v>
      </c>
      <c r="U3" s="238">
        <f>'RO comiss'!S3</f>
        <v>46005</v>
      </c>
      <c r="V3" s="238">
        <f>'RO comiss'!T3</f>
        <v>46010</v>
      </c>
      <c r="W3" s="238">
        <f>'RO comiss'!U3</f>
        <v>46014</v>
      </c>
    </row>
    <row r="4" spans="1:23" s="27" customFormat="1" ht="29.25" customHeight="1" x14ac:dyDescent="0.2">
      <c r="A4" s="218"/>
      <c r="B4" s="238" t="e">
        <f>'RO comiss'!#REF!</f>
        <v>#REF!</v>
      </c>
      <c r="C4" s="238" t="e">
        <f>'RO comiss'!#REF!</f>
        <v>#REF!</v>
      </c>
      <c r="D4" s="238">
        <f>'RO comiss'!B4</f>
        <v>45961</v>
      </c>
      <c r="E4" s="238">
        <f>'RO comiss'!C4</f>
        <v>45962</v>
      </c>
      <c r="F4" s="238">
        <f>'RO comiss'!D4</f>
        <v>45964</v>
      </c>
      <c r="G4" s="238">
        <f>'RO comiss'!E4</f>
        <v>45965</v>
      </c>
      <c r="H4" s="238">
        <f>'RO comiss'!F4</f>
        <v>45967</v>
      </c>
      <c r="I4" s="238">
        <f>'RO comiss'!G4</f>
        <v>45969</v>
      </c>
      <c r="J4" s="238">
        <f>'RO comiss'!H4</f>
        <v>45974</v>
      </c>
      <c r="K4" s="238">
        <f>'RO comiss'!I4</f>
        <v>45976</v>
      </c>
      <c r="L4" s="238">
        <f>'RO comiss'!J4</f>
        <v>45981</v>
      </c>
      <c r="M4" s="238">
        <f>'RO comiss'!K4</f>
        <v>45983</v>
      </c>
      <c r="N4" s="238">
        <f>'RO comiss'!L4</f>
        <v>45988</v>
      </c>
      <c r="O4" s="238">
        <f>'RO comiss'!M4</f>
        <v>45990</v>
      </c>
      <c r="P4" s="238">
        <f>'RO comiss'!N4</f>
        <v>45991</v>
      </c>
      <c r="Q4" s="238">
        <f>'RO comiss'!O4</f>
        <v>45995</v>
      </c>
      <c r="R4" s="238">
        <f>'RO comiss'!P4</f>
        <v>45997</v>
      </c>
      <c r="S4" s="238">
        <f>'RO comiss'!Q4</f>
        <v>46002</v>
      </c>
      <c r="T4" s="238">
        <f>'RO comiss'!R4</f>
        <v>46004</v>
      </c>
      <c r="U4" s="238">
        <f>'RO comiss'!S4</f>
        <v>46009</v>
      </c>
      <c r="V4" s="238">
        <f>'RO comiss'!T4</f>
        <v>46013</v>
      </c>
      <c r="W4" s="238">
        <f>'RO comiss'!U4</f>
        <v>46015</v>
      </c>
    </row>
    <row r="5" spans="1:23" s="76" customFormat="1" ht="12" customHeight="1" x14ac:dyDescent="0.2">
      <c r="A5" s="213" t="s">
        <v>53</v>
      </c>
    </row>
    <row r="6" spans="1:23" s="76" customFormat="1" ht="12" customHeight="1" x14ac:dyDescent="0.2">
      <c r="A6" s="220">
        <v>1</v>
      </c>
      <c r="B6" s="213" t="e">
        <f>('RO comiss'!#REF!*0.85)+25</f>
        <v>#REF!</v>
      </c>
      <c r="C6" s="213" t="e">
        <f>('RO comiss'!#REF!*0.85)+25</f>
        <v>#REF!</v>
      </c>
      <c r="D6" s="213">
        <f>('RO comiss'!B6*0.85)+25</f>
        <v>6910</v>
      </c>
      <c r="E6" s="213">
        <f>('RO comiss'!C6*0.85)+25</f>
        <v>10140</v>
      </c>
      <c r="F6" s="213">
        <f>('RO comiss'!D6*0.85)+25</f>
        <v>4785</v>
      </c>
      <c r="G6" s="213">
        <f>('RO comiss'!E6*0.85)+25</f>
        <v>4785</v>
      </c>
      <c r="H6" s="213">
        <f>('RO comiss'!F6*0.85)+25</f>
        <v>3935</v>
      </c>
      <c r="I6" s="213">
        <f>('RO comiss'!G6*0.85)+25</f>
        <v>4785</v>
      </c>
      <c r="J6" s="213">
        <f>('RO comiss'!H6*0.85)+25</f>
        <v>3935</v>
      </c>
      <c r="K6" s="213">
        <f>('RO comiss'!I6*0.85)+25</f>
        <v>4785</v>
      </c>
      <c r="L6" s="213">
        <f>('RO comiss'!J6*0.85)+25</f>
        <v>3935</v>
      </c>
      <c r="M6" s="213">
        <f>('RO comiss'!K6*0.85)+25</f>
        <v>4785</v>
      </c>
      <c r="N6" s="213">
        <f>('RO comiss'!L6*0.85)+25</f>
        <v>3935</v>
      </c>
      <c r="O6" s="213">
        <f>('RO comiss'!M6*0.85)+25</f>
        <v>4785</v>
      </c>
      <c r="P6" s="213">
        <f>('RO comiss'!N6*0.85)+25</f>
        <v>3935</v>
      </c>
      <c r="Q6" s="213">
        <f>('RO comiss'!O6*0.85)+25</f>
        <v>3935</v>
      </c>
      <c r="R6" s="213">
        <f>('RO comiss'!P6*0.85)+25</f>
        <v>4785</v>
      </c>
      <c r="S6" s="213">
        <f>('RO comiss'!Q6*0.85)+25</f>
        <v>4785</v>
      </c>
      <c r="T6" s="213">
        <f>('RO comiss'!R6*0.85)+25</f>
        <v>4785</v>
      </c>
      <c r="U6" s="213">
        <f>('RO comiss'!S6*0.85)+25</f>
        <v>4785</v>
      </c>
      <c r="V6" s="213">
        <f>('RO comiss'!T6*0.85)+25</f>
        <v>6910</v>
      </c>
      <c r="W6" s="213">
        <f>('RO comiss'!U6*0.85)+25</f>
        <v>5890</v>
      </c>
    </row>
    <row r="7" spans="1:23" s="76" customFormat="1" ht="12" customHeight="1" x14ac:dyDescent="0.2">
      <c r="A7" s="220">
        <v>2</v>
      </c>
      <c r="B7" s="213" t="e">
        <f t="shared" ref="B7:D7" si="0">B6</f>
        <v>#REF!</v>
      </c>
      <c r="C7" s="213" t="e">
        <f t="shared" si="0"/>
        <v>#REF!</v>
      </c>
      <c r="D7" s="213">
        <f t="shared" si="0"/>
        <v>6910</v>
      </c>
      <c r="E7" s="213">
        <f t="shared" ref="E7:H7" si="1">E6</f>
        <v>10140</v>
      </c>
      <c r="F7" s="213">
        <f t="shared" si="1"/>
        <v>4785</v>
      </c>
      <c r="G7" s="213">
        <f t="shared" si="1"/>
        <v>4785</v>
      </c>
      <c r="H7" s="213">
        <f t="shared" si="1"/>
        <v>3935</v>
      </c>
      <c r="I7" s="213">
        <f t="shared" ref="I7:W7" si="2">I6</f>
        <v>4785</v>
      </c>
      <c r="J7" s="213">
        <f t="shared" si="2"/>
        <v>3935</v>
      </c>
      <c r="K7" s="213">
        <f t="shared" si="2"/>
        <v>4785</v>
      </c>
      <c r="L7" s="213">
        <f t="shared" si="2"/>
        <v>3935</v>
      </c>
      <c r="M7" s="213">
        <f t="shared" si="2"/>
        <v>4785</v>
      </c>
      <c r="N7" s="213">
        <f t="shared" si="2"/>
        <v>3935</v>
      </c>
      <c r="O7" s="213">
        <f t="shared" si="2"/>
        <v>4785</v>
      </c>
      <c r="P7" s="213">
        <f t="shared" si="2"/>
        <v>3935</v>
      </c>
      <c r="Q7" s="213">
        <f t="shared" si="2"/>
        <v>3935</v>
      </c>
      <c r="R7" s="213">
        <f t="shared" si="2"/>
        <v>4785</v>
      </c>
      <c r="S7" s="213">
        <f t="shared" si="2"/>
        <v>4785</v>
      </c>
      <c r="T7" s="213">
        <f t="shared" si="2"/>
        <v>4785</v>
      </c>
      <c r="U7" s="213">
        <f t="shared" si="2"/>
        <v>4785</v>
      </c>
      <c r="V7" s="213">
        <f t="shared" si="2"/>
        <v>6910</v>
      </c>
      <c r="W7" s="213">
        <f t="shared" si="2"/>
        <v>5890</v>
      </c>
    </row>
    <row r="8" spans="1:23" s="76" customFormat="1" ht="12" customHeight="1" x14ac:dyDescent="0.2">
      <c r="A8" s="213" t="s">
        <v>54</v>
      </c>
    </row>
    <row r="9" spans="1:23" s="76" customFormat="1" ht="12" customHeight="1" x14ac:dyDescent="0.2">
      <c r="A9" s="220">
        <v>1</v>
      </c>
      <c r="B9" s="213" t="e">
        <f>('RO comiss'!#REF!*0.85)+25</f>
        <v>#REF!</v>
      </c>
      <c r="C9" s="213" t="e">
        <f>('RO comiss'!#REF!*0.85)+25</f>
        <v>#REF!</v>
      </c>
      <c r="D9" s="213">
        <f>('RO comiss'!B9*0.85)+25</f>
        <v>8610</v>
      </c>
      <c r="E9" s="213">
        <f>('RO comiss'!C9*0.85)+25</f>
        <v>11840</v>
      </c>
      <c r="F9" s="213">
        <f>('RO comiss'!D9*0.85)+25</f>
        <v>6485</v>
      </c>
      <c r="G9" s="213">
        <f>('RO comiss'!E9*0.85)+25</f>
        <v>6485</v>
      </c>
      <c r="H9" s="213">
        <f>('RO comiss'!F9*0.85)+25</f>
        <v>5635</v>
      </c>
      <c r="I9" s="213">
        <f>('RO comiss'!G9*0.85)+25</f>
        <v>6485</v>
      </c>
      <c r="J9" s="213">
        <f>('RO comiss'!H9*0.85)+25</f>
        <v>5635</v>
      </c>
      <c r="K9" s="213">
        <f>('RO comiss'!I9*0.85)+25</f>
        <v>6485</v>
      </c>
      <c r="L9" s="213">
        <f>('RO comiss'!J9*0.85)+25</f>
        <v>5635</v>
      </c>
      <c r="M9" s="213">
        <f>('RO comiss'!K9*0.85)+25</f>
        <v>6485</v>
      </c>
      <c r="N9" s="213">
        <f>('RO comiss'!L9*0.85)+25</f>
        <v>5635</v>
      </c>
      <c r="O9" s="213">
        <f>('RO comiss'!M9*0.85)+25</f>
        <v>6485</v>
      </c>
      <c r="P9" s="213">
        <f>('RO comiss'!N9*0.85)+25</f>
        <v>5635</v>
      </c>
      <c r="Q9" s="213">
        <f>('RO comiss'!O9*0.85)+25</f>
        <v>5635</v>
      </c>
      <c r="R9" s="213">
        <f>('RO comiss'!P9*0.85)+25</f>
        <v>6485</v>
      </c>
      <c r="S9" s="213">
        <f>('RO comiss'!Q9*0.85)+25</f>
        <v>6485</v>
      </c>
      <c r="T9" s="213">
        <f>('RO comiss'!R9*0.85)+25</f>
        <v>6485</v>
      </c>
      <c r="U9" s="213">
        <f>('RO comiss'!S9*0.85)+25</f>
        <v>6485</v>
      </c>
      <c r="V9" s="213">
        <f>('RO comiss'!T9*0.85)+25</f>
        <v>8610</v>
      </c>
      <c r="W9" s="213">
        <f>('RO comiss'!U9*0.85)+25</f>
        <v>7590</v>
      </c>
    </row>
    <row r="10" spans="1:23" s="76" customFormat="1" ht="12" customHeight="1" x14ac:dyDescent="0.2">
      <c r="A10" s="220">
        <v>2</v>
      </c>
      <c r="B10" s="213" t="e">
        <f t="shared" ref="B10:D10" si="3">B9</f>
        <v>#REF!</v>
      </c>
      <c r="C10" s="213" t="e">
        <f t="shared" si="3"/>
        <v>#REF!</v>
      </c>
      <c r="D10" s="213">
        <f t="shared" si="3"/>
        <v>8610</v>
      </c>
      <c r="E10" s="213">
        <f t="shared" ref="E10:H10" si="4">E9</f>
        <v>11840</v>
      </c>
      <c r="F10" s="213">
        <f t="shared" si="4"/>
        <v>6485</v>
      </c>
      <c r="G10" s="213">
        <f t="shared" si="4"/>
        <v>6485</v>
      </c>
      <c r="H10" s="213">
        <f t="shared" si="4"/>
        <v>5635</v>
      </c>
      <c r="I10" s="213">
        <f t="shared" ref="I10:W10" si="5">I9</f>
        <v>6485</v>
      </c>
      <c r="J10" s="213">
        <f t="shared" si="5"/>
        <v>5635</v>
      </c>
      <c r="K10" s="213">
        <f t="shared" si="5"/>
        <v>6485</v>
      </c>
      <c r="L10" s="213">
        <f t="shared" si="5"/>
        <v>5635</v>
      </c>
      <c r="M10" s="213">
        <f t="shared" si="5"/>
        <v>6485</v>
      </c>
      <c r="N10" s="213">
        <f t="shared" si="5"/>
        <v>5635</v>
      </c>
      <c r="O10" s="213">
        <f t="shared" si="5"/>
        <v>6485</v>
      </c>
      <c r="P10" s="213">
        <f t="shared" si="5"/>
        <v>5635</v>
      </c>
      <c r="Q10" s="213">
        <f t="shared" si="5"/>
        <v>5635</v>
      </c>
      <c r="R10" s="213">
        <f t="shared" si="5"/>
        <v>6485</v>
      </c>
      <c r="S10" s="213">
        <f t="shared" si="5"/>
        <v>6485</v>
      </c>
      <c r="T10" s="213">
        <f t="shared" si="5"/>
        <v>6485</v>
      </c>
      <c r="U10" s="213">
        <f t="shared" si="5"/>
        <v>6485</v>
      </c>
      <c r="V10" s="213">
        <f t="shared" si="5"/>
        <v>8610</v>
      </c>
      <c r="W10" s="213">
        <f t="shared" si="5"/>
        <v>7590</v>
      </c>
    </row>
    <row r="11" spans="1:23" s="76" customFormat="1" ht="12" customHeight="1" x14ac:dyDescent="0.2">
      <c r="A11" s="213" t="s">
        <v>151</v>
      </c>
      <c r="B11" s="213"/>
      <c r="C11" s="213"/>
      <c r="D11" s="213"/>
      <c r="E11" s="213"/>
      <c r="F11" s="213"/>
      <c r="G11" s="213"/>
      <c r="H11" s="213"/>
      <c r="I11" s="213"/>
      <c r="J11" s="213"/>
      <c r="K11" s="213"/>
      <c r="L11" s="213"/>
      <c r="M11" s="213"/>
      <c r="N11" s="213"/>
      <c r="O11" s="213"/>
      <c r="P11" s="213"/>
      <c r="Q11" s="213"/>
      <c r="R11" s="213"/>
      <c r="S11" s="213"/>
      <c r="T11" s="213"/>
      <c r="U11" s="213"/>
      <c r="V11" s="213"/>
      <c r="W11" s="213"/>
    </row>
    <row r="12" spans="1:23" s="76" customFormat="1" ht="12" customHeight="1" x14ac:dyDescent="0.2">
      <c r="A12" s="220">
        <v>1</v>
      </c>
      <c r="B12" s="213" t="e">
        <f>('RO comiss'!#REF!*0.85)+25</f>
        <v>#REF!</v>
      </c>
      <c r="C12" s="213" t="e">
        <f>('RO comiss'!#REF!*0.85)+25</f>
        <v>#REF!</v>
      </c>
      <c r="D12" s="213">
        <f>('RO comiss'!B12*0.85)+25</f>
        <v>9460</v>
      </c>
      <c r="E12" s="213">
        <f>('RO comiss'!C12*0.85)+25</f>
        <v>12690</v>
      </c>
      <c r="F12" s="213">
        <f>('RO comiss'!D12*0.85)+25</f>
        <v>7335</v>
      </c>
      <c r="G12" s="213">
        <f>('RO comiss'!E12*0.85)+25</f>
        <v>7335</v>
      </c>
      <c r="H12" s="213">
        <f>('RO comiss'!F12*0.85)+25</f>
        <v>6485</v>
      </c>
      <c r="I12" s="213">
        <f>('RO comiss'!G12*0.85)+25</f>
        <v>7335</v>
      </c>
      <c r="J12" s="213">
        <f>('RO comiss'!H12*0.85)+25</f>
        <v>6485</v>
      </c>
      <c r="K12" s="213">
        <f>('RO comiss'!I12*0.85)+25</f>
        <v>7335</v>
      </c>
      <c r="L12" s="213">
        <f>('RO comiss'!J12*0.85)+25</f>
        <v>6485</v>
      </c>
      <c r="M12" s="213">
        <f>('RO comiss'!K12*0.85)+25</f>
        <v>7335</v>
      </c>
      <c r="N12" s="213">
        <f>('RO comiss'!L12*0.85)+25</f>
        <v>6485</v>
      </c>
      <c r="O12" s="213">
        <f>('RO comiss'!M12*0.85)+25</f>
        <v>7335</v>
      </c>
      <c r="P12" s="213">
        <f>('RO comiss'!N12*0.85)+25</f>
        <v>6485</v>
      </c>
      <c r="Q12" s="213">
        <f>('RO comiss'!O12*0.85)+25</f>
        <v>6485</v>
      </c>
      <c r="R12" s="213">
        <f>('RO comiss'!P12*0.85)+25</f>
        <v>7335</v>
      </c>
      <c r="S12" s="213">
        <f>('RO comiss'!Q12*0.85)+25</f>
        <v>7335</v>
      </c>
      <c r="T12" s="213">
        <f>('RO comiss'!R12*0.85)+25</f>
        <v>7335</v>
      </c>
      <c r="U12" s="213">
        <f>('RO comiss'!S12*0.85)+25</f>
        <v>7335</v>
      </c>
      <c r="V12" s="213">
        <f>('RO comiss'!T12*0.85)+25</f>
        <v>9460</v>
      </c>
      <c r="W12" s="213">
        <f>('RO comiss'!U12*0.85)+25</f>
        <v>8440</v>
      </c>
    </row>
    <row r="13" spans="1:23" s="76" customFormat="1" ht="12" customHeight="1" x14ac:dyDescent="0.2">
      <c r="A13" s="220">
        <v>2</v>
      </c>
      <c r="B13" s="213" t="e">
        <f t="shared" ref="B13:D13" si="6">B12</f>
        <v>#REF!</v>
      </c>
      <c r="C13" s="213" t="e">
        <f t="shared" si="6"/>
        <v>#REF!</v>
      </c>
      <c r="D13" s="213">
        <f t="shared" si="6"/>
        <v>9460</v>
      </c>
      <c r="E13" s="213">
        <f t="shared" ref="E13:H13" si="7">E12</f>
        <v>12690</v>
      </c>
      <c r="F13" s="213">
        <f t="shared" si="7"/>
        <v>7335</v>
      </c>
      <c r="G13" s="213">
        <f t="shared" si="7"/>
        <v>7335</v>
      </c>
      <c r="H13" s="213">
        <f t="shared" si="7"/>
        <v>6485</v>
      </c>
      <c r="I13" s="213">
        <f t="shared" ref="I13:W13" si="8">I12</f>
        <v>7335</v>
      </c>
      <c r="J13" s="213">
        <f t="shared" si="8"/>
        <v>6485</v>
      </c>
      <c r="K13" s="213">
        <f t="shared" si="8"/>
        <v>7335</v>
      </c>
      <c r="L13" s="213">
        <f t="shared" si="8"/>
        <v>6485</v>
      </c>
      <c r="M13" s="213">
        <f t="shared" si="8"/>
        <v>7335</v>
      </c>
      <c r="N13" s="213">
        <f t="shared" si="8"/>
        <v>6485</v>
      </c>
      <c r="O13" s="213">
        <f t="shared" si="8"/>
        <v>7335</v>
      </c>
      <c r="P13" s="213">
        <f t="shared" si="8"/>
        <v>6485</v>
      </c>
      <c r="Q13" s="213">
        <f t="shared" si="8"/>
        <v>6485</v>
      </c>
      <c r="R13" s="213">
        <f t="shared" si="8"/>
        <v>7335</v>
      </c>
      <c r="S13" s="213">
        <f t="shared" si="8"/>
        <v>7335</v>
      </c>
      <c r="T13" s="213">
        <f t="shared" si="8"/>
        <v>7335</v>
      </c>
      <c r="U13" s="213">
        <f t="shared" si="8"/>
        <v>7335</v>
      </c>
      <c r="V13" s="213">
        <f t="shared" si="8"/>
        <v>9460</v>
      </c>
      <c r="W13" s="213">
        <f t="shared" si="8"/>
        <v>8440</v>
      </c>
    </row>
    <row r="14" spans="1:23" s="76" customFormat="1" ht="12" hidden="1" customHeight="1" x14ac:dyDescent="0.2">
      <c r="A14" s="213" t="s">
        <v>55</v>
      </c>
      <c r="B14" s="21"/>
      <c r="C14" s="21"/>
      <c r="D14" s="21"/>
      <c r="E14" s="21"/>
      <c r="F14" s="21"/>
      <c r="G14" s="21"/>
      <c r="H14" s="21"/>
      <c r="I14" s="21"/>
      <c r="J14" s="21"/>
      <c r="K14" s="21"/>
      <c r="L14" s="21"/>
      <c r="M14" s="21"/>
      <c r="N14" s="21"/>
      <c r="O14" s="21"/>
      <c r="P14" s="229"/>
    </row>
    <row r="15" spans="1:23" s="76" customFormat="1" ht="12" hidden="1" customHeight="1" x14ac:dyDescent="0.2">
      <c r="A15" s="220">
        <v>1</v>
      </c>
      <c r="B15" s="219" t="e">
        <f t="shared" ref="B15:P15" si="9">B6+6600</f>
        <v>#REF!</v>
      </c>
      <c r="C15" s="219" t="e">
        <f t="shared" si="9"/>
        <v>#REF!</v>
      </c>
      <c r="D15" s="219">
        <f t="shared" si="9"/>
        <v>13510</v>
      </c>
      <c r="E15" s="219">
        <f t="shared" si="9"/>
        <v>16740</v>
      </c>
      <c r="F15" s="219">
        <f t="shared" si="9"/>
        <v>11385</v>
      </c>
      <c r="G15" s="219">
        <f t="shared" si="9"/>
        <v>11385</v>
      </c>
      <c r="H15" s="219"/>
      <c r="I15" s="219">
        <f t="shared" si="9"/>
        <v>11385</v>
      </c>
      <c r="J15" s="219">
        <f t="shared" si="9"/>
        <v>10535</v>
      </c>
      <c r="K15" s="219">
        <f t="shared" si="9"/>
        <v>11385</v>
      </c>
      <c r="L15" s="219">
        <f t="shared" si="9"/>
        <v>10535</v>
      </c>
      <c r="M15" s="219">
        <f t="shared" si="9"/>
        <v>11385</v>
      </c>
      <c r="N15" s="219">
        <f t="shared" si="9"/>
        <v>10535</v>
      </c>
      <c r="O15" s="212">
        <f t="shared" si="9"/>
        <v>11385</v>
      </c>
      <c r="P15" s="75">
        <f t="shared" si="9"/>
        <v>10535</v>
      </c>
    </row>
    <row r="16" spans="1:23" s="76" customFormat="1" ht="12" hidden="1" customHeight="1" x14ac:dyDescent="0.2">
      <c r="A16" s="220">
        <v>2</v>
      </c>
      <c r="B16" s="219" t="e">
        <f t="shared" ref="B16:P16" si="10">B15+1500</f>
        <v>#REF!</v>
      </c>
      <c r="C16" s="219" t="e">
        <f t="shared" si="10"/>
        <v>#REF!</v>
      </c>
      <c r="D16" s="219">
        <f t="shared" si="10"/>
        <v>15010</v>
      </c>
      <c r="E16" s="219">
        <f t="shared" si="10"/>
        <v>18240</v>
      </c>
      <c r="F16" s="219">
        <f t="shared" si="10"/>
        <v>12885</v>
      </c>
      <c r="G16" s="219">
        <f t="shared" si="10"/>
        <v>12885</v>
      </c>
      <c r="H16" s="219"/>
      <c r="I16" s="219">
        <f t="shared" si="10"/>
        <v>12885</v>
      </c>
      <c r="J16" s="219">
        <f t="shared" si="10"/>
        <v>12035</v>
      </c>
      <c r="K16" s="219">
        <f t="shared" si="10"/>
        <v>12885</v>
      </c>
      <c r="L16" s="219">
        <f t="shared" si="10"/>
        <v>12035</v>
      </c>
      <c r="M16" s="219">
        <f t="shared" si="10"/>
        <v>12885</v>
      </c>
      <c r="N16" s="219">
        <f t="shared" si="10"/>
        <v>12035</v>
      </c>
      <c r="O16" s="212">
        <f t="shared" si="10"/>
        <v>12885</v>
      </c>
      <c r="P16" s="75">
        <f t="shared" si="10"/>
        <v>12035</v>
      </c>
    </row>
    <row r="17" spans="1:16" s="76" customFormat="1" ht="12" hidden="1" customHeight="1" x14ac:dyDescent="0.2">
      <c r="A17" s="213" t="s">
        <v>160</v>
      </c>
      <c r="B17" s="21"/>
      <c r="C17" s="21"/>
      <c r="D17" s="21"/>
      <c r="E17" s="21"/>
      <c r="F17" s="21"/>
      <c r="G17" s="21"/>
      <c r="H17" s="21"/>
      <c r="I17" s="21"/>
      <c r="J17" s="21"/>
      <c r="K17" s="21"/>
      <c r="L17" s="21"/>
      <c r="M17" s="21"/>
      <c r="N17" s="21"/>
      <c r="O17" s="21"/>
      <c r="P17" s="75"/>
    </row>
    <row r="18" spans="1:16" s="76" customFormat="1" ht="12" hidden="1" customHeight="1" x14ac:dyDescent="0.2">
      <c r="A18" s="220">
        <v>1</v>
      </c>
      <c r="B18" s="219" t="e">
        <f t="shared" ref="B18:P18" si="11">B6+7100</f>
        <v>#REF!</v>
      </c>
      <c r="C18" s="219" t="e">
        <f t="shared" si="11"/>
        <v>#REF!</v>
      </c>
      <c r="D18" s="219">
        <f t="shared" si="11"/>
        <v>14010</v>
      </c>
      <c r="E18" s="219">
        <f t="shared" si="11"/>
        <v>17240</v>
      </c>
      <c r="F18" s="219">
        <f t="shared" si="11"/>
        <v>11885</v>
      </c>
      <c r="G18" s="219">
        <f t="shared" si="11"/>
        <v>11885</v>
      </c>
      <c r="H18" s="219"/>
      <c r="I18" s="219">
        <f t="shared" si="11"/>
        <v>11885</v>
      </c>
      <c r="J18" s="219">
        <f t="shared" si="11"/>
        <v>11035</v>
      </c>
      <c r="K18" s="219">
        <f t="shared" si="11"/>
        <v>11885</v>
      </c>
      <c r="L18" s="219">
        <f t="shared" si="11"/>
        <v>11035</v>
      </c>
      <c r="M18" s="219">
        <f t="shared" si="11"/>
        <v>11885</v>
      </c>
      <c r="N18" s="219">
        <f t="shared" si="11"/>
        <v>11035</v>
      </c>
      <c r="O18" s="212">
        <f t="shared" si="11"/>
        <v>11885</v>
      </c>
      <c r="P18" s="75">
        <f t="shared" si="11"/>
        <v>11035</v>
      </c>
    </row>
    <row r="19" spans="1:16" s="76" customFormat="1" ht="12" hidden="1" customHeight="1" x14ac:dyDescent="0.2">
      <c r="A19" s="220">
        <v>2</v>
      </c>
      <c r="B19" s="219" t="e">
        <f t="shared" ref="B19:P19" si="12">B18+1500</f>
        <v>#REF!</v>
      </c>
      <c r="C19" s="219" t="e">
        <f t="shared" si="12"/>
        <v>#REF!</v>
      </c>
      <c r="D19" s="219">
        <f t="shared" si="12"/>
        <v>15510</v>
      </c>
      <c r="E19" s="219">
        <f t="shared" si="12"/>
        <v>18740</v>
      </c>
      <c r="F19" s="219">
        <f t="shared" si="12"/>
        <v>13385</v>
      </c>
      <c r="G19" s="219">
        <f t="shared" si="12"/>
        <v>13385</v>
      </c>
      <c r="H19" s="219"/>
      <c r="I19" s="219">
        <f t="shared" si="12"/>
        <v>13385</v>
      </c>
      <c r="J19" s="219">
        <f t="shared" si="12"/>
        <v>12535</v>
      </c>
      <c r="K19" s="219">
        <f t="shared" si="12"/>
        <v>13385</v>
      </c>
      <c r="L19" s="219">
        <f t="shared" si="12"/>
        <v>12535</v>
      </c>
      <c r="M19" s="219">
        <f t="shared" si="12"/>
        <v>13385</v>
      </c>
      <c r="N19" s="219">
        <f t="shared" si="12"/>
        <v>12535</v>
      </c>
      <c r="O19" s="212">
        <f t="shared" si="12"/>
        <v>13385</v>
      </c>
      <c r="P19" s="75">
        <f t="shared" si="12"/>
        <v>12535</v>
      </c>
    </row>
    <row r="20" spans="1:16" s="76" customFormat="1" ht="12" hidden="1" customHeight="1" x14ac:dyDescent="0.2">
      <c r="A20" s="213" t="s">
        <v>56</v>
      </c>
      <c r="B20" s="21"/>
      <c r="C20" s="21"/>
      <c r="D20" s="21"/>
      <c r="E20" s="21"/>
      <c r="F20" s="21"/>
      <c r="G20" s="21"/>
      <c r="H20" s="21"/>
      <c r="I20" s="21"/>
      <c r="J20" s="21"/>
      <c r="K20" s="21"/>
      <c r="L20" s="21"/>
      <c r="M20" s="21"/>
      <c r="N20" s="21"/>
      <c r="O20" s="21"/>
      <c r="P20" s="75"/>
    </row>
    <row r="21" spans="1:16" s="76" customFormat="1" ht="12" hidden="1" customHeight="1" x14ac:dyDescent="0.2">
      <c r="A21" s="220">
        <v>1</v>
      </c>
      <c r="B21" s="219" t="e">
        <f t="shared" ref="B21:P21" si="13">B6+9000</f>
        <v>#REF!</v>
      </c>
      <c r="C21" s="219" t="e">
        <f t="shared" si="13"/>
        <v>#REF!</v>
      </c>
      <c r="D21" s="219">
        <f t="shared" si="13"/>
        <v>15910</v>
      </c>
      <c r="E21" s="219">
        <f t="shared" si="13"/>
        <v>19140</v>
      </c>
      <c r="F21" s="219">
        <f t="shared" si="13"/>
        <v>13785</v>
      </c>
      <c r="G21" s="219">
        <f t="shared" si="13"/>
        <v>13785</v>
      </c>
      <c r="H21" s="219"/>
      <c r="I21" s="219">
        <f t="shared" si="13"/>
        <v>13785</v>
      </c>
      <c r="J21" s="219">
        <f t="shared" si="13"/>
        <v>12935</v>
      </c>
      <c r="K21" s="219">
        <f t="shared" si="13"/>
        <v>13785</v>
      </c>
      <c r="L21" s="219">
        <f t="shared" si="13"/>
        <v>12935</v>
      </c>
      <c r="M21" s="219">
        <f t="shared" si="13"/>
        <v>13785</v>
      </c>
      <c r="N21" s="219">
        <f t="shared" si="13"/>
        <v>12935</v>
      </c>
      <c r="O21" s="212">
        <f t="shared" si="13"/>
        <v>13785</v>
      </c>
      <c r="P21" s="75">
        <f t="shared" si="13"/>
        <v>12935</v>
      </c>
    </row>
    <row r="22" spans="1:16" s="76" customFormat="1" ht="12" hidden="1" customHeight="1" x14ac:dyDescent="0.2">
      <c r="A22" s="220">
        <v>2</v>
      </c>
      <c r="B22" s="75" t="e">
        <f t="shared" ref="B22:P24" si="14">B21+1500</f>
        <v>#REF!</v>
      </c>
      <c r="C22" s="75" t="e">
        <f t="shared" si="14"/>
        <v>#REF!</v>
      </c>
      <c r="D22" s="75">
        <f t="shared" si="14"/>
        <v>17410</v>
      </c>
      <c r="E22" s="75">
        <f t="shared" si="14"/>
        <v>20640</v>
      </c>
      <c r="F22" s="75">
        <f t="shared" si="14"/>
        <v>15285</v>
      </c>
      <c r="G22" s="75">
        <f t="shared" si="14"/>
        <v>15285</v>
      </c>
      <c r="H22" s="75"/>
      <c r="I22" s="75">
        <f t="shared" si="14"/>
        <v>15285</v>
      </c>
      <c r="J22" s="75">
        <f t="shared" si="14"/>
        <v>14435</v>
      </c>
      <c r="K22" s="75">
        <f t="shared" si="14"/>
        <v>15285</v>
      </c>
      <c r="L22" s="75">
        <f t="shared" si="14"/>
        <v>14435</v>
      </c>
      <c r="M22" s="75">
        <f t="shared" si="14"/>
        <v>15285</v>
      </c>
      <c r="N22" s="75">
        <f t="shared" si="14"/>
        <v>14435</v>
      </c>
      <c r="O22" s="213">
        <f t="shared" si="14"/>
        <v>15285</v>
      </c>
      <c r="P22" s="75">
        <f t="shared" si="14"/>
        <v>14435</v>
      </c>
    </row>
    <row r="23" spans="1:16" s="76" customFormat="1" ht="12" hidden="1" customHeight="1" x14ac:dyDescent="0.2">
      <c r="A23" s="220">
        <v>3</v>
      </c>
      <c r="B23" s="75" t="e">
        <f t="shared" si="14"/>
        <v>#REF!</v>
      </c>
      <c r="C23" s="75" t="e">
        <f t="shared" si="14"/>
        <v>#REF!</v>
      </c>
      <c r="D23" s="75">
        <f t="shared" si="14"/>
        <v>18910</v>
      </c>
      <c r="E23" s="75">
        <f t="shared" si="14"/>
        <v>22140</v>
      </c>
      <c r="F23" s="75">
        <f t="shared" si="14"/>
        <v>16785</v>
      </c>
      <c r="G23" s="75">
        <f t="shared" si="14"/>
        <v>16785</v>
      </c>
      <c r="H23" s="75"/>
      <c r="I23" s="75">
        <f t="shared" si="14"/>
        <v>16785</v>
      </c>
      <c r="J23" s="75">
        <f t="shared" si="14"/>
        <v>15935</v>
      </c>
      <c r="K23" s="75">
        <f t="shared" si="14"/>
        <v>16785</v>
      </c>
      <c r="L23" s="75">
        <f t="shared" si="14"/>
        <v>15935</v>
      </c>
      <c r="M23" s="75">
        <f t="shared" si="14"/>
        <v>16785</v>
      </c>
      <c r="N23" s="75">
        <f t="shared" si="14"/>
        <v>15935</v>
      </c>
      <c r="O23" s="213">
        <f t="shared" si="14"/>
        <v>16785</v>
      </c>
      <c r="P23" s="75">
        <f t="shared" si="14"/>
        <v>15935</v>
      </c>
    </row>
    <row r="24" spans="1:16" s="76" customFormat="1" ht="12" hidden="1" customHeight="1" x14ac:dyDescent="0.2">
      <c r="A24" s="220">
        <v>4</v>
      </c>
      <c r="B24" s="75" t="e">
        <f t="shared" si="14"/>
        <v>#REF!</v>
      </c>
      <c r="C24" s="75" t="e">
        <f t="shared" si="14"/>
        <v>#REF!</v>
      </c>
      <c r="D24" s="75">
        <f t="shared" si="14"/>
        <v>20410</v>
      </c>
      <c r="E24" s="75">
        <f t="shared" si="14"/>
        <v>23640</v>
      </c>
      <c r="F24" s="75">
        <f t="shared" si="14"/>
        <v>18285</v>
      </c>
      <c r="G24" s="75">
        <f t="shared" si="14"/>
        <v>18285</v>
      </c>
      <c r="H24" s="75"/>
      <c r="I24" s="75">
        <f t="shared" si="14"/>
        <v>18285</v>
      </c>
      <c r="J24" s="75">
        <f t="shared" si="14"/>
        <v>17435</v>
      </c>
      <c r="K24" s="75">
        <f t="shared" si="14"/>
        <v>18285</v>
      </c>
      <c r="L24" s="75">
        <f t="shared" si="14"/>
        <v>17435</v>
      </c>
      <c r="M24" s="75">
        <f t="shared" si="14"/>
        <v>18285</v>
      </c>
      <c r="N24" s="75">
        <f t="shared" si="14"/>
        <v>17435</v>
      </c>
      <c r="O24" s="213">
        <f t="shared" si="14"/>
        <v>18285</v>
      </c>
      <c r="P24" s="75">
        <f t="shared" si="14"/>
        <v>17435</v>
      </c>
    </row>
    <row r="25" spans="1:16" s="76" customFormat="1" ht="12.75" hidden="1" customHeight="1" x14ac:dyDescent="0.2">
      <c r="A25" s="213" t="s">
        <v>57</v>
      </c>
      <c r="B25" s="21"/>
      <c r="C25" s="21"/>
      <c r="D25" s="21"/>
      <c r="E25" s="21"/>
      <c r="F25" s="21"/>
      <c r="G25" s="21"/>
      <c r="H25" s="21"/>
      <c r="I25" s="21"/>
      <c r="J25" s="21"/>
      <c r="K25" s="21"/>
      <c r="L25" s="21"/>
      <c r="M25" s="21"/>
      <c r="N25" s="21"/>
      <c r="O25" s="21"/>
      <c r="P25" s="75"/>
    </row>
    <row r="26" spans="1:16" s="76" customFormat="1" ht="12" hidden="1" customHeight="1" x14ac:dyDescent="0.2">
      <c r="A26" s="220">
        <v>1</v>
      </c>
      <c r="B26" s="219" t="e">
        <f t="shared" ref="B26:P26" si="15">B6+15000</f>
        <v>#REF!</v>
      </c>
      <c r="C26" s="219" t="e">
        <f t="shared" si="15"/>
        <v>#REF!</v>
      </c>
      <c r="D26" s="219">
        <f t="shared" si="15"/>
        <v>21910</v>
      </c>
      <c r="E26" s="219">
        <f t="shared" si="15"/>
        <v>25140</v>
      </c>
      <c r="F26" s="219">
        <f t="shared" si="15"/>
        <v>19785</v>
      </c>
      <c r="G26" s="219">
        <f t="shared" si="15"/>
        <v>19785</v>
      </c>
      <c r="H26" s="219"/>
      <c r="I26" s="219">
        <f t="shared" si="15"/>
        <v>19785</v>
      </c>
      <c r="J26" s="219">
        <f t="shared" si="15"/>
        <v>18935</v>
      </c>
      <c r="K26" s="219">
        <f t="shared" si="15"/>
        <v>19785</v>
      </c>
      <c r="L26" s="219">
        <f t="shared" si="15"/>
        <v>18935</v>
      </c>
      <c r="M26" s="219">
        <f t="shared" si="15"/>
        <v>19785</v>
      </c>
      <c r="N26" s="219">
        <f t="shared" si="15"/>
        <v>18935</v>
      </c>
      <c r="O26" s="212">
        <f t="shared" si="15"/>
        <v>19785</v>
      </c>
      <c r="P26" s="75">
        <f t="shared" si="15"/>
        <v>18935</v>
      </c>
    </row>
    <row r="27" spans="1:16" s="76" customFormat="1" ht="12" hidden="1" customHeight="1" x14ac:dyDescent="0.2">
      <c r="A27" s="220">
        <v>2</v>
      </c>
      <c r="B27" s="75" t="e">
        <f t="shared" ref="B27:P29" si="16">B26+1500</f>
        <v>#REF!</v>
      </c>
      <c r="C27" s="75" t="e">
        <f t="shared" si="16"/>
        <v>#REF!</v>
      </c>
      <c r="D27" s="75">
        <f t="shared" si="16"/>
        <v>23410</v>
      </c>
      <c r="E27" s="75">
        <f t="shared" si="16"/>
        <v>26640</v>
      </c>
      <c r="F27" s="75">
        <f t="shared" si="16"/>
        <v>21285</v>
      </c>
      <c r="G27" s="75">
        <f t="shared" si="16"/>
        <v>21285</v>
      </c>
      <c r="H27" s="75"/>
      <c r="I27" s="75">
        <f t="shared" si="16"/>
        <v>21285</v>
      </c>
      <c r="J27" s="75">
        <f t="shared" si="16"/>
        <v>20435</v>
      </c>
      <c r="K27" s="75">
        <f t="shared" si="16"/>
        <v>21285</v>
      </c>
      <c r="L27" s="75">
        <f t="shared" si="16"/>
        <v>20435</v>
      </c>
      <c r="M27" s="75">
        <f t="shared" si="16"/>
        <v>21285</v>
      </c>
      <c r="N27" s="75">
        <f t="shared" si="16"/>
        <v>20435</v>
      </c>
      <c r="O27" s="213">
        <f t="shared" si="16"/>
        <v>21285</v>
      </c>
      <c r="P27" s="75">
        <f t="shared" si="16"/>
        <v>20435</v>
      </c>
    </row>
    <row r="28" spans="1:16" s="76" customFormat="1" ht="11.25" hidden="1" customHeight="1" x14ac:dyDescent="0.2">
      <c r="A28" s="220">
        <v>3</v>
      </c>
      <c r="B28" s="75" t="e">
        <f t="shared" si="16"/>
        <v>#REF!</v>
      </c>
      <c r="C28" s="75" t="e">
        <f t="shared" si="16"/>
        <v>#REF!</v>
      </c>
      <c r="D28" s="75">
        <f t="shared" si="16"/>
        <v>24910</v>
      </c>
      <c r="E28" s="75">
        <f t="shared" si="16"/>
        <v>28140</v>
      </c>
      <c r="F28" s="75">
        <f t="shared" si="16"/>
        <v>22785</v>
      </c>
      <c r="G28" s="75">
        <f t="shared" si="16"/>
        <v>22785</v>
      </c>
      <c r="H28" s="75"/>
      <c r="I28" s="75">
        <f t="shared" si="16"/>
        <v>22785</v>
      </c>
      <c r="J28" s="75">
        <f t="shared" si="16"/>
        <v>21935</v>
      </c>
      <c r="K28" s="75">
        <f t="shared" si="16"/>
        <v>22785</v>
      </c>
      <c r="L28" s="75">
        <f t="shared" si="16"/>
        <v>21935</v>
      </c>
      <c r="M28" s="75">
        <f t="shared" si="16"/>
        <v>22785</v>
      </c>
      <c r="N28" s="75">
        <f t="shared" si="16"/>
        <v>21935</v>
      </c>
      <c r="O28" s="213">
        <f t="shared" si="16"/>
        <v>22785</v>
      </c>
      <c r="P28" s="75">
        <f t="shared" si="16"/>
        <v>21935</v>
      </c>
    </row>
    <row r="29" spans="1:16" s="76" customFormat="1" ht="12" hidden="1" customHeight="1" x14ac:dyDescent="0.2">
      <c r="A29" s="220">
        <v>4</v>
      </c>
      <c r="B29" s="221" t="e">
        <f t="shared" si="16"/>
        <v>#REF!</v>
      </c>
      <c r="C29" s="221" t="e">
        <f t="shared" si="16"/>
        <v>#REF!</v>
      </c>
      <c r="D29" s="221">
        <f t="shared" si="16"/>
        <v>26410</v>
      </c>
      <c r="E29" s="221">
        <f t="shared" si="16"/>
        <v>29640</v>
      </c>
      <c r="F29" s="221">
        <f t="shared" si="16"/>
        <v>24285</v>
      </c>
      <c r="G29" s="221">
        <f t="shared" si="16"/>
        <v>24285</v>
      </c>
      <c r="H29" s="221"/>
      <c r="I29" s="221">
        <f t="shared" si="16"/>
        <v>24285</v>
      </c>
      <c r="J29" s="221">
        <f t="shared" si="16"/>
        <v>23435</v>
      </c>
      <c r="K29" s="221">
        <f t="shared" si="16"/>
        <v>24285</v>
      </c>
      <c r="L29" s="221">
        <f t="shared" si="16"/>
        <v>23435</v>
      </c>
      <c r="M29" s="221">
        <f t="shared" si="16"/>
        <v>24285</v>
      </c>
      <c r="N29" s="221">
        <f t="shared" si="16"/>
        <v>23435</v>
      </c>
      <c r="O29" s="222">
        <f t="shared" si="16"/>
        <v>24285</v>
      </c>
      <c r="P29" s="75">
        <f t="shared" si="16"/>
        <v>23435</v>
      </c>
    </row>
    <row r="30" spans="1:16" s="76" customFormat="1" ht="12" hidden="1" customHeight="1" x14ac:dyDescent="0.2">
      <c r="A30" s="21"/>
    </row>
    <row r="31" spans="1:16" s="76" customFormat="1" ht="12" customHeight="1" x14ac:dyDescent="0.2">
      <c r="A31" s="21"/>
    </row>
    <row r="32" spans="1:16" s="76" customFormat="1" ht="12.75" customHeight="1" x14ac:dyDescent="0.2">
      <c r="A32" s="280" t="s">
        <v>157</v>
      </c>
    </row>
    <row r="33" spans="1:1" s="76" customFormat="1" ht="12.75" customHeight="1" x14ac:dyDescent="0.2">
      <c r="A33" s="280"/>
    </row>
    <row r="34" spans="1:1" s="205" customFormat="1" ht="12.75" customHeight="1" x14ac:dyDescent="0.2">
      <c r="A34" s="280"/>
    </row>
    <row r="36" spans="1:1" s="76" customFormat="1" ht="12.75" customHeight="1" x14ac:dyDescent="0.2">
      <c r="A36" s="223" t="s">
        <v>58</v>
      </c>
    </row>
    <row r="37" spans="1:1" s="215" customFormat="1" ht="35.25" customHeight="1" x14ac:dyDescent="0.2">
      <c r="A37" s="224" t="s">
        <v>163</v>
      </c>
    </row>
    <row r="38" spans="1:1" s="215" customFormat="1" ht="35.25" customHeight="1" x14ac:dyDescent="0.2">
      <c r="A38" s="224"/>
    </row>
    <row r="39" spans="1:1" s="215" customFormat="1" ht="35.25" customHeight="1" x14ac:dyDescent="0.2">
      <c r="A39" s="224" t="s">
        <v>164</v>
      </c>
    </row>
    <row r="40" spans="1:1" s="215" customFormat="1" ht="13.5" customHeight="1" x14ac:dyDescent="0.2">
      <c r="A40" s="224" t="s">
        <v>165</v>
      </c>
    </row>
    <row r="41" spans="1:1" s="215" customFormat="1" ht="35.25" customHeight="1" x14ac:dyDescent="0.2">
      <c r="A41" s="224" t="s">
        <v>162</v>
      </c>
    </row>
    <row r="42" spans="1:1" s="215" customFormat="1" ht="35.25" customHeight="1" x14ac:dyDescent="0.2">
      <c r="A42" s="225" t="s">
        <v>173</v>
      </c>
    </row>
    <row r="43" spans="1:1" s="76" customFormat="1" ht="18" customHeight="1" thickBot="1" x14ac:dyDescent="0.25"/>
    <row r="44" spans="1:1" s="76" customFormat="1" ht="12.75" thickBot="1" x14ac:dyDescent="0.25">
      <c r="A44" s="226" t="s">
        <v>65</v>
      </c>
    </row>
    <row r="45" spans="1:1" s="76" customFormat="1" ht="360.75" customHeight="1" x14ac:dyDescent="0.2">
      <c r="A45" s="227" t="s">
        <v>296</v>
      </c>
    </row>
  </sheetData>
  <mergeCells count="1">
    <mergeCell ref="A32:A34"/>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W45"/>
  <sheetViews>
    <sheetView workbookViewId="0">
      <selection activeCell="B6" sqref="B6"/>
    </sheetView>
  </sheetViews>
  <sheetFormatPr defaultColWidth="9.5703125" defaultRowHeight="12" x14ac:dyDescent="0.2"/>
  <cols>
    <col min="1" max="1" width="65" style="214" customWidth="1"/>
    <col min="2" max="2" width="9.5703125" style="214"/>
    <col min="3" max="3" width="9.85546875" style="214" bestFit="1" customWidth="1"/>
    <col min="4" max="4" width="9.5703125" style="214"/>
    <col min="5" max="5" width="9.85546875" style="214" bestFit="1" customWidth="1"/>
    <col min="6" max="7" width="9.5703125" style="214"/>
    <col min="8" max="8" width="9.85546875" style="214" bestFit="1" customWidth="1"/>
    <col min="9" max="10" width="9.5703125" style="214"/>
    <col min="11" max="11" width="9.85546875" style="214" bestFit="1" customWidth="1"/>
    <col min="12" max="12" width="9.5703125" style="214"/>
    <col min="13" max="13" width="9.85546875" style="214" bestFit="1" customWidth="1"/>
    <col min="14" max="14" width="9.5703125" style="214"/>
    <col min="15" max="16" width="9.85546875" style="214" bestFit="1" customWidth="1"/>
    <col min="17" max="16384" width="9.5703125" style="214"/>
  </cols>
  <sheetData>
    <row r="1" spans="1:23" s="5" customFormat="1" ht="24.75" customHeight="1" x14ac:dyDescent="0.2">
      <c r="A1" s="216" t="s">
        <v>50</v>
      </c>
    </row>
    <row r="2" spans="1:23" s="5" customFormat="1" ht="12.75" x14ac:dyDescent="0.2">
      <c r="A2" s="217"/>
    </row>
    <row r="3" spans="1:23" s="27" customFormat="1" ht="29.25" customHeight="1" x14ac:dyDescent="0.2">
      <c r="A3" s="218" t="s">
        <v>52</v>
      </c>
      <c r="B3" s="238" t="e">
        <f>'RO comiss'!#REF!</f>
        <v>#REF!</v>
      </c>
      <c r="C3" s="238" t="e">
        <f>'RO comiss'!#REF!</f>
        <v>#REF!</v>
      </c>
      <c r="D3" s="238">
        <f>'RO comiss'!B3</f>
        <v>45955</v>
      </c>
      <c r="E3" s="238">
        <f>'RO comiss'!C3</f>
        <v>45962</v>
      </c>
      <c r="F3" s="238">
        <f>'RO comiss'!D3</f>
        <v>45963</v>
      </c>
      <c r="G3" s="238">
        <f>'RO comiss'!E3</f>
        <v>45965</v>
      </c>
      <c r="H3" s="238">
        <f>'RO comiss'!F3</f>
        <v>45966</v>
      </c>
      <c r="I3" s="238">
        <f>'RO comiss'!G3</f>
        <v>45968</v>
      </c>
      <c r="J3" s="238">
        <f>'RO comiss'!H3</f>
        <v>45970</v>
      </c>
      <c r="K3" s="238">
        <f>'RO comiss'!I3</f>
        <v>45975</v>
      </c>
      <c r="L3" s="238">
        <f>'RO comiss'!J3</f>
        <v>45977</v>
      </c>
      <c r="M3" s="238">
        <f>'RO comiss'!K3</f>
        <v>45982</v>
      </c>
      <c r="N3" s="238">
        <f>'RO comiss'!L3</f>
        <v>45984</v>
      </c>
      <c r="O3" s="238">
        <f>'RO comiss'!M3</f>
        <v>45989</v>
      </c>
      <c r="P3" s="238">
        <f>'RO comiss'!N3</f>
        <v>45991</v>
      </c>
      <c r="Q3" s="238">
        <f>'RO comiss'!O3</f>
        <v>45992</v>
      </c>
      <c r="R3" s="238">
        <f>'RO comiss'!P3</f>
        <v>45996</v>
      </c>
      <c r="S3" s="238">
        <f>'RO comiss'!Q3</f>
        <v>45998</v>
      </c>
      <c r="T3" s="238">
        <f>'RO comiss'!R3</f>
        <v>46003</v>
      </c>
      <c r="U3" s="238">
        <f>'RO comiss'!S3</f>
        <v>46005</v>
      </c>
      <c r="V3" s="238">
        <f>'RO comiss'!T3</f>
        <v>46010</v>
      </c>
      <c r="W3" s="238">
        <f>'RO comiss'!U3</f>
        <v>46014</v>
      </c>
    </row>
    <row r="4" spans="1:23" s="27" customFormat="1" ht="29.25" customHeight="1" x14ac:dyDescent="0.2">
      <c r="A4" s="218"/>
      <c r="B4" s="238" t="e">
        <f>'RO comiss'!#REF!</f>
        <v>#REF!</v>
      </c>
      <c r="C4" s="238" t="e">
        <f>'RO comiss'!#REF!</f>
        <v>#REF!</v>
      </c>
      <c r="D4" s="238">
        <f>'RO comiss'!B4</f>
        <v>45961</v>
      </c>
      <c r="E4" s="238">
        <f>'RO comiss'!C4</f>
        <v>45962</v>
      </c>
      <c r="F4" s="238">
        <f>'RO comiss'!D4</f>
        <v>45964</v>
      </c>
      <c r="G4" s="238">
        <f>'RO comiss'!E4</f>
        <v>45965</v>
      </c>
      <c r="H4" s="238">
        <f>'RO comiss'!F4</f>
        <v>45967</v>
      </c>
      <c r="I4" s="238">
        <f>'RO comiss'!G4</f>
        <v>45969</v>
      </c>
      <c r="J4" s="238">
        <f>'RO comiss'!H4</f>
        <v>45974</v>
      </c>
      <c r="K4" s="238">
        <f>'RO comiss'!I4</f>
        <v>45976</v>
      </c>
      <c r="L4" s="238">
        <f>'RO comiss'!J4</f>
        <v>45981</v>
      </c>
      <c r="M4" s="238">
        <f>'RO comiss'!K4</f>
        <v>45983</v>
      </c>
      <c r="N4" s="238">
        <f>'RO comiss'!L4</f>
        <v>45988</v>
      </c>
      <c r="O4" s="238">
        <f>'RO comiss'!M4</f>
        <v>45990</v>
      </c>
      <c r="P4" s="238">
        <f>'RO comiss'!N4</f>
        <v>45991</v>
      </c>
      <c r="Q4" s="238">
        <f>'RO comiss'!O4</f>
        <v>45995</v>
      </c>
      <c r="R4" s="238">
        <f>'RO comiss'!P4</f>
        <v>45997</v>
      </c>
      <c r="S4" s="238">
        <f>'RO comiss'!Q4</f>
        <v>46002</v>
      </c>
      <c r="T4" s="238">
        <f>'RO comiss'!R4</f>
        <v>46004</v>
      </c>
      <c r="U4" s="238">
        <f>'RO comiss'!S4</f>
        <v>46009</v>
      </c>
      <c r="V4" s="238">
        <f>'RO comiss'!T4</f>
        <v>46013</v>
      </c>
      <c r="W4" s="238">
        <f>'RO comiss'!U4</f>
        <v>46015</v>
      </c>
    </row>
    <row r="5" spans="1:23" s="76" customFormat="1" ht="12" customHeight="1" x14ac:dyDescent="0.2">
      <c r="A5" s="213" t="s">
        <v>53</v>
      </c>
    </row>
    <row r="6" spans="1:23" s="76" customFormat="1" ht="12" customHeight="1" x14ac:dyDescent="0.2">
      <c r="A6" s="220">
        <v>1</v>
      </c>
      <c r="B6" s="213" t="e">
        <f>'RO comiss'!#REF!*0.82</f>
        <v>#REF!</v>
      </c>
      <c r="C6" s="213" t="e">
        <f>'RO comiss'!#REF!*0.82</f>
        <v>#REF!</v>
      </c>
      <c r="D6" s="213">
        <f>'RO comiss'!B6*0.82</f>
        <v>6642</v>
      </c>
      <c r="E6" s="213">
        <f>'RO comiss'!C6*0.82</f>
        <v>9758</v>
      </c>
      <c r="F6" s="213">
        <f>'RO comiss'!D6*0.82</f>
        <v>4592</v>
      </c>
      <c r="G6" s="213">
        <f>'RO comiss'!E6*0.82</f>
        <v>4592</v>
      </c>
      <c r="H6" s="213">
        <f>'RO comiss'!F6*0.82</f>
        <v>3772</v>
      </c>
      <c r="I6" s="213">
        <f>'RO comiss'!G6*0.82</f>
        <v>4592</v>
      </c>
      <c r="J6" s="213">
        <f>'RO comiss'!H6*0.82</f>
        <v>3772</v>
      </c>
      <c r="K6" s="213">
        <f>'RO comiss'!I6*0.82</f>
        <v>4592</v>
      </c>
      <c r="L6" s="213">
        <f>'RO comiss'!J6*0.82</f>
        <v>3772</v>
      </c>
      <c r="M6" s="213">
        <f>'RO comiss'!K6*0.82</f>
        <v>4592</v>
      </c>
      <c r="N6" s="213">
        <f>'RO comiss'!L6*0.82</f>
        <v>3772</v>
      </c>
      <c r="O6" s="213">
        <f>'RO comiss'!M6*0.82</f>
        <v>4592</v>
      </c>
      <c r="P6" s="213">
        <f>'RO comiss'!N6*0.82</f>
        <v>3772</v>
      </c>
      <c r="Q6" s="213">
        <f>'RO comiss'!O6*0.82</f>
        <v>3772</v>
      </c>
      <c r="R6" s="213">
        <f>'RO comiss'!P6*0.82</f>
        <v>4592</v>
      </c>
      <c r="S6" s="213">
        <f>'RO comiss'!Q6*0.82</f>
        <v>4592</v>
      </c>
      <c r="T6" s="213">
        <f>'RO comiss'!R6*0.82</f>
        <v>4592</v>
      </c>
      <c r="U6" s="213">
        <f>'RO comiss'!S6*0.82</f>
        <v>4592</v>
      </c>
      <c r="V6" s="213">
        <f>'RO comiss'!T6*0.82</f>
        <v>6642</v>
      </c>
      <c r="W6" s="213">
        <f>'RO comiss'!U6*0.82</f>
        <v>5658</v>
      </c>
    </row>
    <row r="7" spans="1:23" s="76" customFormat="1" ht="12" customHeight="1" x14ac:dyDescent="0.2">
      <c r="A7" s="220">
        <v>2</v>
      </c>
      <c r="B7" s="213" t="e">
        <f t="shared" ref="B7:D7" si="0">B6</f>
        <v>#REF!</v>
      </c>
      <c r="C7" s="213" t="e">
        <f t="shared" si="0"/>
        <v>#REF!</v>
      </c>
      <c r="D7" s="213">
        <f t="shared" si="0"/>
        <v>6642</v>
      </c>
      <c r="E7" s="213">
        <f t="shared" ref="E7:H7" si="1">E6</f>
        <v>9758</v>
      </c>
      <c r="F7" s="213">
        <f t="shared" si="1"/>
        <v>4592</v>
      </c>
      <c r="G7" s="213">
        <f t="shared" si="1"/>
        <v>4592</v>
      </c>
      <c r="H7" s="213">
        <f t="shared" si="1"/>
        <v>3772</v>
      </c>
      <c r="I7" s="213">
        <f t="shared" ref="I7:W7" si="2">I6</f>
        <v>4592</v>
      </c>
      <c r="J7" s="213">
        <f t="shared" si="2"/>
        <v>3772</v>
      </c>
      <c r="K7" s="213">
        <f t="shared" si="2"/>
        <v>4592</v>
      </c>
      <c r="L7" s="213">
        <f t="shared" si="2"/>
        <v>3772</v>
      </c>
      <c r="M7" s="213">
        <f t="shared" si="2"/>
        <v>4592</v>
      </c>
      <c r="N7" s="213">
        <f t="shared" si="2"/>
        <v>3772</v>
      </c>
      <c r="O7" s="213">
        <f t="shared" si="2"/>
        <v>4592</v>
      </c>
      <c r="P7" s="213">
        <f t="shared" si="2"/>
        <v>3772</v>
      </c>
      <c r="Q7" s="213">
        <f t="shared" si="2"/>
        <v>3772</v>
      </c>
      <c r="R7" s="213">
        <f t="shared" si="2"/>
        <v>4592</v>
      </c>
      <c r="S7" s="213">
        <f t="shared" si="2"/>
        <v>4592</v>
      </c>
      <c r="T7" s="213">
        <f t="shared" si="2"/>
        <v>4592</v>
      </c>
      <c r="U7" s="213">
        <f t="shared" si="2"/>
        <v>4592</v>
      </c>
      <c r="V7" s="213">
        <f t="shared" si="2"/>
        <v>6642</v>
      </c>
      <c r="W7" s="213">
        <f t="shared" si="2"/>
        <v>5658</v>
      </c>
    </row>
    <row r="8" spans="1:23" s="76" customFormat="1" ht="12" customHeight="1" x14ac:dyDescent="0.2">
      <c r="A8" s="213" t="s">
        <v>54</v>
      </c>
      <c r="B8" s="213"/>
      <c r="C8" s="213"/>
      <c r="D8" s="213"/>
      <c r="E8" s="213"/>
      <c r="F8" s="213"/>
      <c r="G8" s="213"/>
      <c r="H8" s="213"/>
      <c r="I8" s="213"/>
      <c r="J8" s="213"/>
      <c r="K8" s="213"/>
      <c r="L8" s="213"/>
      <c r="M8" s="213"/>
      <c r="N8" s="213"/>
      <c r="O8" s="213"/>
      <c r="P8" s="213"/>
      <c r="Q8" s="213"/>
      <c r="R8" s="213"/>
      <c r="S8" s="213"/>
      <c r="T8" s="213"/>
      <c r="U8" s="213"/>
      <c r="V8" s="213"/>
      <c r="W8" s="213"/>
    </row>
    <row r="9" spans="1:23" s="76" customFormat="1" ht="12" customHeight="1" x14ac:dyDescent="0.2">
      <c r="A9" s="220">
        <v>1</v>
      </c>
      <c r="B9" s="213" t="e">
        <f>'RO comiss'!#REF!*0.82</f>
        <v>#REF!</v>
      </c>
      <c r="C9" s="213" t="e">
        <f>'RO comiss'!#REF!*0.82</f>
        <v>#REF!</v>
      </c>
      <c r="D9" s="213">
        <f>'RO comiss'!B9*0.82</f>
        <v>8282</v>
      </c>
      <c r="E9" s="213">
        <f>'RO comiss'!C9*0.82</f>
        <v>11398</v>
      </c>
      <c r="F9" s="213">
        <f>'RO comiss'!D9*0.82</f>
        <v>6232</v>
      </c>
      <c r="G9" s="213">
        <f>'RO comiss'!E9*0.82</f>
        <v>6232</v>
      </c>
      <c r="H9" s="213">
        <f>'RO comiss'!F9*0.82</f>
        <v>5412</v>
      </c>
      <c r="I9" s="213">
        <f>'RO comiss'!G9*0.82</f>
        <v>6232</v>
      </c>
      <c r="J9" s="213">
        <f>'RO comiss'!H9*0.82</f>
        <v>5412</v>
      </c>
      <c r="K9" s="213">
        <f>'RO comiss'!I9*0.82</f>
        <v>6232</v>
      </c>
      <c r="L9" s="213">
        <f>'RO comiss'!J9*0.82</f>
        <v>5412</v>
      </c>
      <c r="M9" s="213">
        <f>'RO comiss'!K9*0.82</f>
        <v>6232</v>
      </c>
      <c r="N9" s="213">
        <f>'RO comiss'!L9*0.82</f>
        <v>5412</v>
      </c>
      <c r="O9" s="213">
        <f>'RO comiss'!M9*0.82</f>
        <v>6232</v>
      </c>
      <c r="P9" s="213">
        <f>'RO comiss'!N9*0.82</f>
        <v>5412</v>
      </c>
      <c r="Q9" s="213">
        <f>'RO comiss'!O9*0.82</f>
        <v>5412</v>
      </c>
      <c r="R9" s="213">
        <f>'RO comiss'!P9*0.82</f>
        <v>6232</v>
      </c>
      <c r="S9" s="213">
        <f>'RO comiss'!Q9*0.82</f>
        <v>6232</v>
      </c>
      <c r="T9" s="213">
        <f>'RO comiss'!R9*0.82</f>
        <v>6232</v>
      </c>
      <c r="U9" s="213">
        <f>'RO comiss'!S9*0.82</f>
        <v>6232</v>
      </c>
      <c r="V9" s="213">
        <f>'RO comiss'!T9*0.82</f>
        <v>8282</v>
      </c>
      <c r="W9" s="213">
        <f>'RO comiss'!U9*0.82</f>
        <v>7298</v>
      </c>
    </row>
    <row r="10" spans="1:23" s="76" customFormat="1" ht="12" customHeight="1" x14ac:dyDescent="0.2">
      <c r="A10" s="220">
        <v>2</v>
      </c>
      <c r="B10" s="213" t="e">
        <f t="shared" ref="B10:D10" si="3">B9</f>
        <v>#REF!</v>
      </c>
      <c r="C10" s="213" t="e">
        <f t="shared" si="3"/>
        <v>#REF!</v>
      </c>
      <c r="D10" s="213">
        <f t="shared" si="3"/>
        <v>8282</v>
      </c>
      <c r="E10" s="213">
        <f t="shared" ref="E10:H10" si="4">E9</f>
        <v>11398</v>
      </c>
      <c r="F10" s="213">
        <f t="shared" si="4"/>
        <v>6232</v>
      </c>
      <c r="G10" s="213">
        <f t="shared" si="4"/>
        <v>6232</v>
      </c>
      <c r="H10" s="213">
        <f t="shared" si="4"/>
        <v>5412</v>
      </c>
      <c r="I10" s="213">
        <f t="shared" ref="I10:W10" si="5">I9</f>
        <v>6232</v>
      </c>
      <c r="J10" s="213">
        <f t="shared" si="5"/>
        <v>5412</v>
      </c>
      <c r="K10" s="213">
        <f t="shared" si="5"/>
        <v>6232</v>
      </c>
      <c r="L10" s="213">
        <f t="shared" si="5"/>
        <v>5412</v>
      </c>
      <c r="M10" s="213">
        <f t="shared" si="5"/>
        <v>6232</v>
      </c>
      <c r="N10" s="213">
        <f t="shared" si="5"/>
        <v>5412</v>
      </c>
      <c r="O10" s="213">
        <f t="shared" si="5"/>
        <v>6232</v>
      </c>
      <c r="P10" s="213">
        <f t="shared" si="5"/>
        <v>5412</v>
      </c>
      <c r="Q10" s="213">
        <f t="shared" si="5"/>
        <v>5412</v>
      </c>
      <c r="R10" s="213">
        <f t="shared" si="5"/>
        <v>6232</v>
      </c>
      <c r="S10" s="213">
        <f t="shared" si="5"/>
        <v>6232</v>
      </c>
      <c r="T10" s="213">
        <f t="shared" si="5"/>
        <v>6232</v>
      </c>
      <c r="U10" s="213">
        <f t="shared" si="5"/>
        <v>6232</v>
      </c>
      <c r="V10" s="213">
        <f t="shared" si="5"/>
        <v>8282</v>
      </c>
      <c r="W10" s="213">
        <f t="shared" si="5"/>
        <v>7298</v>
      </c>
    </row>
    <row r="11" spans="1:23" s="76" customFormat="1" ht="12" customHeight="1" x14ac:dyDescent="0.2">
      <c r="A11" s="213" t="s">
        <v>151</v>
      </c>
      <c r="B11" s="213"/>
      <c r="C11" s="213"/>
      <c r="D11" s="213"/>
      <c r="E11" s="213"/>
      <c r="F11" s="213"/>
      <c r="G11" s="213"/>
      <c r="H11" s="213"/>
      <c r="I11" s="213"/>
      <c r="J11" s="213"/>
      <c r="K11" s="213"/>
      <c r="L11" s="213"/>
      <c r="M11" s="213"/>
      <c r="N11" s="213"/>
      <c r="O11" s="213"/>
      <c r="P11" s="213"/>
      <c r="Q11" s="213"/>
      <c r="R11" s="213"/>
      <c r="S11" s="213"/>
      <c r="T11" s="213"/>
      <c r="U11" s="213"/>
      <c r="V11" s="213"/>
      <c r="W11" s="213"/>
    </row>
    <row r="12" spans="1:23" s="76" customFormat="1" ht="12" customHeight="1" x14ac:dyDescent="0.2">
      <c r="A12" s="220">
        <v>1</v>
      </c>
      <c r="B12" s="213" t="e">
        <f>'RO comiss'!#REF!*0.82</f>
        <v>#REF!</v>
      </c>
      <c r="C12" s="213" t="e">
        <f>'RO comiss'!#REF!*0.82</f>
        <v>#REF!</v>
      </c>
      <c r="D12" s="213">
        <f>'RO comiss'!B12*0.82</f>
        <v>9102</v>
      </c>
      <c r="E12" s="213">
        <f>'RO comiss'!C12*0.82</f>
        <v>12218</v>
      </c>
      <c r="F12" s="213">
        <f>'RO comiss'!D12*0.82</f>
        <v>7052</v>
      </c>
      <c r="G12" s="213">
        <f>'RO comiss'!E12*0.82</f>
        <v>7052</v>
      </c>
      <c r="H12" s="213">
        <f>'RO comiss'!F12*0.82</f>
        <v>6232</v>
      </c>
      <c r="I12" s="213">
        <f>'RO comiss'!G12*0.82</f>
        <v>7052</v>
      </c>
      <c r="J12" s="213">
        <f>'RO comiss'!H12*0.82</f>
        <v>6232</v>
      </c>
      <c r="K12" s="213">
        <f>'RO comiss'!I12*0.82</f>
        <v>7052</v>
      </c>
      <c r="L12" s="213">
        <f>'RO comiss'!J12*0.82</f>
        <v>6232</v>
      </c>
      <c r="M12" s="213">
        <f>'RO comiss'!K12*0.82</f>
        <v>7052</v>
      </c>
      <c r="N12" s="213">
        <f>'RO comiss'!L12*0.82</f>
        <v>6232</v>
      </c>
      <c r="O12" s="213">
        <f>'RO comiss'!M12*0.82</f>
        <v>7052</v>
      </c>
      <c r="P12" s="213">
        <f>'RO comiss'!N12*0.82</f>
        <v>6232</v>
      </c>
      <c r="Q12" s="213">
        <f>'RO comiss'!O12*0.82</f>
        <v>6232</v>
      </c>
      <c r="R12" s="213">
        <f>'RO comiss'!P12*0.82</f>
        <v>7052</v>
      </c>
      <c r="S12" s="213">
        <f>'RO comiss'!Q12*0.82</f>
        <v>7052</v>
      </c>
      <c r="T12" s="213">
        <f>'RO comiss'!R12*0.82</f>
        <v>7052</v>
      </c>
      <c r="U12" s="213">
        <f>'RO comiss'!S12*0.82</f>
        <v>7052</v>
      </c>
      <c r="V12" s="213">
        <f>'RO comiss'!T12*0.82</f>
        <v>9102</v>
      </c>
      <c r="W12" s="213">
        <f>'RO comiss'!U12*0.82</f>
        <v>8117.9999999999991</v>
      </c>
    </row>
    <row r="13" spans="1:23" s="76" customFormat="1" ht="12" customHeight="1" x14ac:dyDescent="0.2">
      <c r="A13" s="220">
        <v>2</v>
      </c>
      <c r="B13" s="213" t="e">
        <f t="shared" ref="B13:D13" si="6">B12</f>
        <v>#REF!</v>
      </c>
      <c r="C13" s="213" t="e">
        <f t="shared" si="6"/>
        <v>#REF!</v>
      </c>
      <c r="D13" s="213">
        <f t="shared" si="6"/>
        <v>9102</v>
      </c>
      <c r="E13" s="213">
        <f t="shared" ref="E13:H13" si="7">E12</f>
        <v>12218</v>
      </c>
      <c r="F13" s="213">
        <f t="shared" si="7"/>
        <v>7052</v>
      </c>
      <c r="G13" s="213">
        <f t="shared" si="7"/>
        <v>7052</v>
      </c>
      <c r="H13" s="213">
        <f t="shared" si="7"/>
        <v>6232</v>
      </c>
      <c r="I13" s="213">
        <f t="shared" ref="I13:W13" si="8">I12</f>
        <v>7052</v>
      </c>
      <c r="J13" s="213">
        <f t="shared" si="8"/>
        <v>6232</v>
      </c>
      <c r="K13" s="213">
        <f t="shared" si="8"/>
        <v>7052</v>
      </c>
      <c r="L13" s="213">
        <f t="shared" si="8"/>
        <v>6232</v>
      </c>
      <c r="M13" s="213">
        <f t="shared" si="8"/>
        <v>7052</v>
      </c>
      <c r="N13" s="213">
        <f t="shared" si="8"/>
        <v>6232</v>
      </c>
      <c r="O13" s="213">
        <f t="shared" si="8"/>
        <v>7052</v>
      </c>
      <c r="P13" s="213">
        <f t="shared" si="8"/>
        <v>6232</v>
      </c>
      <c r="Q13" s="213">
        <f t="shared" si="8"/>
        <v>6232</v>
      </c>
      <c r="R13" s="213">
        <f t="shared" si="8"/>
        <v>7052</v>
      </c>
      <c r="S13" s="213">
        <f t="shared" si="8"/>
        <v>7052</v>
      </c>
      <c r="T13" s="213">
        <f t="shared" si="8"/>
        <v>7052</v>
      </c>
      <c r="U13" s="213">
        <f t="shared" si="8"/>
        <v>7052</v>
      </c>
      <c r="V13" s="213">
        <f t="shared" si="8"/>
        <v>9102</v>
      </c>
      <c r="W13" s="213">
        <f t="shared" si="8"/>
        <v>8117.9999999999991</v>
      </c>
    </row>
    <row r="14" spans="1:23" s="76" customFormat="1" ht="12" hidden="1" customHeight="1" x14ac:dyDescent="0.2">
      <c r="A14" s="213" t="s">
        <v>55</v>
      </c>
      <c r="B14" s="21"/>
      <c r="C14" s="21"/>
      <c r="D14" s="21"/>
      <c r="E14" s="21"/>
      <c r="F14" s="21"/>
      <c r="G14" s="21"/>
      <c r="H14" s="21"/>
      <c r="I14" s="21"/>
      <c r="J14" s="21"/>
      <c r="K14" s="21"/>
      <c r="L14" s="21"/>
      <c r="M14" s="21"/>
      <c r="N14" s="21"/>
      <c r="O14" s="21"/>
      <c r="P14" s="229"/>
    </row>
    <row r="15" spans="1:23" s="76" customFormat="1" ht="12" hidden="1" customHeight="1" x14ac:dyDescent="0.2">
      <c r="A15" s="220">
        <v>1</v>
      </c>
      <c r="B15" s="219" t="e">
        <f t="shared" ref="B15:P15" si="9">B6+6600</f>
        <v>#REF!</v>
      </c>
      <c r="C15" s="219" t="e">
        <f t="shared" si="9"/>
        <v>#REF!</v>
      </c>
      <c r="D15" s="219">
        <f t="shared" si="9"/>
        <v>13242</v>
      </c>
      <c r="E15" s="219">
        <f t="shared" si="9"/>
        <v>16358</v>
      </c>
      <c r="F15" s="219">
        <f t="shared" si="9"/>
        <v>11192</v>
      </c>
      <c r="G15" s="219"/>
      <c r="H15" s="219">
        <f t="shared" si="9"/>
        <v>10372</v>
      </c>
      <c r="I15" s="219">
        <f t="shared" si="9"/>
        <v>11192</v>
      </c>
      <c r="J15" s="219">
        <f t="shared" si="9"/>
        <v>10372</v>
      </c>
      <c r="K15" s="219">
        <f t="shared" si="9"/>
        <v>11192</v>
      </c>
      <c r="L15" s="219">
        <f t="shared" si="9"/>
        <v>10372</v>
      </c>
      <c r="M15" s="219">
        <f t="shared" si="9"/>
        <v>11192</v>
      </c>
      <c r="N15" s="219">
        <f t="shared" si="9"/>
        <v>10372</v>
      </c>
      <c r="O15" s="212">
        <f t="shared" si="9"/>
        <v>11192</v>
      </c>
      <c r="P15" s="75">
        <f t="shared" si="9"/>
        <v>10372</v>
      </c>
    </row>
    <row r="16" spans="1:23" s="76" customFormat="1" ht="12" hidden="1" customHeight="1" x14ac:dyDescent="0.2">
      <c r="A16" s="220">
        <v>2</v>
      </c>
      <c r="B16" s="219" t="e">
        <f t="shared" ref="B16:P16" si="10">B15+1500</f>
        <v>#REF!</v>
      </c>
      <c r="C16" s="219" t="e">
        <f t="shared" si="10"/>
        <v>#REF!</v>
      </c>
      <c r="D16" s="219">
        <f t="shared" si="10"/>
        <v>14742</v>
      </c>
      <c r="E16" s="219">
        <f t="shared" si="10"/>
        <v>17858</v>
      </c>
      <c r="F16" s="219">
        <f t="shared" si="10"/>
        <v>12692</v>
      </c>
      <c r="G16" s="219"/>
      <c r="H16" s="219">
        <f t="shared" si="10"/>
        <v>11872</v>
      </c>
      <c r="I16" s="219">
        <f t="shared" si="10"/>
        <v>12692</v>
      </c>
      <c r="J16" s="219">
        <f t="shared" si="10"/>
        <v>11872</v>
      </c>
      <c r="K16" s="219">
        <f t="shared" si="10"/>
        <v>12692</v>
      </c>
      <c r="L16" s="219">
        <f t="shared" si="10"/>
        <v>11872</v>
      </c>
      <c r="M16" s="219">
        <f t="shared" si="10"/>
        <v>12692</v>
      </c>
      <c r="N16" s="219">
        <f t="shared" si="10"/>
        <v>11872</v>
      </c>
      <c r="O16" s="212">
        <f t="shared" si="10"/>
        <v>12692</v>
      </c>
      <c r="P16" s="75">
        <f t="shared" si="10"/>
        <v>11872</v>
      </c>
    </row>
    <row r="17" spans="1:16" s="76" customFormat="1" ht="12" hidden="1" customHeight="1" x14ac:dyDescent="0.2">
      <c r="A17" s="213" t="s">
        <v>160</v>
      </c>
      <c r="B17" s="21"/>
      <c r="C17" s="21"/>
      <c r="D17" s="21"/>
      <c r="E17" s="21"/>
      <c r="F17" s="21"/>
      <c r="G17" s="21"/>
      <c r="H17" s="21"/>
      <c r="I17" s="21"/>
      <c r="J17" s="21"/>
      <c r="K17" s="21"/>
      <c r="L17" s="21"/>
      <c r="M17" s="21"/>
      <c r="N17" s="21"/>
      <c r="O17" s="21"/>
      <c r="P17" s="75"/>
    </row>
    <row r="18" spans="1:16" s="76" customFormat="1" ht="12" hidden="1" customHeight="1" x14ac:dyDescent="0.2">
      <c r="A18" s="220">
        <v>1</v>
      </c>
      <c r="B18" s="219" t="e">
        <f t="shared" ref="B18:P18" si="11">B6+7100</f>
        <v>#REF!</v>
      </c>
      <c r="C18" s="219" t="e">
        <f t="shared" si="11"/>
        <v>#REF!</v>
      </c>
      <c r="D18" s="219">
        <f t="shared" si="11"/>
        <v>13742</v>
      </c>
      <c r="E18" s="219">
        <f t="shared" si="11"/>
        <v>16858</v>
      </c>
      <c r="F18" s="219">
        <f t="shared" si="11"/>
        <v>11692</v>
      </c>
      <c r="G18" s="219"/>
      <c r="H18" s="219">
        <f t="shared" si="11"/>
        <v>10872</v>
      </c>
      <c r="I18" s="219">
        <f t="shared" si="11"/>
        <v>11692</v>
      </c>
      <c r="J18" s="219">
        <f t="shared" si="11"/>
        <v>10872</v>
      </c>
      <c r="K18" s="219">
        <f t="shared" si="11"/>
        <v>11692</v>
      </c>
      <c r="L18" s="219">
        <f t="shared" si="11"/>
        <v>10872</v>
      </c>
      <c r="M18" s="219">
        <f t="shared" si="11"/>
        <v>11692</v>
      </c>
      <c r="N18" s="219">
        <f t="shared" si="11"/>
        <v>10872</v>
      </c>
      <c r="O18" s="212">
        <f t="shared" si="11"/>
        <v>11692</v>
      </c>
      <c r="P18" s="75">
        <f t="shared" si="11"/>
        <v>10872</v>
      </c>
    </row>
    <row r="19" spans="1:16" s="76" customFormat="1" ht="12" hidden="1" customHeight="1" x14ac:dyDescent="0.2">
      <c r="A19" s="220">
        <v>2</v>
      </c>
      <c r="B19" s="219" t="e">
        <f t="shared" ref="B19:P19" si="12">B18+1500</f>
        <v>#REF!</v>
      </c>
      <c r="C19" s="219" t="e">
        <f t="shared" si="12"/>
        <v>#REF!</v>
      </c>
      <c r="D19" s="219">
        <f t="shared" si="12"/>
        <v>15242</v>
      </c>
      <c r="E19" s="219">
        <f t="shared" si="12"/>
        <v>18358</v>
      </c>
      <c r="F19" s="219">
        <f t="shared" si="12"/>
        <v>13192</v>
      </c>
      <c r="G19" s="219"/>
      <c r="H19" s="219">
        <f t="shared" si="12"/>
        <v>12372</v>
      </c>
      <c r="I19" s="219">
        <f t="shared" si="12"/>
        <v>13192</v>
      </c>
      <c r="J19" s="219">
        <f t="shared" si="12"/>
        <v>12372</v>
      </c>
      <c r="K19" s="219">
        <f t="shared" si="12"/>
        <v>13192</v>
      </c>
      <c r="L19" s="219">
        <f t="shared" si="12"/>
        <v>12372</v>
      </c>
      <c r="M19" s="219">
        <f t="shared" si="12"/>
        <v>13192</v>
      </c>
      <c r="N19" s="219">
        <f t="shared" si="12"/>
        <v>12372</v>
      </c>
      <c r="O19" s="212">
        <f t="shared" si="12"/>
        <v>13192</v>
      </c>
      <c r="P19" s="75">
        <f t="shared" si="12"/>
        <v>12372</v>
      </c>
    </row>
    <row r="20" spans="1:16" s="76" customFormat="1" ht="12" hidden="1" customHeight="1" x14ac:dyDescent="0.2">
      <c r="A20" s="213" t="s">
        <v>56</v>
      </c>
      <c r="B20" s="21"/>
      <c r="C20" s="21"/>
      <c r="D20" s="21"/>
      <c r="E20" s="21"/>
      <c r="F20" s="21"/>
      <c r="G20" s="21"/>
      <c r="H20" s="21"/>
      <c r="I20" s="21"/>
      <c r="J20" s="21"/>
      <c r="K20" s="21"/>
      <c r="L20" s="21"/>
      <c r="M20" s="21"/>
      <c r="N20" s="21"/>
      <c r="O20" s="21"/>
      <c r="P20" s="75"/>
    </row>
    <row r="21" spans="1:16" s="76" customFormat="1" ht="12" hidden="1" customHeight="1" x14ac:dyDescent="0.2">
      <c r="A21" s="220">
        <v>1</v>
      </c>
      <c r="B21" s="219" t="e">
        <f t="shared" ref="B21:P21" si="13">B6+9000</f>
        <v>#REF!</v>
      </c>
      <c r="C21" s="219" t="e">
        <f t="shared" si="13"/>
        <v>#REF!</v>
      </c>
      <c r="D21" s="219">
        <f t="shared" si="13"/>
        <v>15642</v>
      </c>
      <c r="E21" s="219">
        <f t="shared" si="13"/>
        <v>18758</v>
      </c>
      <c r="F21" s="219">
        <f t="shared" si="13"/>
        <v>13592</v>
      </c>
      <c r="G21" s="219"/>
      <c r="H21" s="219">
        <f t="shared" si="13"/>
        <v>12772</v>
      </c>
      <c r="I21" s="219">
        <f t="shared" si="13"/>
        <v>13592</v>
      </c>
      <c r="J21" s="219">
        <f t="shared" si="13"/>
        <v>12772</v>
      </c>
      <c r="K21" s="219">
        <f t="shared" si="13"/>
        <v>13592</v>
      </c>
      <c r="L21" s="219">
        <f t="shared" si="13"/>
        <v>12772</v>
      </c>
      <c r="M21" s="219">
        <f t="shared" si="13"/>
        <v>13592</v>
      </c>
      <c r="N21" s="219">
        <f t="shared" si="13"/>
        <v>12772</v>
      </c>
      <c r="O21" s="212">
        <f t="shared" si="13"/>
        <v>13592</v>
      </c>
      <c r="P21" s="75">
        <f t="shared" si="13"/>
        <v>12772</v>
      </c>
    </row>
    <row r="22" spans="1:16" s="76" customFormat="1" ht="12" hidden="1" customHeight="1" x14ac:dyDescent="0.2">
      <c r="A22" s="220">
        <v>2</v>
      </c>
      <c r="B22" s="75" t="e">
        <f t="shared" ref="B22:P24" si="14">B21+1500</f>
        <v>#REF!</v>
      </c>
      <c r="C22" s="75" t="e">
        <f t="shared" si="14"/>
        <v>#REF!</v>
      </c>
      <c r="D22" s="75">
        <f t="shared" si="14"/>
        <v>17142</v>
      </c>
      <c r="E22" s="75">
        <f t="shared" si="14"/>
        <v>20258</v>
      </c>
      <c r="F22" s="75">
        <f t="shared" si="14"/>
        <v>15092</v>
      </c>
      <c r="G22" s="75"/>
      <c r="H22" s="75">
        <f t="shared" si="14"/>
        <v>14272</v>
      </c>
      <c r="I22" s="75">
        <f t="shared" si="14"/>
        <v>15092</v>
      </c>
      <c r="J22" s="75">
        <f t="shared" si="14"/>
        <v>14272</v>
      </c>
      <c r="K22" s="75">
        <f t="shared" si="14"/>
        <v>15092</v>
      </c>
      <c r="L22" s="75">
        <f t="shared" si="14"/>
        <v>14272</v>
      </c>
      <c r="M22" s="75">
        <f t="shared" si="14"/>
        <v>15092</v>
      </c>
      <c r="N22" s="75">
        <f t="shared" si="14"/>
        <v>14272</v>
      </c>
      <c r="O22" s="213">
        <f t="shared" si="14"/>
        <v>15092</v>
      </c>
      <c r="P22" s="75">
        <f t="shared" si="14"/>
        <v>14272</v>
      </c>
    </row>
    <row r="23" spans="1:16" s="76" customFormat="1" ht="12" hidden="1" customHeight="1" x14ac:dyDescent="0.2">
      <c r="A23" s="220">
        <v>3</v>
      </c>
      <c r="B23" s="75" t="e">
        <f t="shared" si="14"/>
        <v>#REF!</v>
      </c>
      <c r="C23" s="75" t="e">
        <f t="shared" si="14"/>
        <v>#REF!</v>
      </c>
      <c r="D23" s="75">
        <f t="shared" si="14"/>
        <v>18642</v>
      </c>
      <c r="E23" s="75">
        <f t="shared" si="14"/>
        <v>21758</v>
      </c>
      <c r="F23" s="75">
        <f t="shared" si="14"/>
        <v>16592</v>
      </c>
      <c r="G23" s="75"/>
      <c r="H23" s="75">
        <f t="shared" si="14"/>
        <v>15772</v>
      </c>
      <c r="I23" s="75">
        <f t="shared" si="14"/>
        <v>16592</v>
      </c>
      <c r="J23" s="75">
        <f t="shared" si="14"/>
        <v>15772</v>
      </c>
      <c r="K23" s="75">
        <f t="shared" si="14"/>
        <v>16592</v>
      </c>
      <c r="L23" s="75">
        <f t="shared" si="14"/>
        <v>15772</v>
      </c>
      <c r="M23" s="75">
        <f t="shared" si="14"/>
        <v>16592</v>
      </c>
      <c r="N23" s="75">
        <f t="shared" si="14"/>
        <v>15772</v>
      </c>
      <c r="O23" s="213">
        <f t="shared" si="14"/>
        <v>16592</v>
      </c>
      <c r="P23" s="75">
        <f t="shared" si="14"/>
        <v>15772</v>
      </c>
    </row>
    <row r="24" spans="1:16" s="76" customFormat="1" ht="12" hidden="1" customHeight="1" x14ac:dyDescent="0.2">
      <c r="A24" s="220">
        <v>4</v>
      </c>
      <c r="B24" s="75" t="e">
        <f t="shared" si="14"/>
        <v>#REF!</v>
      </c>
      <c r="C24" s="75" t="e">
        <f t="shared" si="14"/>
        <v>#REF!</v>
      </c>
      <c r="D24" s="75">
        <f t="shared" si="14"/>
        <v>20142</v>
      </c>
      <c r="E24" s="75">
        <f t="shared" si="14"/>
        <v>23258</v>
      </c>
      <c r="F24" s="75">
        <f t="shared" si="14"/>
        <v>18092</v>
      </c>
      <c r="G24" s="75"/>
      <c r="H24" s="75">
        <f t="shared" si="14"/>
        <v>17272</v>
      </c>
      <c r="I24" s="75">
        <f t="shared" si="14"/>
        <v>18092</v>
      </c>
      <c r="J24" s="75">
        <f t="shared" si="14"/>
        <v>17272</v>
      </c>
      <c r="K24" s="75">
        <f t="shared" si="14"/>
        <v>18092</v>
      </c>
      <c r="L24" s="75">
        <f t="shared" si="14"/>
        <v>17272</v>
      </c>
      <c r="M24" s="75">
        <f t="shared" si="14"/>
        <v>18092</v>
      </c>
      <c r="N24" s="75">
        <f t="shared" si="14"/>
        <v>17272</v>
      </c>
      <c r="O24" s="213">
        <f t="shared" si="14"/>
        <v>18092</v>
      </c>
      <c r="P24" s="75">
        <f t="shared" si="14"/>
        <v>17272</v>
      </c>
    </row>
    <row r="25" spans="1:16" s="76" customFormat="1" ht="12.75" hidden="1" customHeight="1" x14ac:dyDescent="0.2">
      <c r="A25" s="213" t="s">
        <v>57</v>
      </c>
      <c r="B25" s="21"/>
      <c r="C25" s="21"/>
      <c r="D25" s="21"/>
      <c r="E25" s="21"/>
      <c r="F25" s="21"/>
      <c r="G25" s="21"/>
      <c r="H25" s="21"/>
      <c r="I25" s="21"/>
      <c r="J25" s="21"/>
      <c r="K25" s="21"/>
      <c r="L25" s="21"/>
      <c r="M25" s="21"/>
      <c r="N25" s="21"/>
      <c r="O25" s="21"/>
      <c r="P25" s="75"/>
    </row>
    <row r="26" spans="1:16" s="76" customFormat="1" ht="12" hidden="1" customHeight="1" x14ac:dyDescent="0.2">
      <c r="A26" s="220">
        <v>1</v>
      </c>
      <c r="B26" s="219" t="e">
        <f t="shared" ref="B26:P26" si="15">B6+15000</f>
        <v>#REF!</v>
      </c>
      <c r="C26" s="219" t="e">
        <f t="shared" si="15"/>
        <v>#REF!</v>
      </c>
      <c r="D26" s="219">
        <f t="shared" si="15"/>
        <v>21642</v>
      </c>
      <c r="E26" s="219">
        <f t="shared" si="15"/>
        <v>24758</v>
      </c>
      <c r="F26" s="219">
        <f t="shared" si="15"/>
        <v>19592</v>
      </c>
      <c r="G26" s="219"/>
      <c r="H26" s="219">
        <f t="shared" si="15"/>
        <v>18772</v>
      </c>
      <c r="I26" s="219">
        <f t="shared" si="15"/>
        <v>19592</v>
      </c>
      <c r="J26" s="219">
        <f t="shared" si="15"/>
        <v>18772</v>
      </c>
      <c r="K26" s="219">
        <f t="shared" si="15"/>
        <v>19592</v>
      </c>
      <c r="L26" s="219">
        <f t="shared" si="15"/>
        <v>18772</v>
      </c>
      <c r="M26" s="219">
        <f t="shared" si="15"/>
        <v>19592</v>
      </c>
      <c r="N26" s="219">
        <f t="shared" si="15"/>
        <v>18772</v>
      </c>
      <c r="O26" s="212">
        <f t="shared" si="15"/>
        <v>19592</v>
      </c>
      <c r="P26" s="75">
        <f t="shared" si="15"/>
        <v>18772</v>
      </c>
    </row>
    <row r="27" spans="1:16" s="76" customFormat="1" ht="12" hidden="1" customHeight="1" x14ac:dyDescent="0.2">
      <c r="A27" s="220">
        <v>2</v>
      </c>
      <c r="B27" s="75" t="e">
        <f t="shared" ref="B27:P29" si="16">B26+1500</f>
        <v>#REF!</v>
      </c>
      <c r="C27" s="75" t="e">
        <f t="shared" si="16"/>
        <v>#REF!</v>
      </c>
      <c r="D27" s="75">
        <f t="shared" si="16"/>
        <v>23142</v>
      </c>
      <c r="E27" s="75">
        <f t="shared" si="16"/>
        <v>26258</v>
      </c>
      <c r="F27" s="75">
        <f t="shared" si="16"/>
        <v>21092</v>
      </c>
      <c r="G27" s="75"/>
      <c r="H27" s="75">
        <f t="shared" si="16"/>
        <v>20272</v>
      </c>
      <c r="I27" s="75">
        <f t="shared" si="16"/>
        <v>21092</v>
      </c>
      <c r="J27" s="75">
        <f t="shared" si="16"/>
        <v>20272</v>
      </c>
      <c r="K27" s="75">
        <f t="shared" si="16"/>
        <v>21092</v>
      </c>
      <c r="L27" s="75">
        <f t="shared" si="16"/>
        <v>20272</v>
      </c>
      <c r="M27" s="75">
        <f t="shared" si="16"/>
        <v>21092</v>
      </c>
      <c r="N27" s="75">
        <f t="shared" si="16"/>
        <v>20272</v>
      </c>
      <c r="O27" s="213">
        <f t="shared" si="16"/>
        <v>21092</v>
      </c>
      <c r="P27" s="75">
        <f t="shared" si="16"/>
        <v>20272</v>
      </c>
    </row>
    <row r="28" spans="1:16" s="76" customFormat="1" ht="11.25" hidden="1" customHeight="1" x14ac:dyDescent="0.2">
      <c r="A28" s="220">
        <v>3</v>
      </c>
      <c r="B28" s="75" t="e">
        <f t="shared" si="16"/>
        <v>#REF!</v>
      </c>
      <c r="C28" s="75" t="e">
        <f t="shared" si="16"/>
        <v>#REF!</v>
      </c>
      <c r="D28" s="75">
        <f t="shared" si="16"/>
        <v>24642</v>
      </c>
      <c r="E28" s="75">
        <f t="shared" si="16"/>
        <v>27758</v>
      </c>
      <c r="F28" s="75">
        <f t="shared" si="16"/>
        <v>22592</v>
      </c>
      <c r="G28" s="75"/>
      <c r="H28" s="75">
        <f t="shared" si="16"/>
        <v>21772</v>
      </c>
      <c r="I28" s="75">
        <f t="shared" si="16"/>
        <v>22592</v>
      </c>
      <c r="J28" s="75">
        <f t="shared" si="16"/>
        <v>21772</v>
      </c>
      <c r="K28" s="75">
        <f t="shared" si="16"/>
        <v>22592</v>
      </c>
      <c r="L28" s="75">
        <f t="shared" si="16"/>
        <v>21772</v>
      </c>
      <c r="M28" s="75">
        <f t="shared" si="16"/>
        <v>22592</v>
      </c>
      <c r="N28" s="75">
        <f t="shared" si="16"/>
        <v>21772</v>
      </c>
      <c r="O28" s="213">
        <f t="shared" si="16"/>
        <v>22592</v>
      </c>
      <c r="P28" s="75">
        <f t="shared" si="16"/>
        <v>21772</v>
      </c>
    </row>
    <row r="29" spans="1:16" s="76" customFormat="1" ht="12" hidden="1" customHeight="1" x14ac:dyDescent="0.2">
      <c r="A29" s="220">
        <v>4</v>
      </c>
      <c r="B29" s="221" t="e">
        <f t="shared" si="16"/>
        <v>#REF!</v>
      </c>
      <c r="C29" s="221" t="e">
        <f t="shared" si="16"/>
        <v>#REF!</v>
      </c>
      <c r="D29" s="221">
        <f t="shared" si="16"/>
        <v>26142</v>
      </c>
      <c r="E29" s="221">
        <f t="shared" si="16"/>
        <v>29258</v>
      </c>
      <c r="F29" s="221">
        <f t="shared" si="16"/>
        <v>24092</v>
      </c>
      <c r="G29" s="221"/>
      <c r="H29" s="221">
        <f t="shared" si="16"/>
        <v>23272</v>
      </c>
      <c r="I29" s="221">
        <f t="shared" si="16"/>
        <v>24092</v>
      </c>
      <c r="J29" s="221">
        <f t="shared" si="16"/>
        <v>23272</v>
      </c>
      <c r="K29" s="221">
        <f t="shared" si="16"/>
        <v>24092</v>
      </c>
      <c r="L29" s="221">
        <f t="shared" si="16"/>
        <v>23272</v>
      </c>
      <c r="M29" s="221">
        <f t="shared" si="16"/>
        <v>24092</v>
      </c>
      <c r="N29" s="221">
        <f t="shared" si="16"/>
        <v>23272</v>
      </c>
      <c r="O29" s="222">
        <f t="shared" si="16"/>
        <v>24092</v>
      </c>
      <c r="P29" s="75">
        <f t="shared" si="16"/>
        <v>23272</v>
      </c>
    </row>
    <row r="30" spans="1:16" s="76" customFormat="1" ht="12" hidden="1" customHeight="1" x14ac:dyDescent="0.2">
      <c r="A30" s="21"/>
    </row>
    <row r="31" spans="1:16" s="76" customFormat="1" ht="12" customHeight="1" x14ac:dyDescent="0.2">
      <c r="A31" s="21"/>
    </row>
    <row r="32" spans="1:16" s="76" customFormat="1" ht="12.75" customHeight="1" x14ac:dyDescent="0.2">
      <c r="A32" s="280" t="s">
        <v>157</v>
      </c>
    </row>
    <row r="33" spans="1:1" s="76" customFormat="1" ht="12.75" customHeight="1" x14ac:dyDescent="0.2">
      <c r="A33" s="280"/>
    </row>
    <row r="34" spans="1:1" s="205" customFormat="1" ht="12.75" customHeight="1" x14ac:dyDescent="0.2">
      <c r="A34" s="280"/>
    </row>
    <row r="36" spans="1:1" s="76" customFormat="1" ht="12.75" customHeight="1" x14ac:dyDescent="0.2">
      <c r="A36" s="223" t="s">
        <v>58</v>
      </c>
    </row>
    <row r="37" spans="1:1" s="215" customFormat="1" ht="35.25" customHeight="1" x14ac:dyDescent="0.2">
      <c r="A37" s="224" t="s">
        <v>163</v>
      </c>
    </row>
    <row r="38" spans="1:1" s="215" customFormat="1" ht="35.25" customHeight="1" x14ac:dyDescent="0.2">
      <c r="A38" s="224"/>
    </row>
    <row r="39" spans="1:1" s="215" customFormat="1" ht="35.25" customHeight="1" x14ac:dyDescent="0.2">
      <c r="A39" s="224" t="s">
        <v>164</v>
      </c>
    </row>
    <row r="40" spans="1:1" s="215" customFormat="1" ht="13.5" customHeight="1" x14ac:dyDescent="0.2">
      <c r="A40" s="224" t="s">
        <v>165</v>
      </c>
    </row>
    <row r="41" spans="1:1" s="215" customFormat="1" ht="35.25" customHeight="1" x14ac:dyDescent="0.2">
      <c r="A41" s="224" t="s">
        <v>162</v>
      </c>
    </row>
    <row r="42" spans="1:1" s="215" customFormat="1" ht="35.25" customHeight="1" x14ac:dyDescent="0.2">
      <c r="A42" s="225" t="s">
        <v>173</v>
      </c>
    </row>
    <row r="43" spans="1:1" s="76" customFormat="1" ht="18" customHeight="1" thickBot="1" x14ac:dyDescent="0.25"/>
    <row r="44" spans="1:1" s="76" customFormat="1" ht="12.75" thickBot="1" x14ac:dyDescent="0.25">
      <c r="A44" s="226" t="s">
        <v>65</v>
      </c>
    </row>
    <row r="45" spans="1:1" s="76" customFormat="1" ht="360.75" customHeight="1" x14ac:dyDescent="0.2">
      <c r="A45" s="227" t="s">
        <v>296</v>
      </c>
    </row>
  </sheetData>
  <mergeCells count="1">
    <mergeCell ref="A32:A34"/>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61"/>
  <sheetViews>
    <sheetView workbookViewId="0">
      <selection activeCell="A36" sqref="A36"/>
    </sheetView>
  </sheetViews>
  <sheetFormatPr defaultColWidth="10.28515625" defaultRowHeight="12" x14ac:dyDescent="0.2"/>
  <cols>
    <col min="1" max="1" width="42" style="1" customWidth="1"/>
    <col min="2" max="16384" width="10.28515625" style="2"/>
  </cols>
  <sheetData>
    <row r="1" spans="1:13" s="5" customFormat="1" ht="25.5" customHeight="1" x14ac:dyDescent="0.2">
      <c r="A1" s="47" t="s">
        <v>50</v>
      </c>
    </row>
    <row r="2" spans="1:13" s="5" customFormat="1" ht="12.75" x14ac:dyDescent="0.2">
      <c r="A2" s="6" t="s">
        <v>313</v>
      </c>
    </row>
    <row r="3" spans="1:13" s="11" customFormat="1" ht="28.5" customHeight="1" x14ac:dyDescent="0.2">
      <c r="A3" s="74" t="s">
        <v>52</v>
      </c>
      <c r="B3" s="73">
        <f>'BAR BB| Open rates'!D3</f>
        <v>45955</v>
      </c>
      <c r="C3" s="73">
        <f>'BAR BB| Open rates'!E3</f>
        <v>45962</v>
      </c>
      <c r="D3" s="73">
        <f>'BAR BB| Open rates'!F3</f>
        <v>45963</v>
      </c>
      <c r="E3" s="73">
        <f>'BAR BB| Open rates'!H3</f>
        <v>45966</v>
      </c>
      <c r="F3" s="73">
        <f>'BAR BB| Open rates'!I3</f>
        <v>45968</v>
      </c>
      <c r="G3" s="73">
        <f>'BAR BB| Open rates'!J3</f>
        <v>45970</v>
      </c>
      <c r="H3" s="73">
        <f>'BAR BB| Open rates'!K3</f>
        <v>45975</v>
      </c>
      <c r="I3" s="73">
        <f>'BAR BB| Open rates'!L3</f>
        <v>45977</v>
      </c>
      <c r="J3" s="73">
        <f>'BAR BB| Open rates'!M3</f>
        <v>45982</v>
      </c>
      <c r="K3" s="73">
        <f>'BAR BB| Open rates'!N3</f>
        <v>45984</v>
      </c>
      <c r="L3" s="73">
        <f>'BAR BB| Open rates'!O3</f>
        <v>45989</v>
      </c>
      <c r="M3" s="73">
        <f>'BAR BB| Open rates'!P3</f>
        <v>45991</v>
      </c>
    </row>
    <row r="4" spans="1:13" s="11" customFormat="1" ht="28.5" customHeight="1" x14ac:dyDescent="0.2">
      <c r="A4" s="8"/>
      <c r="B4" s="73">
        <f>'BAR BB| Open rates'!D4</f>
        <v>45961</v>
      </c>
      <c r="C4" s="73">
        <f>'BAR BB| Open rates'!E4</f>
        <v>45962</v>
      </c>
      <c r="D4" s="73">
        <f>'BAR BB| Open rates'!F4</f>
        <v>45964</v>
      </c>
      <c r="E4" s="73">
        <f>'BAR BB| Open rates'!H4</f>
        <v>45967</v>
      </c>
      <c r="F4" s="73">
        <f>'BAR BB| Open rates'!I4</f>
        <v>45969</v>
      </c>
      <c r="G4" s="73">
        <f>'BAR BB| Open rates'!J4</f>
        <v>45974</v>
      </c>
      <c r="H4" s="73">
        <f>'BAR BB| Open rates'!K4</f>
        <v>45976</v>
      </c>
      <c r="I4" s="73">
        <f>'BAR BB| Open rates'!L4</f>
        <v>45981</v>
      </c>
      <c r="J4" s="73">
        <f>'BAR BB| Open rates'!M4</f>
        <v>45983</v>
      </c>
      <c r="K4" s="73">
        <f>'BAR BB| Open rates'!N4</f>
        <v>45988</v>
      </c>
      <c r="L4" s="73">
        <f>'BAR BB| Open rates'!O4</f>
        <v>45990</v>
      </c>
      <c r="M4" s="73">
        <f>'BAR BB| Open rates'!P4</f>
        <v>45991</v>
      </c>
    </row>
    <row r="5" spans="1:13" s="14" customFormat="1" ht="12" customHeight="1" x14ac:dyDescent="0.2">
      <c r="A5" s="33" t="s">
        <v>53</v>
      </c>
    </row>
    <row r="6" spans="1:13" s="14" customFormat="1" ht="12" customHeight="1" x14ac:dyDescent="0.2">
      <c r="A6" s="42">
        <v>1</v>
      </c>
      <c r="B6" s="84">
        <f>'BAR BB| Open rates'!D6*0.9</f>
        <v>8190</v>
      </c>
      <c r="C6" s="84">
        <f>'BAR BB| Open rates'!E6*0.9</f>
        <v>11610</v>
      </c>
      <c r="D6" s="84">
        <f>'BAR BB| Open rates'!F6*0.9</f>
        <v>5940</v>
      </c>
      <c r="E6" s="84">
        <f>'BAR BB| Open rates'!H6*0.9</f>
        <v>5040</v>
      </c>
      <c r="F6" s="84">
        <f>'BAR BB| Open rates'!I6*0.9</f>
        <v>5940</v>
      </c>
      <c r="G6" s="84">
        <f>'BAR BB| Open rates'!J6*0.9</f>
        <v>5040</v>
      </c>
      <c r="H6" s="84">
        <f>'BAR BB| Open rates'!K6*0.9</f>
        <v>5940</v>
      </c>
      <c r="I6" s="84">
        <f>'BAR BB| Open rates'!L6*0.9</f>
        <v>5040</v>
      </c>
      <c r="J6" s="84">
        <f>'BAR BB| Open rates'!M6*0.9</f>
        <v>5940</v>
      </c>
      <c r="K6" s="84">
        <f>'BAR BB| Open rates'!N6*0.9</f>
        <v>5040</v>
      </c>
      <c r="L6" s="84">
        <f>'BAR BB| Open rates'!O6*0.9</f>
        <v>5940</v>
      </c>
      <c r="M6" s="84">
        <f>'BAR BB| Open rates'!P6*0.9</f>
        <v>5040</v>
      </c>
    </row>
    <row r="7" spans="1:13" s="14" customFormat="1" ht="12" customHeight="1" x14ac:dyDescent="0.2">
      <c r="A7" s="42">
        <v>2</v>
      </c>
      <c r="B7" s="84">
        <f>'BAR BB| Open rates'!D7*0.9</f>
        <v>9540</v>
      </c>
      <c r="C7" s="84">
        <f>'BAR BB| Open rates'!E7*0.9</f>
        <v>12960</v>
      </c>
      <c r="D7" s="84">
        <f>'BAR BB| Open rates'!F7*0.9</f>
        <v>7290</v>
      </c>
      <c r="E7" s="84">
        <f>'BAR BB| Open rates'!H7*0.9</f>
        <v>6390</v>
      </c>
      <c r="F7" s="84">
        <f>'BAR BB| Open rates'!I7*0.9</f>
        <v>7290</v>
      </c>
      <c r="G7" s="84">
        <f>'BAR BB| Open rates'!J7*0.9</f>
        <v>6390</v>
      </c>
      <c r="H7" s="84">
        <f>'BAR BB| Open rates'!K7*0.9</f>
        <v>7290</v>
      </c>
      <c r="I7" s="84">
        <f>'BAR BB| Open rates'!L7*0.9</f>
        <v>6390</v>
      </c>
      <c r="J7" s="84">
        <f>'BAR BB| Open rates'!M7*0.9</f>
        <v>7290</v>
      </c>
      <c r="K7" s="84">
        <f>'BAR BB| Open rates'!N7*0.9</f>
        <v>6390</v>
      </c>
      <c r="L7" s="84">
        <f>'BAR BB| Open rates'!O7*0.9</f>
        <v>7290</v>
      </c>
      <c r="M7" s="84">
        <f>'BAR BB| Open rates'!P7*0.9</f>
        <v>6390</v>
      </c>
    </row>
    <row r="8" spans="1:13" s="14" customFormat="1" ht="12" customHeight="1" x14ac:dyDescent="0.2">
      <c r="A8" s="33" t="s">
        <v>54</v>
      </c>
      <c r="B8" s="84"/>
      <c r="C8" s="84"/>
      <c r="D8" s="84"/>
      <c r="E8" s="84"/>
      <c r="F8" s="84"/>
      <c r="G8" s="84"/>
      <c r="H8" s="84"/>
      <c r="I8" s="84"/>
      <c r="J8" s="84"/>
      <c r="K8" s="84"/>
      <c r="L8" s="84"/>
      <c r="M8" s="84"/>
    </row>
    <row r="9" spans="1:13" s="14" customFormat="1" ht="12" customHeight="1" x14ac:dyDescent="0.2">
      <c r="A9" s="144">
        <v>1</v>
      </c>
      <c r="B9" s="84">
        <f>'BAR BB| Open rates'!D9*0.9</f>
        <v>9990</v>
      </c>
      <c r="C9" s="84">
        <f>'BAR BB| Open rates'!E9*0.9</f>
        <v>13410</v>
      </c>
      <c r="D9" s="84">
        <f>'BAR BB| Open rates'!F9*0.9</f>
        <v>7740</v>
      </c>
      <c r="E9" s="84">
        <f>'BAR BB| Open rates'!H9*0.9</f>
        <v>6840</v>
      </c>
      <c r="F9" s="84">
        <f>'BAR BB| Open rates'!I9*0.9</f>
        <v>7740</v>
      </c>
      <c r="G9" s="84">
        <f>'BAR BB| Open rates'!J9*0.9</f>
        <v>6840</v>
      </c>
      <c r="H9" s="84">
        <f>'BAR BB| Open rates'!K9*0.9</f>
        <v>7740</v>
      </c>
      <c r="I9" s="84">
        <f>'BAR BB| Open rates'!L9*0.9</f>
        <v>6840</v>
      </c>
      <c r="J9" s="84">
        <f>'BAR BB| Open rates'!M9*0.9</f>
        <v>7740</v>
      </c>
      <c r="K9" s="84">
        <f>'BAR BB| Open rates'!N9*0.9</f>
        <v>6840</v>
      </c>
      <c r="L9" s="84">
        <f>'BAR BB| Open rates'!O9*0.9</f>
        <v>7740</v>
      </c>
      <c r="M9" s="84">
        <f>'BAR BB| Open rates'!P9*0.9</f>
        <v>6840</v>
      </c>
    </row>
    <row r="10" spans="1:13" s="14" customFormat="1" ht="12" customHeight="1" x14ac:dyDescent="0.2">
      <c r="A10" s="144">
        <v>2</v>
      </c>
      <c r="B10" s="84">
        <f>'BAR BB| Open rates'!D10*0.9</f>
        <v>11340</v>
      </c>
      <c r="C10" s="84">
        <f>'BAR BB| Open rates'!E10*0.9</f>
        <v>14760</v>
      </c>
      <c r="D10" s="84">
        <f>'BAR BB| Open rates'!F10*0.9</f>
        <v>9090</v>
      </c>
      <c r="E10" s="84">
        <f>'BAR BB| Open rates'!H10*0.9</f>
        <v>8190</v>
      </c>
      <c r="F10" s="84">
        <f>'BAR BB| Open rates'!I10*0.9</f>
        <v>9090</v>
      </c>
      <c r="G10" s="84">
        <f>'BAR BB| Open rates'!J10*0.9</f>
        <v>8190</v>
      </c>
      <c r="H10" s="84">
        <f>'BAR BB| Open rates'!K10*0.9</f>
        <v>9090</v>
      </c>
      <c r="I10" s="84">
        <f>'BAR BB| Open rates'!L10*0.9</f>
        <v>8190</v>
      </c>
      <c r="J10" s="84">
        <f>'BAR BB| Open rates'!M10*0.9</f>
        <v>9090</v>
      </c>
      <c r="K10" s="84">
        <f>'BAR BB| Open rates'!N10*0.9</f>
        <v>8190</v>
      </c>
      <c r="L10" s="84">
        <f>'BAR BB| Open rates'!O10*0.9</f>
        <v>9090</v>
      </c>
      <c r="M10" s="84">
        <f>'BAR BB| Open rates'!P10*0.9</f>
        <v>8190</v>
      </c>
    </row>
    <row r="11" spans="1:13" s="14" customFormat="1" ht="12" customHeight="1" x14ac:dyDescent="0.2">
      <c r="A11" s="33" t="s">
        <v>151</v>
      </c>
      <c r="B11" s="84"/>
      <c r="C11" s="84"/>
      <c r="D11" s="84"/>
      <c r="E11" s="84"/>
      <c r="F11" s="84"/>
      <c r="G11" s="84"/>
      <c r="H11" s="84"/>
      <c r="I11" s="84"/>
      <c r="J11" s="84"/>
      <c r="K11" s="84"/>
      <c r="L11" s="84"/>
      <c r="M11" s="84"/>
    </row>
    <row r="12" spans="1:13" s="14" customFormat="1" ht="12" customHeight="1" x14ac:dyDescent="0.2">
      <c r="A12" s="144">
        <v>1</v>
      </c>
      <c r="B12" s="84">
        <f>'BAR BB| Open rates'!D12*0.9</f>
        <v>10890</v>
      </c>
      <c r="C12" s="84">
        <f>'BAR BB| Open rates'!E12*0.9</f>
        <v>14310</v>
      </c>
      <c r="D12" s="84">
        <f>'BAR BB| Open rates'!F12*0.9</f>
        <v>8640</v>
      </c>
      <c r="E12" s="84">
        <f>'BAR BB| Open rates'!H12*0.9</f>
        <v>7740</v>
      </c>
      <c r="F12" s="84">
        <f>'BAR BB| Open rates'!I12*0.9</f>
        <v>8640</v>
      </c>
      <c r="G12" s="84">
        <f>'BAR BB| Open rates'!J12*0.9</f>
        <v>7740</v>
      </c>
      <c r="H12" s="84">
        <f>'BAR BB| Open rates'!K12*0.9</f>
        <v>8640</v>
      </c>
      <c r="I12" s="84">
        <f>'BAR BB| Open rates'!L12*0.9</f>
        <v>7740</v>
      </c>
      <c r="J12" s="84">
        <f>'BAR BB| Open rates'!M12*0.9</f>
        <v>8640</v>
      </c>
      <c r="K12" s="84">
        <f>'BAR BB| Open rates'!N12*0.9</f>
        <v>7740</v>
      </c>
      <c r="L12" s="84">
        <f>'BAR BB| Open rates'!O12*0.9</f>
        <v>8640</v>
      </c>
      <c r="M12" s="84">
        <f>'BAR BB| Open rates'!P12*0.9</f>
        <v>7740</v>
      </c>
    </row>
    <row r="13" spans="1:13" s="14" customFormat="1" ht="12" customHeight="1" x14ac:dyDescent="0.2">
      <c r="A13" s="144">
        <v>2</v>
      </c>
      <c r="B13" s="84">
        <f>'BAR BB| Open rates'!D13*0.9</f>
        <v>12240</v>
      </c>
      <c r="C13" s="84">
        <f>'BAR BB| Open rates'!E13*0.9</f>
        <v>15660</v>
      </c>
      <c r="D13" s="84">
        <f>'BAR BB| Open rates'!F13*0.9</f>
        <v>9990</v>
      </c>
      <c r="E13" s="84">
        <f>'BAR BB| Open rates'!H13*0.9</f>
        <v>9090</v>
      </c>
      <c r="F13" s="84">
        <f>'BAR BB| Open rates'!I13*0.9</f>
        <v>9990</v>
      </c>
      <c r="G13" s="84">
        <f>'BAR BB| Open rates'!J13*0.9</f>
        <v>9090</v>
      </c>
      <c r="H13" s="84">
        <f>'BAR BB| Open rates'!K13*0.9</f>
        <v>9990</v>
      </c>
      <c r="I13" s="84">
        <f>'BAR BB| Open rates'!L13*0.9</f>
        <v>9090</v>
      </c>
      <c r="J13" s="84">
        <f>'BAR BB| Open rates'!M13*0.9</f>
        <v>9990</v>
      </c>
      <c r="K13" s="84">
        <f>'BAR BB| Open rates'!N13*0.9</f>
        <v>9090</v>
      </c>
      <c r="L13" s="84">
        <f>'BAR BB| Open rates'!O13*0.9</f>
        <v>9990</v>
      </c>
      <c r="M13" s="84">
        <f>'BAR BB| Open rates'!P13*0.9</f>
        <v>9090</v>
      </c>
    </row>
    <row r="14" spans="1:13" s="14" customFormat="1" ht="12" customHeight="1" x14ac:dyDescent="0.2">
      <c r="A14" s="123"/>
    </row>
    <row r="15" spans="1:13" s="14" customFormat="1" ht="12" customHeight="1" x14ac:dyDescent="0.2">
      <c r="A15" s="123"/>
    </row>
    <row r="16" spans="1:13" s="14" customFormat="1" ht="12" customHeight="1" x14ac:dyDescent="0.2">
      <c r="A16" s="277" t="s">
        <v>157</v>
      </c>
    </row>
    <row r="17" spans="1:1" s="14" customFormat="1" ht="12" customHeight="1" x14ac:dyDescent="0.2">
      <c r="A17" s="277"/>
    </row>
    <row r="18" spans="1:1" s="14" customFormat="1" ht="12" customHeight="1" x14ac:dyDescent="0.2">
      <c r="A18" s="235"/>
    </row>
    <row r="19" spans="1:1" s="14" customFormat="1" ht="124.5" customHeight="1" x14ac:dyDescent="0.2">
      <c r="A19" s="313" t="s">
        <v>230</v>
      </c>
    </row>
    <row r="20" spans="1:1" s="14" customFormat="1" ht="18" customHeight="1" x14ac:dyDescent="0.2">
      <c r="A20" s="313"/>
    </row>
    <row r="21" spans="1:1" s="14" customFormat="1" ht="12" hidden="1" customHeight="1" x14ac:dyDescent="0.2">
      <c r="A21" s="313"/>
    </row>
    <row r="22" spans="1:1" s="14" customFormat="1" ht="30.75" customHeight="1" x14ac:dyDescent="0.2">
      <c r="A22" s="313"/>
    </row>
    <row r="23" spans="1:1" s="14" customFormat="1" ht="3.75" customHeight="1" x14ac:dyDescent="0.2">
      <c r="A23" s="235"/>
    </row>
    <row r="24" spans="1:1" s="14" customFormat="1" ht="12" hidden="1" customHeight="1" x14ac:dyDescent="0.2">
      <c r="A24" s="235"/>
    </row>
    <row r="25" spans="1:1" s="14" customFormat="1" ht="12" customHeight="1" x14ac:dyDescent="0.2">
      <c r="A25"/>
    </row>
    <row r="26" spans="1:1" s="14" customFormat="1" ht="12" customHeight="1" x14ac:dyDescent="0.2">
      <c r="A26" s="136" t="s">
        <v>58</v>
      </c>
    </row>
    <row r="27" spans="1:1" customFormat="1" ht="12.75" x14ac:dyDescent="0.2">
      <c r="A27" s="207" t="s">
        <v>59</v>
      </c>
    </row>
    <row r="28" spans="1:1" s="31" customFormat="1" ht="36" customHeight="1" x14ac:dyDescent="0.2">
      <c r="A28" s="207" t="s">
        <v>299</v>
      </c>
    </row>
    <row r="29" spans="1:1" customFormat="1" ht="38.25" customHeight="1" x14ac:dyDescent="0.2">
      <c r="A29" s="208" t="s">
        <v>60</v>
      </c>
    </row>
    <row r="30" spans="1:1" customFormat="1" ht="24" x14ac:dyDescent="0.2">
      <c r="A30" s="208" t="s">
        <v>312</v>
      </c>
    </row>
    <row r="31" spans="1:1" customFormat="1" ht="12.75" x14ac:dyDescent="0.2">
      <c r="A31" s="208" t="s">
        <v>62</v>
      </c>
    </row>
    <row r="32" spans="1:1" s="13" customFormat="1" ht="35.25" customHeight="1" x14ac:dyDescent="0.2">
      <c r="A32" s="141" t="s">
        <v>63</v>
      </c>
    </row>
    <row r="33" spans="1:1" s="13" customFormat="1" ht="35.25" customHeight="1" x14ac:dyDescent="0.2">
      <c r="A33" s="141" t="s">
        <v>173</v>
      </c>
    </row>
    <row r="34" spans="1:1" s="13" customFormat="1" ht="35.25" customHeight="1" x14ac:dyDescent="0.2">
      <c r="A34" s="231"/>
    </row>
    <row r="35" spans="1:1" s="13" customFormat="1" ht="39.75" customHeight="1" x14ac:dyDescent="0.2">
      <c r="A35" s="138" t="s">
        <v>65</v>
      </c>
    </row>
    <row r="36" spans="1:1" s="13" customFormat="1" ht="126.75" customHeight="1" x14ac:dyDescent="0.2">
      <c r="A36" s="232" t="s">
        <v>332</v>
      </c>
    </row>
    <row r="37" spans="1:1" s="13" customFormat="1" ht="35.25" customHeight="1" x14ac:dyDescent="0.2">
      <c r="A37" s="138" t="s">
        <v>80</v>
      </c>
    </row>
    <row r="38" spans="1:1" ht="36" customHeight="1" x14ac:dyDescent="0.2">
      <c r="A38" s="200" t="s">
        <v>314</v>
      </c>
    </row>
    <row r="39" spans="1:1" ht="24" x14ac:dyDescent="0.2">
      <c r="A39" s="201" t="s">
        <v>315</v>
      </c>
    </row>
    <row r="40" spans="1:1" ht="12" customHeight="1" x14ac:dyDescent="0.2">
      <c r="A40" s="233" t="s">
        <v>300</v>
      </c>
    </row>
    <row r="41" spans="1:1" ht="45" x14ac:dyDescent="0.2">
      <c r="A41" s="234" t="s">
        <v>301</v>
      </c>
    </row>
    <row r="42" spans="1:1" ht="12.75" customHeight="1" x14ac:dyDescent="0.2">
      <c r="A42" s="234" t="s">
        <v>316</v>
      </c>
    </row>
    <row r="43" spans="1:1" ht="30" x14ac:dyDescent="0.2">
      <c r="A43" s="234" t="s">
        <v>317</v>
      </c>
    </row>
    <row r="44" spans="1:1" ht="49.5" customHeight="1" x14ac:dyDescent="0.2">
      <c r="A44" s="234" t="s">
        <v>318</v>
      </c>
    </row>
    <row r="45" spans="1:1" ht="40.5" customHeight="1" x14ac:dyDescent="0.2">
      <c r="A45" s="234" t="s">
        <v>302</v>
      </c>
    </row>
    <row r="46" spans="1:1" ht="65.25" customHeight="1" x14ac:dyDescent="0.2">
      <c r="A46" s="234" t="s">
        <v>303</v>
      </c>
    </row>
    <row r="47" spans="1:1" ht="33" customHeight="1" x14ac:dyDescent="0.2">
      <c r="A47" s="234" t="s">
        <v>304</v>
      </c>
    </row>
    <row r="48" spans="1:1" ht="41.25" customHeight="1" x14ac:dyDescent="0.2">
      <c r="A48" s="234" t="s">
        <v>305</v>
      </c>
    </row>
    <row r="49" spans="1:1" ht="12.75" customHeight="1" x14ac:dyDescent="0.2">
      <c r="A49" s="234" t="s">
        <v>306</v>
      </c>
    </row>
    <row r="50" spans="1:1" ht="12.75" customHeight="1" x14ac:dyDescent="0.2">
      <c r="A50" s="234"/>
    </row>
    <row r="51" spans="1:1" ht="12.75" customHeight="1" x14ac:dyDescent="0.2">
      <c r="A51" s="234" t="s">
        <v>307</v>
      </c>
    </row>
    <row r="52" spans="1:1" ht="12.75" customHeight="1" x14ac:dyDescent="0.2">
      <c r="A52" s="234" t="s">
        <v>308</v>
      </c>
    </row>
    <row r="53" spans="1:1" ht="48" customHeight="1" x14ac:dyDescent="0.2">
      <c r="A53" s="234" t="s">
        <v>309</v>
      </c>
    </row>
    <row r="54" spans="1:1" ht="36" customHeight="1" x14ac:dyDescent="0.2">
      <c r="A54" s="234" t="s">
        <v>310</v>
      </c>
    </row>
    <row r="55" spans="1:1" ht="35.25" customHeight="1" x14ac:dyDescent="0.2">
      <c r="A55" s="234" t="s">
        <v>311</v>
      </c>
    </row>
    <row r="56" spans="1:1" ht="43.5" customHeight="1" x14ac:dyDescent="0.2">
      <c r="A56" s="234" t="s">
        <v>319</v>
      </c>
    </row>
    <row r="57" spans="1:1" ht="37.5" customHeight="1" x14ac:dyDescent="0.2">
      <c r="A57" s="234" t="s">
        <v>320</v>
      </c>
    </row>
    <row r="58" spans="1:1" ht="35.25" customHeight="1" x14ac:dyDescent="0.2">
      <c r="A58" s="234"/>
    </row>
    <row r="59" spans="1:1" ht="40.5" customHeight="1" x14ac:dyDescent="0.2">
      <c r="A59" s="234"/>
    </row>
    <row r="60" spans="1:1" ht="12.75" customHeight="1" x14ac:dyDescent="0.2">
      <c r="A60" s="234"/>
    </row>
    <row r="61" spans="1:1" ht="12.75" customHeight="1" x14ac:dyDescent="0.2">
      <c r="A61" s="22"/>
    </row>
  </sheetData>
  <mergeCells count="2">
    <mergeCell ref="A16:A17"/>
    <mergeCell ref="A19:A22"/>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57"/>
  <sheetViews>
    <sheetView topLeftCell="A43" workbookViewId="0">
      <selection activeCell="A38" sqref="A38:A54"/>
    </sheetView>
  </sheetViews>
  <sheetFormatPr defaultColWidth="10.28515625" defaultRowHeight="12" x14ac:dyDescent="0.2"/>
  <cols>
    <col min="1" max="1" width="42" style="214" customWidth="1"/>
    <col min="2" max="16384" width="10.28515625" style="214"/>
  </cols>
  <sheetData>
    <row r="1" spans="1:16" s="5" customFormat="1" ht="25.5" customHeight="1" x14ac:dyDescent="0.2">
      <c r="A1" s="216" t="s">
        <v>50</v>
      </c>
    </row>
    <row r="2" spans="1:16" s="5" customFormat="1" ht="12.75" x14ac:dyDescent="0.2">
      <c r="A2" s="251" t="s">
        <v>313</v>
      </c>
    </row>
    <row r="3" spans="1:16" s="205" customFormat="1" ht="28.5" customHeight="1" x14ac:dyDescent="0.2">
      <c r="A3" s="252" t="s">
        <v>52</v>
      </c>
      <c r="B3" s="71">
        <f>'BAR BB| Open rates'!B3</f>
        <v>45953</v>
      </c>
      <c r="C3" s="71">
        <f>'BAR BB| Open rates'!C3</f>
        <v>45954</v>
      </c>
      <c r="D3" s="71">
        <f>'BAR BB| Open rates'!D3</f>
        <v>45955</v>
      </c>
      <c r="E3" s="71">
        <f>'BAR BB| Open rates'!E3</f>
        <v>45962</v>
      </c>
      <c r="F3" s="71">
        <f>'BAR BB| Open rates'!F3</f>
        <v>45963</v>
      </c>
      <c r="G3" s="71">
        <f>'BAR BB| Open rates'!G3</f>
        <v>45965</v>
      </c>
      <c r="H3" s="71">
        <f>'BAR BB| Open rates'!H3</f>
        <v>45966</v>
      </c>
      <c r="I3" s="71">
        <f>'BAR BB| Open rates'!I3</f>
        <v>45968</v>
      </c>
      <c r="J3" s="71">
        <f>'BAR BB| Open rates'!J3</f>
        <v>45970</v>
      </c>
      <c r="K3" s="71">
        <f>'BAR BB| Open rates'!K3</f>
        <v>45975</v>
      </c>
      <c r="L3" s="71">
        <f>'BAR BB| Open rates'!L3</f>
        <v>45977</v>
      </c>
      <c r="M3" s="71">
        <f>'BAR BB| Open rates'!M3</f>
        <v>45982</v>
      </c>
      <c r="N3" s="71">
        <f>'BAR BB| Open rates'!N3</f>
        <v>45984</v>
      </c>
      <c r="O3" s="71">
        <f>'BAR BB| Open rates'!O3</f>
        <v>45989</v>
      </c>
      <c r="P3" s="71">
        <f>'BAR BB| Open rates'!P3</f>
        <v>45991</v>
      </c>
    </row>
    <row r="4" spans="1:16" s="205" customFormat="1" ht="28.5" customHeight="1" x14ac:dyDescent="0.2">
      <c r="A4" s="253"/>
      <c r="B4" s="71">
        <f>'BAR BB| Open rates'!B4</f>
        <v>45953</v>
      </c>
      <c r="C4" s="71">
        <f>'BAR BB| Open rates'!C4</f>
        <v>45954</v>
      </c>
      <c r="D4" s="71">
        <f>'BAR BB| Open rates'!D4</f>
        <v>45961</v>
      </c>
      <c r="E4" s="71">
        <f>'BAR BB| Open rates'!E4</f>
        <v>45962</v>
      </c>
      <c r="F4" s="71">
        <f>'BAR BB| Open rates'!F4</f>
        <v>45964</v>
      </c>
      <c r="G4" s="71">
        <f>'BAR BB| Open rates'!G4</f>
        <v>45965</v>
      </c>
      <c r="H4" s="71">
        <f>'BAR BB| Open rates'!H4</f>
        <v>45967</v>
      </c>
      <c r="I4" s="71">
        <f>'BAR BB| Open rates'!I4</f>
        <v>45969</v>
      </c>
      <c r="J4" s="71">
        <f>'BAR BB| Open rates'!J4</f>
        <v>45974</v>
      </c>
      <c r="K4" s="71">
        <f>'BAR BB| Open rates'!K4</f>
        <v>45976</v>
      </c>
      <c r="L4" s="71">
        <f>'BAR BB| Open rates'!L4</f>
        <v>45981</v>
      </c>
      <c r="M4" s="71">
        <f>'BAR BB| Open rates'!M4</f>
        <v>45983</v>
      </c>
      <c r="N4" s="71">
        <f>'BAR BB| Open rates'!N4</f>
        <v>45988</v>
      </c>
      <c r="O4" s="71">
        <f>'BAR BB| Open rates'!O4</f>
        <v>45990</v>
      </c>
      <c r="P4" s="71">
        <f>'BAR BB| Open rates'!P4</f>
        <v>45991</v>
      </c>
    </row>
    <row r="5" spans="1:16" s="76" customFormat="1" ht="12" customHeight="1" x14ac:dyDescent="0.2">
      <c r="A5" s="75" t="s">
        <v>53</v>
      </c>
    </row>
    <row r="6" spans="1:16" s="76" customFormat="1" ht="12" customHeight="1" x14ac:dyDescent="0.2">
      <c r="A6" s="15">
        <v>1</v>
      </c>
      <c r="B6" s="26">
        <f>('BAR BB| Open rates'!B6*0.9)*0.87</f>
        <v>6185.7</v>
      </c>
      <c r="C6" s="26">
        <f>('BAR BB| Open rates'!C6*0.9)*0.87</f>
        <v>7125.3</v>
      </c>
      <c r="D6" s="26">
        <f>('BAR BB| Open rates'!D6*0.9)*0.87</f>
        <v>7125.3</v>
      </c>
      <c r="E6" s="26">
        <f>('BAR BB| Open rates'!E6*0.9)*0.87</f>
        <v>10100.700000000001</v>
      </c>
      <c r="F6" s="26">
        <f>('BAR BB| Open rates'!F6*0.9)*0.87</f>
        <v>5167.8</v>
      </c>
      <c r="G6" s="26">
        <f>('BAR BB| Open rates'!G6*0.9)*0.87</f>
        <v>5167.8</v>
      </c>
      <c r="H6" s="26">
        <f>('BAR BB| Open rates'!H6*0.9)*0.87</f>
        <v>4384.8</v>
      </c>
      <c r="I6" s="26">
        <f>('BAR BB| Open rates'!I6*0.9)*0.87</f>
        <v>5167.8</v>
      </c>
      <c r="J6" s="26">
        <f>('BAR BB| Open rates'!J6*0.9)*0.87</f>
        <v>4384.8</v>
      </c>
      <c r="K6" s="26">
        <f>('BAR BB| Open rates'!K6*0.9)*0.87</f>
        <v>5167.8</v>
      </c>
      <c r="L6" s="26">
        <f>('BAR BB| Open rates'!L6*0.9)*0.87</f>
        <v>4384.8</v>
      </c>
      <c r="M6" s="26">
        <f>('BAR BB| Open rates'!M6*0.9)*0.87</f>
        <v>5167.8</v>
      </c>
      <c r="N6" s="26">
        <f>('BAR BB| Open rates'!N6*0.9)*0.87</f>
        <v>4384.8</v>
      </c>
      <c r="O6" s="26">
        <f>('BAR BB| Open rates'!O6*0.9)*0.87</f>
        <v>5167.8</v>
      </c>
      <c r="P6" s="26">
        <f>('BAR BB| Open rates'!P6*0.9)*0.87</f>
        <v>4384.8</v>
      </c>
    </row>
    <row r="7" spans="1:16" s="76" customFormat="1" ht="12" customHeight="1" x14ac:dyDescent="0.2">
      <c r="A7" s="15">
        <v>2</v>
      </c>
      <c r="B7" s="26">
        <f>('BAR BB| Open rates'!B7*0.9)*0.87</f>
        <v>7360.2</v>
      </c>
      <c r="C7" s="26">
        <f>('BAR BB| Open rates'!C7*0.9)*0.87</f>
        <v>8299.7999999999993</v>
      </c>
      <c r="D7" s="26">
        <f>('BAR BB| Open rates'!D7*0.9)*0.87</f>
        <v>8299.7999999999993</v>
      </c>
      <c r="E7" s="26">
        <f>('BAR BB| Open rates'!E7*0.9)*0.87</f>
        <v>11275.2</v>
      </c>
      <c r="F7" s="26">
        <f>('BAR BB| Open rates'!F7*0.9)*0.87</f>
        <v>6342.3</v>
      </c>
      <c r="G7" s="26">
        <f>('BAR BB| Open rates'!G7*0.9)*0.87</f>
        <v>6342.3</v>
      </c>
      <c r="H7" s="26">
        <f>('BAR BB| Open rates'!H7*0.9)*0.87</f>
        <v>5559.3</v>
      </c>
      <c r="I7" s="26">
        <f>('BAR BB| Open rates'!I7*0.9)*0.87</f>
        <v>6342.3</v>
      </c>
      <c r="J7" s="26">
        <f>('BAR BB| Open rates'!J7*0.9)*0.87</f>
        <v>5559.3</v>
      </c>
      <c r="K7" s="26">
        <f>('BAR BB| Open rates'!K7*0.9)*0.87</f>
        <v>6342.3</v>
      </c>
      <c r="L7" s="26">
        <f>('BAR BB| Open rates'!L7*0.9)*0.87</f>
        <v>5559.3</v>
      </c>
      <c r="M7" s="26">
        <f>('BAR BB| Open rates'!M7*0.9)*0.87</f>
        <v>6342.3</v>
      </c>
      <c r="N7" s="26">
        <f>('BAR BB| Open rates'!N7*0.9)*0.87</f>
        <v>5559.3</v>
      </c>
      <c r="O7" s="26">
        <f>('BAR BB| Open rates'!O7*0.9)*0.87</f>
        <v>6342.3</v>
      </c>
      <c r="P7" s="26">
        <f>('BAR BB| Open rates'!P7*0.9)*0.87</f>
        <v>5559.3</v>
      </c>
    </row>
    <row r="8" spans="1:16" s="76" customFormat="1" ht="12" customHeight="1" x14ac:dyDescent="0.2">
      <c r="A8" s="75" t="s">
        <v>54</v>
      </c>
      <c r="B8" s="26"/>
      <c r="C8" s="26"/>
      <c r="D8" s="26"/>
      <c r="E8" s="26"/>
      <c r="F8" s="26"/>
      <c r="G8" s="26"/>
      <c r="H8" s="26"/>
      <c r="I8" s="26"/>
      <c r="J8" s="26"/>
      <c r="K8" s="26"/>
      <c r="L8" s="26"/>
      <c r="M8" s="26"/>
      <c r="N8" s="26"/>
      <c r="O8" s="26"/>
      <c r="P8" s="26"/>
    </row>
    <row r="9" spans="1:16" s="76" customFormat="1" ht="12" customHeight="1" x14ac:dyDescent="0.2">
      <c r="A9" s="220">
        <v>1</v>
      </c>
      <c r="B9" s="26">
        <f>('BAR BB| Open rates'!B9*0.9)*0.87</f>
        <v>7751.7</v>
      </c>
      <c r="C9" s="26">
        <f>('BAR BB| Open rates'!C9*0.9)*0.87</f>
        <v>8691.2999999999993</v>
      </c>
      <c r="D9" s="26">
        <f>('BAR BB| Open rates'!D9*0.9)*0.87</f>
        <v>8691.2999999999993</v>
      </c>
      <c r="E9" s="26">
        <f>('BAR BB| Open rates'!E9*0.9)*0.87</f>
        <v>11666.7</v>
      </c>
      <c r="F9" s="26">
        <f>('BAR BB| Open rates'!F9*0.9)*0.87</f>
        <v>6733.8</v>
      </c>
      <c r="G9" s="26">
        <f>('BAR BB| Open rates'!G9*0.9)*0.87</f>
        <v>6733.8</v>
      </c>
      <c r="H9" s="26">
        <f>('BAR BB| Open rates'!H9*0.9)*0.87</f>
        <v>5950.8</v>
      </c>
      <c r="I9" s="26">
        <f>('BAR BB| Open rates'!I9*0.9)*0.87</f>
        <v>6733.8</v>
      </c>
      <c r="J9" s="26">
        <f>('BAR BB| Open rates'!J9*0.9)*0.87</f>
        <v>5950.8</v>
      </c>
      <c r="K9" s="26">
        <f>('BAR BB| Open rates'!K9*0.9)*0.87</f>
        <v>6733.8</v>
      </c>
      <c r="L9" s="26">
        <f>('BAR BB| Open rates'!L9*0.9)*0.87</f>
        <v>5950.8</v>
      </c>
      <c r="M9" s="26">
        <f>('BAR BB| Open rates'!M9*0.9)*0.87</f>
        <v>6733.8</v>
      </c>
      <c r="N9" s="26">
        <f>('BAR BB| Open rates'!N9*0.9)*0.87</f>
        <v>5950.8</v>
      </c>
      <c r="O9" s="26">
        <f>('BAR BB| Open rates'!O9*0.9)*0.87</f>
        <v>6733.8</v>
      </c>
      <c r="P9" s="26">
        <f>('BAR BB| Open rates'!P9*0.9)*0.87</f>
        <v>5950.8</v>
      </c>
    </row>
    <row r="10" spans="1:16" s="76" customFormat="1" ht="12" customHeight="1" x14ac:dyDescent="0.2">
      <c r="A10" s="220">
        <v>2</v>
      </c>
      <c r="B10" s="26">
        <f>('BAR BB| Open rates'!B10*0.9)*0.87</f>
        <v>8926.2000000000007</v>
      </c>
      <c r="C10" s="26">
        <f>('BAR BB| Open rates'!C10*0.9)*0.87</f>
        <v>9865.7999999999993</v>
      </c>
      <c r="D10" s="26">
        <f>('BAR BB| Open rates'!D10*0.9)*0.87</f>
        <v>9865.7999999999993</v>
      </c>
      <c r="E10" s="26">
        <f>('BAR BB| Open rates'!E10*0.9)*0.87</f>
        <v>12841.2</v>
      </c>
      <c r="F10" s="26">
        <f>('BAR BB| Open rates'!F10*0.9)*0.87</f>
        <v>7908.3</v>
      </c>
      <c r="G10" s="26">
        <f>('BAR BB| Open rates'!G10*0.9)*0.87</f>
        <v>7908.3</v>
      </c>
      <c r="H10" s="26">
        <f>('BAR BB| Open rates'!H10*0.9)*0.87</f>
        <v>7125.3</v>
      </c>
      <c r="I10" s="26">
        <f>('BAR BB| Open rates'!I10*0.9)*0.87</f>
        <v>7908.3</v>
      </c>
      <c r="J10" s="26">
        <f>('BAR BB| Open rates'!J10*0.9)*0.87</f>
        <v>7125.3</v>
      </c>
      <c r="K10" s="26">
        <f>('BAR BB| Open rates'!K10*0.9)*0.87</f>
        <v>7908.3</v>
      </c>
      <c r="L10" s="26">
        <f>('BAR BB| Open rates'!L10*0.9)*0.87</f>
        <v>7125.3</v>
      </c>
      <c r="M10" s="26">
        <f>('BAR BB| Open rates'!M10*0.9)*0.87</f>
        <v>7908.3</v>
      </c>
      <c r="N10" s="26">
        <f>('BAR BB| Open rates'!N10*0.9)*0.87</f>
        <v>7125.3</v>
      </c>
      <c r="O10" s="26">
        <f>('BAR BB| Open rates'!O10*0.9)*0.87</f>
        <v>7908.3</v>
      </c>
      <c r="P10" s="26">
        <f>('BAR BB| Open rates'!P10*0.9)*0.87</f>
        <v>7125.3</v>
      </c>
    </row>
    <row r="11" spans="1:16" s="76" customFormat="1" ht="12" customHeight="1" x14ac:dyDescent="0.2">
      <c r="A11" s="75" t="s">
        <v>151</v>
      </c>
      <c r="B11" s="26"/>
      <c r="C11" s="26"/>
      <c r="D11" s="26"/>
      <c r="E11" s="26"/>
      <c r="F11" s="26"/>
      <c r="G11" s="26"/>
      <c r="H11" s="26"/>
      <c r="I11" s="26"/>
      <c r="J11" s="26"/>
      <c r="K11" s="26"/>
      <c r="L11" s="26"/>
      <c r="M11" s="26"/>
      <c r="N11" s="26"/>
      <c r="O11" s="26"/>
      <c r="P11" s="26"/>
    </row>
    <row r="12" spans="1:16" s="76" customFormat="1" ht="12" customHeight="1" x14ac:dyDescent="0.2">
      <c r="A12" s="220">
        <v>1</v>
      </c>
      <c r="B12" s="26">
        <f>('BAR BB| Open rates'!B12*0.9)*0.87</f>
        <v>8534.7000000000007</v>
      </c>
      <c r="C12" s="26">
        <f>('BAR BB| Open rates'!C12*0.9)*0.87</f>
        <v>9474.2999999999993</v>
      </c>
      <c r="D12" s="26">
        <f>('BAR BB| Open rates'!D12*0.9)*0.87</f>
        <v>9474.2999999999993</v>
      </c>
      <c r="E12" s="26">
        <f>('BAR BB| Open rates'!E12*0.9)*0.87</f>
        <v>12449.7</v>
      </c>
      <c r="F12" s="26">
        <f>('BAR BB| Open rates'!F12*0.9)*0.87</f>
        <v>7516.8</v>
      </c>
      <c r="G12" s="26">
        <f>('BAR BB| Open rates'!G12*0.9)*0.87</f>
        <v>7516.8</v>
      </c>
      <c r="H12" s="26">
        <f>('BAR BB| Open rates'!H12*0.9)*0.87</f>
        <v>6733.8</v>
      </c>
      <c r="I12" s="26">
        <f>('BAR BB| Open rates'!I12*0.9)*0.87</f>
        <v>7516.8</v>
      </c>
      <c r="J12" s="26">
        <f>('BAR BB| Open rates'!J12*0.9)*0.87</f>
        <v>6733.8</v>
      </c>
      <c r="K12" s="26">
        <f>('BAR BB| Open rates'!K12*0.9)*0.87</f>
        <v>7516.8</v>
      </c>
      <c r="L12" s="26">
        <f>('BAR BB| Open rates'!L12*0.9)*0.87</f>
        <v>6733.8</v>
      </c>
      <c r="M12" s="26">
        <f>('BAR BB| Open rates'!M12*0.9)*0.87</f>
        <v>7516.8</v>
      </c>
      <c r="N12" s="26">
        <f>('BAR BB| Open rates'!N12*0.9)*0.87</f>
        <v>6733.8</v>
      </c>
      <c r="O12" s="26">
        <f>('BAR BB| Open rates'!O12*0.9)*0.87</f>
        <v>7516.8</v>
      </c>
      <c r="P12" s="26">
        <f>('BAR BB| Open rates'!P12*0.9)*0.87</f>
        <v>6733.8</v>
      </c>
    </row>
    <row r="13" spans="1:16" s="76" customFormat="1" ht="12" customHeight="1" x14ac:dyDescent="0.2">
      <c r="A13" s="220">
        <v>2</v>
      </c>
      <c r="B13" s="26">
        <f>('BAR BB| Open rates'!B13*0.9)*0.87</f>
        <v>9709.2000000000007</v>
      </c>
      <c r="C13" s="26">
        <f>('BAR BB| Open rates'!C13*0.9)*0.87</f>
        <v>10648.8</v>
      </c>
      <c r="D13" s="26">
        <f>('BAR BB| Open rates'!D13*0.9)*0.87</f>
        <v>10648.8</v>
      </c>
      <c r="E13" s="26">
        <f>('BAR BB| Open rates'!E13*0.9)*0.87</f>
        <v>13624.2</v>
      </c>
      <c r="F13" s="26">
        <f>('BAR BB| Open rates'!F13*0.9)*0.87</f>
        <v>8691.2999999999993</v>
      </c>
      <c r="G13" s="26">
        <f>('BAR BB| Open rates'!G13*0.9)*0.87</f>
        <v>8691.2999999999993</v>
      </c>
      <c r="H13" s="26">
        <f>('BAR BB| Open rates'!H13*0.9)*0.87</f>
        <v>7908.3</v>
      </c>
      <c r="I13" s="26">
        <f>('BAR BB| Open rates'!I13*0.9)*0.87</f>
        <v>8691.2999999999993</v>
      </c>
      <c r="J13" s="26">
        <f>('BAR BB| Open rates'!J13*0.9)*0.87</f>
        <v>7908.3</v>
      </c>
      <c r="K13" s="26">
        <f>('BAR BB| Open rates'!K13*0.9)*0.87</f>
        <v>8691.2999999999993</v>
      </c>
      <c r="L13" s="26">
        <f>('BAR BB| Open rates'!L13*0.9)*0.87</f>
        <v>7908.3</v>
      </c>
      <c r="M13" s="26">
        <f>('BAR BB| Open rates'!M13*0.9)*0.87</f>
        <v>8691.2999999999993</v>
      </c>
      <c r="N13" s="26">
        <f>('BAR BB| Open rates'!N13*0.9)*0.87</f>
        <v>7908.3</v>
      </c>
      <c r="O13" s="26">
        <f>('BAR BB| Open rates'!O13*0.9)*0.87</f>
        <v>8691.2999999999993</v>
      </c>
      <c r="P13" s="26">
        <f>('BAR BB| Open rates'!P13*0.9)*0.87</f>
        <v>7908.3</v>
      </c>
    </row>
    <row r="14" spans="1:16" s="76" customFormat="1" ht="12" customHeight="1" x14ac:dyDescent="0.2">
      <c r="A14" s="20"/>
    </row>
    <row r="15" spans="1:16" s="76" customFormat="1" ht="12" customHeight="1" x14ac:dyDescent="0.2">
      <c r="A15" s="20"/>
    </row>
    <row r="16" spans="1:16" s="76" customFormat="1" ht="12" customHeight="1" x14ac:dyDescent="0.2">
      <c r="A16" s="277" t="s">
        <v>157</v>
      </c>
    </row>
    <row r="17" spans="1:1" s="76" customFormat="1" ht="12" customHeight="1" x14ac:dyDescent="0.2">
      <c r="A17" s="277"/>
    </row>
    <row r="18" spans="1:1" s="76" customFormat="1" ht="12" customHeight="1" x14ac:dyDescent="0.2">
      <c r="A18" s="274"/>
    </row>
    <row r="19" spans="1:1" s="76" customFormat="1" ht="87" customHeight="1" x14ac:dyDescent="0.2">
      <c r="A19" s="314" t="s">
        <v>230</v>
      </c>
    </row>
    <row r="20" spans="1:1" s="76" customFormat="1" ht="12" customHeight="1" x14ac:dyDescent="0.2">
      <c r="A20" s="314"/>
    </row>
    <row r="21" spans="1:1" s="76" customFormat="1" ht="12" customHeight="1" x14ac:dyDescent="0.2">
      <c r="A21" s="314"/>
    </row>
    <row r="22" spans="1:1" s="76" customFormat="1" ht="72" customHeight="1" x14ac:dyDescent="0.2">
      <c r="A22" s="314"/>
    </row>
    <row r="23" spans="1:1" s="76" customFormat="1" ht="25.5" customHeight="1" x14ac:dyDescent="0.2">
      <c r="A23" s="275"/>
    </row>
    <row r="24" spans="1:1" s="76" customFormat="1" ht="12" customHeight="1" x14ac:dyDescent="0.2">
      <c r="A24" s="223" t="s">
        <v>58</v>
      </c>
    </row>
    <row r="25" spans="1:1" s="205" customFormat="1" ht="12.75" x14ac:dyDescent="0.2">
      <c r="A25" s="266" t="s">
        <v>59</v>
      </c>
    </row>
    <row r="26" spans="1:1" s="256" customFormat="1" ht="17.25" customHeight="1" x14ac:dyDescent="0.2">
      <c r="A26" s="266" t="s">
        <v>299</v>
      </c>
    </row>
    <row r="27" spans="1:1" s="205" customFormat="1" ht="28.5" customHeight="1" x14ac:dyDescent="0.2">
      <c r="A27" s="225" t="s">
        <v>60</v>
      </c>
    </row>
    <row r="28" spans="1:1" s="205" customFormat="1" ht="24" x14ac:dyDescent="0.2">
      <c r="A28" s="225" t="s">
        <v>312</v>
      </c>
    </row>
    <row r="29" spans="1:1" s="205" customFormat="1" ht="12.75" x14ac:dyDescent="0.2">
      <c r="A29" s="225" t="s">
        <v>62</v>
      </c>
    </row>
    <row r="30" spans="1:1" s="76" customFormat="1" ht="35.25" customHeight="1" x14ac:dyDescent="0.2">
      <c r="A30" s="225" t="s">
        <v>63</v>
      </c>
    </row>
    <row r="31" spans="1:1" s="76" customFormat="1" ht="35.25" customHeight="1" x14ac:dyDescent="0.2">
      <c r="A31" s="225" t="s">
        <v>173</v>
      </c>
    </row>
    <row r="32" spans="1:1" s="76" customFormat="1" ht="35.25" customHeight="1" x14ac:dyDescent="0.2">
      <c r="A32" s="268"/>
    </row>
    <row r="33" spans="1:1" s="76" customFormat="1" ht="24" customHeight="1" x14ac:dyDescent="0.2">
      <c r="A33" s="254" t="s">
        <v>65</v>
      </c>
    </row>
    <row r="34" spans="1:1" s="76" customFormat="1" ht="126.75" customHeight="1" x14ac:dyDescent="0.2">
      <c r="A34" s="269" t="s">
        <v>321</v>
      </c>
    </row>
    <row r="35" spans="1:1" ht="30.75" customHeight="1" x14ac:dyDescent="0.2">
      <c r="A35" s="254" t="s">
        <v>80</v>
      </c>
    </row>
    <row r="36" spans="1:1" ht="24" x14ac:dyDescent="0.2">
      <c r="A36" s="255" t="s">
        <v>314</v>
      </c>
    </row>
    <row r="37" spans="1:1" ht="24.75" customHeight="1" x14ac:dyDescent="0.2">
      <c r="A37" s="224" t="s">
        <v>315</v>
      </c>
    </row>
    <row r="38" spans="1:1" ht="30" x14ac:dyDescent="0.2">
      <c r="A38" s="270" t="s">
        <v>300</v>
      </c>
    </row>
    <row r="39" spans="1:1" ht="12.75" customHeight="1" x14ac:dyDescent="0.2">
      <c r="A39" s="271" t="s">
        <v>301</v>
      </c>
    </row>
    <row r="40" spans="1:1" ht="30" x14ac:dyDescent="0.2">
      <c r="A40" s="271" t="s">
        <v>316</v>
      </c>
    </row>
    <row r="41" spans="1:1" ht="49.5" customHeight="1" x14ac:dyDescent="0.2">
      <c r="A41" s="271" t="s">
        <v>317</v>
      </c>
    </row>
    <row r="42" spans="1:1" ht="40.5" customHeight="1" x14ac:dyDescent="0.2">
      <c r="A42" s="271" t="s">
        <v>318</v>
      </c>
    </row>
    <row r="43" spans="1:1" ht="65.25" customHeight="1" x14ac:dyDescent="0.2">
      <c r="A43" s="271" t="s">
        <v>302</v>
      </c>
    </row>
    <row r="44" spans="1:1" ht="33" customHeight="1" x14ac:dyDescent="0.2">
      <c r="A44" s="271" t="s">
        <v>303</v>
      </c>
    </row>
    <row r="45" spans="1:1" ht="41.25" customHeight="1" x14ac:dyDescent="0.2">
      <c r="A45" s="271" t="s">
        <v>304</v>
      </c>
    </row>
    <row r="46" spans="1:1" ht="12.75" customHeight="1" x14ac:dyDescent="0.2">
      <c r="A46" s="271" t="s">
        <v>305</v>
      </c>
    </row>
    <row r="47" spans="1:1" ht="12.75" customHeight="1" x14ac:dyDescent="0.2">
      <c r="A47" s="271" t="s">
        <v>306</v>
      </c>
    </row>
    <row r="48" spans="1:1" ht="12.75" customHeight="1" x14ac:dyDescent="0.2">
      <c r="A48" s="271"/>
    </row>
    <row r="49" spans="1:1" ht="12.75" customHeight="1" x14ac:dyDescent="0.2">
      <c r="A49" s="271" t="s">
        <v>307</v>
      </c>
    </row>
    <row r="50" spans="1:1" ht="44.25" customHeight="1" x14ac:dyDescent="0.2">
      <c r="A50" s="271" t="s">
        <v>309</v>
      </c>
    </row>
    <row r="51" spans="1:1" ht="81" customHeight="1" x14ac:dyDescent="0.2">
      <c r="A51" s="271" t="s">
        <v>310</v>
      </c>
    </row>
    <row r="52" spans="1:1" ht="43.5" customHeight="1" x14ac:dyDescent="0.2">
      <c r="A52" s="271" t="s">
        <v>311</v>
      </c>
    </row>
    <row r="53" spans="1:1" ht="37.5" customHeight="1" x14ac:dyDescent="0.2">
      <c r="A53" s="271" t="s">
        <v>328</v>
      </c>
    </row>
    <row r="54" spans="1:1" ht="63.75" customHeight="1" x14ac:dyDescent="0.2">
      <c r="A54" s="271" t="s">
        <v>320</v>
      </c>
    </row>
    <row r="55" spans="1:1" ht="40.5" customHeight="1" x14ac:dyDescent="0.2">
      <c r="A55" s="271"/>
    </row>
    <row r="56" spans="1:1" ht="12.75" customHeight="1" x14ac:dyDescent="0.2">
      <c r="A56" s="271"/>
    </row>
    <row r="57" spans="1:1" ht="12.75" customHeight="1" x14ac:dyDescent="0.2">
      <c r="A57" s="5"/>
    </row>
  </sheetData>
  <mergeCells count="2">
    <mergeCell ref="A16:A17"/>
    <mergeCell ref="A19:A22"/>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P59"/>
  <sheetViews>
    <sheetView topLeftCell="A43" workbookViewId="0">
      <selection activeCell="A38" sqref="A38:A54"/>
    </sheetView>
  </sheetViews>
  <sheetFormatPr defaultColWidth="10.28515625" defaultRowHeight="12" x14ac:dyDescent="0.2"/>
  <cols>
    <col min="1" max="1" width="42" style="214" customWidth="1"/>
    <col min="2" max="16384" width="10.28515625" style="214"/>
  </cols>
  <sheetData>
    <row r="1" spans="1:16" s="5" customFormat="1" ht="25.5" customHeight="1" x14ac:dyDescent="0.2">
      <c r="A1" s="216" t="s">
        <v>50</v>
      </c>
    </row>
    <row r="2" spans="1:16" s="5" customFormat="1" ht="12.75" x14ac:dyDescent="0.2">
      <c r="A2" s="251" t="s">
        <v>313</v>
      </c>
    </row>
    <row r="3" spans="1:16" s="205" customFormat="1" ht="28.5" customHeight="1" x14ac:dyDescent="0.2">
      <c r="A3" s="252" t="s">
        <v>52</v>
      </c>
      <c r="B3" s="71">
        <f>'BAR BB| Open rates'!B3</f>
        <v>45953</v>
      </c>
      <c r="C3" s="71">
        <f>'BAR BB| Open rates'!C3</f>
        <v>45954</v>
      </c>
      <c r="D3" s="71">
        <f>'BAR BB| Open rates'!D3</f>
        <v>45955</v>
      </c>
      <c r="E3" s="71">
        <f>'BAR BB| Open rates'!E3</f>
        <v>45962</v>
      </c>
      <c r="F3" s="71">
        <f>'BAR BB| Open rates'!F3</f>
        <v>45963</v>
      </c>
      <c r="G3" s="71">
        <f>'BAR BB| Open rates'!G3</f>
        <v>45965</v>
      </c>
      <c r="H3" s="71">
        <f>'BAR BB| Open rates'!H3</f>
        <v>45966</v>
      </c>
      <c r="I3" s="71">
        <f>'BAR BB| Open rates'!I3</f>
        <v>45968</v>
      </c>
      <c r="J3" s="71">
        <f>'BAR BB| Open rates'!J3</f>
        <v>45970</v>
      </c>
      <c r="K3" s="71">
        <f>'BAR BB| Open rates'!K3</f>
        <v>45975</v>
      </c>
      <c r="L3" s="71">
        <f>'BAR BB| Open rates'!L3</f>
        <v>45977</v>
      </c>
      <c r="M3" s="71">
        <f>'BAR BB| Open rates'!M3</f>
        <v>45982</v>
      </c>
      <c r="N3" s="71">
        <f>'BAR BB| Open rates'!N3</f>
        <v>45984</v>
      </c>
      <c r="O3" s="71">
        <f>'BAR BB| Open rates'!O3</f>
        <v>45989</v>
      </c>
      <c r="P3" s="71">
        <f>'BAR BB| Open rates'!P3</f>
        <v>45991</v>
      </c>
    </row>
    <row r="4" spans="1:16" s="205" customFormat="1" ht="28.5" customHeight="1" x14ac:dyDescent="0.2">
      <c r="A4" s="253"/>
      <c r="B4" s="71">
        <f>'BAR BB| Open rates'!B4</f>
        <v>45953</v>
      </c>
      <c r="C4" s="71">
        <f>'BAR BB| Open rates'!C4</f>
        <v>45954</v>
      </c>
      <c r="D4" s="71">
        <f>'BAR BB| Open rates'!D4</f>
        <v>45961</v>
      </c>
      <c r="E4" s="71">
        <f>'BAR BB| Open rates'!E4</f>
        <v>45962</v>
      </c>
      <c r="F4" s="71">
        <f>'BAR BB| Open rates'!F4</f>
        <v>45964</v>
      </c>
      <c r="G4" s="71">
        <f>'BAR BB| Open rates'!G4</f>
        <v>45965</v>
      </c>
      <c r="H4" s="71">
        <f>'BAR BB| Open rates'!H4</f>
        <v>45967</v>
      </c>
      <c r="I4" s="71">
        <f>'BAR BB| Open rates'!I4</f>
        <v>45969</v>
      </c>
      <c r="J4" s="71">
        <f>'BAR BB| Open rates'!J4</f>
        <v>45974</v>
      </c>
      <c r="K4" s="71">
        <f>'BAR BB| Open rates'!K4</f>
        <v>45976</v>
      </c>
      <c r="L4" s="71">
        <f>'BAR BB| Open rates'!L4</f>
        <v>45981</v>
      </c>
      <c r="M4" s="71">
        <f>'BAR BB| Open rates'!M4</f>
        <v>45983</v>
      </c>
      <c r="N4" s="71">
        <f>'BAR BB| Open rates'!N4</f>
        <v>45988</v>
      </c>
      <c r="O4" s="71">
        <f>'BAR BB| Open rates'!O4</f>
        <v>45990</v>
      </c>
      <c r="P4" s="71">
        <f>'BAR BB| Open rates'!P4</f>
        <v>45991</v>
      </c>
    </row>
    <row r="5" spans="1:16" s="76" customFormat="1" ht="12" customHeight="1" x14ac:dyDescent="0.2">
      <c r="A5" s="75" t="s">
        <v>53</v>
      </c>
    </row>
    <row r="6" spans="1:16" s="76" customFormat="1" ht="12" customHeight="1" x14ac:dyDescent="0.2">
      <c r="A6" s="15">
        <v>1</v>
      </c>
      <c r="B6" s="26">
        <f>(('BAR BB| Open rates'!B6*0.9)*0.87)+25</f>
        <v>6210.7</v>
      </c>
      <c r="C6" s="26">
        <f>(('BAR BB| Open rates'!C6*0.9)*0.87)+25</f>
        <v>7150.3</v>
      </c>
      <c r="D6" s="26">
        <f>(('BAR BB| Open rates'!D6*0.9)*0.87)+25</f>
        <v>7150.3</v>
      </c>
      <c r="E6" s="26">
        <f>(('BAR BB| Open rates'!E6*0.9)*0.87)+25</f>
        <v>10125.700000000001</v>
      </c>
      <c r="F6" s="26">
        <f>(('BAR BB| Open rates'!F6*0.9)*0.87)+25</f>
        <v>5192.8</v>
      </c>
      <c r="G6" s="26">
        <f>(('BAR BB| Open rates'!G6*0.9)*0.87)+25</f>
        <v>5192.8</v>
      </c>
      <c r="H6" s="26">
        <f>(('BAR BB| Open rates'!H6*0.9)*0.87)+25</f>
        <v>4409.8</v>
      </c>
      <c r="I6" s="26">
        <f>(('BAR BB| Open rates'!I6*0.9)*0.87)+25</f>
        <v>5192.8</v>
      </c>
      <c r="J6" s="26">
        <f>(('BAR BB| Open rates'!J6*0.9)*0.87)+25</f>
        <v>4409.8</v>
      </c>
      <c r="K6" s="26">
        <f>(('BAR BB| Open rates'!K6*0.9)*0.87)+25</f>
        <v>5192.8</v>
      </c>
      <c r="L6" s="26">
        <f>(('BAR BB| Open rates'!L6*0.9)*0.87)+25</f>
        <v>4409.8</v>
      </c>
      <c r="M6" s="26">
        <f>(('BAR BB| Open rates'!M6*0.9)*0.87)+25</f>
        <v>5192.8</v>
      </c>
      <c r="N6" s="26">
        <f>(('BAR BB| Open rates'!N6*0.9)*0.87)+25</f>
        <v>4409.8</v>
      </c>
      <c r="O6" s="26">
        <f>(('BAR BB| Open rates'!O6*0.9)*0.87)+25</f>
        <v>5192.8</v>
      </c>
      <c r="P6" s="26">
        <f>(('BAR BB| Open rates'!P6*0.9)*0.87)+25</f>
        <v>4409.8</v>
      </c>
    </row>
    <row r="7" spans="1:16" s="76" customFormat="1" ht="12" customHeight="1" x14ac:dyDescent="0.2">
      <c r="A7" s="15">
        <v>2</v>
      </c>
      <c r="B7" s="26">
        <f>(('BAR BB| Open rates'!B7*0.9)*0.87)+25</f>
        <v>7385.2</v>
      </c>
      <c r="C7" s="26">
        <f>(('BAR BB| Open rates'!C7*0.9)*0.87)+25</f>
        <v>8324.7999999999993</v>
      </c>
      <c r="D7" s="26">
        <f>(('BAR BB| Open rates'!D7*0.9)*0.87)+25</f>
        <v>8324.7999999999993</v>
      </c>
      <c r="E7" s="26">
        <f>(('BAR BB| Open rates'!E7*0.9)*0.87)+25</f>
        <v>11300.2</v>
      </c>
      <c r="F7" s="26">
        <f>(('BAR BB| Open rates'!F7*0.9)*0.87)+25</f>
        <v>6367.3</v>
      </c>
      <c r="G7" s="26">
        <f>(('BAR BB| Open rates'!G7*0.9)*0.87)+25</f>
        <v>6367.3</v>
      </c>
      <c r="H7" s="26">
        <f>(('BAR BB| Open rates'!H7*0.9)*0.87)+25</f>
        <v>5584.3</v>
      </c>
      <c r="I7" s="26">
        <f>(('BAR BB| Open rates'!I7*0.9)*0.87)+25</f>
        <v>6367.3</v>
      </c>
      <c r="J7" s="26">
        <f>(('BAR BB| Open rates'!J7*0.9)*0.87)+25</f>
        <v>5584.3</v>
      </c>
      <c r="K7" s="26">
        <f>(('BAR BB| Open rates'!K7*0.9)*0.87)+25</f>
        <v>6367.3</v>
      </c>
      <c r="L7" s="26">
        <f>(('BAR BB| Open rates'!L7*0.9)*0.87)+25</f>
        <v>5584.3</v>
      </c>
      <c r="M7" s="26">
        <f>(('BAR BB| Open rates'!M7*0.9)*0.87)+25</f>
        <v>6367.3</v>
      </c>
      <c r="N7" s="26">
        <f>(('BAR BB| Open rates'!N7*0.9)*0.87)+25</f>
        <v>5584.3</v>
      </c>
      <c r="O7" s="26">
        <f>(('BAR BB| Open rates'!O7*0.9)*0.87)+25</f>
        <v>6367.3</v>
      </c>
      <c r="P7" s="26">
        <f>(('BAR BB| Open rates'!P7*0.9)*0.87)+25</f>
        <v>5584.3</v>
      </c>
    </row>
    <row r="8" spans="1:16" s="76" customFormat="1" ht="12" customHeight="1" x14ac:dyDescent="0.2">
      <c r="A8" s="75" t="s">
        <v>54</v>
      </c>
      <c r="B8" s="26"/>
      <c r="C8" s="26"/>
      <c r="D8" s="26"/>
      <c r="E8" s="26"/>
      <c r="F8" s="26"/>
      <c r="G8" s="26"/>
      <c r="H8" s="26"/>
      <c r="I8" s="26"/>
      <c r="J8" s="26"/>
      <c r="K8" s="26"/>
      <c r="L8" s="26"/>
      <c r="M8" s="26"/>
      <c r="N8" s="26"/>
      <c r="O8" s="26"/>
      <c r="P8" s="26"/>
    </row>
    <row r="9" spans="1:16" s="76" customFormat="1" ht="12" customHeight="1" x14ac:dyDescent="0.2">
      <c r="A9" s="220">
        <v>1</v>
      </c>
      <c r="B9" s="26">
        <f>(('BAR BB| Open rates'!B9*0.9)*0.87)+25</f>
        <v>7776.7</v>
      </c>
      <c r="C9" s="26">
        <f>(('BAR BB| Open rates'!C9*0.9)*0.87)+25</f>
        <v>8716.2999999999993</v>
      </c>
      <c r="D9" s="26">
        <f>(('BAR BB| Open rates'!D9*0.9)*0.87)+25</f>
        <v>8716.2999999999993</v>
      </c>
      <c r="E9" s="26">
        <f>(('BAR BB| Open rates'!E9*0.9)*0.87)+25</f>
        <v>11691.7</v>
      </c>
      <c r="F9" s="26">
        <f>(('BAR BB| Open rates'!F9*0.9)*0.87)+25</f>
        <v>6758.8</v>
      </c>
      <c r="G9" s="26">
        <f>(('BAR BB| Open rates'!G9*0.9)*0.87)+25</f>
        <v>6758.8</v>
      </c>
      <c r="H9" s="26">
        <f>(('BAR BB| Open rates'!H9*0.9)*0.87)+25</f>
        <v>5975.8</v>
      </c>
      <c r="I9" s="26">
        <f>(('BAR BB| Open rates'!I9*0.9)*0.87)+25</f>
        <v>6758.8</v>
      </c>
      <c r="J9" s="26">
        <f>(('BAR BB| Open rates'!J9*0.9)*0.87)+25</f>
        <v>5975.8</v>
      </c>
      <c r="K9" s="26">
        <f>(('BAR BB| Open rates'!K9*0.9)*0.87)+25</f>
        <v>6758.8</v>
      </c>
      <c r="L9" s="26">
        <f>(('BAR BB| Open rates'!L9*0.9)*0.87)+25</f>
        <v>5975.8</v>
      </c>
      <c r="M9" s="26">
        <f>(('BAR BB| Open rates'!M9*0.9)*0.87)+25</f>
        <v>6758.8</v>
      </c>
      <c r="N9" s="26">
        <f>(('BAR BB| Open rates'!N9*0.9)*0.87)+25</f>
        <v>5975.8</v>
      </c>
      <c r="O9" s="26">
        <f>(('BAR BB| Open rates'!O9*0.9)*0.87)+25</f>
        <v>6758.8</v>
      </c>
      <c r="P9" s="26">
        <f>(('BAR BB| Open rates'!P9*0.9)*0.87)+25</f>
        <v>5975.8</v>
      </c>
    </row>
    <row r="10" spans="1:16" s="76" customFormat="1" ht="12" customHeight="1" x14ac:dyDescent="0.2">
      <c r="A10" s="220">
        <v>2</v>
      </c>
      <c r="B10" s="26">
        <f>(('BAR BB| Open rates'!B10*0.9)*0.87)+25</f>
        <v>8951.2000000000007</v>
      </c>
      <c r="C10" s="26">
        <f>(('BAR BB| Open rates'!C10*0.9)*0.87)+25</f>
        <v>9890.7999999999993</v>
      </c>
      <c r="D10" s="26">
        <f>(('BAR BB| Open rates'!D10*0.9)*0.87)+25</f>
        <v>9890.7999999999993</v>
      </c>
      <c r="E10" s="26">
        <f>(('BAR BB| Open rates'!E10*0.9)*0.87)+25</f>
        <v>12866.2</v>
      </c>
      <c r="F10" s="26">
        <f>(('BAR BB| Open rates'!F10*0.9)*0.87)+25</f>
        <v>7933.3</v>
      </c>
      <c r="G10" s="26">
        <f>(('BAR BB| Open rates'!G10*0.9)*0.87)+25</f>
        <v>7933.3</v>
      </c>
      <c r="H10" s="26">
        <f>(('BAR BB| Open rates'!H10*0.9)*0.87)+25</f>
        <v>7150.3</v>
      </c>
      <c r="I10" s="26">
        <f>(('BAR BB| Open rates'!I10*0.9)*0.87)+25</f>
        <v>7933.3</v>
      </c>
      <c r="J10" s="26">
        <f>(('BAR BB| Open rates'!J10*0.9)*0.87)+25</f>
        <v>7150.3</v>
      </c>
      <c r="K10" s="26">
        <f>(('BAR BB| Open rates'!K10*0.9)*0.87)+25</f>
        <v>7933.3</v>
      </c>
      <c r="L10" s="26">
        <f>(('BAR BB| Open rates'!L10*0.9)*0.87)+25</f>
        <v>7150.3</v>
      </c>
      <c r="M10" s="26">
        <f>(('BAR BB| Open rates'!M10*0.9)*0.87)+25</f>
        <v>7933.3</v>
      </c>
      <c r="N10" s="26">
        <f>(('BAR BB| Open rates'!N10*0.9)*0.87)+25</f>
        <v>7150.3</v>
      </c>
      <c r="O10" s="26">
        <f>(('BAR BB| Open rates'!O10*0.9)*0.87)+25</f>
        <v>7933.3</v>
      </c>
      <c r="P10" s="26">
        <f>(('BAR BB| Open rates'!P10*0.9)*0.87)+25</f>
        <v>7150.3</v>
      </c>
    </row>
    <row r="11" spans="1:16" s="76" customFormat="1" ht="12" customHeight="1" x14ac:dyDescent="0.2">
      <c r="A11" s="75" t="s">
        <v>151</v>
      </c>
      <c r="B11" s="26"/>
      <c r="C11" s="26"/>
      <c r="D11" s="26"/>
      <c r="E11" s="26"/>
      <c r="F11" s="26"/>
      <c r="G11" s="26"/>
      <c r="H11" s="26"/>
      <c r="I11" s="26"/>
      <c r="J11" s="26"/>
      <c r="K11" s="26"/>
      <c r="L11" s="26"/>
      <c r="M11" s="26"/>
      <c r="N11" s="26"/>
      <c r="O11" s="26"/>
      <c r="P11" s="26"/>
    </row>
    <row r="12" spans="1:16" s="76" customFormat="1" ht="12" customHeight="1" x14ac:dyDescent="0.2">
      <c r="A12" s="220">
        <v>1</v>
      </c>
      <c r="B12" s="26">
        <f>(('BAR BB| Open rates'!B12*0.9)*0.87)+25</f>
        <v>8559.7000000000007</v>
      </c>
      <c r="C12" s="26">
        <f>(('BAR BB| Open rates'!C12*0.9)*0.87)+25</f>
        <v>9499.2999999999993</v>
      </c>
      <c r="D12" s="26">
        <f>(('BAR BB| Open rates'!D12*0.9)*0.87)+25</f>
        <v>9499.2999999999993</v>
      </c>
      <c r="E12" s="26">
        <f>(('BAR BB| Open rates'!E12*0.9)*0.87)+25</f>
        <v>12474.7</v>
      </c>
      <c r="F12" s="26">
        <f>(('BAR BB| Open rates'!F12*0.9)*0.87)+25</f>
        <v>7541.8</v>
      </c>
      <c r="G12" s="26">
        <f>(('BAR BB| Open rates'!G12*0.9)*0.87)+25</f>
        <v>7541.8</v>
      </c>
      <c r="H12" s="26">
        <f>(('BAR BB| Open rates'!H12*0.9)*0.87)+25</f>
        <v>6758.8</v>
      </c>
      <c r="I12" s="26">
        <f>(('BAR BB| Open rates'!I12*0.9)*0.87)+25</f>
        <v>7541.8</v>
      </c>
      <c r="J12" s="26">
        <f>(('BAR BB| Open rates'!J12*0.9)*0.87)+25</f>
        <v>6758.8</v>
      </c>
      <c r="K12" s="26">
        <f>(('BAR BB| Open rates'!K12*0.9)*0.87)+25</f>
        <v>7541.8</v>
      </c>
      <c r="L12" s="26">
        <f>(('BAR BB| Open rates'!L12*0.9)*0.87)+25</f>
        <v>6758.8</v>
      </c>
      <c r="M12" s="26">
        <f>(('BAR BB| Open rates'!M12*0.9)*0.87)+25</f>
        <v>7541.8</v>
      </c>
      <c r="N12" s="26">
        <f>(('BAR BB| Open rates'!N12*0.9)*0.87)+25</f>
        <v>6758.8</v>
      </c>
      <c r="O12" s="26">
        <f>(('BAR BB| Open rates'!O12*0.9)*0.87)+25</f>
        <v>7541.8</v>
      </c>
      <c r="P12" s="26">
        <f>(('BAR BB| Open rates'!P12*0.9)*0.87)+25</f>
        <v>6758.8</v>
      </c>
    </row>
    <row r="13" spans="1:16" s="76" customFormat="1" ht="12" customHeight="1" x14ac:dyDescent="0.2">
      <c r="A13" s="220">
        <v>2</v>
      </c>
      <c r="B13" s="26">
        <f>(('BAR BB| Open rates'!B13*0.9)*0.87)+25</f>
        <v>9734.2000000000007</v>
      </c>
      <c r="C13" s="26">
        <f>(('BAR BB| Open rates'!C13*0.9)*0.87)+25</f>
        <v>10673.8</v>
      </c>
      <c r="D13" s="26">
        <f>(('BAR BB| Open rates'!D13*0.9)*0.87)+25</f>
        <v>10673.8</v>
      </c>
      <c r="E13" s="26">
        <f>(('BAR BB| Open rates'!E13*0.9)*0.87)+25</f>
        <v>13649.2</v>
      </c>
      <c r="F13" s="26">
        <f>(('BAR BB| Open rates'!F13*0.9)*0.87)+25</f>
        <v>8716.2999999999993</v>
      </c>
      <c r="G13" s="26">
        <f>(('BAR BB| Open rates'!G13*0.9)*0.87)+25</f>
        <v>8716.2999999999993</v>
      </c>
      <c r="H13" s="26">
        <f>(('BAR BB| Open rates'!H13*0.9)*0.87)+25</f>
        <v>7933.3</v>
      </c>
      <c r="I13" s="26">
        <f>(('BAR BB| Open rates'!I13*0.9)*0.87)+25</f>
        <v>8716.2999999999993</v>
      </c>
      <c r="J13" s="26">
        <f>(('BAR BB| Open rates'!J13*0.9)*0.87)+25</f>
        <v>7933.3</v>
      </c>
      <c r="K13" s="26">
        <f>(('BAR BB| Open rates'!K13*0.9)*0.87)+25</f>
        <v>8716.2999999999993</v>
      </c>
      <c r="L13" s="26">
        <f>(('BAR BB| Open rates'!L13*0.9)*0.87)+25</f>
        <v>7933.3</v>
      </c>
      <c r="M13" s="26">
        <f>(('BAR BB| Open rates'!M13*0.9)*0.87)+25</f>
        <v>8716.2999999999993</v>
      </c>
      <c r="N13" s="26">
        <f>(('BAR BB| Open rates'!N13*0.9)*0.87)+25</f>
        <v>7933.3</v>
      </c>
      <c r="O13" s="26">
        <f>(('BAR BB| Open rates'!O13*0.9)*0.87)+25</f>
        <v>8716.2999999999993</v>
      </c>
      <c r="P13" s="26">
        <f>(('BAR BB| Open rates'!P13*0.9)*0.87)+25</f>
        <v>7933.3</v>
      </c>
    </row>
    <row r="14" spans="1:16" s="76" customFormat="1" ht="12" customHeight="1" x14ac:dyDescent="0.2">
      <c r="A14" s="20"/>
    </row>
    <row r="15" spans="1:16" s="76" customFormat="1" ht="12" customHeight="1" x14ac:dyDescent="0.2">
      <c r="A15" s="20"/>
    </row>
    <row r="16" spans="1:16" s="76" customFormat="1" ht="12" customHeight="1" x14ac:dyDescent="0.2">
      <c r="A16" s="280" t="s">
        <v>157</v>
      </c>
    </row>
    <row r="17" spans="1:1" s="76" customFormat="1" ht="12" customHeight="1" x14ac:dyDescent="0.2">
      <c r="A17" s="280"/>
    </row>
    <row r="18" spans="1:1" s="76" customFormat="1" ht="12" customHeight="1" x14ac:dyDescent="0.2">
      <c r="A18" s="248"/>
    </row>
    <row r="19" spans="1:1" s="76" customFormat="1" ht="23.25" customHeight="1" x14ac:dyDescent="0.2">
      <c r="A19" s="315" t="s">
        <v>230</v>
      </c>
    </row>
    <row r="20" spans="1:1" s="76" customFormat="1" ht="27.75" customHeight="1" x14ac:dyDescent="0.2">
      <c r="A20" s="315"/>
    </row>
    <row r="21" spans="1:1" s="76" customFormat="1" ht="12" customHeight="1" x14ac:dyDescent="0.2">
      <c r="A21" s="315"/>
    </row>
    <row r="22" spans="1:1" s="76" customFormat="1" ht="110.25" customHeight="1" x14ac:dyDescent="0.2">
      <c r="A22" s="315"/>
    </row>
    <row r="23" spans="1:1" s="76" customFormat="1" ht="12" customHeight="1" x14ac:dyDescent="0.2">
      <c r="A23" s="248"/>
    </row>
    <row r="24" spans="1:1" s="76" customFormat="1" ht="12" customHeight="1" x14ac:dyDescent="0.2">
      <c r="A24" s="223" t="s">
        <v>58</v>
      </c>
    </row>
    <row r="25" spans="1:1" s="205" customFormat="1" ht="12.75" x14ac:dyDescent="0.2">
      <c r="A25" s="266" t="s">
        <v>59</v>
      </c>
    </row>
    <row r="26" spans="1:1" s="256" customFormat="1" ht="36" customHeight="1" x14ac:dyDescent="0.2">
      <c r="A26" s="266" t="s">
        <v>299</v>
      </c>
    </row>
    <row r="27" spans="1:1" s="205" customFormat="1" ht="38.25" customHeight="1" x14ac:dyDescent="0.2">
      <c r="A27" s="225" t="s">
        <v>60</v>
      </c>
    </row>
    <row r="28" spans="1:1" s="205" customFormat="1" ht="24" x14ac:dyDescent="0.2">
      <c r="A28" s="225" t="s">
        <v>312</v>
      </c>
    </row>
    <row r="29" spans="1:1" s="205" customFormat="1" ht="12.75" x14ac:dyDescent="0.2">
      <c r="A29" s="225" t="s">
        <v>62</v>
      </c>
    </row>
    <row r="30" spans="1:1" s="76" customFormat="1" ht="35.25" customHeight="1" x14ac:dyDescent="0.2">
      <c r="A30" s="225" t="s">
        <v>63</v>
      </c>
    </row>
    <row r="31" spans="1:1" s="76" customFormat="1" ht="35.25" customHeight="1" x14ac:dyDescent="0.2">
      <c r="A31" s="225" t="s">
        <v>173</v>
      </c>
    </row>
    <row r="32" spans="1:1" s="76" customFormat="1" ht="35.25" customHeight="1" x14ac:dyDescent="0.2">
      <c r="A32" s="268"/>
    </row>
    <row r="33" spans="1:1" s="76" customFormat="1" ht="39.75" customHeight="1" x14ac:dyDescent="0.2">
      <c r="A33" s="254" t="s">
        <v>65</v>
      </c>
    </row>
    <row r="34" spans="1:1" s="76" customFormat="1" ht="35.25" customHeight="1" x14ac:dyDescent="0.2">
      <c r="A34" s="269" t="s">
        <v>321</v>
      </c>
    </row>
    <row r="35" spans="1:1" s="76" customFormat="1" ht="35.25" customHeight="1" x14ac:dyDescent="0.2">
      <c r="A35" s="254" t="s">
        <v>80</v>
      </c>
    </row>
    <row r="36" spans="1:1" ht="62.25" customHeight="1" x14ac:dyDescent="0.2">
      <c r="A36" s="255" t="s">
        <v>314</v>
      </c>
    </row>
    <row r="37" spans="1:1" ht="24" x14ac:dyDescent="0.2">
      <c r="A37" s="224" t="s">
        <v>315</v>
      </c>
    </row>
    <row r="38" spans="1:1" ht="29.25" customHeight="1" x14ac:dyDescent="0.2">
      <c r="A38" s="270" t="s">
        <v>300</v>
      </c>
    </row>
    <row r="39" spans="1:1" ht="45" x14ac:dyDescent="0.2">
      <c r="A39" s="271" t="s">
        <v>301</v>
      </c>
    </row>
    <row r="40" spans="1:1" ht="12.75" customHeight="1" x14ac:dyDescent="0.2">
      <c r="A40" s="271" t="s">
        <v>316</v>
      </c>
    </row>
    <row r="41" spans="1:1" ht="30" x14ac:dyDescent="0.2">
      <c r="A41" s="271" t="s">
        <v>317</v>
      </c>
    </row>
    <row r="42" spans="1:1" ht="49.5" customHeight="1" x14ac:dyDescent="0.2">
      <c r="A42" s="271" t="s">
        <v>318</v>
      </c>
    </row>
    <row r="43" spans="1:1" ht="40.5" customHeight="1" x14ac:dyDescent="0.2">
      <c r="A43" s="271" t="s">
        <v>302</v>
      </c>
    </row>
    <row r="44" spans="1:1" ht="65.25" customHeight="1" x14ac:dyDescent="0.2">
      <c r="A44" s="271" t="s">
        <v>303</v>
      </c>
    </row>
    <row r="45" spans="1:1" ht="41.25" customHeight="1" x14ac:dyDescent="0.2">
      <c r="A45" s="271" t="s">
        <v>304</v>
      </c>
    </row>
    <row r="46" spans="1:1" ht="73.5" customHeight="1" x14ac:dyDescent="0.2">
      <c r="A46" s="271" t="s">
        <v>305</v>
      </c>
    </row>
    <row r="47" spans="1:1" ht="12.75" customHeight="1" x14ac:dyDescent="0.2">
      <c r="A47" s="271" t="s">
        <v>306</v>
      </c>
    </row>
    <row r="48" spans="1:1" ht="12.75" customHeight="1" x14ac:dyDescent="0.2">
      <c r="A48" s="271"/>
    </row>
    <row r="49" spans="1:1" ht="12.75" customHeight="1" x14ac:dyDescent="0.2">
      <c r="A49" s="271" t="s">
        <v>307</v>
      </c>
    </row>
    <row r="50" spans="1:1" ht="42" customHeight="1" x14ac:dyDescent="0.2">
      <c r="A50" s="271" t="s">
        <v>309</v>
      </c>
    </row>
    <row r="51" spans="1:1" ht="59.25" customHeight="1" x14ac:dyDescent="0.2">
      <c r="A51" s="271" t="s">
        <v>310</v>
      </c>
    </row>
    <row r="52" spans="1:1" ht="64.5" customHeight="1" x14ac:dyDescent="0.2">
      <c r="A52" s="271" t="s">
        <v>311</v>
      </c>
    </row>
    <row r="53" spans="1:1" ht="54.75" customHeight="1" x14ac:dyDescent="0.2">
      <c r="A53" s="271" t="s">
        <v>328</v>
      </c>
    </row>
    <row r="54" spans="1:1" ht="43.5" customHeight="1" x14ac:dyDescent="0.2">
      <c r="A54" s="271" t="s">
        <v>320</v>
      </c>
    </row>
    <row r="55" spans="1:1" ht="37.5" customHeight="1" x14ac:dyDescent="0.2">
      <c r="A55" s="271"/>
    </row>
    <row r="56" spans="1:1" ht="35.25" customHeight="1" x14ac:dyDescent="0.2">
      <c r="A56" s="271"/>
    </row>
    <row r="57" spans="1:1" ht="40.5" customHeight="1" x14ac:dyDescent="0.2">
      <c r="A57" s="271"/>
    </row>
    <row r="58" spans="1:1" ht="12.75" customHeight="1" x14ac:dyDescent="0.2">
      <c r="A58" s="271"/>
    </row>
    <row r="59" spans="1:1" ht="12.75" customHeight="1" x14ac:dyDescent="0.2">
      <c r="A59" s="5"/>
    </row>
  </sheetData>
  <mergeCells count="2">
    <mergeCell ref="A16:A17"/>
    <mergeCell ref="A19:A2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C48"/>
  <sheetViews>
    <sheetView zoomScaleNormal="100" workbookViewId="0">
      <pane xSplit="1" topLeftCell="AL1" activePane="topRight" state="frozen"/>
      <selection activeCell="BE26" sqref="BE26:BE27"/>
      <selection pane="topRight" activeCell="AW3" sqref="AW3:AY29"/>
    </sheetView>
  </sheetViews>
  <sheetFormatPr defaultColWidth="10.140625" defaultRowHeight="12" x14ac:dyDescent="0.2"/>
  <cols>
    <col min="1" max="1" width="37.85546875" style="214" customWidth="1"/>
    <col min="2" max="16384" width="10.140625" style="214"/>
  </cols>
  <sheetData>
    <row r="1" spans="1:55" s="5" customFormat="1" ht="25.5" customHeight="1" x14ac:dyDescent="0.2">
      <c r="A1" s="216" t="s">
        <v>50</v>
      </c>
    </row>
    <row r="2" spans="1:55" s="5" customFormat="1" ht="12.75" x14ac:dyDescent="0.2">
      <c r="A2" s="251" t="s">
        <v>186</v>
      </c>
    </row>
    <row r="3" spans="1:55" s="205" customFormat="1" ht="28.5" customHeight="1" x14ac:dyDescent="0.2">
      <c r="A3" s="252" t="s">
        <v>52</v>
      </c>
      <c r="B3" s="71">
        <f>'BAR BB| Open rates'!B3</f>
        <v>45953</v>
      </c>
      <c r="C3" s="71">
        <f>'BAR BB| Open rates'!C3</f>
        <v>45954</v>
      </c>
      <c r="D3" s="71">
        <f>'BAR BB| Open rates'!D3</f>
        <v>45955</v>
      </c>
      <c r="E3" s="71">
        <f>'BAR BB| Open rates'!E3</f>
        <v>45962</v>
      </c>
      <c r="F3" s="71">
        <f>'BAR BB| Open rates'!F3</f>
        <v>45963</v>
      </c>
      <c r="G3" s="71">
        <f>'BAR BB| Open rates'!G3</f>
        <v>45965</v>
      </c>
      <c r="H3" s="71">
        <f>'BAR BB| Open rates'!H3</f>
        <v>45966</v>
      </c>
      <c r="I3" s="71">
        <f>'BAR BB| Open rates'!I3</f>
        <v>45968</v>
      </c>
      <c r="J3" s="71">
        <f>'BAR BB| Open rates'!J3</f>
        <v>45970</v>
      </c>
      <c r="K3" s="71">
        <f>'BAR BB| Open rates'!K3</f>
        <v>45975</v>
      </c>
      <c r="L3" s="71">
        <f>'BAR BB| Open rates'!L3</f>
        <v>45977</v>
      </c>
      <c r="M3" s="71">
        <f>'BAR BB| Open rates'!M3</f>
        <v>45982</v>
      </c>
      <c r="N3" s="71">
        <f>'BAR BB| Open rates'!N3</f>
        <v>45984</v>
      </c>
      <c r="O3" s="71">
        <f>'BAR BB| Open rates'!O3</f>
        <v>45989</v>
      </c>
      <c r="P3" s="71">
        <f>'BAR BB| Open rates'!P3</f>
        <v>45991</v>
      </c>
      <c r="Q3" s="71">
        <f>'BAR BB| Open rates'!Q3</f>
        <v>45992</v>
      </c>
      <c r="R3" s="71">
        <f>'BAR BB| Open rates'!R3</f>
        <v>45996</v>
      </c>
      <c r="S3" s="71">
        <f>'BAR BB| Open rates'!S3</f>
        <v>45998</v>
      </c>
      <c r="T3" s="71">
        <f>'BAR BB| Open rates'!T3</f>
        <v>46003</v>
      </c>
      <c r="U3" s="71">
        <f>'BAR BB| Open rates'!U3</f>
        <v>46005</v>
      </c>
      <c r="V3" s="71">
        <f>'BAR BB| Open rates'!V3</f>
        <v>46010</v>
      </c>
      <c r="W3" s="71">
        <f>'BAR BB| Open rates'!W3</f>
        <v>46014</v>
      </c>
      <c r="X3" s="71">
        <f>'BAR BB| Open rates'!X3</f>
        <v>46017</v>
      </c>
      <c r="Y3" s="71">
        <f>'BAR BB| Open rates'!Y3</f>
        <v>46020</v>
      </c>
      <c r="Z3" s="71">
        <f>'BAR BB| Open rates'!Z3</f>
        <v>46021</v>
      </c>
      <c r="AA3" s="71">
        <f>'BAR BB| Open rates'!AA3</f>
        <v>46023</v>
      </c>
      <c r="AB3" s="71">
        <f>'BAR BB| Open rates'!AB3</f>
        <v>46027</v>
      </c>
      <c r="AC3" s="71">
        <f>'BAR BB| Open rates'!AC3</f>
        <v>46029</v>
      </c>
      <c r="AD3" s="71">
        <f>'BAR BB| Open rates'!AD3</f>
        <v>46031</v>
      </c>
      <c r="AE3" s="71">
        <f>'BAR BB| Open rates'!AE3</f>
        <v>46033</v>
      </c>
      <c r="AF3" s="71">
        <f>'BAR BB| Open rates'!AF3</f>
        <v>46038</v>
      </c>
      <c r="AG3" s="71">
        <f>'BAR BB| Open rates'!AG3</f>
        <v>46045</v>
      </c>
      <c r="AH3" s="71">
        <f>'BAR BB| Open rates'!AH3</f>
        <v>46047</v>
      </c>
      <c r="AI3" s="71">
        <f>'BAR BB| Open rates'!AI3</f>
        <v>46052</v>
      </c>
      <c r="AJ3" s="71">
        <f>'BAR BB| Open rates'!AJ3</f>
        <v>46054</v>
      </c>
      <c r="AK3" s="71">
        <f>'BAR BB| Open rates'!AK3</f>
        <v>46056</v>
      </c>
      <c r="AL3" s="71">
        <f>'BAR BB| Open rates'!AL3</f>
        <v>46059</v>
      </c>
      <c r="AM3" s="71">
        <f>'BAR BB| Open rates'!AM3</f>
        <v>46061</v>
      </c>
      <c r="AN3" s="71">
        <f>'BAR BB| Open rates'!AN3</f>
        <v>46066</v>
      </c>
      <c r="AO3" s="71">
        <f>'BAR BB| Open rates'!AO3</f>
        <v>46072</v>
      </c>
      <c r="AP3" s="71">
        <f>'BAR BB| Open rates'!AP3</f>
        <v>46077</v>
      </c>
      <c r="AQ3" s="71">
        <f>'BAR BB| Open rates'!AQ3</f>
        <v>46082</v>
      </c>
      <c r="AR3" s="71">
        <f>'BAR BB| Open rates'!AR3</f>
        <v>46091</v>
      </c>
      <c r="AS3" s="71">
        <f>'BAR BB| Open rates'!AS3</f>
        <v>46103</v>
      </c>
      <c r="AT3" s="71">
        <f>'BAR BB| Open rates'!AT3</f>
        <v>46110</v>
      </c>
      <c r="AU3" s="71">
        <f>'BAR BB| Open rates'!AU3</f>
        <v>46113</v>
      </c>
      <c r="AV3" s="71">
        <f>'BAR BB| Open rates'!AV3</f>
        <v>46118</v>
      </c>
      <c r="AW3" s="71">
        <f>'BAR BB| Open rates'!AW3</f>
        <v>46122</v>
      </c>
      <c r="AX3" s="71">
        <f>'BAR BB| Open rates'!AX3</f>
        <v>46124</v>
      </c>
      <c r="AY3" s="71">
        <f>'BAR BB| Open rates'!AY3</f>
        <v>45760</v>
      </c>
      <c r="AZ3" s="71">
        <f>'BAR BB| Open rates'!AZ3</f>
        <v>46129</v>
      </c>
      <c r="BA3" s="71">
        <f>'BAR BB| Open rates'!BA3</f>
        <v>46131</v>
      </c>
      <c r="BB3" s="71">
        <f>'BAR BB| Open rates'!BB3</f>
        <v>46136</v>
      </c>
      <c r="BC3" s="71">
        <f>'BAR BB| Open rates'!BC3</f>
        <v>46138</v>
      </c>
    </row>
    <row r="4" spans="1:55" s="205" customFormat="1" ht="28.5" customHeight="1" x14ac:dyDescent="0.2">
      <c r="A4" s="253"/>
      <c r="B4" s="71">
        <f>'BAR BB| Open rates'!B4</f>
        <v>45953</v>
      </c>
      <c r="C4" s="71">
        <f>'BAR BB| Open rates'!C4</f>
        <v>45954</v>
      </c>
      <c r="D4" s="71">
        <f>'BAR BB| Open rates'!D4</f>
        <v>45961</v>
      </c>
      <c r="E4" s="71">
        <f>'BAR BB| Open rates'!E4</f>
        <v>45962</v>
      </c>
      <c r="F4" s="71">
        <f>'BAR BB| Open rates'!F4</f>
        <v>45964</v>
      </c>
      <c r="G4" s="71">
        <f>'BAR BB| Open rates'!G4</f>
        <v>45965</v>
      </c>
      <c r="H4" s="71">
        <f>'BAR BB| Open rates'!H4</f>
        <v>45967</v>
      </c>
      <c r="I4" s="71">
        <f>'BAR BB| Open rates'!I4</f>
        <v>45969</v>
      </c>
      <c r="J4" s="71">
        <f>'BAR BB| Open rates'!J4</f>
        <v>45974</v>
      </c>
      <c r="K4" s="71">
        <f>'BAR BB| Open rates'!K4</f>
        <v>45976</v>
      </c>
      <c r="L4" s="71">
        <f>'BAR BB| Open rates'!L4</f>
        <v>45981</v>
      </c>
      <c r="M4" s="71">
        <f>'BAR BB| Open rates'!M4</f>
        <v>45983</v>
      </c>
      <c r="N4" s="71">
        <f>'BAR BB| Open rates'!N4</f>
        <v>45988</v>
      </c>
      <c r="O4" s="71">
        <f>'BAR BB| Open rates'!O4</f>
        <v>45990</v>
      </c>
      <c r="P4" s="71">
        <f>'BAR BB| Open rates'!P4</f>
        <v>45991</v>
      </c>
      <c r="Q4" s="71">
        <f>'BAR BB| Open rates'!Q4</f>
        <v>45995</v>
      </c>
      <c r="R4" s="71">
        <f>'BAR BB| Open rates'!R4</f>
        <v>45997</v>
      </c>
      <c r="S4" s="71">
        <f>'BAR BB| Open rates'!S4</f>
        <v>46002</v>
      </c>
      <c r="T4" s="71">
        <f>'BAR BB| Open rates'!T4</f>
        <v>46004</v>
      </c>
      <c r="U4" s="71">
        <f>'BAR BB| Open rates'!U4</f>
        <v>46009</v>
      </c>
      <c r="V4" s="71">
        <f>'BAR BB| Open rates'!V4</f>
        <v>46013</v>
      </c>
      <c r="W4" s="71">
        <f>'BAR BB| Open rates'!W4</f>
        <v>46016</v>
      </c>
      <c r="X4" s="71">
        <f>'BAR BB| Open rates'!X4</f>
        <v>46019</v>
      </c>
      <c r="Y4" s="71">
        <f>'BAR BB| Open rates'!Y4</f>
        <v>46020</v>
      </c>
      <c r="Z4" s="71">
        <f>'BAR BB| Open rates'!Z4</f>
        <v>46022</v>
      </c>
      <c r="AA4" s="71">
        <f>'BAR BB| Open rates'!AA4</f>
        <v>46026</v>
      </c>
      <c r="AB4" s="71">
        <f>'BAR BB| Open rates'!AB4</f>
        <v>46028</v>
      </c>
      <c r="AC4" s="71">
        <f>'BAR BB| Open rates'!AC4</f>
        <v>46030</v>
      </c>
      <c r="AD4" s="71">
        <f>'BAR BB| Open rates'!AD4</f>
        <v>46032</v>
      </c>
      <c r="AE4" s="71">
        <f>'BAR BB| Open rates'!AE4</f>
        <v>46037</v>
      </c>
      <c r="AF4" s="71">
        <f>'BAR BB| Open rates'!AF4</f>
        <v>46044</v>
      </c>
      <c r="AG4" s="71">
        <f>'BAR BB| Open rates'!AG4</f>
        <v>46046</v>
      </c>
      <c r="AH4" s="71">
        <f>'BAR BB| Open rates'!AH4</f>
        <v>46051</v>
      </c>
      <c r="AI4" s="71">
        <f>'BAR BB| Open rates'!AI4</f>
        <v>46053</v>
      </c>
      <c r="AJ4" s="71">
        <f>'BAR BB| Open rates'!AJ4</f>
        <v>46055</v>
      </c>
      <c r="AK4" s="71">
        <f>'BAR BB| Open rates'!AK4</f>
        <v>46058</v>
      </c>
      <c r="AL4" s="71">
        <f>'BAR BB| Open rates'!AL4</f>
        <v>46060</v>
      </c>
      <c r="AM4" s="71">
        <f>'BAR BB| Open rates'!AM4</f>
        <v>46065</v>
      </c>
      <c r="AN4" s="71">
        <f>'BAR BB| Open rates'!AN4</f>
        <v>46071</v>
      </c>
      <c r="AO4" s="71">
        <f>'BAR BB| Open rates'!AO4</f>
        <v>46076</v>
      </c>
      <c r="AP4" s="71">
        <f>'BAR BB| Open rates'!AP4</f>
        <v>46081</v>
      </c>
      <c r="AQ4" s="71">
        <f>'BAR BB| Open rates'!AQ4</f>
        <v>46090</v>
      </c>
      <c r="AR4" s="71">
        <f>'BAR BB| Open rates'!AR4</f>
        <v>46102</v>
      </c>
      <c r="AS4" s="71">
        <f>'BAR BB| Open rates'!AS4</f>
        <v>46109</v>
      </c>
      <c r="AT4" s="71">
        <f>'BAR BB| Open rates'!AT4</f>
        <v>46112</v>
      </c>
      <c r="AU4" s="71">
        <f>'BAR BB| Open rates'!AU4</f>
        <v>46117</v>
      </c>
      <c r="AV4" s="71">
        <f>'BAR BB| Open rates'!AV4</f>
        <v>46121</v>
      </c>
      <c r="AW4" s="71">
        <f>'BAR BB| Open rates'!AW4</f>
        <v>46123</v>
      </c>
      <c r="AX4" s="71">
        <f>'BAR BB| Open rates'!AX4</f>
        <v>46124</v>
      </c>
      <c r="AY4" s="71">
        <f>'BAR BB| Open rates'!AY4</f>
        <v>45763</v>
      </c>
      <c r="AZ4" s="71">
        <f>'BAR BB| Open rates'!AZ4</f>
        <v>46130</v>
      </c>
      <c r="BA4" s="71">
        <f>'BAR BB| Open rates'!BA4</f>
        <v>46135</v>
      </c>
      <c r="BB4" s="71">
        <f>'BAR BB| Open rates'!BB4</f>
        <v>46137</v>
      </c>
      <c r="BC4" s="71">
        <f>'BAR BB| Open rates'!BC4</f>
        <v>46142</v>
      </c>
    </row>
    <row r="5" spans="1:55" s="76" customFormat="1" ht="12" customHeight="1" x14ac:dyDescent="0.2">
      <c r="A5" s="75" t="s">
        <v>53</v>
      </c>
    </row>
    <row r="6" spans="1:55" s="76" customFormat="1" ht="12" customHeight="1" x14ac:dyDescent="0.2">
      <c r="A6" s="15">
        <v>1</v>
      </c>
      <c r="B6" s="26">
        <f>'BAR BB| Open rates'!B6*0.82 + 25</f>
        <v>6503</v>
      </c>
      <c r="C6" s="26">
        <f>'BAR BB| Open rates'!C6*0.82 + 25</f>
        <v>7487</v>
      </c>
      <c r="D6" s="26">
        <f>'BAR BB| Open rates'!D6*0.82 + 25</f>
        <v>7487</v>
      </c>
      <c r="E6" s="26">
        <f>'BAR BB| Open rates'!E6*0.82 + 25</f>
        <v>10603</v>
      </c>
      <c r="F6" s="26">
        <f>'BAR BB| Open rates'!F6*0.82 + 25</f>
        <v>5437</v>
      </c>
      <c r="G6" s="26">
        <f>'BAR BB| Open rates'!G6*0.82 + 25</f>
        <v>5437</v>
      </c>
      <c r="H6" s="26">
        <f>'BAR BB| Open rates'!H6*0.82 + 25</f>
        <v>4617</v>
      </c>
      <c r="I6" s="26">
        <f>'BAR BB| Open rates'!I6*0.82 + 25</f>
        <v>5437</v>
      </c>
      <c r="J6" s="26">
        <f>'BAR BB| Open rates'!J6*0.82 + 25</f>
        <v>4617</v>
      </c>
      <c r="K6" s="26">
        <f>'BAR BB| Open rates'!K6*0.82 + 25</f>
        <v>5437</v>
      </c>
      <c r="L6" s="26">
        <f>'BAR BB| Open rates'!L6*0.82 + 25</f>
        <v>4617</v>
      </c>
      <c r="M6" s="26">
        <f>'BAR BB| Open rates'!M6*0.82 + 25</f>
        <v>5437</v>
      </c>
      <c r="N6" s="26">
        <f>'BAR BB| Open rates'!N6*0.82 + 25</f>
        <v>4617</v>
      </c>
      <c r="O6" s="26">
        <f>'BAR BB| Open rates'!O6*0.82 + 25</f>
        <v>5437</v>
      </c>
      <c r="P6" s="26">
        <f>'BAR BB| Open rates'!P6*0.82 + 25</f>
        <v>4617</v>
      </c>
      <c r="Q6" s="26">
        <f>'BAR BB| Open rates'!Q6*0.82 + 25</f>
        <v>4617</v>
      </c>
      <c r="R6" s="26">
        <f>'BAR BB| Open rates'!R6*0.82 + 25</f>
        <v>5437</v>
      </c>
      <c r="S6" s="26">
        <f>'BAR BB| Open rates'!S6*0.82 + 25</f>
        <v>5437</v>
      </c>
      <c r="T6" s="26">
        <f>'BAR BB| Open rates'!T6*0.82 + 25</f>
        <v>5437</v>
      </c>
      <c r="U6" s="26">
        <f>'BAR BB| Open rates'!U6*0.82 + 25</f>
        <v>5437</v>
      </c>
      <c r="V6" s="26">
        <f>'BAR BB| Open rates'!V6*0.82 + 25</f>
        <v>7487</v>
      </c>
      <c r="W6" s="26">
        <f>'BAR BB| Open rates'!W6*0.82 + 25</f>
        <v>6503</v>
      </c>
      <c r="X6" s="26">
        <f>'BAR BB| Open rates'!X6*0.82 + 25</f>
        <v>13063</v>
      </c>
      <c r="Y6" s="26">
        <f>'BAR BB| Open rates'!Y6*0.82 + 25</f>
        <v>22083</v>
      </c>
      <c r="Z6" s="26">
        <f>'BAR BB| Open rates'!Z6*0.82 + 25</f>
        <v>22083</v>
      </c>
      <c r="AA6" s="26">
        <f>'BAR BB| Open rates'!AA6*0.82 + 25</f>
        <v>22083</v>
      </c>
      <c r="AB6" s="26">
        <f>'BAR BB| Open rates'!AB6*0.82 + 25</f>
        <v>24543</v>
      </c>
      <c r="AC6" s="26">
        <f>'BAR BB| Open rates'!AC6*0.82 + 25</f>
        <v>22083</v>
      </c>
      <c r="AD6" s="26">
        <f>'BAR BB| Open rates'!AD6*0.82 + 25</f>
        <v>18803</v>
      </c>
      <c r="AE6" s="26">
        <f>'BAR BB| Open rates'!AE6*0.82 + 25</f>
        <v>11423</v>
      </c>
      <c r="AF6" s="26">
        <f>'BAR BB| Open rates'!AF6*0.82 + 25</f>
        <v>13063</v>
      </c>
      <c r="AG6" s="26">
        <f>'BAR BB| Open rates'!AG6*0.82 + 25</f>
        <v>14703</v>
      </c>
      <c r="AH6" s="26">
        <f>'BAR BB| Open rates'!AH6*0.82 + 25</f>
        <v>13063</v>
      </c>
      <c r="AI6" s="26">
        <f>'BAR BB| Open rates'!AI6*0.82 + 25</f>
        <v>14703</v>
      </c>
      <c r="AJ6" s="26">
        <f>'BAR BB| Open rates'!AJ6*0.82 + 25</f>
        <v>16342.999999999998</v>
      </c>
      <c r="AK6" s="26">
        <f>'BAR BB| Open rates'!AK6*0.82 + 25</f>
        <v>16342.999999999998</v>
      </c>
      <c r="AL6" s="26">
        <f>'BAR BB| Open rates'!AL6*0.82 + 25</f>
        <v>19623</v>
      </c>
      <c r="AM6" s="26">
        <f>'BAR BB| Open rates'!AM6*0.82 + 25</f>
        <v>16342.999999999998</v>
      </c>
      <c r="AN6" s="26">
        <f>'BAR BB| Open rates'!AN6*0.82 + 25</f>
        <v>22903</v>
      </c>
      <c r="AO6" s="26">
        <f>'BAR BB| Open rates'!AO6*0.82 + 25</f>
        <v>22903</v>
      </c>
      <c r="AP6" s="26">
        <f>'BAR BB| Open rates'!AP6*0.82 + 25</f>
        <v>16342.999999999998</v>
      </c>
      <c r="AQ6" s="26">
        <f>'BAR BB| Open rates'!AQ6*0.82 + 25</f>
        <v>11423</v>
      </c>
      <c r="AR6" s="26">
        <f>'BAR BB| Open rates'!AR6*0.82 + 25</f>
        <v>8307</v>
      </c>
      <c r="AS6" s="26">
        <f>'BAR BB| Open rates'!AS6*0.82 + 25</f>
        <v>7487</v>
      </c>
      <c r="AT6" s="26">
        <f>'BAR BB| Open rates'!AT6*0.82 + 25</f>
        <v>6503</v>
      </c>
      <c r="AU6" s="26">
        <f>'BAR BB| Open rates'!AU6*0.82 + 25</f>
        <v>6503</v>
      </c>
      <c r="AV6" s="26">
        <f>'BAR BB| Open rates'!AV6*0.82 + 25</f>
        <v>4863</v>
      </c>
      <c r="AW6" s="26">
        <f>'BAR BB| Open rates'!AW6*0.82 + 25</f>
        <v>5437</v>
      </c>
      <c r="AX6" s="26">
        <f>'BAR BB| Open rates'!AX6*0.82 + 25</f>
        <v>4863</v>
      </c>
      <c r="AY6" s="26">
        <f>'BAR BB| Open rates'!AY6*0.82 + 25</f>
        <v>4863</v>
      </c>
      <c r="AZ6" s="26">
        <f>'BAR BB| Open rates'!AZ6*0.82 + 25</f>
        <v>5437</v>
      </c>
      <c r="BA6" s="26">
        <f>'BAR BB| Open rates'!BA6*0.82 + 25</f>
        <v>4863</v>
      </c>
      <c r="BB6" s="26">
        <f>'BAR BB| Open rates'!BB6*0.82 + 25</f>
        <v>5437</v>
      </c>
      <c r="BC6" s="26">
        <f>'BAR BB| Open rates'!BC6*0.82 + 25</f>
        <v>4863</v>
      </c>
    </row>
    <row r="7" spans="1:55" s="76" customFormat="1" ht="12" customHeight="1" x14ac:dyDescent="0.2">
      <c r="A7" s="15">
        <v>2</v>
      </c>
      <c r="B7" s="26">
        <f>'BAR BB| Open rates'!B7*0.82 + 25</f>
        <v>7732.9999999999991</v>
      </c>
      <c r="C7" s="26">
        <f>'BAR BB| Open rates'!C7*0.82 + 25</f>
        <v>8717</v>
      </c>
      <c r="D7" s="26">
        <f>'BAR BB| Open rates'!D7*0.82 + 25</f>
        <v>8717</v>
      </c>
      <c r="E7" s="26">
        <f>'BAR BB| Open rates'!E7*0.82 + 25</f>
        <v>11833</v>
      </c>
      <c r="F7" s="26">
        <f>'BAR BB| Open rates'!F7*0.82 + 25</f>
        <v>6667</v>
      </c>
      <c r="G7" s="26">
        <f>'BAR BB| Open rates'!G7*0.82 + 25</f>
        <v>6667</v>
      </c>
      <c r="H7" s="26">
        <f>'BAR BB| Open rates'!H7*0.82 + 25</f>
        <v>5847</v>
      </c>
      <c r="I7" s="26">
        <f>'BAR BB| Open rates'!I7*0.82 + 25</f>
        <v>6667</v>
      </c>
      <c r="J7" s="26">
        <f>'BAR BB| Open rates'!J7*0.82 + 25</f>
        <v>5847</v>
      </c>
      <c r="K7" s="26">
        <f>'BAR BB| Open rates'!K7*0.82 + 25</f>
        <v>6667</v>
      </c>
      <c r="L7" s="26">
        <f>'BAR BB| Open rates'!L7*0.82 + 25</f>
        <v>5847</v>
      </c>
      <c r="M7" s="26">
        <f>'BAR BB| Open rates'!M7*0.82 + 25</f>
        <v>6667</v>
      </c>
      <c r="N7" s="26">
        <f>'BAR BB| Open rates'!N7*0.82 + 25</f>
        <v>5847</v>
      </c>
      <c r="O7" s="26">
        <f>'BAR BB| Open rates'!O7*0.82 + 25</f>
        <v>6667</v>
      </c>
      <c r="P7" s="26">
        <f>'BAR BB| Open rates'!P7*0.82 + 25</f>
        <v>5847</v>
      </c>
      <c r="Q7" s="26">
        <f>'BAR BB| Open rates'!Q7*0.82 + 25</f>
        <v>5847</v>
      </c>
      <c r="R7" s="26">
        <f>'BAR BB| Open rates'!R7*0.82 + 25</f>
        <v>6667</v>
      </c>
      <c r="S7" s="26">
        <f>'BAR BB| Open rates'!S7*0.82 + 25</f>
        <v>6667</v>
      </c>
      <c r="T7" s="26">
        <f>'BAR BB| Open rates'!T7*0.82 + 25</f>
        <v>6667</v>
      </c>
      <c r="U7" s="26">
        <f>'BAR BB| Open rates'!U7*0.82 + 25</f>
        <v>6667</v>
      </c>
      <c r="V7" s="26">
        <f>'BAR BB| Open rates'!V7*0.82 + 25</f>
        <v>8717</v>
      </c>
      <c r="W7" s="26">
        <f>'BAR BB| Open rates'!W7*0.82 + 25</f>
        <v>7732.9999999999991</v>
      </c>
      <c r="X7" s="26">
        <f>'BAR BB| Open rates'!X7*0.82 + 25</f>
        <v>14293</v>
      </c>
      <c r="Y7" s="26">
        <f>'BAR BB| Open rates'!Y7*0.82 + 25</f>
        <v>23723</v>
      </c>
      <c r="Z7" s="26">
        <f>'BAR BB| Open rates'!Z7*0.82 + 25</f>
        <v>23723</v>
      </c>
      <c r="AA7" s="26">
        <f>'BAR BB| Open rates'!AA7*0.82 + 25</f>
        <v>23723</v>
      </c>
      <c r="AB7" s="26">
        <f>'BAR BB| Open rates'!AB7*0.82 + 25</f>
        <v>26183</v>
      </c>
      <c r="AC7" s="26">
        <f>'BAR BB| Open rates'!AC7*0.82 + 25</f>
        <v>23723</v>
      </c>
      <c r="AD7" s="26">
        <f>'BAR BB| Open rates'!AD7*0.82 + 25</f>
        <v>20443</v>
      </c>
      <c r="AE7" s="26">
        <f>'BAR BB| Open rates'!AE7*0.82 + 25</f>
        <v>13063</v>
      </c>
      <c r="AF7" s="26">
        <f>'BAR BB| Open rates'!AF7*0.82 + 25</f>
        <v>14703</v>
      </c>
      <c r="AG7" s="26">
        <f>'BAR BB| Open rates'!AG7*0.82 + 25</f>
        <v>16342.999999999998</v>
      </c>
      <c r="AH7" s="26">
        <f>'BAR BB| Open rates'!AH7*0.82 + 25</f>
        <v>14703</v>
      </c>
      <c r="AI7" s="26">
        <f>'BAR BB| Open rates'!AI7*0.82 + 25</f>
        <v>16342.999999999998</v>
      </c>
      <c r="AJ7" s="26">
        <f>'BAR BB| Open rates'!AJ7*0.82 + 25</f>
        <v>17983</v>
      </c>
      <c r="AK7" s="26">
        <f>'BAR BB| Open rates'!AK7*0.82 + 25</f>
        <v>17983</v>
      </c>
      <c r="AL7" s="26">
        <f>'BAR BB| Open rates'!AL7*0.82 + 25</f>
        <v>21263</v>
      </c>
      <c r="AM7" s="26">
        <f>'BAR BB| Open rates'!AM7*0.82 + 25</f>
        <v>17983</v>
      </c>
      <c r="AN7" s="26">
        <f>'BAR BB| Open rates'!AN7*0.82 + 25</f>
        <v>24543</v>
      </c>
      <c r="AO7" s="26">
        <f>'BAR BB| Open rates'!AO7*0.82 + 25</f>
        <v>24543</v>
      </c>
      <c r="AP7" s="26">
        <f>'BAR BB| Open rates'!AP7*0.82 + 25</f>
        <v>17983</v>
      </c>
      <c r="AQ7" s="26">
        <f>'BAR BB| Open rates'!AQ7*0.82 + 25</f>
        <v>13063</v>
      </c>
      <c r="AR7" s="26">
        <f>'BAR BB| Open rates'!AR7*0.82 + 25</f>
        <v>9947</v>
      </c>
      <c r="AS7" s="26">
        <f>'BAR BB| Open rates'!AS7*0.82 + 25</f>
        <v>9127</v>
      </c>
      <c r="AT7" s="26">
        <f>'BAR BB| Open rates'!AT7*0.82 + 25</f>
        <v>8142.9999999999991</v>
      </c>
      <c r="AU7" s="26">
        <f>'BAR BB| Open rates'!AU7*0.82 + 25</f>
        <v>8142.9999999999991</v>
      </c>
      <c r="AV7" s="26">
        <f>'BAR BB| Open rates'!AV7*0.82 + 25</f>
        <v>6503</v>
      </c>
      <c r="AW7" s="26">
        <f>'BAR BB| Open rates'!AW7*0.82 + 25</f>
        <v>7077</v>
      </c>
      <c r="AX7" s="26">
        <f>'BAR BB| Open rates'!AX7*0.82 + 25</f>
        <v>6503</v>
      </c>
      <c r="AY7" s="26">
        <f>'BAR BB| Open rates'!AY7*0.82 + 25</f>
        <v>6503</v>
      </c>
      <c r="AZ7" s="26">
        <f>'BAR BB| Open rates'!AZ7*0.82 + 25</f>
        <v>7077</v>
      </c>
      <c r="BA7" s="26">
        <f>'BAR BB| Open rates'!BA7*0.82 + 25</f>
        <v>6503</v>
      </c>
      <c r="BB7" s="26">
        <f>'BAR BB| Open rates'!BB7*0.82 + 25</f>
        <v>7077</v>
      </c>
      <c r="BC7" s="26">
        <f>'BAR BB| Open rates'!BC7*0.82 + 25</f>
        <v>6503</v>
      </c>
    </row>
    <row r="8" spans="1:55" s="76" customFormat="1" ht="12" customHeight="1" x14ac:dyDescent="0.2">
      <c r="A8" s="75" t="s">
        <v>54</v>
      </c>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row>
    <row r="9" spans="1:55" s="76" customFormat="1" ht="12" customHeight="1" x14ac:dyDescent="0.2">
      <c r="A9" s="220">
        <v>1</v>
      </c>
      <c r="B9" s="26">
        <f>'BAR BB| Open rates'!B9*0.82 + 25</f>
        <v>8142.9999999999991</v>
      </c>
      <c r="C9" s="26">
        <f>'BAR BB| Open rates'!C9*0.82 + 25</f>
        <v>9127</v>
      </c>
      <c r="D9" s="26">
        <f>'BAR BB| Open rates'!D9*0.82 + 25</f>
        <v>9127</v>
      </c>
      <c r="E9" s="26">
        <f>'BAR BB| Open rates'!E9*0.82 + 25</f>
        <v>12243</v>
      </c>
      <c r="F9" s="26">
        <f>'BAR BB| Open rates'!F9*0.82 + 25</f>
        <v>7077</v>
      </c>
      <c r="G9" s="26">
        <f>'BAR BB| Open rates'!G9*0.82 + 25</f>
        <v>7077</v>
      </c>
      <c r="H9" s="26">
        <f>'BAR BB| Open rates'!H9*0.82 + 25</f>
        <v>6257</v>
      </c>
      <c r="I9" s="26">
        <f>'BAR BB| Open rates'!I9*0.82 + 25</f>
        <v>7077</v>
      </c>
      <c r="J9" s="26">
        <f>'BAR BB| Open rates'!J9*0.82 + 25</f>
        <v>6257</v>
      </c>
      <c r="K9" s="26">
        <f>'BAR BB| Open rates'!K9*0.82 + 25</f>
        <v>7077</v>
      </c>
      <c r="L9" s="26">
        <f>'BAR BB| Open rates'!L9*0.82 + 25</f>
        <v>6257</v>
      </c>
      <c r="M9" s="26">
        <f>'BAR BB| Open rates'!M9*0.82 + 25</f>
        <v>7077</v>
      </c>
      <c r="N9" s="26">
        <f>'BAR BB| Open rates'!N9*0.82 + 25</f>
        <v>6257</v>
      </c>
      <c r="O9" s="26">
        <f>'BAR BB| Open rates'!O9*0.82 + 25</f>
        <v>7077</v>
      </c>
      <c r="P9" s="26">
        <f>'BAR BB| Open rates'!P9*0.82 + 25</f>
        <v>6257</v>
      </c>
      <c r="Q9" s="26">
        <f>'BAR BB| Open rates'!Q9*0.82 + 25</f>
        <v>6257</v>
      </c>
      <c r="R9" s="26">
        <f>'BAR BB| Open rates'!R9*0.82 + 25</f>
        <v>7077</v>
      </c>
      <c r="S9" s="26">
        <f>'BAR BB| Open rates'!S9*0.82 + 25</f>
        <v>7077</v>
      </c>
      <c r="T9" s="26">
        <f>'BAR BB| Open rates'!T9*0.82 + 25</f>
        <v>7077</v>
      </c>
      <c r="U9" s="26">
        <f>'BAR BB| Open rates'!U9*0.82 + 25</f>
        <v>7077</v>
      </c>
      <c r="V9" s="26">
        <f>'BAR BB| Open rates'!V9*0.82 + 25</f>
        <v>9127</v>
      </c>
      <c r="W9" s="26">
        <f>'BAR BB| Open rates'!W9*0.82 + 25</f>
        <v>8142.9999999999991</v>
      </c>
      <c r="X9" s="26">
        <f>'BAR BB| Open rates'!X9*0.82 + 25</f>
        <v>14703</v>
      </c>
      <c r="Y9" s="26">
        <f>'BAR BB| Open rates'!Y9*0.82 + 25</f>
        <v>29463</v>
      </c>
      <c r="Z9" s="26">
        <f>'BAR BB| Open rates'!Z9*0.82 + 25</f>
        <v>29463</v>
      </c>
      <c r="AA9" s="26">
        <f>'BAR BB| Open rates'!AA9*0.82 + 25</f>
        <v>29463</v>
      </c>
      <c r="AB9" s="26">
        <f>'BAR BB| Open rates'!AB9*0.82 + 25</f>
        <v>31922.999999999996</v>
      </c>
      <c r="AC9" s="26">
        <f>'BAR BB| Open rates'!AC9*0.82 + 25</f>
        <v>29463</v>
      </c>
      <c r="AD9" s="26">
        <f>'BAR BB| Open rates'!AD9*0.82 + 25</f>
        <v>23723</v>
      </c>
      <c r="AE9" s="26">
        <f>'BAR BB| Open rates'!AE9*0.82 + 25</f>
        <v>16342.999999999998</v>
      </c>
      <c r="AF9" s="26">
        <f>'BAR BB| Open rates'!AF9*0.82 + 25</f>
        <v>17983</v>
      </c>
      <c r="AG9" s="26">
        <f>'BAR BB| Open rates'!AG9*0.82 + 25</f>
        <v>19623</v>
      </c>
      <c r="AH9" s="26">
        <f>'BAR BB| Open rates'!AH9*0.82 + 25</f>
        <v>17983</v>
      </c>
      <c r="AI9" s="26">
        <f>'BAR BB| Open rates'!AI9*0.82 + 25</f>
        <v>19623</v>
      </c>
      <c r="AJ9" s="26">
        <f>'BAR BB| Open rates'!AJ9*0.82 + 25</f>
        <v>21263</v>
      </c>
      <c r="AK9" s="26">
        <f>'BAR BB| Open rates'!AK9*0.82 + 25</f>
        <v>22903</v>
      </c>
      <c r="AL9" s="26">
        <f>'BAR BB| Open rates'!AL9*0.82 + 25</f>
        <v>26183</v>
      </c>
      <c r="AM9" s="26">
        <f>'BAR BB| Open rates'!AM9*0.82 + 25</f>
        <v>22903</v>
      </c>
      <c r="AN9" s="26">
        <f>'BAR BB| Open rates'!AN9*0.82 + 25</f>
        <v>29463</v>
      </c>
      <c r="AO9" s="26">
        <f>'BAR BB| Open rates'!AO9*0.82 + 25</f>
        <v>31102.999999999996</v>
      </c>
      <c r="AP9" s="26">
        <f>'BAR BB| Open rates'!AP9*0.82 + 25</f>
        <v>21263</v>
      </c>
      <c r="AQ9" s="26">
        <f>'BAR BB| Open rates'!AQ9*0.82 + 25</f>
        <v>16342.999999999998</v>
      </c>
      <c r="AR9" s="26">
        <f>'BAR BB| Open rates'!AR9*0.82 + 25</f>
        <v>13227</v>
      </c>
      <c r="AS9" s="26">
        <f>'BAR BB| Open rates'!AS9*0.82 + 25</f>
        <v>12407</v>
      </c>
      <c r="AT9" s="26">
        <f>'BAR BB| Open rates'!AT9*0.82 + 25</f>
        <v>11423</v>
      </c>
      <c r="AU9" s="26">
        <f>'BAR BB| Open rates'!AU9*0.82 + 25</f>
        <v>8963</v>
      </c>
      <c r="AV9" s="26">
        <f>'BAR BB| Open rates'!AV9*0.82 + 25</f>
        <v>9783</v>
      </c>
      <c r="AW9" s="26">
        <f>'BAR BB| Open rates'!AW9*0.82 + 25</f>
        <v>10357</v>
      </c>
      <c r="AX9" s="26">
        <f>'BAR BB| Open rates'!AX9*0.82 + 25</f>
        <v>9783</v>
      </c>
      <c r="AY9" s="26">
        <f>'BAR BB| Open rates'!AY9*0.82 + 25</f>
        <v>9783</v>
      </c>
      <c r="AZ9" s="26">
        <f>'BAR BB| Open rates'!AZ9*0.82 + 25</f>
        <v>10357</v>
      </c>
      <c r="BA9" s="26">
        <f>'BAR BB| Open rates'!BA9*0.82 + 25</f>
        <v>9783</v>
      </c>
      <c r="BB9" s="26">
        <f>'BAR BB| Open rates'!BB9*0.82 + 25</f>
        <v>10357</v>
      </c>
      <c r="BC9" s="26">
        <f>'BAR BB| Open rates'!BC9*0.82 + 25</f>
        <v>9783</v>
      </c>
    </row>
    <row r="10" spans="1:55" s="76" customFormat="1" ht="12" customHeight="1" x14ac:dyDescent="0.2">
      <c r="A10" s="220">
        <v>2</v>
      </c>
      <c r="B10" s="26">
        <f>'BAR BB| Open rates'!B10*0.82 + 25</f>
        <v>9373</v>
      </c>
      <c r="C10" s="26">
        <f>'BAR BB| Open rates'!C10*0.82 + 25</f>
        <v>10357</v>
      </c>
      <c r="D10" s="26">
        <f>'BAR BB| Open rates'!D10*0.82 + 25</f>
        <v>10357</v>
      </c>
      <c r="E10" s="26">
        <f>'BAR BB| Open rates'!E10*0.82 + 25</f>
        <v>13473</v>
      </c>
      <c r="F10" s="26">
        <f>'BAR BB| Open rates'!F10*0.82 + 25</f>
        <v>8307</v>
      </c>
      <c r="G10" s="26">
        <f>'BAR BB| Open rates'!G10*0.82 + 25</f>
        <v>8307</v>
      </c>
      <c r="H10" s="26">
        <f>'BAR BB| Open rates'!H10*0.82 + 25</f>
        <v>7487</v>
      </c>
      <c r="I10" s="26">
        <f>'BAR BB| Open rates'!I10*0.82 + 25</f>
        <v>8307</v>
      </c>
      <c r="J10" s="26">
        <f>'BAR BB| Open rates'!J10*0.82 + 25</f>
        <v>7487</v>
      </c>
      <c r="K10" s="26">
        <f>'BAR BB| Open rates'!K10*0.82 + 25</f>
        <v>8307</v>
      </c>
      <c r="L10" s="26">
        <f>'BAR BB| Open rates'!L10*0.82 + 25</f>
        <v>7487</v>
      </c>
      <c r="M10" s="26">
        <f>'BAR BB| Open rates'!M10*0.82 + 25</f>
        <v>8307</v>
      </c>
      <c r="N10" s="26">
        <f>'BAR BB| Open rates'!N10*0.82 + 25</f>
        <v>7487</v>
      </c>
      <c r="O10" s="26">
        <f>'BAR BB| Open rates'!O10*0.82 + 25</f>
        <v>8307</v>
      </c>
      <c r="P10" s="26">
        <f>'BAR BB| Open rates'!P10*0.82 + 25</f>
        <v>7487</v>
      </c>
      <c r="Q10" s="26">
        <f>'BAR BB| Open rates'!Q10*0.82 + 25</f>
        <v>7487</v>
      </c>
      <c r="R10" s="26">
        <f>'BAR BB| Open rates'!R10*0.82 + 25</f>
        <v>8307</v>
      </c>
      <c r="S10" s="26">
        <f>'BAR BB| Open rates'!S10*0.82 + 25</f>
        <v>8307</v>
      </c>
      <c r="T10" s="26">
        <f>'BAR BB| Open rates'!T10*0.82 + 25</f>
        <v>8307</v>
      </c>
      <c r="U10" s="26">
        <f>'BAR BB| Open rates'!U10*0.82 + 25</f>
        <v>8307</v>
      </c>
      <c r="V10" s="26">
        <f>'BAR BB| Open rates'!V10*0.82 + 25</f>
        <v>10357</v>
      </c>
      <c r="W10" s="26">
        <f>'BAR BB| Open rates'!W10*0.82 + 25</f>
        <v>9373</v>
      </c>
      <c r="X10" s="26">
        <f>'BAR BB| Open rates'!X10*0.82 + 25</f>
        <v>15932.999999999998</v>
      </c>
      <c r="Y10" s="26">
        <f>'BAR BB| Open rates'!Y10*0.82 + 25</f>
        <v>31102.999999999996</v>
      </c>
      <c r="Z10" s="26">
        <f>'BAR BB| Open rates'!Z10*0.82 + 25</f>
        <v>31102.999999999996</v>
      </c>
      <c r="AA10" s="26">
        <f>'BAR BB| Open rates'!AA10*0.82 + 25</f>
        <v>31102.999999999996</v>
      </c>
      <c r="AB10" s="26">
        <f>'BAR BB| Open rates'!AB10*0.82 + 25</f>
        <v>33563</v>
      </c>
      <c r="AC10" s="26">
        <f>'BAR BB| Open rates'!AC10*0.82 + 25</f>
        <v>31102.999999999996</v>
      </c>
      <c r="AD10" s="26">
        <f>'BAR BB| Open rates'!AD10*0.82 + 25</f>
        <v>25363</v>
      </c>
      <c r="AE10" s="26">
        <f>'BAR BB| Open rates'!AE10*0.82 + 25</f>
        <v>17983</v>
      </c>
      <c r="AF10" s="26">
        <f>'BAR BB| Open rates'!AF10*0.82 + 25</f>
        <v>19623</v>
      </c>
      <c r="AG10" s="26">
        <f>'BAR BB| Open rates'!AG10*0.82 + 25</f>
        <v>21263</v>
      </c>
      <c r="AH10" s="26">
        <f>'BAR BB| Open rates'!AH10*0.82 + 25</f>
        <v>19623</v>
      </c>
      <c r="AI10" s="26">
        <f>'BAR BB| Open rates'!AI10*0.82 + 25</f>
        <v>21263</v>
      </c>
      <c r="AJ10" s="26">
        <f>'BAR BB| Open rates'!AJ10*0.82 + 25</f>
        <v>22903</v>
      </c>
      <c r="AK10" s="26">
        <f>'BAR BB| Open rates'!AK10*0.82 + 25</f>
        <v>24543</v>
      </c>
      <c r="AL10" s="26">
        <f>'BAR BB| Open rates'!AL10*0.82 + 25</f>
        <v>27823</v>
      </c>
      <c r="AM10" s="26">
        <f>'BAR BB| Open rates'!AM10*0.82 + 25</f>
        <v>24543</v>
      </c>
      <c r="AN10" s="26">
        <f>'BAR BB| Open rates'!AN10*0.82 + 25</f>
        <v>31102.999999999996</v>
      </c>
      <c r="AO10" s="26">
        <f>'BAR BB| Open rates'!AO10*0.82 + 25</f>
        <v>32742.999999999996</v>
      </c>
      <c r="AP10" s="26">
        <f>'BAR BB| Open rates'!AP10*0.82 + 25</f>
        <v>22903</v>
      </c>
      <c r="AQ10" s="26">
        <f>'BAR BB| Open rates'!AQ10*0.82 + 25</f>
        <v>17983</v>
      </c>
      <c r="AR10" s="26">
        <f>'BAR BB| Open rates'!AR10*0.82 + 25</f>
        <v>14867</v>
      </c>
      <c r="AS10" s="26">
        <f>'BAR BB| Open rates'!AS10*0.82 + 25</f>
        <v>14047</v>
      </c>
      <c r="AT10" s="26">
        <f>'BAR BB| Open rates'!AT10*0.82 + 25</f>
        <v>13063</v>
      </c>
      <c r="AU10" s="26">
        <f>'BAR BB| Open rates'!AU10*0.82 + 25</f>
        <v>10603</v>
      </c>
      <c r="AV10" s="26">
        <f>'BAR BB| Open rates'!AV10*0.82 + 25</f>
        <v>11423</v>
      </c>
      <c r="AW10" s="26">
        <f>'BAR BB| Open rates'!AW10*0.82 + 25</f>
        <v>11997</v>
      </c>
      <c r="AX10" s="26">
        <f>'BAR BB| Open rates'!AX10*0.82 + 25</f>
        <v>11423</v>
      </c>
      <c r="AY10" s="26">
        <f>'BAR BB| Open rates'!AY10*0.82 + 25</f>
        <v>11423</v>
      </c>
      <c r="AZ10" s="26">
        <f>'BAR BB| Open rates'!AZ10*0.82 + 25</f>
        <v>11997</v>
      </c>
      <c r="BA10" s="26">
        <f>'BAR BB| Open rates'!BA10*0.82 + 25</f>
        <v>11423</v>
      </c>
      <c r="BB10" s="26">
        <f>'BAR BB| Open rates'!BB10*0.82 + 25</f>
        <v>11997</v>
      </c>
      <c r="BC10" s="26">
        <f>'BAR BB| Open rates'!BC10*0.82 + 25</f>
        <v>11423</v>
      </c>
    </row>
    <row r="11" spans="1:55" s="76" customFormat="1" ht="12" customHeight="1" x14ac:dyDescent="0.2">
      <c r="A11" s="75" t="s">
        <v>151</v>
      </c>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row>
    <row r="12" spans="1:55" s="76" customFormat="1" ht="12" customHeight="1" x14ac:dyDescent="0.2">
      <c r="A12" s="220">
        <v>1</v>
      </c>
      <c r="B12" s="26">
        <f>'BAR BB| Open rates'!B12*0.82 + 25</f>
        <v>8963</v>
      </c>
      <c r="C12" s="26">
        <f>'BAR BB| Open rates'!C12*0.82 + 25</f>
        <v>9947</v>
      </c>
      <c r="D12" s="26">
        <f>'BAR BB| Open rates'!D12*0.82 + 25</f>
        <v>9947</v>
      </c>
      <c r="E12" s="26">
        <f>'BAR BB| Open rates'!E12*0.82 + 25</f>
        <v>13063</v>
      </c>
      <c r="F12" s="26">
        <f>'BAR BB| Open rates'!F12*0.82 + 25</f>
        <v>7896.9999999999991</v>
      </c>
      <c r="G12" s="26">
        <f>'BAR BB| Open rates'!G12*0.82 + 25</f>
        <v>7896.9999999999991</v>
      </c>
      <c r="H12" s="26">
        <f>'BAR BB| Open rates'!H12*0.82 + 25</f>
        <v>7077</v>
      </c>
      <c r="I12" s="26">
        <f>'BAR BB| Open rates'!I12*0.82 + 25</f>
        <v>7896.9999999999991</v>
      </c>
      <c r="J12" s="26">
        <f>'BAR BB| Open rates'!J12*0.82 + 25</f>
        <v>7077</v>
      </c>
      <c r="K12" s="26">
        <f>'BAR BB| Open rates'!K12*0.82 + 25</f>
        <v>7896.9999999999991</v>
      </c>
      <c r="L12" s="26">
        <f>'BAR BB| Open rates'!L12*0.82 + 25</f>
        <v>7077</v>
      </c>
      <c r="M12" s="26">
        <f>'BAR BB| Open rates'!M12*0.82 + 25</f>
        <v>7896.9999999999991</v>
      </c>
      <c r="N12" s="26">
        <f>'BAR BB| Open rates'!N12*0.82 + 25</f>
        <v>7077</v>
      </c>
      <c r="O12" s="26">
        <f>'BAR BB| Open rates'!O12*0.82 + 25</f>
        <v>7896.9999999999991</v>
      </c>
      <c r="P12" s="26">
        <f>'BAR BB| Open rates'!P12*0.82 + 25</f>
        <v>7077</v>
      </c>
      <c r="Q12" s="26">
        <f>'BAR BB| Open rates'!Q12*0.82 + 25</f>
        <v>7077</v>
      </c>
      <c r="R12" s="26">
        <f>'BAR BB| Open rates'!R12*0.82 + 25</f>
        <v>7896.9999999999991</v>
      </c>
      <c r="S12" s="26">
        <f>'BAR BB| Open rates'!S12*0.82 + 25</f>
        <v>7896.9999999999991</v>
      </c>
      <c r="T12" s="26">
        <f>'BAR BB| Open rates'!T12*0.82 + 25</f>
        <v>7896.9999999999991</v>
      </c>
      <c r="U12" s="26">
        <f>'BAR BB| Open rates'!U12*0.82 + 25</f>
        <v>7896.9999999999991</v>
      </c>
      <c r="V12" s="26">
        <f>'BAR BB| Open rates'!V12*0.82 + 25</f>
        <v>9947</v>
      </c>
      <c r="W12" s="26">
        <f>'BAR BB| Open rates'!W12*0.82 + 25</f>
        <v>8963</v>
      </c>
      <c r="X12" s="26">
        <f>'BAR BB| Open rates'!X12*0.82 + 25</f>
        <v>15522.999999999998</v>
      </c>
      <c r="Y12" s="26">
        <f>'BAR BB| Open rates'!Y12*0.82 + 25</f>
        <v>31102.999999999996</v>
      </c>
      <c r="Z12" s="26">
        <f>'BAR BB| Open rates'!Z12*0.82 + 25</f>
        <v>31102.999999999996</v>
      </c>
      <c r="AA12" s="26">
        <f>'BAR BB| Open rates'!AA12*0.82 + 25</f>
        <v>31102.999999999996</v>
      </c>
      <c r="AB12" s="26">
        <f>'BAR BB| Open rates'!AB12*0.82 + 25</f>
        <v>33563</v>
      </c>
      <c r="AC12" s="26">
        <f>'BAR BB| Open rates'!AC12*0.82 + 25</f>
        <v>31102.999999999996</v>
      </c>
      <c r="AD12" s="26">
        <f>'BAR BB| Open rates'!AD12*0.82 + 25</f>
        <v>25363</v>
      </c>
      <c r="AE12" s="26">
        <f>'BAR BB| Open rates'!AE12*0.82 + 25</f>
        <v>17983</v>
      </c>
      <c r="AF12" s="26">
        <f>'BAR BB| Open rates'!AF12*0.82 + 25</f>
        <v>19623</v>
      </c>
      <c r="AG12" s="26">
        <f>'BAR BB| Open rates'!AG12*0.82 + 25</f>
        <v>21263</v>
      </c>
      <c r="AH12" s="26">
        <f>'BAR BB| Open rates'!AH12*0.82 + 25</f>
        <v>19623</v>
      </c>
      <c r="AI12" s="26">
        <f>'BAR BB| Open rates'!AI12*0.82 + 25</f>
        <v>21263</v>
      </c>
      <c r="AJ12" s="26">
        <f>'BAR BB| Open rates'!AJ12*0.82 + 25</f>
        <v>22903</v>
      </c>
      <c r="AK12" s="26">
        <f>'BAR BB| Open rates'!AK12*0.82 + 25</f>
        <v>25363</v>
      </c>
      <c r="AL12" s="26">
        <f>'BAR BB| Open rates'!AL12*0.82 + 25</f>
        <v>28643</v>
      </c>
      <c r="AM12" s="26">
        <f>'BAR BB| Open rates'!AM12*0.82 + 25</f>
        <v>25363</v>
      </c>
      <c r="AN12" s="26">
        <f>'BAR BB| Open rates'!AN12*0.82 + 25</f>
        <v>31922.999999999996</v>
      </c>
      <c r="AO12" s="26">
        <f>'BAR BB| Open rates'!AO12*0.82 + 25</f>
        <v>35203</v>
      </c>
      <c r="AP12" s="26">
        <f>'BAR BB| Open rates'!AP12*0.82 + 25</f>
        <v>22903</v>
      </c>
      <c r="AQ12" s="26">
        <f>'BAR BB| Open rates'!AQ12*0.82 + 25</f>
        <v>17983</v>
      </c>
      <c r="AR12" s="26">
        <f>'BAR BB| Open rates'!AR12*0.82 + 25</f>
        <v>14867</v>
      </c>
      <c r="AS12" s="26">
        <f>'BAR BB| Open rates'!AS12*0.82 + 25</f>
        <v>14047</v>
      </c>
      <c r="AT12" s="26">
        <f>'BAR BB| Open rates'!AT12*0.82 + 25</f>
        <v>13063</v>
      </c>
      <c r="AU12" s="26">
        <f>'BAR BB| Open rates'!AU12*0.82 + 25</f>
        <v>9373</v>
      </c>
      <c r="AV12" s="26">
        <f>'BAR BB| Open rates'!AV12*0.82 + 25</f>
        <v>11423</v>
      </c>
      <c r="AW12" s="26">
        <f>'BAR BB| Open rates'!AW12*0.82 + 25</f>
        <v>11997</v>
      </c>
      <c r="AX12" s="26">
        <f>'BAR BB| Open rates'!AX12*0.82 + 25</f>
        <v>11423</v>
      </c>
      <c r="AY12" s="26">
        <f>'BAR BB| Open rates'!AY12*0.82 + 25</f>
        <v>11423</v>
      </c>
      <c r="AZ12" s="26">
        <f>'BAR BB| Open rates'!AZ12*0.82 + 25</f>
        <v>11997</v>
      </c>
      <c r="BA12" s="26">
        <f>'BAR BB| Open rates'!BA12*0.82 + 25</f>
        <v>11423</v>
      </c>
      <c r="BB12" s="26">
        <f>'BAR BB| Open rates'!BB12*0.82 + 25</f>
        <v>11997</v>
      </c>
      <c r="BC12" s="26">
        <f>'BAR BB| Open rates'!BC12*0.82 + 25</f>
        <v>11423</v>
      </c>
    </row>
    <row r="13" spans="1:55" s="76" customFormat="1" ht="12" customHeight="1" x14ac:dyDescent="0.2">
      <c r="A13" s="220">
        <v>2</v>
      </c>
      <c r="B13" s="26">
        <f>'BAR BB| Open rates'!B13*0.82 + 25</f>
        <v>10193</v>
      </c>
      <c r="C13" s="26">
        <f>'BAR BB| Open rates'!C13*0.82 + 25</f>
        <v>11177</v>
      </c>
      <c r="D13" s="26">
        <f>'BAR BB| Open rates'!D13*0.82 + 25</f>
        <v>11177</v>
      </c>
      <c r="E13" s="26">
        <f>'BAR BB| Open rates'!E13*0.82 + 25</f>
        <v>14293</v>
      </c>
      <c r="F13" s="26">
        <f>'BAR BB| Open rates'!F13*0.82 + 25</f>
        <v>9127</v>
      </c>
      <c r="G13" s="26">
        <f>'BAR BB| Open rates'!G13*0.82 + 25</f>
        <v>9127</v>
      </c>
      <c r="H13" s="26">
        <f>'BAR BB| Open rates'!H13*0.82 + 25</f>
        <v>8307</v>
      </c>
      <c r="I13" s="26">
        <f>'BAR BB| Open rates'!I13*0.82 + 25</f>
        <v>9127</v>
      </c>
      <c r="J13" s="26">
        <f>'BAR BB| Open rates'!J13*0.82 + 25</f>
        <v>8307</v>
      </c>
      <c r="K13" s="26">
        <f>'BAR BB| Open rates'!K13*0.82 + 25</f>
        <v>9127</v>
      </c>
      <c r="L13" s="26">
        <f>'BAR BB| Open rates'!L13*0.82 + 25</f>
        <v>8307</v>
      </c>
      <c r="M13" s="26">
        <f>'BAR BB| Open rates'!M13*0.82 + 25</f>
        <v>9127</v>
      </c>
      <c r="N13" s="26">
        <f>'BAR BB| Open rates'!N13*0.82 + 25</f>
        <v>8307</v>
      </c>
      <c r="O13" s="26">
        <f>'BAR BB| Open rates'!O13*0.82 + 25</f>
        <v>9127</v>
      </c>
      <c r="P13" s="26">
        <f>'BAR BB| Open rates'!P13*0.82 + 25</f>
        <v>8307</v>
      </c>
      <c r="Q13" s="26">
        <f>'BAR BB| Open rates'!Q13*0.82 + 25</f>
        <v>8307</v>
      </c>
      <c r="R13" s="26">
        <f>'BAR BB| Open rates'!R13*0.82 + 25</f>
        <v>9127</v>
      </c>
      <c r="S13" s="26">
        <f>'BAR BB| Open rates'!S13*0.82 + 25</f>
        <v>9127</v>
      </c>
      <c r="T13" s="26">
        <f>'BAR BB| Open rates'!T13*0.82 + 25</f>
        <v>9127</v>
      </c>
      <c r="U13" s="26">
        <f>'BAR BB| Open rates'!U13*0.82 + 25</f>
        <v>9127</v>
      </c>
      <c r="V13" s="26">
        <f>'BAR BB| Open rates'!V13*0.82 + 25</f>
        <v>11177</v>
      </c>
      <c r="W13" s="26">
        <f>'BAR BB| Open rates'!W13*0.82 + 25</f>
        <v>10193</v>
      </c>
      <c r="X13" s="26">
        <f>'BAR BB| Open rates'!X13*0.82 + 25</f>
        <v>16753</v>
      </c>
      <c r="Y13" s="26">
        <f>'BAR BB| Open rates'!Y13*0.82 + 25</f>
        <v>32742.999999999996</v>
      </c>
      <c r="Z13" s="26">
        <f>'BAR BB| Open rates'!Z13*0.82 + 25</f>
        <v>32742.999999999996</v>
      </c>
      <c r="AA13" s="26">
        <f>'BAR BB| Open rates'!AA13*0.82 + 25</f>
        <v>32742.999999999996</v>
      </c>
      <c r="AB13" s="26">
        <f>'BAR BB| Open rates'!AB13*0.82 + 25</f>
        <v>35203</v>
      </c>
      <c r="AC13" s="26">
        <f>'BAR BB| Open rates'!AC13*0.82 + 25</f>
        <v>32742.999999999996</v>
      </c>
      <c r="AD13" s="26">
        <f>'BAR BB| Open rates'!AD13*0.82 + 25</f>
        <v>27003</v>
      </c>
      <c r="AE13" s="26">
        <f>'BAR BB| Open rates'!AE13*0.82 + 25</f>
        <v>19623</v>
      </c>
      <c r="AF13" s="26">
        <f>'BAR BB| Open rates'!AF13*0.82 + 25</f>
        <v>21263</v>
      </c>
      <c r="AG13" s="26">
        <f>'BAR BB| Open rates'!AG13*0.82 + 25</f>
        <v>22903</v>
      </c>
      <c r="AH13" s="26">
        <f>'BAR BB| Open rates'!AH13*0.82 + 25</f>
        <v>21263</v>
      </c>
      <c r="AI13" s="26">
        <f>'BAR BB| Open rates'!AI13*0.82 + 25</f>
        <v>22903</v>
      </c>
      <c r="AJ13" s="26">
        <f>'BAR BB| Open rates'!AJ13*0.82 + 25</f>
        <v>24543</v>
      </c>
      <c r="AK13" s="26">
        <f>'BAR BB| Open rates'!AK13*0.82 + 25</f>
        <v>27003</v>
      </c>
      <c r="AL13" s="26">
        <f>'BAR BB| Open rates'!AL13*0.82 + 25</f>
        <v>30283</v>
      </c>
      <c r="AM13" s="26">
        <f>'BAR BB| Open rates'!AM13*0.82 + 25</f>
        <v>27003</v>
      </c>
      <c r="AN13" s="26">
        <f>'BAR BB| Open rates'!AN13*0.82 + 25</f>
        <v>33563</v>
      </c>
      <c r="AO13" s="26">
        <f>'BAR BB| Open rates'!AO13*0.82 + 25</f>
        <v>36843</v>
      </c>
      <c r="AP13" s="26">
        <f>'BAR BB| Open rates'!AP13*0.82 + 25</f>
        <v>24543</v>
      </c>
      <c r="AQ13" s="26">
        <f>'BAR BB| Open rates'!AQ13*0.82 + 25</f>
        <v>19623</v>
      </c>
      <c r="AR13" s="26">
        <f>'BAR BB| Open rates'!AR13*0.82 + 25</f>
        <v>16507</v>
      </c>
      <c r="AS13" s="26">
        <f>'BAR BB| Open rates'!AS13*0.82 + 25</f>
        <v>15686.999999999998</v>
      </c>
      <c r="AT13" s="26">
        <f>'BAR BB| Open rates'!AT13*0.82 + 25</f>
        <v>14703</v>
      </c>
      <c r="AU13" s="26">
        <f>'BAR BB| Open rates'!AU13*0.82 + 25</f>
        <v>11013</v>
      </c>
      <c r="AV13" s="26">
        <f>'BAR BB| Open rates'!AV13*0.82 + 25</f>
        <v>13063</v>
      </c>
      <c r="AW13" s="26">
        <f>'BAR BB| Open rates'!AW13*0.82 + 25</f>
        <v>13637</v>
      </c>
      <c r="AX13" s="26">
        <f>'BAR BB| Open rates'!AX13*0.82 + 25</f>
        <v>13063</v>
      </c>
      <c r="AY13" s="26">
        <f>'BAR BB| Open rates'!AY13*0.82 + 25</f>
        <v>13063</v>
      </c>
      <c r="AZ13" s="26">
        <f>'BAR BB| Open rates'!AZ13*0.82 + 25</f>
        <v>13637</v>
      </c>
      <c r="BA13" s="26">
        <f>'BAR BB| Open rates'!BA13*0.82 + 25</f>
        <v>13063</v>
      </c>
      <c r="BB13" s="26">
        <f>'BAR BB| Open rates'!BB13*0.82 + 25</f>
        <v>13637</v>
      </c>
      <c r="BC13" s="26">
        <f>'BAR BB| Open rates'!BC13*0.82 + 25</f>
        <v>13063</v>
      </c>
    </row>
    <row r="14" spans="1:55" s="76" customFormat="1" ht="12" customHeight="1" x14ac:dyDescent="0.2">
      <c r="A14" s="75" t="s">
        <v>55</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row>
    <row r="15" spans="1:55" s="76" customFormat="1" ht="12" customHeight="1" x14ac:dyDescent="0.2">
      <c r="A15" s="15">
        <v>1</v>
      </c>
      <c r="B15" s="26">
        <f>'BAR BB| Open rates'!B15*0.82 + 25</f>
        <v>11915</v>
      </c>
      <c r="C15" s="26">
        <f>'BAR BB| Open rates'!C15*0.82 + 25</f>
        <v>12899</v>
      </c>
      <c r="D15" s="26">
        <f>'BAR BB| Open rates'!D15*0.82 + 25</f>
        <v>12899</v>
      </c>
      <c r="E15" s="26">
        <f>'BAR BB| Open rates'!E15*0.82 + 25</f>
        <v>16014.999999999998</v>
      </c>
      <c r="F15" s="26">
        <f>'BAR BB| Open rates'!F15*0.82 + 25</f>
        <v>10849</v>
      </c>
      <c r="G15" s="26">
        <f>'BAR BB| Open rates'!G15*0.82 + 25</f>
        <v>10849</v>
      </c>
      <c r="H15" s="26">
        <f>'BAR BB| Open rates'!H15*0.82 + 25</f>
        <v>10029</v>
      </c>
      <c r="I15" s="26">
        <f>'BAR BB| Open rates'!I15*0.82 + 25</f>
        <v>10849</v>
      </c>
      <c r="J15" s="26">
        <f>'BAR BB| Open rates'!J15*0.82 + 25</f>
        <v>10029</v>
      </c>
      <c r="K15" s="26">
        <f>'BAR BB| Open rates'!K15*0.82 + 25</f>
        <v>10849</v>
      </c>
      <c r="L15" s="26">
        <f>'BAR BB| Open rates'!L15*0.82 + 25</f>
        <v>10029</v>
      </c>
      <c r="M15" s="26">
        <f>'BAR BB| Open rates'!M15*0.82 + 25</f>
        <v>10849</v>
      </c>
      <c r="N15" s="26">
        <f>'BAR BB| Open rates'!N15*0.82 + 25</f>
        <v>10029</v>
      </c>
      <c r="O15" s="26">
        <f>'BAR BB| Open rates'!O15*0.82 + 25</f>
        <v>10849</v>
      </c>
      <c r="P15" s="26">
        <f>'BAR BB| Open rates'!P15*0.82 + 25</f>
        <v>10029</v>
      </c>
      <c r="Q15" s="26">
        <f>'BAR BB| Open rates'!Q15*0.82 + 25</f>
        <v>10029</v>
      </c>
      <c r="R15" s="26">
        <f>'BAR BB| Open rates'!R15*0.82 + 25</f>
        <v>10849</v>
      </c>
      <c r="S15" s="26">
        <f>'BAR BB| Open rates'!S15*0.82 + 25</f>
        <v>10849</v>
      </c>
      <c r="T15" s="26">
        <f>'BAR BB| Open rates'!T15*0.82 + 25</f>
        <v>10849</v>
      </c>
      <c r="U15" s="26">
        <f>'BAR BB| Open rates'!U15*0.82 + 25</f>
        <v>10849</v>
      </c>
      <c r="V15" s="26">
        <f>'BAR BB| Open rates'!V15*0.82 + 25</f>
        <v>12899</v>
      </c>
      <c r="W15" s="26">
        <f>'BAR BB| Open rates'!W15*0.82 + 25</f>
        <v>11915</v>
      </c>
      <c r="X15" s="26">
        <f>'BAR BB| Open rates'!X15*0.82 + 25</f>
        <v>18475</v>
      </c>
      <c r="Y15" s="26">
        <f>'BAR BB| Open rates'!Y15*0.82 + 25</f>
        <v>37663</v>
      </c>
      <c r="Z15" s="26">
        <f>'BAR BB| Open rates'!Z15*0.82 + 25</f>
        <v>37663</v>
      </c>
      <c r="AA15" s="26">
        <f>'BAR BB| Open rates'!AA15*0.82 + 25</f>
        <v>37663</v>
      </c>
      <c r="AB15" s="26">
        <f>'BAR BB| Open rates'!AB15*0.82 + 25</f>
        <v>40123</v>
      </c>
      <c r="AC15" s="26">
        <f>'BAR BB| Open rates'!AC15*0.82 + 25</f>
        <v>37663</v>
      </c>
      <c r="AD15" s="26">
        <f>'BAR BB| Open rates'!AD15*0.82 + 25</f>
        <v>27003</v>
      </c>
      <c r="AE15" s="26">
        <f>'BAR BB| Open rates'!AE15*0.82 + 25</f>
        <v>19623</v>
      </c>
      <c r="AF15" s="26">
        <f>'BAR BB| Open rates'!AF15*0.82 + 25</f>
        <v>21263</v>
      </c>
      <c r="AG15" s="26">
        <f>'BAR BB| Open rates'!AG15*0.82 + 25</f>
        <v>22903</v>
      </c>
      <c r="AH15" s="26">
        <f>'BAR BB| Open rates'!AH15*0.82 + 25</f>
        <v>21263</v>
      </c>
      <c r="AI15" s="26">
        <f>'BAR BB| Open rates'!AI15*0.82 + 25</f>
        <v>22903</v>
      </c>
      <c r="AJ15" s="26">
        <f>'BAR BB| Open rates'!AJ15*0.82 + 25</f>
        <v>24543</v>
      </c>
      <c r="AK15" s="26">
        <f>'BAR BB| Open rates'!AK15*0.82 + 25</f>
        <v>27823</v>
      </c>
      <c r="AL15" s="26">
        <f>'BAR BB| Open rates'!AL15*0.82 + 25</f>
        <v>31102.999999999996</v>
      </c>
      <c r="AM15" s="26">
        <f>'BAR BB| Open rates'!AM15*0.82 + 25</f>
        <v>27823</v>
      </c>
      <c r="AN15" s="26">
        <f>'BAR BB| Open rates'!AN15*0.82 + 25</f>
        <v>34383</v>
      </c>
      <c r="AO15" s="26">
        <f>'BAR BB| Open rates'!AO15*0.82 + 25</f>
        <v>36843</v>
      </c>
      <c r="AP15" s="26">
        <f>'BAR BB| Open rates'!AP15*0.82 + 25</f>
        <v>24543</v>
      </c>
      <c r="AQ15" s="26">
        <f>'BAR BB| Open rates'!AQ15*0.82 + 25</f>
        <v>19623</v>
      </c>
      <c r="AR15" s="26">
        <f>'BAR BB| Open rates'!AR15*0.82 + 25</f>
        <v>16507</v>
      </c>
      <c r="AS15" s="26">
        <f>'BAR BB| Open rates'!AS15*0.82 + 25</f>
        <v>15686.999999999998</v>
      </c>
      <c r="AT15" s="26">
        <f>'BAR BB| Open rates'!AT15*0.82 + 25</f>
        <v>14703</v>
      </c>
      <c r="AU15" s="26">
        <f>'BAR BB| Open rates'!AU15*0.82 + 25</f>
        <v>11915</v>
      </c>
      <c r="AV15" s="26">
        <f>'BAR BB| Open rates'!AV15*0.82 + 25</f>
        <v>13063</v>
      </c>
      <c r="AW15" s="26">
        <f>'BAR BB| Open rates'!AW15*0.82 + 25</f>
        <v>13637</v>
      </c>
      <c r="AX15" s="26">
        <f>'BAR BB| Open rates'!AX15*0.82 + 25</f>
        <v>13063</v>
      </c>
      <c r="AY15" s="26">
        <f>'BAR BB| Open rates'!AY15*0.82 + 25</f>
        <v>13063</v>
      </c>
      <c r="AZ15" s="26">
        <f>'BAR BB| Open rates'!AZ15*0.82 + 25</f>
        <v>13637</v>
      </c>
      <c r="BA15" s="26">
        <f>'BAR BB| Open rates'!BA15*0.82 + 25</f>
        <v>13063</v>
      </c>
      <c r="BB15" s="26">
        <f>'BAR BB| Open rates'!BB15*0.82 + 25</f>
        <v>13637</v>
      </c>
      <c r="BC15" s="26">
        <f>'BAR BB| Open rates'!BC15*0.82 + 25</f>
        <v>13063</v>
      </c>
    </row>
    <row r="16" spans="1:55" s="76" customFormat="1" ht="12" customHeight="1" x14ac:dyDescent="0.2">
      <c r="A16" s="15">
        <v>2</v>
      </c>
      <c r="B16" s="26">
        <f>'BAR BB| Open rates'!B16*0.82 + 25</f>
        <v>13145</v>
      </c>
      <c r="C16" s="26">
        <f>'BAR BB| Open rates'!C16*0.82 + 25</f>
        <v>14129</v>
      </c>
      <c r="D16" s="26">
        <f>'BAR BB| Open rates'!D16*0.82 + 25</f>
        <v>14129</v>
      </c>
      <c r="E16" s="26">
        <f>'BAR BB| Open rates'!E16*0.82 + 25</f>
        <v>17245</v>
      </c>
      <c r="F16" s="26">
        <f>'BAR BB| Open rates'!F16*0.82 + 25</f>
        <v>12079</v>
      </c>
      <c r="G16" s="26">
        <f>'BAR BB| Open rates'!G16*0.82 + 25</f>
        <v>12079</v>
      </c>
      <c r="H16" s="26">
        <f>'BAR BB| Open rates'!H16*0.82 + 25</f>
        <v>11259</v>
      </c>
      <c r="I16" s="26">
        <f>'BAR BB| Open rates'!I16*0.82 + 25</f>
        <v>12079</v>
      </c>
      <c r="J16" s="26">
        <f>'BAR BB| Open rates'!J16*0.82 + 25</f>
        <v>11259</v>
      </c>
      <c r="K16" s="26">
        <f>'BAR BB| Open rates'!K16*0.82 + 25</f>
        <v>12079</v>
      </c>
      <c r="L16" s="26">
        <f>'BAR BB| Open rates'!L16*0.82 + 25</f>
        <v>11259</v>
      </c>
      <c r="M16" s="26">
        <f>'BAR BB| Open rates'!M16*0.82 + 25</f>
        <v>12079</v>
      </c>
      <c r="N16" s="26">
        <f>'BAR BB| Open rates'!N16*0.82 + 25</f>
        <v>11259</v>
      </c>
      <c r="O16" s="26">
        <f>'BAR BB| Open rates'!O16*0.82 + 25</f>
        <v>12079</v>
      </c>
      <c r="P16" s="26">
        <f>'BAR BB| Open rates'!P16*0.82 + 25</f>
        <v>11259</v>
      </c>
      <c r="Q16" s="26">
        <f>'BAR BB| Open rates'!Q16*0.82 + 25</f>
        <v>11259</v>
      </c>
      <c r="R16" s="26">
        <f>'BAR BB| Open rates'!R16*0.82 + 25</f>
        <v>12079</v>
      </c>
      <c r="S16" s="26">
        <f>'BAR BB| Open rates'!S16*0.82 + 25</f>
        <v>12079</v>
      </c>
      <c r="T16" s="26">
        <f>'BAR BB| Open rates'!T16*0.82 + 25</f>
        <v>12079</v>
      </c>
      <c r="U16" s="26">
        <f>'BAR BB| Open rates'!U16*0.82 + 25</f>
        <v>12079</v>
      </c>
      <c r="V16" s="26">
        <f>'BAR BB| Open rates'!V16*0.82 + 25</f>
        <v>14129</v>
      </c>
      <c r="W16" s="26">
        <f>'BAR BB| Open rates'!W16*0.82 + 25</f>
        <v>13145</v>
      </c>
      <c r="X16" s="26">
        <f>'BAR BB| Open rates'!X16*0.82 + 25</f>
        <v>19705</v>
      </c>
      <c r="Y16" s="26">
        <f>'BAR BB| Open rates'!Y16*0.82 + 25</f>
        <v>39303</v>
      </c>
      <c r="Z16" s="26">
        <f>'BAR BB| Open rates'!Z16*0.82 + 25</f>
        <v>39303</v>
      </c>
      <c r="AA16" s="26">
        <f>'BAR BB| Open rates'!AA16*0.82 + 25</f>
        <v>39303</v>
      </c>
      <c r="AB16" s="26">
        <f>'BAR BB| Open rates'!AB16*0.82 + 25</f>
        <v>41763</v>
      </c>
      <c r="AC16" s="26">
        <f>'BAR BB| Open rates'!AC16*0.82 + 25</f>
        <v>39303</v>
      </c>
      <c r="AD16" s="26">
        <f>'BAR BB| Open rates'!AD16*0.82 + 25</f>
        <v>28643</v>
      </c>
      <c r="AE16" s="26">
        <f>'BAR BB| Open rates'!AE16*0.82 + 25</f>
        <v>21263</v>
      </c>
      <c r="AF16" s="26">
        <f>'BAR BB| Open rates'!AF16*0.82 + 25</f>
        <v>22903</v>
      </c>
      <c r="AG16" s="26">
        <f>'BAR BB| Open rates'!AG16*0.82 + 25</f>
        <v>24543</v>
      </c>
      <c r="AH16" s="26">
        <f>'BAR BB| Open rates'!AH16*0.82 + 25</f>
        <v>22903</v>
      </c>
      <c r="AI16" s="26">
        <f>'BAR BB| Open rates'!AI16*0.82 + 25</f>
        <v>24543</v>
      </c>
      <c r="AJ16" s="26">
        <f>'BAR BB| Open rates'!AJ16*0.82 + 25</f>
        <v>26183</v>
      </c>
      <c r="AK16" s="26">
        <f>'BAR BB| Open rates'!AK16*0.82 + 25</f>
        <v>29463</v>
      </c>
      <c r="AL16" s="26">
        <f>'BAR BB| Open rates'!AL16*0.82 + 25</f>
        <v>32742.999999999996</v>
      </c>
      <c r="AM16" s="26">
        <f>'BAR BB| Open rates'!AM16*0.82 + 25</f>
        <v>29463</v>
      </c>
      <c r="AN16" s="26">
        <f>'BAR BB| Open rates'!AN16*0.82 + 25</f>
        <v>36023</v>
      </c>
      <c r="AO16" s="26">
        <f>'BAR BB| Open rates'!AO16*0.82 + 25</f>
        <v>38483</v>
      </c>
      <c r="AP16" s="26">
        <f>'BAR BB| Open rates'!AP16*0.82 + 25</f>
        <v>26183</v>
      </c>
      <c r="AQ16" s="26">
        <f>'BAR BB| Open rates'!AQ16*0.82 + 25</f>
        <v>21263</v>
      </c>
      <c r="AR16" s="26">
        <f>'BAR BB| Open rates'!AR16*0.82 + 25</f>
        <v>18147</v>
      </c>
      <c r="AS16" s="26">
        <f>'BAR BB| Open rates'!AS16*0.82 + 25</f>
        <v>17327</v>
      </c>
      <c r="AT16" s="26">
        <f>'BAR BB| Open rates'!AT16*0.82 + 25</f>
        <v>16342.999999999998</v>
      </c>
      <c r="AU16" s="26">
        <f>'BAR BB| Open rates'!AU16*0.82 + 25</f>
        <v>13555</v>
      </c>
      <c r="AV16" s="26">
        <f>'BAR BB| Open rates'!AV16*0.82 + 25</f>
        <v>14703</v>
      </c>
      <c r="AW16" s="26">
        <f>'BAR BB| Open rates'!AW16*0.82 + 25</f>
        <v>15277</v>
      </c>
      <c r="AX16" s="26">
        <f>'BAR BB| Open rates'!AX16*0.82 + 25</f>
        <v>14703</v>
      </c>
      <c r="AY16" s="26">
        <f>'BAR BB| Open rates'!AY16*0.82 + 25</f>
        <v>14703</v>
      </c>
      <c r="AZ16" s="26">
        <f>'BAR BB| Open rates'!AZ16*0.82 + 25</f>
        <v>15277</v>
      </c>
      <c r="BA16" s="26">
        <f>'BAR BB| Open rates'!BA16*0.82 + 25</f>
        <v>14703</v>
      </c>
      <c r="BB16" s="26">
        <f>'BAR BB| Open rates'!BB16*0.82 + 25</f>
        <v>15277</v>
      </c>
      <c r="BC16" s="26">
        <f>'BAR BB| Open rates'!BC16*0.82 + 25</f>
        <v>14703</v>
      </c>
    </row>
    <row r="17" spans="1:55" s="76" customFormat="1" ht="12" customHeight="1" x14ac:dyDescent="0.2">
      <c r="A17" s="75" t="s">
        <v>160</v>
      </c>
      <c r="B17" s="26"/>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row>
    <row r="18" spans="1:55" s="76" customFormat="1" ht="12" customHeight="1" x14ac:dyDescent="0.2">
      <c r="A18" s="15">
        <v>1</v>
      </c>
      <c r="B18" s="26">
        <f>'BAR BB| Open rates'!B18*0.82 + 25</f>
        <v>12325</v>
      </c>
      <c r="C18" s="26">
        <f>'BAR BB| Open rates'!C18*0.82 + 25</f>
        <v>13309</v>
      </c>
      <c r="D18" s="26">
        <f>'BAR BB| Open rates'!D18*0.82 + 25</f>
        <v>13309</v>
      </c>
      <c r="E18" s="26">
        <f>'BAR BB| Open rates'!E18*0.82 + 25</f>
        <v>16425</v>
      </c>
      <c r="F18" s="26">
        <f>'BAR BB| Open rates'!F18*0.82 + 25</f>
        <v>11259</v>
      </c>
      <c r="G18" s="26">
        <f>'BAR BB| Open rates'!G18*0.82 + 25</f>
        <v>11259</v>
      </c>
      <c r="H18" s="26">
        <f>'BAR BB| Open rates'!H18*0.82 + 25</f>
        <v>10439</v>
      </c>
      <c r="I18" s="26">
        <f>'BAR BB| Open rates'!I18*0.82 + 25</f>
        <v>11259</v>
      </c>
      <c r="J18" s="26">
        <f>'BAR BB| Open rates'!J18*0.82 + 25</f>
        <v>10439</v>
      </c>
      <c r="K18" s="26">
        <f>'BAR BB| Open rates'!K18*0.82 + 25</f>
        <v>11259</v>
      </c>
      <c r="L18" s="26">
        <f>'BAR BB| Open rates'!L18*0.82 + 25</f>
        <v>10439</v>
      </c>
      <c r="M18" s="26">
        <f>'BAR BB| Open rates'!M18*0.82 + 25</f>
        <v>11259</v>
      </c>
      <c r="N18" s="26">
        <f>'BAR BB| Open rates'!N18*0.82 + 25</f>
        <v>10439</v>
      </c>
      <c r="O18" s="26">
        <f>'BAR BB| Open rates'!O18*0.82 + 25</f>
        <v>11259</v>
      </c>
      <c r="P18" s="26">
        <f>'BAR BB| Open rates'!P18*0.82 + 25</f>
        <v>10439</v>
      </c>
      <c r="Q18" s="26">
        <f>'BAR BB| Open rates'!Q18*0.82 + 25</f>
        <v>10439</v>
      </c>
      <c r="R18" s="26">
        <f>'BAR BB| Open rates'!R18*0.82 + 25</f>
        <v>11259</v>
      </c>
      <c r="S18" s="26">
        <f>'BAR BB| Open rates'!S18*0.82 + 25</f>
        <v>11259</v>
      </c>
      <c r="T18" s="26">
        <f>'BAR BB| Open rates'!T18*0.82 + 25</f>
        <v>11259</v>
      </c>
      <c r="U18" s="26">
        <f>'BAR BB| Open rates'!U18*0.82 + 25</f>
        <v>11259</v>
      </c>
      <c r="V18" s="26">
        <f>'BAR BB| Open rates'!V18*0.82 + 25</f>
        <v>13309</v>
      </c>
      <c r="W18" s="26">
        <f>'BAR BB| Open rates'!W18*0.82 + 25</f>
        <v>12325</v>
      </c>
      <c r="X18" s="26">
        <f>'BAR BB| Open rates'!X18*0.82 + 25</f>
        <v>18885</v>
      </c>
      <c r="Y18" s="26">
        <f>'BAR BB| Open rates'!Y18*0.82 + 25</f>
        <v>39303</v>
      </c>
      <c r="Z18" s="26">
        <f>'BAR BB| Open rates'!Z18*0.82 + 25</f>
        <v>39303</v>
      </c>
      <c r="AA18" s="26">
        <f>'BAR BB| Open rates'!AA18*0.82 + 25</f>
        <v>39303</v>
      </c>
      <c r="AB18" s="26">
        <f>'BAR BB| Open rates'!AB18*0.82 + 25</f>
        <v>41763</v>
      </c>
      <c r="AC18" s="26">
        <f>'BAR BB| Open rates'!AC18*0.82 + 25</f>
        <v>39303</v>
      </c>
      <c r="AD18" s="26">
        <f>'BAR BB| Open rates'!AD18*0.82 + 25</f>
        <v>27823</v>
      </c>
      <c r="AE18" s="26">
        <f>'BAR BB| Open rates'!AE18*0.82 + 25</f>
        <v>20443</v>
      </c>
      <c r="AF18" s="26">
        <f>'BAR BB| Open rates'!AF18*0.82 + 25</f>
        <v>22083</v>
      </c>
      <c r="AG18" s="26">
        <f>'BAR BB| Open rates'!AG18*0.82 + 25</f>
        <v>23723</v>
      </c>
      <c r="AH18" s="26">
        <f>'BAR BB| Open rates'!AH18*0.82 + 25</f>
        <v>22083</v>
      </c>
      <c r="AI18" s="26">
        <f>'BAR BB| Open rates'!AI18*0.82 + 25</f>
        <v>23723</v>
      </c>
      <c r="AJ18" s="26">
        <f>'BAR BB| Open rates'!AJ18*0.82 + 25</f>
        <v>25363</v>
      </c>
      <c r="AK18" s="26">
        <f>'BAR BB| Open rates'!AK18*0.82 + 25</f>
        <v>29463</v>
      </c>
      <c r="AL18" s="26">
        <f>'BAR BB| Open rates'!AL18*0.82 + 25</f>
        <v>32742.999999999996</v>
      </c>
      <c r="AM18" s="26">
        <f>'BAR BB| Open rates'!AM18*0.82 + 25</f>
        <v>29463</v>
      </c>
      <c r="AN18" s="26">
        <f>'BAR BB| Open rates'!AN18*0.82 + 25</f>
        <v>36023</v>
      </c>
      <c r="AO18" s="26">
        <f>'BAR BB| Open rates'!AO18*0.82 + 25</f>
        <v>38483</v>
      </c>
      <c r="AP18" s="26">
        <f>'BAR BB| Open rates'!AP18*0.82 + 25</f>
        <v>25363</v>
      </c>
      <c r="AQ18" s="26">
        <f>'BAR BB| Open rates'!AQ18*0.82 + 25</f>
        <v>20443</v>
      </c>
      <c r="AR18" s="26">
        <f>'BAR BB| Open rates'!AR18*0.82 + 25</f>
        <v>17327</v>
      </c>
      <c r="AS18" s="26">
        <f>'BAR BB| Open rates'!AS18*0.82 + 25</f>
        <v>16507</v>
      </c>
      <c r="AT18" s="26">
        <f>'BAR BB| Open rates'!AT18*0.82 + 25</f>
        <v>15522.999999999998</v>
      </c>
      <c r="AU18" s="26">
        <f>'BAR BB| Open rates'!AU18*0.82 + 25</f>
        <v>12325</v>
      </c>
      <c r="AV18" s="26">
        <f>'BAR BB| Open rates'!AV18*0.82 + 25</f>
        <v>13883</v>
      </c>
      <c r="AW18" s="26">
        <f>'BAR BB| Open rates'!AW18*0.82 + 25</f>
        <v>14457</v>
      </c>
      <c r="AX18" s="26">
        <f>'BAR BB| Open rates'!AX18*0.82 + 25</f>
        <v>13883</v>
      </c>
      <c r="AY18" s="26">
        <f>'BAR BB| Open rates'!AY18*0.82 + 25</f>
        <v>13883</v>
      </c>
      <c r="AZ18" s="26">
        <f>'BAR BB| Open rates'!AZ18*0.82 + 25</f>
        <v>14457</v>
      </c>
      <c r="BA18" s="26">
        <f>'BAR BB| Open rates'!BA18*0.82 + 25</f>
        <v>13883</v>
      </c>
      <c r="BB18" s="26">
        <f>'BAR BB| Open rates'!BB18*0.82 + 25</f>
        <v>14457</v>
      </c>
      <c r="BC18" s="26">
        <f>'BAR BB| Open rates'!BC18*0.82 + 25</f>
        <v>13883</v>
      </c>
    </row>
    <row r="19" spans="1:55" s="76" customFormat="1" ht="12" customHeight="1" x14ac:dyDescent="0.2">
      <c r="A19" s="15">
        <v>2</v>
      </c>
      <c r="B19" s="26">
        <f>'BAR BB| Open rates'!B19*0.82 + 25</f>
        <v>13555</v>
      </c>
      <c r="C19" s="26">
        <f>'BAR BB| Open rates'!C19*0.82 + 25</f>
        <v>14539</v>
      </c>
      <c r="D19" s="26">
        <f>'BAR BB| Open rates'!D19*0.82 + 25</f>
        <v>14539</v>
      </c>
      <c r="E19" s="26">
        <f>'BAR BB| Open rates'!E19*0.82 + 25</f>
        <v>17655</v>
      </c>
      <c r="F19" s="26">
        <f>'BAR BB| Open rates'!F19*0.82 + 25</f>
        <v>12489</v>
      </c>
      <c r="G19" s="26">
        <f>'BAR BB| Open rates'!G19*0.82 + 25</f>
        <v>12489</v>
      </c>
      <c r="H19" s="26">
        <f>'BAR BB| Open rates'!H19*0.82 + 25</f>
        <v>11669</v>
      </c>
      <c r="I19" s="26">
        <f>'BAR BB| Open rates'!I19*0.82 + 25</f>
        <v>12489</v>
      </c>
      <c r="J19" s="26">
        <f>'BAR BB| Open rates'!J19*0.82 + 25</f>
        <v>11669</v>
      </c>
      <c r="K19" s="26">
        <f>'BAR BB| Open rates'!K19*0.82 + 25</f>
        <v>12489</v>
      </c>
      <c r="L19" s="26">
        <f>'BAR BB| Open rates'!L19*0.82 + 25</f>
        <v>11669</v>
      </c>
      <c r="M19" s="26">
        <f>'BAR BB| Open rates'!M19*0.82 + 25</f>
        <v>12489</v>
      </c>
      <c r="N19" s="26">
        <f>'BAR BB| Open rates'!N19*0.82 + 25</f>
        <v>11669</v>
      </c>
      <c r="O19" s="26">
        <f>'BAR BB| Open rates'!O19*0.82 + 25</f>
        <v>12489</v>
      </c>
      <c r="P19" s="26">
        <f>'BAR BB| Open rates'!P19*0.82 + 25</f>
        <v>11669</v>
      </c>
      <c r="Q19" s="26">
        <f>'BAR BB| Open rates'!Q19*0.82 + 25</f>
        <v>11669</v>
      </c>
      <c r="R19" s="26">
        <f>'BAR BB| Open rates'!R19*0.82 + 25</f>
        <v>12489</v>
      </c>
      <c r="S19" s="26">
        <f>'BAR BB| Open rates'!S19*0.82 + 25</f>
        <v>12489</v>
      </c>
      <c r="T19" s="26">
        <f>'BAR BB| Open rates'!T19*0.82 + 25</f>
        <v>12489</v>
      </c>
      <c r="U19" s="26">
        <f>'BAR BB| Open rates'!U19*0.82 + 25</f>
        <v>12489</v>
      </c>
      <c r="V19" s="26">
        <f>'BAR BB| Open rates'!V19*0.82 + 25</f>
        <v>14539</v>
      </c>
      <c r="W19" s="26">
        <f>'BAR BB| Open rates'!W19*0.82 + 25</f>
        <v>13555</v>
      </c>
      <c r="X19" s="26">
        <f>'BAR BB| Open rates'!X19*0.82 + 25</f>
        <v>20115</v>
      </c>
      <c r="Y19" s="26">
        <f>'BAR BB| Open rates'!Y19*0.82 + 25</f>
        <v>40943</v>
      </c>
      <c r="Z19" s="26">
        <f>'BAR BB| Open rates'!Z19*0.82 + 25</f>
        <v>40943</v>
      </c>
      <c r="AA19" s="26">
        <f>'BAR BB| Open rates'!AA19*0.82 + 25</f>
        <v>40943</v>
      </c>
      <c r="AB19" s="26">
        <f>'BAR BB| Open rates'!AB19*0.82 + 25</f>
        <v>43403</v>
      </c>
      <c r="AC19" s="26">
        <f>'BAR BB| Open rates'!AC19*0.82 + 25</f>
        <v>40943</v>
      </c>
      <c r="AD19" s="26">
        <f>'BAR BB| Open rates'!AD19*0.82 + 25</f>
        <v>29463</v>
      </c>
      <c r="AE19" s="26">
        <f>'BAR BB| Open rates'!AE19*0.82 + 25</f>
        <v>22083</v>
      </c>
      <c r="AF19" s="26">
        <f>'BAR BB| Open rates'!AF19*0.82 + 25</f>
        <v>23723</v>
      </c>
      <c r="AG19" s="26">
        <f>'BAR BB| Open rates'!AG19*0.82 + 25</f>
        <v>25363</v>
      </c>
      <c r="AH19" s="26">
        <f>'BAR BB| Open rates'!AH19*0.82 + 25</f>
        <v>23723</v>
      </c>
      <c r="AI19" s="26">
        <f>'BAR BB| Open rates'!AI19*0.82 + 25</f>
        <v>25363</v>
      </c>
      <c r="AJ19" s="26">
        <f>'BAR BB| Open rates'!AJ19*0.82 + 25</f>
        <v>27003</v>
      </c>
      <c r="AK19" s="26">
        <f>'BAR BB| Open rates'!AK19*0.82 + 25</f>
        <v>31102.999999999996</v>
      </c>
      <c r="AL19" s="26">
        <f>'BAR BB| Open rates'!AL19*0.82 + 25</f>
        <v>34383</v>
      </c>
      <c r="AM19" s="26">
        <f>'BAR BB| Open rates'!AM19*0.82 + 25</f>
        <v>31102.999999999996</v>
      </c>
      <c r="AN19" s="26">
        <f>'BAR BB| Open rates'!AN19*0.82 + 25</f>
        <v>37663</v>
      </c>
      <c r="AO19" s="26">
        <f>'BAR BB| Open rates'!AO19*0.82 + 25</f>
        <v>40123</v>
      </c>
      <c r="AP19" s="26">
        <f>'BAR BB| Open rates'!AP19*0.82 + 25</f>
        <v>27003</v>
      </c>
      <c r="AQ19" s="26">
        <f>'BAR BB| Open rates'!AQ19*0.82 + 25</f>
        <v>22083</v>
      </c>
      <c r="AR19" s="26">
        <f>'BAR BB| Open rates'!AR19*0.82 + 25</f>
        <v>18967</v>
      </c>
      <c r="AS19" s="26">
        <f>'BAR BB| Open rates'!AS19*0.82 + 25</f>
        <v>18147</v>
      </c>
      <c r="AT19" s="26">
        <f>'BAR BB| Open rates'!AT19*0.82 + 25</f>
        <v>17163</v>
      </c>
      <c r="AU19" s="26">
        <f>'BAR BB| Open rates'!AU19*0.82 + 25</f>
        <v>13965</v>
      </c>
      <c r="AV19" s="26">
        <f>'BAR BB| Open rates'!AV19*0.82 + 25</f>
        <v>15522.999999999998</v>
      </c>
      <c r="AW19" s="26">
        <f>'BAR BB| Open rates'!AW19*0.82 + 25</f>
        <v>16096.999999999998</v>
      </c>
      <c r="AX19" s="26">
        <f>'BAR BB| Open rates'!AX19*0.82 + 25</f>
        <v>15522.999999999998</v>
      </c>
      <c r="AY19" s="26">
        <f>'BAR BB| Open rates'!AY19*0.82 + 25</f>
        <v>15522.999999999998</v>
      </c>
      <c r="AZ19" s="26">
        <f>'BAR BB| Open rates'!AZ19*0.82 + 25</f>
        <v>16096.999999999998</v>
      </c>
      <c r="BA19" s="26">
        <f>'BAR BB| Open rates'!BA19*0.82 + 25</f>
        <v>15522.999999999998</v>
      </c>
      <c r="BB19" s="26">
        <f>'BAR BB| Open rates'!BB19*0.82 + 25</f>
        <v>16096.999999999998</v>
      </c>
      <c r="BC19" s="26">
        <f>'BAR BB| Open rates'!BC19*0.82 + 25</f>
        <v>15522.999999999998</v>
      </c>
    </row>
    <row r="20" spans="1:55" s="76" customFormat="1" ht="12" customHeight="1" x14ac:dyDescent="0.2">
      <c r="A20" s="75" t="s">
        <v>56</v>
      </c>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row>
    <row r="21" spans="1:55" s="76" customFormat="1" ht="12" customHeight="1" x14ac:dyDescent="0.2">
      <c r="A21" s="15">
        <v>1</v>
      </c>
      <c r="B21" s="26">
        <f>'BAR BB| Open rates'!B21*0.82 + 25</f>
        <v>13883</v>
      </c>
      <c r="C21" s="26">
        <f>'BAR BB| Open rates'!C21*0.82 + 25</f>
        <v>14867</v>
      </c>
      <c r="D21" s="26">
        <f>'BAR BB| Open rates'!D21*0.82 + 25</f>
        <v>14867</v>
      </c>
      <c r="E21" s="26">
        <f>'BAR BB| Open rates'!E21*0.82 + 25</f>
        <v>17983</v>
      </c>
      <c r="F21" s="26">
        <f>'BAR BB| Open rates'!F21*0.82 + 25</f>
        <v>12817</v>
      </c>
      <c r="G21" s="26">
        <f>'BAR BB| Open rates'!G21*0.82 + 25</f>
        <v>12817</v>
      </c>
      <c r="H21" s="26">
        <f>'BAR BB| Open rates'!H21*0.82 + 25</f>
        <v>11997</v>
      </c>
      <c r="I21" s="26">
        <f>'BAR BB| Open rates'!I21*0.82 + 25</f>
        <v>12817</v>
      </c>
      <c r="J21" s="26">
        <f>'BAR BB| Open rates'!J21*0.82 + 25</f>
        <v>11997</v>
      </c>
      <c r="K21" s="26">
        <f>'BAR BB| Open rates'!K21*0.82 + 25</f>
        <v>12817</v>
      </c>
      <c r="L21" s="26">
        <f>'BAR BB| Open rates'!L21*0.82 + 25</f>
        <v>11997</v>
      </c>
      <c r="M21" s="26">
        <f>'BAR BB| Open rates'!M21*0.82 + 25</f>
        <v>12817</v>
      </c>
      <c r="N21" s="26">
        <f>'BAR BB| Open rates'!N21*0.82 + 25</f>
        <v>11997</v>
      </c>
      <c r="O21" s="26">
        <f>'BAR BB| Open rates'!O21*0.82 + 25</f>
        <v>12817</v>
      </c>
      <c r="P21" s="26">
        <f>'BAR BB| Open rates'!P21*0.82 + 25</f>
        <v>11997</v>
      </c>
      <c r="Q21" s="26">
        <f>'BAR BB| Open rates'!Q21*0.82 + 25</f>
        <v>11997</v>
      </c>
      <c r="R21" s="26">
        <f>'BAR BB| Open rates'!R21*0.82 + 25</f>
        <v>12817</v>
      </c>
      <c r="S21" s="26">
        <f>'BAR BB| Open rates'!S21*0.82 + 25</f>
        <v>12817</v>
      </c>
      <c r="T21" s="26">
        <f>'BAR BB| Open rates'!T21*0.82 + 25</f>
        <v>12817</v>
      </c>
      <c r="U21" s="26">
        <f>'BAR BB| Open rates'!U21*0.82 + 25</f>
        <v>12817</v>
      </c>
      <c r="V21" s="26">
        <f>'BAR BB| Open rates'!V21*0.82 + 25</f>
        <v>14867</v>
      </c>
      <c r="W21" s="26">
        <f>'BAR BB| Open rates'!W21*0.82 + 25</f>
        <v>13883</v>
      </c>
      <c r="X21" s="26">
        <f>'BAR BB| Open rates'!X21*0.82 + 25</f>
        <v>20443</v>
      </c>
      <c r="Y21" s="26">
        <f>'BAR BB| Open rates'!Y21*0.82 + 25</f>
        <v>64722.999999999993</v>
      </c>
      <c r="Z21" s="26">
        <f>'BAR BB| Open rates'!Z21*0.82 + 25</f>
        <v>64722.999999999993</v>
      </c>
      <c r="AA21" s="26">
        <f>'BAR BB| Open rates'!AA21*0.82 + 25</f>
        <v>64722.999999999993</v>
      </c>
      <c r="AB21" s="26">
        <f>'BAR BB| Open rates'!AB21*0.82 + 25</f>
        <v>67183</v>
      </c>
      <c r="AC21" s="26">
        <f>'BAR BB| Open rates'!AC21*0.82 + 25</f>
        <v>64722.999999999993</v>
      </c>
      <c r="AD21" s="26">
        <f>'BAR BB| Open rates'!AD21*0.82 + 25</f>
        <v>43403</v>
      </c>
      <c r="AE21" s="26">
        <f>'BAR BB| Open rates'!AE21*0.82 + 25</f>
        <v>36023</v>
      </c>
      <c r="AF21" s="26">
        <f>'BAR BB| Open rates'!AF21*0.82 + 25</f>
        <v>37663</v>
      </c>
      <c r="AG21" s="26">
        <f>'BAR BB| Open rates'!AG21*0.82 + 25</f>
        <v>39303</v>
      </c>
      <c r="AH21" s="26">
        <f>'BAR BB| Open rates'!AH21*0.82 + 25</f>
        <v>37663</v>
      </c>
      <c r="AI21" s="26">
        <f>'BAR BB| Open rates'!AI21*0.82 + 25</f>
        <v>39303</v>
      </c>
      <c r="AJ21" s="26">
        <f>'BAR BB| Open rates'!AJ21*0.82 + 25</f>
        <v>40943</v>
      </c>
      <c r="AK21" s="26">
        <f>'BAR BB| Open rates'!AK21*0.82 + 25</f>
        <v>49143</v>
      </c>
      <c r="AL21" s="26">
        <f>'BAR BB| Open rates'!AL21*0.82 + 25</f>
        <v>52423</v>
      </c>
      <c r="AM21" s="26">
        <f>'BAR BB| Open rates'!AM21*0.82 + 25</f>
        <v>49143</v>
      </c>
      <c r="AN21" s="26">
        <f>'BAR BB| Open rates'!AN21*0.82 + 25</f>
        <v>55703</v>
      </c>
      <c r="AO21" s="26">
        <f>'BAR BB| Open rates'!AO21*0.82 + 25</f>
        <v>59803</v>
      </c>
      <c r="AP21" s="26">
        <f>'BAR BB| Open rates'!AP21*0.82 + 25</f>
        <v>40943</v>
      </c>
      <c r="AQ21" s="26">
        <f>'BAR BB| Open rates'!AQ21*0.82 + 25</f>
        <v>36023</v>
      </c>
      <c r="AR21" s="26">
        <f>'BAR BB| Open rates'!AR21*0.82 + 25</f>
        <v>32907</v>
      </c>
      <c r="AS21" s="26">
        <f>'BAR BB| Open rates'!AS21*0.82 + 25</f>
        <v>32086.999999999996</v>
      </c>
      <c r="AT21" s="26">
        <f>'BAR BB| Open rates'!AT21*0.82 + 25</f>
        <v>31102.999999999996</v>
      </c>
      <c r="AU21" s="26">
        <f>'BAR BB| Open rates'!AU21*0.82 + 25</f>
        <v>13883</v>
      </c>
      <c r="AV21" s="26">
        <f>'BAR BB| Open rates'!AV21*0.82 + 25</f>
        <v>29463</v>
      </c>
      <c r="AW21" s="26">
        <f>'BAR BB| Open rates'!AW21*0.82 + 25</f>
        <v>30037</v>
      </c>
      <c r="AX21" s="26">
        <f>'BAR BB| Open rates'!AX21*0.82 + 25</f>
        <v>29463</v>
      </c>
      <c r="AY21" s="26">
        <f>'BAR BB| Open rates'!AY21*0.82 + 25</f>
        <v>29463</v>
      </c>
      <c r="AZ21" s="26">
        <f>'BAR BB| Open rates'!AZ21*0.82 + 25</f>
        <v>30037</v>
      </c>
      <c r="BA21" s="26">
        <f>'BAR BB| Open rates'!BA21*0.82 + 25</f>
        <v>29463</v>
      </c>
      <c r="BB21" s="26">
        <f>'BAR BB| Open rates'!BB21*0.82 + 25</f>
        <v>30037</v>
      </c>
      <c r="BC21" s="26">
        <f>'BAR BB| Open rates'!BC21*0.82 + 25</f>
        <v>29463</v>
      </c>
    </row>
    <row r="22" spans="1:55" s="76" customFormat="1" ht="12" customHeight="1" x14ac:dyDescent="0.2">
      <c r="A22" s="15">
        <v>2</v>
      </c>
      <c r="B22" s="26">
        <f>'BAR BB| Open rates'!B22*0.82 + 25</f>
        <v>15113</v>
      </c>
      <c r="C22" s="26">
        <f>'BAR BB| Open rates'!C22*0.82 + 25</f>
        <v>16096.999999999998</v>
      </c>
      <c r="D22" s="26">
        <f>'BAR BB| Open rates'!D22*0.82 + 25</f>
        <v>16096.999999999998</v>
      </c>
      <c r="E22" s="26">
        <f>'BAR BB| Open rates'!E22*0.82 + 25</f>
        <v>19213</v>
      </c>
      <c r="F22" s="26">
        <f>'BAR BB| Open rates'!F22*0.82 + 25</f>
        <v>14047</v>
      </c>
      <c r="G22" s="26">
        <f>'BAR BB| Open rates'!G22*0.82 + 25</f>
        <v>14047</v>
      </c>
      <c r="H22" s="26">
        <f>'BAR BB| Open rates'!H22*0.82 + 25</f>
        <v>13227</v>
      </c>
      <c r="I22" s="26">
        <f>'BAR BB| Open rates'!I22*0.82 + 25</f>
        <v>14047</v>
      </c>
      <c r="J22" s="26">
        <f>'BAR BB| Open rates'!J22*0.82 + 25</f>
        <v>13227</v>
      </c>
      <c r="K22" s="26">
        <f>'BAR BB| Open rates'!K22*0.82 + 25</f>
        <v>14047</v>
      </c>
      <c r="L22" s="26">
        <f>'BAR BB| Open rates'!L22*0.82 + 25</f>
        <v>13227</v>
      </c>
      <c r="M22" s="26">
        <f>'BAR BB| Open rates'!M22*0.82 + 25</f>
        <v>14047</v>
      </c>
      <c r="N22" s="26">
        <f>'BAR BB| Open rates'!N22*0.82 + 25</f>
        <v>13227</v>
      </c>
      <c r="O22" s="26">
        <f>'BAR BB| Open rates'!O22*0.82 + 25</f>
        <v>14047</v>
      </c>
      <c r="P22" s="26">
        <f>'BAR BB| Open rates'!P22*0.82 + 25</f>
        <v>13227</v>
      </c>
      <c r="Q22" s="26">
        <f>'BAR BB| Open rates'!Q22*0.82 + 25</f>
        <v>13227</v>
      </c>
      <c r="R22" s="26">
        <f>'BAR BB| Open rates'!R22*0.82 + 25</f>
        <v>14047</v>
      </c>
      <c r="S22" s="26">
        <f>'BAR BB| Open rates'!S22*0.82 + 25</f>
        <v>14047</v>
      </c>
      <c r="T22" s="26">
        <f>'BAR BB| Open rates'!T22*0.82 + 25</f>
        <v>14047</v>
      </c>
      <c r="U22" s="26">
        <f>'BAR BB| Open rates'!U22*0.82 + 25</f>
        <v>14047</v>
      </c>
      <c r="V22" s="26">
        <f>'BAR BB| Open rates'!V22*0.82 + 25</f>
        <v>16096.999999999998</v>
      </c>
      <c r="W22" s="26">
        <f>'BAR BB| Open rates'!W22*0.82 + 25</f>
        <v>15113</v>
      </c>
      <c r="X22" s="26">
        <f>'BAR BB| Open rates'!X22*0.82 + 25</f>
        <v>21673</v>
      </c>
      <c r="Y22" s="26">
        <f>'BAR BB| Open rates'!Y22*0.82 + 25</f>
        <v>66363</v>
      </c>
      <c r="Z22" s="26">
        <f>'BAR BB| Open rates'!Z22*0.82 + 25</f>
        <v>66363</v>
      </c>
      <c r="AA22" s="26">
        <f>'BAR BB| Open rates'!AA22*0.82 + 25</f>
        <v>66363</v>
      </c>
      <c r="AB22" s="26">
        <f>'BAR BB| Open rates'!AB22*0.82 + 25</f>
        <v>68823</v>
      </c>
      <c r="AC22" s="26">
        <f>'BAR BB| Open rates'!AC22*0.82 + 25</f>
        <v>66363</v>
      </c>
      <c r="AD22" s="26">
        <f>'BAR BB| Open rates'!AD22*0.82 + 25</f>
        <v>45043</v>
      </c>
      <c r="AE22" s="26">
        <f>'BAR BB| Open rates'!AE22*0.82 + 25</f>
        <v>37663</v>
      </c>
      <c r="AF22" s="26">
        <f>'BAR BB| Open rates'!AF22*0.82 + 25</f>
        <v>39303</v>
      </c>
      <c r="AG22" s="26">
        <f>'BAR BB| Open rates'!AG22*0.82 + 25</f>
        <v>40943</v>
      </c>
      <c r="AH22" s="26">
        <f>'BAR BB| Open rates'!AH22*0.82 + 25</f>
        <v>39303</v>
      </c>
      <c r="AI22" s="26">
        <f>'BAR BB| Open rates'!AI22*0.82 + 25</f>
        <v>40943</v>
      </c>
      <c r="AJ22" s="26">
        <f>'BAR BB| Open rates'!AJ22*0.82 + 25</f>
        <v>42583</v>
      </c>
      <c r="AK22" s="26">
        <f>'BAR BB| Open rates'!AK22*0.82 + 25</f>
        <v>50783</v>
      </c>
      <c r="AL22" s="26">
        <f>'BAR BB| Open rates'!AL22*0.82 + 25</f>
        <v>54063</v>
      </c>
      <c r="AM22" s="26">
        <f>'BAR BB| Open rates'!AM22*0.82 + 25</f>
        <v>50783</v>
      </c>
      <c r="AN22" s="26">
        <f>'BAR BB| Open rates'!AN22*0.82 + 25</f>
        <v>57343</v>
      </c>
      <c r="AO22" s="26">
        <f>'BAR BB| Open rates'!AO22*0.82 + 25</f>
        <v>61442.999999999993</v>
      </c>
      <c r="AP22" s="26">
        <f>'BAR BB| Open rates'!AP22*0.82 + 25</f>
        <v>42583</v>
      </c>
      <c r="AQ22" s="26">
        <f>'BAR BB| Open rates'!AQ22*0.82 + 25</f>
        <v>37663</v>
      </c>
      <c r="AR22" s="26">
        <f>'BAR BB| Open rates'!AR22*0.82 + 25</f>
        <v>34547</v>
      </c>
      <c r="AS22" s="26">
        <f>'BAR BB| Open rates'!AS22*0.82 + 25</f>
        <v>33727</v>
      </c>
      <c r="AT22" s="26">
        <f>'BAR BB| Open rates'!AT22*0.82 + 25</f>
        <v>32742.999999999996</v>
      </c>
      <c r="AU22" s="26">
        <f>'BAR BB| Open rates'!AU22*0.82 + 25</f>
        <v>15522.999999999998</v>
      </c>
      <c r="AV22" s="26">
        <f>'BAR BB| Open rates'!AV22*0.82 + 25</f>
        <v>31102.999999999996</v>
      </c>
      <c r="AW22" s="26">
        <f>'BAR BB| Open rates'!AW22*0.82 + 25</f>
        <v>31676.999999999996</v>
      </c>
      <c r="AX22" s="26">
        <f>'BAR BB| Open rates'!AX22*0.82 + 25</f>
        <v>31102.999999999996</v>
      </c>
      <c r="AY22" s="26">
        <f>'BAR BB| Open rates'!AY22*0.82 + 25</f>
        <v>31102.999999999996</v>
      </c>
      <c r="AZ22" s="26">
        <f>'BAR BB| Open rates'!AZ22*0.82 + 25</f>
        <v>31676.999999999996</v>
      </c>
      <c r="BA22" s="26">
        <f>'BAR BB| Open rates'!BA22*0.82 + 25</f>
        <v>31102.999999999996</v>
      </c>
      <c r="BB22" s="26">
        <f>'BAR BB| Open rates'!BB22*0.82 + 25</f>
        <v>31676.999999999996</v>
      </c>
      <c r="BC22" s="26">
        <f>'BAR BB| Open rates'!BC22*0.82 + 25</f>
        <v>31102.999999999996</v>
      </c>
    </row>
    <row r="23" spans="1:55" s="76" customFormat="1" ht="12" customHeight="1" x14ac:dyDescent="0.2">
      <c r="A23" s="15">
        <v>3</v>
      </c>
      <c r="B23" s="26">
        <f>'BAR BB| Open rates'!B23*0.82 + 25</f>
        <v>16342.999999999998</v>
      </c>
      <c r="C23" s="26">
        <f>'BAR BB| Open rates'!C23*0.82 + 25</f>
        <v>17327</v>
      </c>
      <c r="D23" s="26">
        <f>'BAR BB| Open rates'!D23*0.82 + 25</f>
        <v>17327</v>
      </c>
      <c r="E23" s="26">
        <f>'BAR BB| Open rates'!E23*0.82 + 25</f>
        <v>20443</v>
      </c>
      <c r="F23" s="26">
        <f>'BAR BB| Open rates'!F23*0.82 + 25</f>
        <v>15277</v>
      </c>
      <c r="G23" s="26">
        <f>'BAR BB| Open rates'!G23*0.82 + 25</f>
        <v>15277</v>
      </c>
      <c r="H23" s="26">
        <f>'BAR BB| Open rates'!H23*0.82 + 25</f>
        <v>14457</v>
      </c>
      <c r="I23" s="26">
        <f>'BAR BB| Open rates'!I23*0.82 + 25</f>
        <v>15277</v>
      </c>
      <c r="J23" s="26">
        <f>'BAR BB| Open rates'!J23*0.82 + 25</f>
        <v>14457</v>
      </c>
      <c r="K23" s="26">
        <f>'BAR BB| Open rates'!K23*0.82 + 25</f>
        <v>15277</v>
      </c>
      <c r="L23" s="26">
        <f>'BAR BB| Open rates'!L23*0.82 + 25</f>
        <v>14457</v>
      </c>
      <c r="M23" s="26">
        <f>'BAR BB| Open rates'!M23*0.82 + 25</f>
        <v>15277</v>
      </c>
      <c r="N23" s="26">
        <f>'BAR BB| Open rates'!N23*0.82 + 25</f>
        <v>14457</v>
      </c>
      <c r="O23" s="26">
        <f>'BAR BB| Open rates'!O23*0.82 + 25</f>
        <v>15277</v>
      </c>
      <c r="P23" s="26">
        <f>'BAR BB| Open rates'!P23*0.82 + 25</f>
        <v>14457</v>
      </c>
      <c r="Q23" s="26">
        <f>'BAR BB| Open rates'!Q23*0.82 + 25</f>
        <v>14457</v>
      </c>
      <c r="R23" s="26">
        <f>'BAR BB| Open rates'!R23*0.82 + 25</f>
        <v>15277</v>
      </c>
      <c r="S23" s="26">
        <f>'BAR BB| Open rates'!S23*0.82 + 25</f>
        <v>15277</v>
      </c>
      <c r="T23" s="26">
        <f>'BAR BB| Open rates'!T23*0.82 + 25</f>
        <v>15277</v>
      </c>
      <c r="U23" s="26">
        <f>'BAR BB| Open rates'!U23*0.82 + 25</f>
        <v>15277</v>
      </c>
      <c r="V23" s="26">
        <f>'BAR BB| Open rates'!V23*0.82 + 25</f>
        <v>17327</v>
      </c>
      <c r="W23" s="26">
        <f>'BAR BB| Open rates'!W23*0.82 + 25</f>
        <v>16342.999999999998</v>
      </c>
      <c r="X23" s="26">
        <f>'BAR BB| Open rates'!X23*0.82 + 25</f>
        <v>22903</v>
      </c>
      <c r="Y23" s="26">
        <f>'BAR BB| Open rates'!Y23*0.82 + 25</f>
        <v>68003</v>
      </c>
      <c r="Z23" s="26">
        <f>'BAR BB| Open rates'!Z23*0.82 + 25</f>
        <v>68003</v>
      </c>
      <c r="AA23" s="26">
        <f>'BAR BB| Open rates'!AA23*0.82 + 25</f>
        <v>68003</v>
      </c>
      <c r="AB23" s="26">
        <f>'BAR BB| Open rates'!AB23*0.82 + 25</f>
        <v>70463</v>
      </c>
      <c r="AC23" s="26">
        <f>'BAR BB| Open rates'!AC23*0.82 + 25</f>
        <v>68003</v>
      </c>
      <c r="AD23" s="26">
        <f>'BAR BB| Open rates'!AD23*0.82 + 25</f>
        <v>46683</v>
      </c>
      <c r="AE23" s="26">
        <f>'BAR BB| Open rates'!AE23*0.82 + 25</f>
        <v>39303</v>
      </c>
      <c r="AF23" s="26">
        <f>'BAR BB| Open rates'!AF23*0.82 + 25</f>
        <v>40943</v>
      </c>
      <c r="AG23" s="26">
        <f>'BAR BB| Open rates'!AG23*0.82 + 25</f>
        <v>42583</v>
      </c>
      <c r="AH23" s="26">
        <f>'BAR BB| Open rates'!AH23*0.82 + 25</f>
        <v>40943</v>
      </c>
      <c r="AI23" s="26">
        <f>'BAR BB| Open rates'!AI23*0.82 + 25</f>
        <v>42583</v>
      </c>
      <c r="AJ23" s="26">
        <f>'BAR BB| Open rates'!AJ23*0.82 + 25</f>
        <v>44223</v>
      </c>
      <c r="AK23" s="26">
        <f>'BAR BB| Open rates'!AK23*0.82 + 25</f>
        <v>52423</v>
      </c>
      <c r="AL23" s="26">
        <f>'BAR BB| Open rates'!AL23*0.82 + 25</f>
        <v>55703</v>
      </c>
      <c r="AM23" s="26">
        <f>'BAR BB| Open rates'!AM23*0.82 + 25</f>
        <v>52423</v>
      </c>
      <c r="AN23" s="26">
        <f>'BAR BB| Open rates'!AN23*0.82 + 25</f>
        <v>58983</v>
      </c>
      <c r="AO23" s="26">
        <f>'BAR BB| Open rates'!AO23*0.82 + 25</f>
        <v>63082.999999999993</v>
      </c>
      <c r="AP23" s="26">
        <f>'BAR BB| Open rates'!AP23*0.82 + 25</f>
        <v>44223</v>
      </c>
      <c r="AQ23" s="26">
        <f>'BAR BB| Open rates'!AQ23*0.82 + 25</f>
        <v>39303</v>
      </c>
      <c r="AR23" s="26">
        <f>'BAR BB| Open rates'!AR23*0.82 + 25</f>
        <v>36187</v>
      </c>
      <c r="AS23" s="26">
        <f>'BAR BB| Open rates'!AS23*0.82 + 25</f>
        <v>35367</v>
      </c>
      <c r="AT23" s="26">
        <f>'BAR BB| Open rates'!AT23*0.82 + 25</f>
        <v>34383</v>
      </c>
      <c r="AU23" s="26">
        <f>'BAR BB| Open rates'!AU23*0.82 + 25</f>
        <v>17163</v>
      </c>
      <c r="AV23" s="26">
        <f>'BAR BB| Open rates'!AV23*0.82 + 25</f>
        <v>32742.999999999996</v>
      </c>
      <c r="AW23" s="26">
        <f>'BAR BB| Open rates'!AW23*0.82 + 25</f>
        <v>33317</v>
      </c>
      <c r="AX23" s="26">
        <f>'BAR BB| Open rates'!AX23*0.82 + 25</f>
        <v>32742.999999999996</v>
      </c>
      <c r="AY23" s="26">
        <f>'BAR BB| Open rates'!AY23*0.82 + 25</f>
        <v>32742.999999999996</v>
      </c>
      <c r="AZ23" s="26">
        <f>'BAR BB| Open rates'!AZ23*0.82 + 25</f>
        <v>33317</v>
      </c>
      <c r="BA23" s="26">
        <f>'BAR BB| Open rates'!BA23*0.82 + 25</f>
        <v>32742.999999999996</v>
      </c>
      <c r="BB23" s="26">
        <f>'BAR BB| Open rates'!BB23*0.82 + 25</f>
        <v>33317</v>
      </c>
      <c r="BC23" s="26">
        <f>'BAR BB| Open rates'!BC23*0.82 + 25</f>
        <v>32742.999999999996</v>
      </c>
    </row>
    <row r="24" spans="1:55" s="76" customFormat="1" ht="12" customHeight="1" x14ac:dyDescent="0.2">
      <c r="A24" s="15">
        <v>4</v>
      </c>
      <c r="B24" s="26">
        <f>'BAR BB| Open rates'!B24*0.82 + 25</f>
        <v>17573</v>
      </c>
      <c r="C24" s="26">
        <f>'BAR BB| Open rates'!C24*0.82 + 25</f>
        <v>18557</v>
      </c>
      <c r="D24" s="26">
        <f>'BAR BB| Open rates'!D24*0.82 + 25</f>
        <v>18557</v>
      </c>
      <c r="E24" s="26">
        <f>'BAR BB| Open rates'!E24*0.82 + 25</f>
        <v>21673</v>
      </c>
      <c r="F24" s="26">
        <f>'BAR BB| Open rates'!F24*0.82 + 25</f>
        <v>16507</v>
      </c>
      <c r="G24" s="26">
        <f>'BAR BB| Open rates'!G24*0.82 + 25</f>
        <v>16507</v>
      </c>
      <c r="H24" s="26">
        <f>'BAR BB| Open rates'!H24*0.82 + 25</f>
        <v>15686.999999999998</v>
      </c>
      <c r="I24" s="26">
        <f>'BAR BB| Open rates'!I24*0.82 + 25</f>
        <v>16507</v>
      </c>
      <c r="J24" s="26">
        <f>'BAR BB| Open rates'!J24*0.82 + 25</f>
        <v>15686.999999999998</v>
      </c>
      <c r="K24" s="26">
        <f>'BAR BB| Open rates'!K24*0.82 + 25</f>
        <v>16507</v>
      </c>
      <c r="L24" s="26">
        <f>'BAR BB| Open rates'!L24*0.82 + 25</f>
        <v>15686.999999999998</v>
      </c>
      <c r="M24" s="26">
        <f>'BAR BB| Open rates'!M24*0.82 + 25</f>
        <v>16507</v>
      </c>
      <c r="N24" s="26">
        <f>'BAR BB| Open rates'!N24*0.82 + 25</f>
        <v>15686.999999999998</v>
      </c>
      <c r="O24" s="26">
        <f>'BAR BB| Open rates'!O24*0.82 + 25</f>
        <v>16507</v>
      </c>
      <c r="P24" s="26">
        <f>'BAR BB| Open rates'!P24*0.82 + 25</f>
        <v>15686.999999999998</v>
      </c>
      <c r="Q24" s="26">
        <f>'BAR BB| Open rates'!Q24*0.82 + 25</f>
        <v>15686.999999999998</v>
      </c>
      <c r="R24" s="26">
        <f>'BAR BB| Open rates'!R24*0.82 + 25</f>
        <v>16507</v>
      </c>
      <c r="S24" s="26">
        <f>'BAR BB| Open rates'!S24*0.82 + 25</f>
        <v>16507</v>
      </c>
      <c r="T24" s="26">
        <f>'BAR BB| Open rates'!T24*0.82 + 25</f>
        <v>16507</v>
      </c>
      <c r="U24" s="26">
        <f>'BAR BB| Open rates'!U24*0.82 + 25</f>
        <v>16507</v>
      </c>
      <c r="V24" s="26">
        <f>'BAR BB| Open rates'!V24*0.82 + 25</f>
        <v>18557</v>
      </c>
      <c r="W24" s="26">
        <f>'BAR BB| Open rates'!W24*0.82 + 25</f>
        <v>17573</v>
      </c>
      <c r="X24" s="26">
        <f>'BAR BB| Open rates'!X24*0.82 + 25</f>
        <v>24133</v>
      </c>
      <c r="Y24" s="26">
        <f>'BAR BB| Open rates'!Y24*0.82 + 25</f>
        <v>69643</v>
      </c>
      <c r="Z24" s="26">
        <f>'BAR BB| Open rates'!Z24*0.82 + 25</f>
        <v>69643</v>
      </c>
      <c r="AA24" s="26">
        <f>'BAR BB| Open rates'!AA24*0.82 + 25</f>
        <v>69643</v>
      </c>
      <c r="AB24" s="26">
        <f>'BAR BB| Open rates'!AB24*0.82 + 25</f>
        <v>72103</v>
      </c>
      <c r="AC24" s="26">
        <f>'BAR BB| Open rates'!AC24*0.82 + 25</f>
        <v>69643</v>
      </c>
      <c r="AD24" s="26">
        <f>'BAR BB| Open rates'!AD24*0.82 + 25</f>
        <v>48323</v>
      </c>
      <c r="AE24" s="26">
        <f>'BAR BB| Open rates'!AE24*0.82 + 25</f>
        <v>40943</v>
      </c>
      <c r="AF24" s="26">
        <f>'BAR BB| Open rates'!AF24*0.82 + 25</f>
        <v>42583</v>
      </c>
      <c r="AG24" s="26">
        <f>'BAR BB| Open rates'!AG24*0.82 + 25</f>
        <v>44223</v>
      </c>
      <c r="AH24" s="26">
        <f>'BAR BB| Open rates'!AH24*0.82 + 25</f>
        <v>42583</v>
      </c>
      <c r="AI24" s="26">
        <f>'BAR BB| Open rates'!AI24*0.82 + 25</f>
        <v>44223</v>
      </c>
      <c r="AJ24" s="26">
        <f>'BAR BB| Open rates'!AJ24*0.82 + 25</f>
        <v>45863</v>
      </c>
      <c r="AK24" s="26">
        <f>'BAR BB| Open rates'!AK24*0.82 + 25</f>
        <v>54063</v>
      </c>
      <c r="AL24" s="26">
        <f>'BAR BB| Open rates'!AL24*0.82 + 25</f>
        <v>57343</v>
      </c>
      <c r="AM24" s="26">
        <f>'BAR BB| Open rates'!AM24*0.82 + 25</f>
        <v>54063</v>
      </c>
      <c r="AN24" s="26">
        <f>'BAR BB| Open rates'!AN24*0.82 + 25</f>
        <v>60623</v>
      </c>
      <c r="AO24" s="26">
        <f>'BAR BB| Open rates'!AO24*0.82 + 25</f>
        <v>64722.999999999993</v>
      </c>
      <c r="AP24" s="26">
        <f>'BAR BB| Open rates'!AP24*0.82 + 25</f>
        <v>45863</v>
      </c>
      <c r="AQ24" s="26">
        <f>'BAR BB| Open rates'!AQ24*0.82 + 25</f>
        <v>40943</v>
      </c>
      <c r="AR24" s="26">
        <f>'BAR BB| Open rates'!AR24*0.82 + 25</f>
        <v>37827</v>
      </c>
      <c r="AS24" s="26">
        <f>'BAR BB| Open rates'!AS24*0.82 + 25</f>
        <v>37007</v>
      </c>
      <c r="AT24" s="26">
        <f>'BAR BB| Open rates'!AT24*0.82 + 25</f>
        <v>36023</v>
      </c>
      <c r="AU24" s="26">
        <f>'BAR BB| Open rates'!AU24*0.82 + 25</f>
        <v>18803</v>
      </c>
      <c r="AV24" s="26">
        <f>'BAR BB| Open rates'!AV24*0.82 + 25</f>
        <v>34383</v>
      </c>
      <c r="AW24" s="26">
        <f>'BAR BB| Open rates'!AW24*0.82 + 25</f>
        <v>34957</v>
      </c>
      <c r="AX24" s="26">
        <f>'BAR BB| Open rates'!AX24*0.82 + 25</f>
        <v>34383</v>
      </c>
      <c r="AY24" s="26">
        <f>'BAR BB| Open rates'!AY24*0.82 + 25</f>
        <v>34383</v>
      </c>
      <c r="AZ24" s="26">
        <f>'BAR BB| Open rates'!AZ24*0.82 + 25</f>
        <v>34957</v>
      </c>
      <c r="BA24" s="26">
        <f>'BAR BB| Open rates'!BA24*0.82 + 25</f>
        <v>34383</v>
      </c>
      <c r="BB24" s="26">
        <f>'BAR BB| Open rates'!BB24*0.82 + 25</f>
        <v>34957</v>
      </c>
      <c r="BC24" s="26">
        <f>'BAR BB| Open rates'!BC24*0.82 + 25</f>
        <v>34383</v>
      </c>
    </row>
    <row r="25" spans="1:55" s="76" customFormat="1" ht="12" customHeight="1" x14ac:dyDescent="0.2">
      <c r="A25" s="75" t="s">
        <v>57</v>
      </c>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row>
    <row r="26" spans="1:55" s="76" customFormat="1" ht="12" customHeight="1" x14ac:dyDescent="0.2">
      <c r="A26" s="15">
        <v>1</v>
      </c>
      <c r="B26" s="26">
        <f>'BAR BB| Open rates'!B26*0.82 + 25</f>
        <v>18803</v>
      </c>
      <c r="C26" s="26">
        <f>'BAR BB| Open rates'!C26*0.82 + 25</f>
        <v>19787</v>
      </c>
      <c r="D26" s="26">
        <f>'BAR BB| Open rates'!D26*0.82 + 25</f>
        <v>19787</v>
      </c>
      <c r="E26" s="26">
        <f>'BAR BB| Open rates'!E26*0.82 + 25</f>
        <v>22903</v>
      </c>
      <c r="F26" s="26">
        <f>'BAR BB| Open rates'!F26*0.82 + 25</f>
        <v>17737</v>
      </c>
      <c r="G26" s="26">
        <f>'BAR BB| Open rates'!G26*0.82 + 25</f>
        <v>17737</v>
      </c>
      <c r="H26" s="26">
        <f>'BAR BB| Open rates'!H26*0.82 + 25</f>
        <v>16917</v>
      </c>
      <c r="I26" s="26">
        <f>'BAR BB| Open rates'!I26*0.82 + 25</f>
        <v>17737</v>
      </c>
      <c r="J26" s="26">
        <f>'BAR BB| Open rates'!J26*0.82 + 25</f>
        <v>16917</v>
      </c>
      <c r="K26" s="26">
        <f>'BAR BB| Open rates'!K26*0.82 + 25</f>
        <v>17737</v>
      </c>
      <c r="L26" s="26">
        <f>'BAR BB| Open rates'!L26*0.82 + 25</f>
        <v>16917</v>
      </c>
      <c r="M26" s="26">
        <f>'BAR BB| Open rates'!M26*0.82 + 25</f>
        <v>17737</v>
      </c>
      <c r="N26" s="26">
        <f>'BAR BB| Open rates'!N26*0.82 + 25</f>
        <v>16917</v>
      </c>
      <c r="O26" s="26">
        <f>'BAR BB| Open rates'!O26*0.82 + 25</f>
        <v>17737</v>
      </c>
      <c r="P26" s="26">
        <f>'BAR BB| Open rates'!P26*0.82 + 25</f>
        <v>16917</v>
      </c>
      <c r="Q26" s="26">
        <f>'BAR BB| Open rates'!Q26*0.82 + 25</f>
        <v>16917</v>
      </c>
      <c r="R26" s="26">
        <f>'BAR BB| Open rates'!R26*0.82 + 25</f>
        <v>17737</v>
      </c>
      <c r="S26" s="26">
        <f>'BAR BB| Open rates'!S26*0.82 + 25</f>
        <v>17737</v>
      </c>
      <c r="T26" s="26">
        <f>'BAR BB| Open rates'!T26*0.82 + 25</f>
        <v>17737</v>
      </c>
      <c r="U26" s="26">
        <f>'BAR BB| Open rates'!U26*0.82 + 25</f>
        <v>17737</v>
      </c>
      <c r="V26" s="26">
        <f>'BAR BB| Open rates'!V26*0.82 + 25</f>
        <v>19787</v>
      </c>
      <c r="W26" s="26">
        <f>'BAR BB| Open rates'!W26*0.82 + 25</f>
        <v>18803</v>
      </c>
      <c r="X26" s="26">
        <f>'BAR BB| Open rates'!X26*0.82 + 25</f>
        <v>25363</v>
      </c>
      <c r="Y26" s="26">
        <f>'BAR BB| Open rates'!Y26*0.82 + 25</f>
        <v>72923</v>
      </c>
      <c r="Z26" s="26">
        <f>'BAR BB| Open rates'!Z26*0.82 + 25</f>
        <v>72923</v>
      </c>
      <c r="AA26" s="26">
        <f>'BAR BB| Open rates'!AA26*0.82 + 25</f>
        <v>72923</v>
      </c>
      <c r="AB26" s="26">
        <f>'BAR BB| Open rates'!AB26*0.82 + 25</f>
        <v>75383</v>
      </c>
      <c r="AC26" s="26">
        <f>'BAR BB| Open rates'!AC26*0.82 + 25</f>
        <v>72923</v>
      </c>
      <c r="AD26" s="26">
        <f>'BAR BB| Open rates'!AD26*0.82 + 25</f>
        <v>47503</v>
      </c>
      <c r="AE26" s="26">
        <f>'BAR BB| Open rates'!AE26*0.82 + 25</f>
        <v>40123</v>
      </c>
      <c r="AF26" s="26">
        <f>'BAR BB| Open rates'!AF26*0.82 + 25</f>
        <v>41763</v>
      </c>
      <c r="AG26" s="26">
        <f>'BAR BB| Open rates'!AG26*0.82 + 25</f>
        <v>43403</v>
      </c>
      <c r="AH26" s="26">
        <f>'BAR BB| Open rates'!AH26*0.82 + 25</f>
        <v>41763</v>
      </c>
      <c r="AI26" s="26">
        <f>'BAR BB| Open rates'!AI26*0.82 + 25</f>
        <v>43403</v>
      </c>
      <c r="AJ26" s="26">
        <f>'BAR BB| Open rates'!AJ26*0.82 + 25</f>
        <v>45043</v>
      </c>
      <c r="AK26" s="26">
        <f>'BAR BB| Open rates'!AK26*0.82 + 25</f>
        <v>65543</v>
      </c>
      <c r="AL26" s="26">
        <f>'BAR BB| Open rates'!AL26*0.82 + 25</f>
        <v>68823</v>
      </c>
      <c r="AM26" s="26">
        <f>'BAR BB| Open rates'!AM26*0.82 + 25</f>
        <v>65543</v>
      </c>
      <c r="AN26" s="26">
        <f>'BAR BB| Open rates'!AN26*0.82 + 25</f>
        <v>72103</v>
      </c>
      <c r="AO26" s="26">
        <f>'BAR BB| Open rates'!AO26*0.82 + 25</f>
        <v>76203</v>
      </c>
      <c r="AP26" s="26">
        <f>'BAR BB| Open rates'!AP26*0.82 + 25</f>
        <v>45043</v>
      </c>
      <c r="AQ26" s="26">
        <f>'BAR BB| Open rates'!AQ26*0.82 + 25</f>
        <v>40123</v>
      </c>
      <c r="AR26" s="26">
        <f>'BAR BB| Open rates'!AR26*0.82 + 25</f>
        <v>37007</v>
      </c>
      <c r="AS26" s="26">
        <f>'BAR BB| Open rates'!AS26*0.82 + 25</f>
        <v>36187</v>
      </c>
      <c r="AT26" s="26">
        <f>'BAR BB| Open rates'!AT26*0.82 + 25</f>
        <v>35203</v>
      </c>
      <c r="AU26" s="26">
        <f>'BAR BB| Open rates'!AU26*0.82 + 25</f>
        <v>22903</v>
      </c>
      <c r="AV26" s="26">
        <f>'BAR BB| Open rates'!AV26*0.82 + 25</f>
        <v>33563</v>
      </c>
      <c r="AW26" s="26">
        <f>'BAR BB| Open rates'!AW26*0.82 + 25</f>
        <v>34137</v>
      </c>
      <c r="AX26" s="26">
        <f>'BAR BB| Open rates'!AX26*0.82 + 25</f>
        <v>33563</v>
      </c>
      <c r="AY26" s="26">
        <f>'BAR BB| Open rates'!AY26*0.82 + 25</f>
        <v>33563</v>
      </c>
      <c r="AZ26" s="26">
        <f>'BAR BB| Open rates'!AZ26*0.82 + 25</f>
        <v>34137</v>
      </c>
      <c r="BA26" s="26">
        <f>'BAR BB| Open rates'!BA26*0.82 + 25</f>
        <v>33563</v>
      </c>
      <c r="BB26" s="26">
        <f>'BAR BB| Open rates'!BB26*0.82 + 25</f>
        <v>34137</v>
      </c>
      <c r="BC26" s="26">
        <f>'BAR BB| Open rates'!BC26*0.82 + 25</f>
        <v>33563</v>
      </c>
    </row>
    <row r="27" spans="1:55" s="76" customFormat="1" ht="12" customHeight="1" x14ac:dyDescent="0.2">
      <c r="A27" s="15">
        <v>2</v>
      </c>
      <c r="B27" s="26">
        <f>'BAR BB| Open rates'!B27*0.82 + 25</f>
        <v>20033</v>
      </c>
      <c r="C27" s="26">
        <f>'BAR BB| Open rates'!C27*0.82 + 25</f>
        <v>21017</v>
      </c>
      <c r="D27" s="26">
        <f>'BAR BB| Open rates'!D27*0.82 + 25</f>
        <v>21017</v>
      </c>
      <c r="E27" s="26">
        <f>'BAR BB| Open rates'!E27*0.82 + 25</f>
        <v>24133</v>
      </c>
      <c r="F27" s="26">
        <f>'BAR BB| Open rates'!F27*0.82 + 25</f>
        <v>18967</v>
      </c>
      <c r="G27" s="26">
        <f>'BAR BB| Open rates'!G27*0.82 + 25</f>
        <v>18967</v>
      </c>
      <c r="H27" s="26">
        <f>'BAR BB| Open rates'!H27*0.82 + 25</f>
        <v>18147</v>
      </c>
      <c r="I27" s="26">
        <f>'BAR BB| Open rates'!I27*0.82 + 25</f>
        <v>18967</v>
      </c>
      <c r="J27" s="26">
        <f>'BAR BB| Open rates'!J27*0.82 + 25</f>
        <v>18147</v>
      </c>
      <c r="K27" s="26">
        <f>'BAR BB| Open rates'!K27*0.82 + 25</f>
        <v>18967</v>
      </c>
      <c r="L27" s="26">
        <f>'BAR BB| Open rates'!L27*0.82 + 25</f>
        <v>18147</v>
      </c>
      <c r="M27" s="26">
        <f>'BAR BB| Open rates'!M27*0.82 + 25</f>
        <v>18967</v>
      </c>
      <c r="N27" s="26">
        <f>'BAR BB| Open rates'!N27*0.82 + 25</f>
        <v>18147</v>
      </c>
      <c r="O27" s="26">
        <f>'BAR BB| Open rates'!O27*0.82 + 25</f>
        <v>18967</v>
      </c>
      <c r="P27" s="26">
        <f>'BAR BB| Open rates'!P27*0.82 + 25</f>
        <v>18147</v>
      </c>
      <c r="Q27" s="26">
        <f>'BAR BB| Open rates'!Q27*0.82 + 25</f>
        <v>18147</v>
      </c>
      <c r="R27" s="26">
        <f>'BAR BB| Open rates'!R27*0.82 + 25</f>
        <v>18967</v>
      </c>
      <c r="S27" s="26">
        <f>'BAR BB| Open rates'!S27*0.82 + 25</f>
        <v>18967</v>
      </c>
      <c r="T27" s="26">
        <f>'BAR BB| Open rates'!T27*0.82 + 25</f>
        <v>18967</v>
      </c>
      <c r="U27" s="26">
        <f>'BAR BB| Open rates'!U27*0.82 + 25</f>
        <v>18967</v>
      </c>
      <c r="V27" s="26">
        <f>'BAR BB| Open rates'!V27*0.82 + 25</f>
        <v>21017</v>
      </c>
      <c r="W27" s="26">
        <f>'BAR BB| Open rates'!W27*0.82 + 25</f>
        <v>20033</v>
      </c>
      <c r="X27" s="26">
        <f>'BAR BB| Open rates'!X27*0.82 + 25</f>
        <v>26593</v>
      </c>
      <c r="Y27" s="26">
        <f>'BAR BB| Open rates'!Y27*0.82 + 25</f>
        <v>74563</v>
      </c>
      <c r="Z27" s="26">
        <f>'BAR BB| Open rates'!Z27*0.82 + 25</f>
        <v>74563</v>
      </c>
      <c r="AA27" s="26">
        <f>'BAR BB| Open rates'!AA27*0.82 + 25</f>
        <v>74563</v>
      </c>
      <c r="AB27" s="26">
        <f>'BAR BB| Open rates'!AB27*0.82 + 25</f>
        <v>77023</v>
      </c>
      <c r="AC27" s="26">
        <f>'BAR BB| Open rates'!AC27*0.82 + 25</f>
        <v>74563</v>
      </c>
      <c r="AD27" s="26">
        <f>'BAR BB| Open rates'!AD27*0.82 + 25</f>
        <v>49143</v>
      </c>
      <c r="AE27" s="26">
        <f>'BAR BB| Open rates'!AE27*0.82 + 25</f>
        <v>41763</v>
      </c>
      <c r="AF27" s="26">
        <f>'BAR BB| Open rates'!AF27*0.82 + 25</f>
        <v>43403</v>
      </c>
      <c r="AG27" s="26">
        <f>'BAR BB| Open rates'!AG27*0.82 + 25</f>
        <v>45043</v>
      </c>
      <c r="AH27" s="26">
        <f>'BAR BB| Open rates'!AH27*0.82 + 25</f>
        <v>43403</v>
      </c>
      <c r="AI27" s="26">
        <f>'BAR BB| Open rates'!AI27*0.82 + 25</f>
        <v>45043</v>
      </c>
      <c r="AJ27" s="26">
        <f>'BAR BB| Open rates'!AJ27*0.82 + 25</f>
        <v>46683</v>
      </c>
      <c r="AK27" s="26">
        <f>'BAR BB| Open rates'!AK27*0.82 + 25</f>
        <v>67183</v>
      </c>
      <c r="AL27" s="26">
        <f>'BAR BB| Open rates'!AL27*0.82 + 25</f>
        <v>70463</v>
      </c>
      <c r="AM27" s="26">
        <f>'BAR BB| Open rates'!AM27*0.82 + 25</f>
        <v>67183</v>
      </c>
      <c r="AN27" s="26">
        <f>'BAR BB| Open rates'!AN27*0.82 + 25</f>
        <v>73743</v>
      </c>
      <c r="AO27" s="26">
        <f>'BAR BB| Open rates'!AO27*0.82 + 25</f>
        <v>77843</v>
      </c>
      <c r="AP27" s="26">
        <f>'BAR BB| Open rates'!AP27*0.82 + 25</f>
        <v>46683</v>
      </c>
      <c r="AQ27" s="26">
        <f>'BAR BB| Open rates'!AQ27*0.82 + 25</f>
        <v>41763</v>
      </c>
      <c r="AR27" s="26">
        <f>'BAR BB| Open rates'!AR27*0.82 + 25</f>
        <v>38647</v>
      </c>
      <c r="AS27" s="26">
        <f>'BAR BB| Open rates'!AS27*0.82 + 25</f>
        <v>37827</v>
      </c>
      <c r="AT27" s="26">
        <f>'BAR BB| Open rates'!AT27*0.82 + 25</f>
        <v>36843</v>
      </c>
      <c r="AU27" s="26">
        <f>'BAR BB| Open rates'!AU27*0.82 + 25</f>
        <v>24543</v>
      </c>
      <c r="AV27" s="26">
        <f>'BAR BB| Open rates'!AV27*0.82 + 25</f>
        <v>35203</v>
      </c>
      <c r="AW27" s="26">
        <f>'BAR BB| Open rates'!AW27*0.82 + 25</f>
        <v>35777</v>
      </c>
      <c r="AX27" s="26">
        <f>'BAR BB| Open rates'!AX27*0.82 + 25</f>
        <v>35203</v>
      </c>
      <c r="AY27" s="26">
        <f>'BAR BB| Open rates'!AY27*0.82 + 25</f>
        <v>35203</v>
      </c>
      <c r="AZ27" s="26">
        <f>'BAR BB| Open rates'!AZ27*0.82 + 25</f>
        <v>35777</v>
      </c>
      <c r="BA27" s="26">
        <f>'BAR BB| Open rates'!BA27*0.82 + 25</f>
        <v>35203</v>
      </c>
      <c r="BB27" s="26">
        <f>'BAR BB| Open rates'!BB27*0.82 + 25</f>
        <v>35777</v>
      </c>
      <c r="BC27" s="26">
        <f>'BAR BB| Open rates'!BC27*0.82 + 25</f>
        <v>35203</v>
      </c>
    </row>
    <row r="28" spans="1:55" s="76" customFormat="1" ht="12" customHeight="1" x14ac:dyDescent="0.2">
      <c r="A28" s="15">
        <v>3</v>
      </c>
      <c r="B28" s="26">
        <f>'BAR BB| Open rates'!B28*0.82 + 25</f>
        <v>21263</v>
      </c>
      <c r="C28" s="26">
        <f>'BAR BB| Open rates'!C28*0.82 + 25</f>
        <v>22247</v>
      </c>
      <c r="D28" s="26">
        <f>'BAR BB| Open rates'!D28*0.82 + 25</f>
        <v>22247</v>
      </c>
      <c r="E28" s="26">
        <f>'BAR BB| Open rates'!E28*0.82 + 25</f>
        <v>25363</v>
      </c>
      <c r="F28" s="26">
        <f>'BAR BB| Open rates'!F28*0.82 + 25</f>
        <v>20197</v>
      </c>
      <c r="G28" s="26">
        <f>'BAR BB| Open rates'!G28*0.82 + 25</f>
        <v>20197</v>
      </c>
      <c r="H28" s="26">
        <f>'BAR BB| Open rates'!H28*0.82 + 25</f>
        <v>19377</v>
      </c>
      <c r="I28" s="26">
        <f>'BAR BB| Open rates'!I28*0.82 + 25</f>
        <v>20197</v>
      </c>
      <c r="J28" s="26">
        <f>'BAR BB| Open rates'!J28*0.82 + 25</f>
        <v>19377</v>
      </c>
      <c r="K28" s="26">
        <f>'BAR BB| Open rates'!K28*0.82 + 25</f>
        <v>20197</v>
      </c>
      <c r="L28" s="26">
        <f>'BAR BB| Open rates'!L28*0.82 + 25</f>
        <v>19377</v>
      </c>
      <c r="M28" s="26">
        <f>'BAR BB| Open rates'!M28*0.82 + 25</f>
        <v>20197</v>
      </c>
      <c r="N28" s="26">
        <f>'BAR BB| Open rates'!N28*0.82 + 25</f>
        <v>19377</v>
      </c>
      <c r="O28" s="26">
        <f>'BAR BB| Open rates'!O28*0.82 + 25</f>
        <v>20197</v>
      </c>
      <c r="P28" s="26">
        <f>'BAR BB| Open rates'!P28*0.82 + 25</f>
        <v>19377</v>
      </c>
      <c r="Q28" s="26">
        <f>'BAR BB| Open rates'!Q28*0.82 + 25</f>
        <v>19377</v>
      </c>
      <c r="R28" s="26">
        <f>'BAR BB| Open rates'!R28*0.82 + 25</f>
        <v>20197</v>
      </c>
      <c r="S28" s="26">
        <f>'BAR BB| Open rates'!S28*0.82 + 25</f>
        <v>20197</v>
      </c>
      <c r="T28" s="26">
        <f>'BAR BB| Open rates'!T28*0.82 + 25</f>
        <v>20197</v>
      </c>
      <c r="U28" s="26">
        <f>'BAR BB| Open rates'!U28*0.82 + 25</f>
        <v>20197</v>
      </c>
      <c r="V28" s="26">
        <f>'BAR BB| Open rates'!V28*0.82 + 25</f>
        <v>22247</v>
      </c>
      <c r="W28" s="26">
        <f>'BAR BB| Open rates'!W28*0.82 + 25</f>
        <v>21263</v>
      </c>
      <c r="X28" s="26">
        <f>'BAR BB| Open rates'!X28*0.82 + 25</f>
        <v>27823</v>
      </c>
      <c r="Y28" s="26">
        <f>'BAR BB| Open rates'!Y28*0.82 + 25</f>
        <v>76203</v>
      </c>
      <c r="Z28" s="26">
        <f>'BAR BB| Open rates'!Z28*0.82 + 25</f>
        <v>76203</v>
      </c>
      <c r="AA28" s="26">
        <f>'BAR BB| Open rates'!AA28*0.82 + 25</f>
        <v>76203</v>
      </c>
      <c r="AB28" s="26">
        <f>'BAR BB| Open rates'!AB28*0.82 + 25</f>
        <v>78663</v>
      </c>
      <c r="AC28" s="26">
        <f>'BAR BB| Open rates'!AC28*0.82 + 25</f>
        <v>76203</v>
      </c>
      <c r="AD28" s="26">
        <f>'BAR BB| Open rates'!AD28*0.82 + 25</f>
        <v>50783</v>
      </c>
      <c r="AE28" s="26">
        <f>'BAR BB| Open rates'!AE28*0.82 + 25</f>
        <v>43403</v>
      </c>
      <c r="AF28" s="26">
        <f>'BAR BB| Open rates'!AF28*0.82 + 25</f>
        <v>45043</v>
      </c>
      <c r="AG28" s="26">
        <f>'BAR BB| Open rates'!AG28*0.82 + 25</f>
        <v>46683</v>
      </c>
      <c r="AH28" s="26">
        <f>'BAR BB| Open rates'!AH28*0.82 + 25</f>
        <v>45043</v>
      </c>
      <c r="AI28" s="26">
        <f>'BAR BB| Open rates'!AI28*0.82 + 25</f>
        <v>46683</v>
      </c>
      <c r="AJ28" s="26">
        <f>'BAR BB| Open rates'!AJ28*0.82 + 25</f>
        <v>48323</v>
      </c>
      <c r="AK28" s="26">
        <f>'BAR BB| Open rates'!AK28*0.82 + 25</f>
        <v>68823</v>
      </c>
      <c r="AL28" s="26">
        <f>'BAR BB| Open rates'!AL28*0.82 + 25</f>
        <v>72103</v>
      </c>
      <c r="AM28" s="26">
        <f>'BAR BB| Open rates'!AM28*0.82 + 25</f>
        <v>68823</v>
      </c>
      <c r="AN28" s="26">
        <f>'BAR BB| Open rates'!AN28*0.82 + 25</f>
        <v>75383</v>
      </c>
      <c r="AO28" s="26">
        <f>'BAR BB| Open rates'!AO28*0.82 + 25</f>
        <v>79483</v>
      </c>
      <c r="AP28" s="26">
        <f>'BAR BB| Open rates'!AP28*0.82 + 25</f>
        <v>48323</v>
      </c>
      <c r="AQ28" s="26">
        <f>'BAR BB| Open rates'!AQ28*0.82 + 25</f>
        <v>43403</v>
      </c>
      <c r="AR28" s="26">
        <f>'BAR BB| Open rates'!AR28*0.82 + 25</f>
        <v>40287</v>
      </c>
      <c r="AS28" s="26">
        <f>'BAR BB| Open rates'!AS28*0.82 + 25</f>
        <v>39467</v>
      </c>
      <c r="AT28" s="26">
        <f>'BAR BB| Open rates'!AT28*0.82 + 25</f>
        <v>38483</v>
      </c>
      <c r="AU28" s="26">
        <f>'BAR BB| Open rates'!AU28*0.82 + 25</f>
        <v>26183</v>
      </c>
      <c r="AV28" s="26">
        <f>'BAR BB| Open rates'!AV28*0.82 + 25</f>
        <v>36843</v>
      </c>
      <c r="AW28" s="26">
        <f>'BAR BB| Open rates'!AW28*0.82 + 25</f>
        <v>37417</v>
      </c>
      <c r="AX28" s="26">
        <f>'BAR BB| Open rates'!AX28*0.82 + 25</f>
        <v>36843</v>
      </c>
      <c r="AY28" s="26">
        <f>'BAR BB| Open rates'!AY28*0.82 + 25</f>
        <v>36843</v>
      </c>
      <c r="AZ28" s="26">
        <f>'BAR BB| Open rates'!AZ28*0.82 + 25</f>
        <v>37417</v>
      </c>
      <c r="BA28" s="26">
        <f>'BAR BB| Open rates'!BA28*0.82 + 25</f>
        <v>36843</v>
      </c>
      <c r="BB28" s="26">
        <f>'BAR BB| Open rates'!BB28*0.82 + 25</f>
        <v>37417</v>
      </c>
      <c r="BC28" s="26">
        <f>'BAR BB| Open rates'!BC28*0.82 + 25</f>
        <v>36843</v>
      </c>
    </row>
    <row r="29" spans="1:55" s="76" customFormat="1" ht="12" customHeight="1" x14ac:dyDescent="0.2">
      <c r="A29" s="15">
        <v>4</v>
      </c>
      <c r="B29" s="26">
        <f>'BAR BB| Open rates'!B29*0.82 + 25</f>
        <v>22493</v>
      </c>
      <c r="C29" s="26">
        <f>'BAR BB| Open rates'!C29*0.82 + 25</f>
        <v>23477</v>
      </c>
      <c r="D29" s="26">
        <f>'BAR BB| Open rates'!D29*0.82 + 25</f>
        <v>23477</v>
      </c>
      <c r="E29" s="26">
        <f>'BAR BB| Open rates'!E29*0.82 + 25</f>
        <v>26593</v>
      </c>
      <c r="F29" s="26">
        <f>'BAR BB| Open rates'!F29*0.82 + 25</f>
        <v>21427</v>
      </c>
      <c r="G29" s="26">
        <f>'BAR BB| Open rates'!G29*0.82 + 25</f>
        <v>21427</v>
      </c>
      <c r="H29" s="26">
        <f>'BAR BB| Open rates'!H29*0.82 + 25</f>
        <v>20607</v>
      </c>
      <c r="I29" s="26">
        <f>'BAR BB| Open rates'!I29*0.82 + 25</f>
        <v>21427</v>
      </c>
      <c r="J29" s="26">
        <f>'BAR BB| Open rates'!J29*0.82 + 25</f>
        <v>20607</v>
      </c>
      <c r="K29" s="26">
        <f>'BAR BB| Open rates'!K29*0.82 + 25</f>
        <v>21427</v>
      </c>
      <c r="L29" s="26">
        <f>'BAR BB| Open rates'!L29*0.82 + 25</f>
        <v>20607</v>
      </c>
      <c r="M29" s="26">
        <f>'BAR BB| Open rates'!M29*0.82 + 25</f>
        <v>21427</v>
      </c>
      <c r="N29" s="26">
        <f>'BAR BB| Open rates'!N29*0.82 + 25</f>
        <v>20607</v>
      </c>
      <c r="O29" s="26">
        <f>'BAR BB| Open rates'!O29*0.82 + 25</f>
        <v>21427</v>
      </c>
      <c r="P29" s="26">
        <f>'BAR BB| Open rates'!P29*0.82 + 25</f>
        <v>20607</v>
      </c>
      <c r="Q29" s="26">
        <f>'BAR BB| Open rates'!Q29*0.82 + 25</f>
        <v>20607</v>
      </c>
      <c r="R29" s="26">
        <f>'BAR BB| Open rates'!R29*0.82 + 25</f>
        <v>21427</v>
      </c>
      <c r="S29" s="26">
        <f>'BAR BB| Open rates'!S29*0.82 + 25</f>
        <v>21427</v>
      </c>
      <c r="T29" s="26">
        <f>'BAR BB| Open rates'!T29*0.82 + 25</f>
        <v>21427</v>
      </c>
      <c r="U29" s="26">
        <f>'BAR BB| Open rates'!U29*0.82 + 25</f>
        <v>21427</v>
      </c>
      <c r="V29" s="26">
        <f>'BAR BB| Open rates'!V29*0.82 + 25</f>
        <v>23477</v>
      </c>
      <c r="W29" s="26">
        <f>'BAR BB| Open rates'!W29*0.82 + 25</f>
        <v>22493</v>
      </c>
      <c r="X29" s="26">
        <f>'BAR BB| Open rates'!X29*0.82 + 25</f>
        <v>29053</v>
      </c>
      <c r="Y29" s="26">
        <f>'BAR BB| Open rates'!Y29*0.82 + 25</f>
        <v>77843</v>
      </c>
      <c r="Z29" s="26">
        <f>'BAR BB| Open rates'!Z29*0.82 + 25</f>
        <v>77843</v>
      </c>
      <c r="AA29" s="26">
        <f>'BAR BB| Open rates'!AA29*0.82 + 25</f>
        <v>77843</v>
      </c>
      <c r="AB29" s="26">
        <f>'BAR BB| Open rates'!AB29*0.82 + 25</f>
        <v>80303</v>
      </c>
      <c r="AC29" s="26">
        <f>'BAR BB| Open rates'!AC29*0.82 + 25</f>
        <v>77843</v>
      </c>
      <c r="AD29" s="26">
        <f>'BAR BB| Open rates'!AD29*0.82 + 25</f>
        <v>52423</v>
      </c>
      <c r="AE29" s="26">
        <f>'BAR BB| Open rates'!AE29*0.82 + 25</f>
        <v>45043</v>
      </c>
      <c r="AF29" s="26">
        <f>'BAR BB| Open rates'!AF29*0.82 + 25</f>
        <v>46683</v>
      </c>
      <c r="AG29" s="26">
        <f>'BAR BB| Open rates'!AG29*0.82 + 25</f>
        <v>48323</v>
      </c>
      <c r="AH29" s="26">
        <f>'BAR BB| Open rates'!AH29*0.82 + 25</f>
        <v>46683</v>
      </c>
      <c r="AI29" s="26">
        <f>'BAR BB| Open rates'!AI29*0.82 + 25</f>
        <v>48323</v>
      </c>
      <c r="AJ29" s="26">
        <f>'BAR BB| Open rates'!AJ29*0.82 + 25</f>
        <v>49963</v>
      </c>
      <c r="AK29" s="26">
        <f>'BAR BB| Open rates'!AK29*0.82 + 25</f>
        <v>70463</v>
      </c>
      <c r="AL29" s="26">
        <f>'BAR BB| Open rates'!AL29*0.82 + 25</f>
        <v>73743</v>
      </c>
      <c r="AM29" s="26">
        <f>'BAR BB| Open rates'!AM29*0.82 + 25</f>
        <v>70463</v>
      </c>
      <c r="AN29" s="26">
        <f>'BAR BB| Open rates'!AN29*0.82 + 25</f>
        <v>77023</v>
      </c>
      <c r="AO29" s="26">
        <f>'BAR BB| Open rates'!AO29*0.82 + 25</f>
        <v>81123</v>
      </c>
      <c r="AP29" s="26">
        <f>'BAR BB| Open rates'!AP29*0.82 + 25</f>
        <v>49963</v>
      </c>
      <c r="AQ29" s="26">
        <f>'BAR BB| Open rates'!AQ29*0.82 + 25</f>
        <v>45043</v>
      </c>
      <c r="AR29" s="26">
        <f>'BAR BB| Open rates'!AR29*0.82 + 25</f>
        <v>41927</v>
      </c>
      <c r="AS29" s="26">
        <f>'BAR BB| Open rates'!AS29*0.82 + 25</f>
        <v>41107</v>
      </c>
      <c r="AT29" s="26">
        <f>'BAR BB| Open rates'!AT29*0.82 + 25</f>
        <v>40123</v>
      </c>
      <c r="AU29" s="26">
        <f>'BAR BB| Open rates'!AU29*0.82 + 25</f>
        <v>27823</v>
      </c>
      <c r="AV29" s="26">
        <f>'BAR BB| Open rates'!AV29*0.82 + 25</f>
        <v>38483</v>
      </c>
      <c r="AW29" s="26">
        <f>'BAR BB| Open rates'!AW29*0.82 + 25</f>
        <v>39057</v>
      </c>
      <c r="AX29" s="26">
        <f>'BAR BB| Open rates'!AX29*0.82 + 25</f>
        <v>38483</v>
      </c>
      <c r="AY29" s="26">
        <f>'BAR BB| Open rates'!AY29*0.82 + 25</f>
        <v>38483</v>
      </c>
      <c r="AZ29" s="26">
        <f>'BAR BB| Open rates'!AZ29*0.82 + 25</f>
        <v>39057</v>
      </c>
      <c r="BA29" s="26">
        <f>'BAR BB| Open rates'!BA29*0.82 + 25</f>
        <v>38483</v>
      </c>
      <c r="BB29" s="26">
        <f>'BAR BB| Open rates'!BB29*0.82 + 25</f>
        <v>39057</v>
      </c>
      <c r="BC29" s="26">
        <f>'BAR BB| Open rates'!BC29*0.82 + 25</f>
        <v>38483</v>
      </c>
    </row>
    <row r="30" spans="1:55" s="76" customFormat="1" ht="12" customHeight="1" x14ac:dyDescent="0.2">
      <c r="A30" s="20"/>
    </row>
    <row r="31" spans="1:55" s="76" customFormat="1" ht="12" customHeight="1" x14ac:dyDescent="0.2">
      <c r="A31" s="20"/>
    </row>
    <row r="32" spans="1:55" s="76" customFormat="1" ht="12.75" customHeight="1" x14ac:dyDescent="0.2">
      <c r="A32" s="280" t="s">
        <v>157</v>
      </c>
    </row>
    <row r="33" spans="1:1" s="76" customFormat="1" ht="12.75" customHeight="1" x14ac:dyDescent="0.2">
      <c r="A33" s="280"/>
    </row>
    <row r="34" spans="1:1" s="205" customFormat="1" ht="12.75" customHeight="1" x14ac:dyDescent="0.2">
      <c r="A34" s="280"/>
    </row>
    <row r="36" spans="1:1" s="76" customFormat="1" ht="12.75" customHeight="1" x14ac:dyDescent="0.2">
      <c r="A36" s="223" t="s">
        <v>58</v>
      </c>
    </row>
    <row r="37" spans="1:1" s="215" customFormat="1" ht="35.25" customHeight="1" x14ac:dyDescent="0.2">
      <c r="A37" s="224" t="s">
        <v>163</v>
      </c>
    </row>
    <row r="38" spans="1:1" s="215" customFormat="1" ht="35.25" customHeight="1" x14ac:dyDescent="0.2">
      <c r="A38" s="224" t="s">
        <v>188</v>
      </c>
    </row>
    <row r="39" spans="1:1" s="215" customFormat="1" ht="35.25" customHeight="1" x14ac:dyDescent="0.2">
      <c r="A39" s="224" t="s">
        <v>164</v>
      </c>
    </row>
    <row r="40" spans="1:1" s="215" customFormat="1" ht="13.5" customHeight="1" x14ac:dyDescent="0.2">
      <c r="A40" s="224" t="s">
        <v>165</v>
      </c>
    </row>
    <row r="41" spans="1:1" s="215" customFormat="1" ht="35.25" customHeight="1" x14ac:dyDescent="0.2">
      <c r="A41" s="224" t="s">
        <v>162</v>
      </c>
    </row>
    <row r="42" spans="1:1" s="215" customFormat="1" ht="35.25" customHeight="1" x14ac:dyDescent="0.2">
      <c r="A42" s="225" t="s">
        <v>173</v>
      </c>
    </row>
    <row r="43" spans="1:1" s="76" customFormat="1" ht="18" customHeight="1" thickBot="1" x14ac:dyDescent="0.25"/>
    <row r="44" spans="1:1" s="76" customFormat="1" ht="12.75" thickBot="1" x14ac:dyDescent="0.25">
      <c r="A44" s="226" t="s">
        <v>65</v>
      </c>
    </row>
    <row r="45" spans="1:1" s="76" customFormat="1" ht="130.5" customHeight="1" x14ac:dyDescent="0.2">
      <c r="A45" s="281" t="s">
        <v>322</v>
      </c>
    </row>
    <row r="46" spans="1:1" x14ac:dyDescent="0.2">
      <c r="A46" s="282"/>
    </row>
    <row r="47" spans="1:1" ht="176.25" customHeight="1" x14ac:dyDescent="0.2">
      <c r="A47" s="282"/>
    </row>
    <row r="48" spans="1:1" ht="123" customHeight="1" thickBot="1" x14ac:dyDescent="0.25">
      <c r="A48" s="283"/>
    </row>
  </sheetData>
  <mergeCells count="2">
    <mergeCell ref="A32:A34"/>
    <mergeCell ref="A45:A48"/>
  </mergeCells>
  <pageMargins left="0.7" right="0.7" top="0.75" bottom="0.75" header="0.3" footer="0.3"/>
  <pageSetup paperSize="9" orientation="portrait" horizontalDpi="4294967295" verticalDpi="4294967295"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P59"/>
  <sheetViews>
    <sheetView topLeftCell="A42" workbookViewId="0">
      <selection activeCell="A38" sqref="A38:A54"/>
    </sheetView>
  </sheetViews>
  <sheetFormatPr defaultColWidth="10.28515625" defaultRowHeight="12" x14ac:dyDescent="0.2"/>
  <cols>
    <col min="1" max="1" width="42" style="214" customWidth="1"/>
    <col min="2" max="16384" width="10.28515625" style="214"/>
  </cols>
  <sheetData>
    <row r="1" spans="1:16" s="5" customFormat="1" ht="25.5" customHeight="1" x14ac:dyDescent="0.2">
      <c r="A1" s="216" t="s">
        <v>50</v>
      </c>
    </row>
    <row r="2" spans="1:16" s="5" customFormat="1" ht="12.75" x14ac:dyDescent="0.2">
      <c r="A2" s="251" t="s">
        <v>313</v>
      </c>
    </row>
    <row r="3" spans="1:16" s="205" customFormat="1" ht="28.5" customHeight="1" x14ac:dyDescent="0.2">
      <c r="A3" s="252" t="s">
        <v>52</v>
      </c>
      <c r="B3" s="71">
        <f>'BAR BB| Open rates'!B3</f>
        <v>45953</v>
      </c>
      <c r="C3" s="71">
        <f>'BAR BB| Open rates'!C3</f>
        <v>45954</v>
      </c>
      <c r="D3" s="71">
        <f>'BAR BB| Open rates'!D3</f>
        <v>45955</v>
      </c>
      <c r="E3" s="71">
        <f>'BAR BB| Open rates'!E3</f>
        <v>45962</v>
      </c>
      <c r="F3" s="71">
        <f>'BAR BB| Open rates'!F3</f>
        <v>45963</v>
      </c>
      <c r="G3" s="71">
        <f>'BAR BB| Open rates'!G3</f>
        <v>45965</v>
      </c>
      <c r="H3" s="71">
        <f>'BAR BB| Open rates'!H3</f>
        <v>45966</v>
      </c>
      <c r="I3" s="71">
        <f>'BAR BB| Open rates'!I3</f>
        <v>45968</v>
      </c>
      <c r="J3" s="71">
        <f>'BAR BB| Open rates'!J3</f>
        <v>45970</v>
      </c>
      <c r="K3" s="71">
        <f>'BAR BB| Open rates'!K3</f>
        <v>45975</v>
      </c>
      <c r="L3" s="71">
        <f>'BAR BB| Open rates'!L3</f>
        <v>45977</v>
      </c>
      <c r="M3" s="71">
        <f>'BAR BB| Open rates'!M3</f>
        <v>45982</v>
      </c>
      <c r="N3" s="71">
        <f>'BAR BB| Open rates'!N3</f>
        <v>45984</v>
      </c>
      <c r="O3" s="71">
        <f>'BAR BB| Open rates'!O3</f>
        <v>45989</v>
      </c>
      <c r="P3" s="71">
        <f>'BAR BB| Open rates'!P3</f>
        <v>45991</v>
      </c>
    </row>
    <row r="4" spans="1:16" s="205" customFormat="1" ht="28.5" customHeight="1" x14ac:dyDescent="0.2">
      <c r="A4" s="253"/>
      <c r="B4" s="71">
        <f>'BAR BB| Open rates'!B4</f>
        <v>45953</v>
      </c>
      <c r="C4" s="71">
        <f>'BAR BB| Open rates'!C4</f>
        <v>45954</v>
      </c>
      <c r="D4" s="71">
        <f>'BAR BB| Open rates'!D4</f>
        <v>45961</v>
      </c>
      <c r="E4" s="71">
        <f>'BAR BB| Open rates'!E4</f>
        <v>45962</v>
      </c>
      <c r="F4" s="71">
        <f>'BAR BB| Open rates'!F4</f>
        <v>45964</v>
      </c>
      <c r="G4" s="71">
        <f>'BAR BB| Open rates'!G4</f>
        <v>45965</v>
      </c>
      <c r="H4" s="71">
        <f>'BAR BB| Open rates'!H4</f>
        <v>45967</v>
      </c>
      <c r="I4" s="71">
        <f>'BAR BB| Open rates'!I4</f>
        <v>45969</v>
      </c>
      <c r="J4" s="71">
        <f>'BAR BB| Open rates'!J4</f>
        <v>45974</v>
      </c>
      <c r="K4" s="71">
        <f>'BAR BB| Open rates'!K4</f>
        <v>45976</v>
      </c>
      <c r="L4" s="71">
        <f>'BAR BB| Open rates'!L4</f>
        <v>45981</v>
      </c>
      <c r="M4" s="71">
        <f>'BAR BB| Open rates'!M4</f>
        <v>45983</v>
      </c>
      <c r="N4" s="71">
        <f>'BAR BB| Open rates'!N4</f>
        <v>45988</v>
      </c>
      <c r="O4" s="71">
        <f>'BAR BB| Open rates'!O4</f>
        <v>45990</v>
      </c>
      <c r="P4" s="71">
        <f>'BAR BB| Open rates'!P4</f>
        <v>45991</v>
      </c>
    </row>
    <row r="5" spans="1:16" s="76" customFormat="1" ht="12" customHeight="1" x14ac:dyDescent="0.2">
      <c r="A5" s="75" t="s">
        <v>53</v>
      </c>
    </row>
    <row r="6" spans="1:16" s="76" customFormat="1" ht="12" customHeight="1" x14ac:dyDescent="0.2">
      <c r="A6" s="15">
        <v>1</v>
      </c>
      <c r="B6" s="26">
        <f>('BAR BB| Open rates'!B6*0.9)*0.9</f>
        <v>6399</v>
      </c>
      <c r="C6" s="26">
        <f>('BAR BB| Open rates'!C6*0.9)*0.9</f>
        <v>7371</v>
      </c>
      <c r="D6" s="26">
        <f>('BAR BB| Open rates'!D6*0.9)*0.9</f>
        <v>7371</v>
      </c>
      <c r="E6" s="26">
        <f>('BAR BB| Open rates'!E6*0.9)*0.9</f>
        <v>10449</v>
      </c>
      <c r="F6" s="26">
        <f>('BAR BB| Open rates'!F6*0.9)*0.9</f>
        <v>5346</v>
      </c>
      <c r="G6" s="26">
        <f>('BAR BB| Open rates'!G6*0.9)*0.9</f>
        <v>5346</v>
      </c>
      <c r="H6" s="26">
        <f>('BAR BB| Open rates'!H6*0.9)*0.9</f>
        <v>4536</v>
      </c>
      <c r="I6" s="26">
        <f>('BAR BB| Open rates'!I6*0.9)*0.9</f>
        <v>5346</v>
      </c>
      <c r="J6" s="26">
        <f>('BAR BB| Open rates'!J6*0.9)*0.9</f>
        <v>4536</v>
      </c>
      <c r="K6" s="26">
        <f>('BAR BB| Open rates'!K6*0.9)*0.9</f>
        <v>5346</v>
      </c>
      <c r="L6" s="26">
        <f>('BAR BB| Open rates'!L6*0.9)*0.9</f>
        <v>4536</v>
      </c>
      <c r="M6" s="26">
        <f>('BAR BB| Open rates'!M6*0.9)*0.9</f>
        <v>5346</v>
      </c>
      <c r="N6" s="26">
        <f>('BAR BB| Open rates'!N6*0.9)*0.9</f>
        <v>4536</v>
      </c>
      <c r="O6" s="26">
        <f>('BAR BB| Open rates'!O6*0.9)*0.9</f>
        <v>5346</v>
      </c>
      <c r="P6" s="26">
        <f>('BAR BB| Open rates'!P6*0.9)*0.9</f>
        <v>4536</v>
      </c>
    </row>
    <row r="7" spans="1:16" s="76" customFormat="1" ht="12" customHeight="1" x14ac:dyDescent="0.2">
      <c r="A7" s="15">
        <v>2</v>
      </c>
      <c r="B7" s="26">
        <f>('BAR BB| Open rates'!B7*0.9)*0.9</f>
        <v>7614</v>
      </c>
      <c r="C7" s="26">
        <f>('BAR BB| Open rates'!C7*0.9)*0.9</f>
        <v>8586</v>
      </c>
      <c r="D7" s="26">
        <f>('BAR BB| Open rates'!D7*0.9)*0.9</f>
        <v>8586</v>
      </c>
      <c r="E7" s="26">
        <f>('BAR BB| Open rates'!E7*0.9)*0.9</f>
        <v>11664</v>
      </c>
      <c r="F7" s="26">
        <f>('BAR BB| Open rates'!F7*0.9)*0.9</f>
        <v>6561</v>
      </c>
      <c r="G7" s="26">
        <f>('BAR BB| Open rates'!G7*0.9)*0.9</f>
        <v>6561</v>
      </c>
      <c r="H7" s="26">
        <f>('BAR BB| Open rates'!H7*0.9)*0.9</f>
        <v>5751</v>
      </c>
      <c r="I7" s="26">
        <f>('BAR BB| Open rates'!I7*0.9)*0.9</f>
        <v>6561</v>
      </c>
      <c r="J7" s="26">
        <f>('BAR BB| Open rates'!J7*0.9)*0.9</f>
        <v>5751</v>
      </c>
      <c r="K7" s="26">
        <f>('BAR BB| Open rates'!K7*0.9)*0.9</f>
        <v>6561</v>
      </c>
      <c r="L7" s="26">
        <f>('BAR BB| Open rates'!L7*0.9)*0.9</f>
        <v>5751</v>
      </c>
      <c r="M7" s="26">
        <f>('BAR BB| Open rates'!M7*0.9)*0.9</f>
        <v>6561</v>
      </c>
      <c r="N7" s="26">
        <f>('BAR BB| Open rates'!N7*0.9)*0.9</f>
        <v>5751</v>
      </c>
      <c r="O7" s="26">
        <f>('BAR BB| Open rates'!O7*0.9)*0.9</f>
        <v>6561</v>
      </c>
      <c r="P7" s="26">
        <f>('BAR BB| Open rates'!P7*0.9)*0.9</f>
        <v>5751</v>
      </c>
    </row>
    <row r="8" spans="1:16" s="76" customFormat="1" ht="12" customHeight="1" x14ac:dyDescent="0.2">
      <c r="A8" s="75" t="s">
        <v>54</v>
      </c>
      <c r="B8" s="26"/>
      <c r="C8" s="26"/>
      <c r="D8" s="26"/>
      <c r="E8" s="26"/>
      <c r="F8" s="26"/>
      <c r="G8" s="26"/>
      <c r="H8" s="26"/>
      <c r="I8" s="26"/>
      <c r="J8" s="26"/>
      <c r="K8" s="26"/>
      <c r="L8" s="26"/>
      <c r="M8" s="26"/>
      <c r="N8" s="26"/>
      <c r="O8" s="26"/>
      <c r="P8" s="26"/>
    </row>
    <row r="9" spans="1:16" s="76" customFormat="1" ht="12" customHeight="1" x14ac:dyDescent="0.2">
      <c r="A9" s="220">
        <v>1</v>
      </c>
      <c r="B9" s="26">
        <f>('BAR BB| Open rates'!B9*0.9)*0.9</f>
        <v>8019</v>
      </c>
      <c r="C9" s="26">
        <f>('BAR BB| Open rates'!C9*0.9)*0.9</f>
        <v>8991</v>
      </c>
      <c r="D9" s="26">
        <f>('BAR BB| Open rates'!D9*0.9)*0.9</f>
        <v>8991</v>
      </c>
      <c r="E9" s="26">
        <f>('BAR BB| Open rates'!E9*0.9)*0.9</f>
        <v>12069</v>
      </c>
      <c r="F9" s="26">
        <f>('BAR BB| Open rates'!F9*0.9)*0.9</f>
        <v>6966</v>
      </c>
      <c r="G9" s="26">
        <f>('BAR BB| Open rates'!G9*0.9)*0.9</f>
        <v>6966</v>
      </c>
      <c r="H9" s="26">
        <f>('BAR BB| Open rates'!H9*0.9)*0.9</f>
        <v>6156</v>
      </c>
      <c r="I9" s="26">
        <f>('BAR BB| Open rates'!I9*0.9)*0.9</f>
        <v>6966</v>
      </c>
      <c r="J9" s="26">
        <f>('BAR BB| Open rates'!J9*0.9)*0.9</f>
        <v>6156</v>
      </c>
      <c r="K9" s="26">
        <f>('BAR BB| Open rates'!K9*0.9)*0.9</f>
        <v>6966</v>
      </c>
      <c r="L9" s="26">
        <f>('BAR BB| Open rates'!L9*0.9)*0.9</f>
        <v>6156</v>
      </c>
      <c r="M9" s="26">
        <f>('BAR BB| Open rates'!M9*0.9)*0.9</f>
        <v>6966</v>
      </c>
      <c r="N9" s="26">
        <f>('BAR BB| Open rates'!N9*0.9)*0.9</f>
        <v>6156</v>
      </c>
      <c r="O9" s="26">
        <f>('BAR BB| Open rates'!O9*0.9)*0.9</f>
        <v>6966</v>
      </c>
      <c r="P9" s="26">
        <f>('BAR BB| Open rates'!P9*0.9)*0.9</f>
        <v>6156</v>
      </c>
    </row>
    <row r="10" spans="1:16" s="76" customFormat="1" ht="12" customHeight="1" x14ac:dyDescent="0.2">
      <c r="A10" s="220">
        <v>2</v>
      </c>
      <c r="B10" s="26">
        <f>('BAR BB| Open rates'!B10*0.9)*0.9</f>
        <v>9234</v>
      </c>
      <c r="C10" s="26">
        <f>('BAR BB| Open rates'!C10*0.9)*0.9</f>
        <v>10206</v>
      </c>
      <c r="D10" s="26">
        <f>('BAR BB| Open rates'!D10*0.9)*0.9</f>
        <v>10206</v>
      </c>
      <c r="E10" s="26">
        <f>('BAR BB| Open rates'!E10*0.9)*0.9</f>
        <v>13284</v>
      </c>
      <c r="F10" s="26">
        <f>('BAR BB| Open rates'!F10*0.9)*0.9</f>
        <v>8181</v>
      </c>
      <c r="G10" s="26">
        <f>('BAR BB| Open rates'!G10*0.9)*0.9</f>
        <v>8181</v>
      </c>
      <c r="H10" s="26">
        <f>('BAR BB| Open rates'!H10*0.9)*0.9</f>
        <v>7371</v>
      </c>
      <c r="I10" s="26">
        <f>('BAR BB| Open rates'!I10*0.9)*0.9</f>
        <v>8181</v>
      </c>
      <c r="J10" s="26">
        <f>('BAR BB| Open rates'!J10*0.9)*0.9</f>
        <v>7371</v>
      </c>
      <c r="K10" s="26">
        <f>('BAR BB| Open rates'!K10*0.9)*0.9</f>
        <v>8181</v>
      </c>
      <c r="L10" s="26">
        <f>('BAR BB| Open rates'!L10*0.9)*0.9</f>
        <v>7371</v>
      </c>
      <c r="M10" s="26">
        <f>('BAR BB| Open rates'!M10*0.9)*0.9</f>
        <v>8181</v>
      </c>
      <c r="N10" s="26">
        <f>('BAR BB| Open rates'!N10*0.9)*0.9</f>
        <v>7371</v>
      </c>
      <c r="O10" s="26">
        <f>('BAR BB| Open rates'!O10*0.9)*0.9</f>
        <v>8181</v>
      </c>
      <c r="P10" s="26">
        <f>('BAR BB| Open rates'!P10*0.9)*0.9</f>
        <v>7371</v>
      </c>
    </row>
    <row r="11" spans="1:16" s="76" customFormat="1" ht="12" customHeight="1" x14ac:dyDescent="0.2">
      <c r="A11" s="75" t="s">
        <v>151</v>
      </c>
      <c r="B11" s="26"/>
      <c r="C11" s="26"/>
      <c r="D11" s="26"/>
      <c r="E11" s="26"/>
      <c r="F11" s="26"/>
      <c r="G11" s="26"/>
      <c r="H11" s="26"/>
      <c r="I11" s="26"/>
      <c r="J11" s="26"/>
      <c r="K11" s="26"/>
      <c r="L11" s="26"/>
      <c r="M11" s="26"/>
      <c r="N11" s="26"/>
      <c r="O11" s="26"/>
      <c r="P11" s="26"/>
    </row>
    <row r="12" spans="1:16" s="76" customFormat="1" ht="12" customHeight="1" x14ac:dyDescent="0.2">
      <c r="A12" s="220">
        <v>1</v>
      </c>
      <c r="B12" s="26">
        <f>('BAR BB| Open rates'!B12*0.9)*0.9</f>
        <v>8829</v>
      </c>
      <c r="C12" s="26">
        <f>('BAR BB| Open rates'!C12*0.9)*0.9</f>
        <v>9801</v>
      </c>
      <c r="D12" s="26">
        <f>('BAR BB| Open rates'!D12*0.9)*0.9</f>
        <v>9801</v>
      </c>
      <c r="E12" s="26">
        <f>('BAR BB| Open rates'!E12*0.9)*0.9</f>
        <v>12879</v>
      </c>
      <c r="F12" s="26">
        <f>('BAR BB| Open rates'!F12*0.9)*0.9</f>
        <v>7776</v>
      </c>
      <c r="G12" s="26">
        <f>('BAR BB| Open rates'!G12*0.9)*0.9</f>
        <v>7776</v>
      </c>
      <c r="H12" s="26">
        <f>('BAR BB| Open rates'!H12*0.9)*0.9</f>
        <v>6966</v>
      </c>
      <c r="I12" s="26">
        <f>('BAR BB| Open rates'!I12*0.9)*0.9</f>
        <v>7776</v>
      </c>
      <c r="J12" s="26">
        <f>('BAR BB| Open rates'!J12*0.9)*0.9</f>
        <v>6966</v>
      </c>
      <c r="K12" s="26">
        <f>('BAR BB| Open rates'!K12*0.9)*0.9</f>
        <v>7776</v>
      </c>
      <c r="L12" s="26">
        <f>('BAR BB| Open rates'!L12*0.9)*0.9</f>
        <v>6966</v>
      </c>
      <c r="M12" s="26">
        <f>('BAR BB| Open rates'!M12*0.9)*0.9</f>
        <v>7776</v>
      </c>
      <c r="N12" s="26">
        <f>('BAR BB| Open rates'!N12*0.9)*0.9</f>
        <v>6966</v>
      </c>
      <c r="O12" s="26">
        <f>('BAR BB| Open rates'!O12*0.9)*0.9</f>
        <v>7776</v>
      </c>
      <c r="P12" s="26">
        <f>('BAR BB| Open rates'!P12*0.9)*0.9</f>
        <v>6966</v>
      </c>
    </row>
    <row r="13" spans="1:16" s="76" customFormat="1" ht="12" customHeight="1" x14ac:dyDescent="0.2">
      <c r="A13" s="220">
        <v>2</v>
      </c>
      <c r="B13" s="26">
        <f>('BAR BB| Open rates'!B13*0.9)*0.9</f>
        <v>10044</v>
      </c>
      <c r="C13" s="26">
        <f>('BAR BB| Open rates'!C13*0.9)*0.9</f>
        <v>11016</v>
      </c>
      <c r="D13" s="26">
        <f>('BAR BB| Open rates'!D13*0.9)*0.9</f>
        <v>11016</v>
      </c>
      <c r="E13" s="26">
        <f>('BAR BB| Open rates'!E13*0.9)*0.9</f>
        <v>14094</v>
      </c>
      <c r="F13" s="26">
        <f>('BAR BB| Open rates'!F13*0.9)*0.9</f>
        <v>8991</v>
      </c>
      <c r="G13" s="26">
        <f>('BAR BB| Open rates'!G13*0.9)*0.9</f>
        <v>8991</v>
      </c>
      <c r="H13" s="26">
        <f>('BAR BB| Open rates'!H13*0.9)*0.9</f>
        <v>8181</v>
      </c>
      <c r="I13" s="26">
        <f>('BAR BB| Open rates'!I13*0.9)*0.9</f>
        <v>8991</v>
      </c>
      <c r="J13" s="26">
        <f>('BAR BB| Open rates'!J13*0.9)*0.9</f>
        <v>8181</v>
      </c>
      <c r="K13" s="26">
        <f>('BAR BB| Open rates'!K13*0.9)*0.9</f>
        <v>8991</v>
      </c>
      <c r="L13" s="26">
        <f>('BAR BB| Open rates'!L13*0.9)*0.9</f>
        <v>8181</v>
      </c>
      <c r="M13" s="26">
        <f>('BAR BB| Open rates'!M13*0.9)*0.9</f>
        <v>8991</v>
      </c>
      <c r="N13" s="26">
        <f>('BAR BB| Open rates'!N13*0.9)*0.9</f>
        <v>8181</v>
      </c>
      <c r="O13" s="26">
        <f>('BAR BB| Open rates'!O13*0.9)*0.9</f>
        <v>8991</v>
      </c>
      <c r="P13" s="26">
        <f>('BAR BB| Open rates'!P13*0.9)*0.9</f>
        <v>8181</v>
      </c>
    </row>
    <row r="14" spans="1:16" s="76" customFormat="1" ht="12" customHeight="1" x14ac:dyDescent="0.2">
      <c r="A14" s="20"/>
    </row>
    <row r="15" spans="1:16" s="76" customFormat="1" ht="12" customHeight="1" x14ac:dyDescent="0.2">
      <c r="A15" s="20"/>
    </row>
    <row r="16" spans="1:16" s="76" customFormat="1" ht="12" customHeight="1" x14ac:dyDescent="0.2">
      <c r="A16" s="280" t="s">
        <v>157</v>
      </c>
    </row>
    <row r="17" spans="1:1" s="76" customFormat="1" ht="12" customHeight="1" x14ac:dyDescent="0.2">
      <c r="A17" s="280"/>
    </row>
    <row r="18" spans="1:1" s="76" customFormat="1" ht="12" customHeight="1" x14ac:dyDescent="0.2">
      <c r="A18" s="248"/>
    </row>
    <row r="19" spans="1:1" s="76" customFormat="1" ht="32.25" customHeight="1" x14ac:dyDescent="0.2">
      <c r="A19" s="315" t="s">
        <v>230</v>
      </c>
    </row>
    <row r="20" spans="1:1" s="76" customFormat="1" ht="29.25" customHeight="1" x14ac:dyDescent="0.2">
      <c r="A20" s="315"/>
    </row>
    <row r="21" spans="1:1" s="76" customFormat="1" ht="32.25" customHeight="1" x14ac:dyDescent="0.2">
      <c r="A21" s="315"/>
    </row>
    <row r="22" spans="1:1" s="76" customFormat="1" ht="74.25" customHeight="1" x14ac:dyDescent="0.2">
      <c r="A22" s="315"/>
    </row>
    <row r="23" spans="1:1" s="76" customFormat="1" ht="12" customHeight="1" x14ac:dyDescent="0.2">
      <c r="A23" s="205"/>
    </row>
    <row r="24" spans="1:1" s="76" customFormat="1" ht="12" customHeight="1" x14ac:dyDescent="0.2">
      <c r="A24" s="223" t="s">
        <v>58</v>
      </c>
    </row>
    <row r="25" spans="1:1" s="205" customFormat="1" ht="12.75" x14ac:dyDescent="0.2">
      <c r="A25" s="266" t="s">
        <v>59</v>
      </c>
    </row>
    <row r="26" spans="1:1" s="256" customFormat="1" ht="36" customHeight="1" x14ac:dyDescent="0.2">
      <c r="A26" s="266" t="s">
        <v>299</v>
      </c>
    </row>
    <row r="27" spans="1:1" s="205" customFormat="1" ht="38.25" customHeight="1" x14ac:dyDescent="0.2">
      <c r="A27" s="225" t="s">
        <v>60</v>
      </c>
    </row>
    <row r="28" spans="1:1" s="205" customFormat="1" ht="24" x14ac:dyDescent="0.2">
      <c r="A28" s="225" t="s">
        <v>312</v>
      </c>
    </row>
    <row r="29" spans="1:1" s="205" customFormat="1" ht="12.75" x14ac:dyDescent="0.2">
      <c r="A29" s="225" t="s">
        <v>62</v>
      </c>
    </row>
    <row r="30" spans="1:1" s="76" customFormat="1" ht="35.25" customHeight="1" x14ac:dyDescent="0.2">
      <c r="A30" s="225" t="s">
        <v>63</v>
      </c>
    </row>
    <row r="31" spans="1:1" s="76" customFormat="1" ht="35.25" customHeight="1" x14ac:dyDescent="0.2">
      <c r="A31" s="225" t="s">
        <v>173</v>
      </c>
    </row>
    <row r="32" spans="1:1" s="76" customFormat="1" ht="35.25" customHeight="1" x14ac:dyDescent="0.2">
      <c r="A32" s="268"/>
    </row>
    <row r="33" spans="1:1" s="76" customFormat="1" ht="39.75" customHeight="1" x14ac:dyDescent="0.2">
      <c r="A33" s="254" t="s">
        <v>65</v>
      </c>
    </row>
    <row r="34" spans="1:1" s="76" customFormat="1" ht="35.25" customHeight="1" x14ac:dyDescent="0.2">
      <c r="A34" s="269" t="s">
        <v>321</v>
      </c>
    </row>
    <row r="35" spans="1:1" s="76" customFormat="1" ht="35.25" customHeight="1" x14ac:dyDescent="0.2">
      <c r="A35" s="254" t="s">
        <v>80</v>
      </c>
    </row>
    <row r="36" spans="1:1" ht="50.25" customHeight="1" x14ac:dyDescent="0.2">
      <c r="A36" s="255" t="s">
        <v>314</v>
      </c>
    </row>
    <row r="37" spans="1:1" ht="24" x14ac:dyDescent="0.2">
      <c r="A37" s="224" t="s">
        <v>315</v>
      </c>
    </row>
    <row r="38" spans="1:1" ht="34.5" customHeight="1" x14ac:dyDescent="0.2">
      <c r="A38" s="270" t="s">
        <v>300</v>
      </c>
    </row>
    <row r="39" spans="1:1" ht="45" x14ac:dyDescent="0.2">
      <c r="A39" s="271" t="s">
        <v>301</v>
      </c>
    </row>
    <row r="40" spans="1:1" ht="33" customHeight="1" x14ac:dyDescent="0.2">
      <c r="A40" s="271" t="s">
        <v>316</v>
      </c>
    </row>
    <row r="41" spans="1:1" ht="33" customHeight="1" x14ac:dyDescent="0.2">
      <c r="A41" s="271" t="s">
        <v>317</v>
      </c>
    </row>
    <row r="42" spans="1:1" ht="49.5" customHeight="1" x14ac:dyDescent="0.2">
      <c r="A42" s="271" t="s">
        <v>318</v>
      </c>
    </row>
    <row r="43" spans="1:1" ht="40.5" customHeight="1" x14ac:dyDescent="0.2">
      <c r="A43" s="271" t="s">
        <v>302</v>
      </c>
    </row>
    <row r="44" spans="1:1" ht="65.25" customHeight="1" x14ac:dyDescent="0.2">
      <c r="A44" s="271" t="s">
        <v>303</v>
      </c>
    </row>
    <row r="45" spans="1:1" ht="33" customHeight="1" x14ac:dyDescent="0.2">
      <c r="A45" s="271" t="s">
        <v>304</v>
      </c>
    </row>
    <row r="46" spans="1:1" ht="41.25" customHeight="1" x14ac:dyDescent="0.2">
      <c r="A46" s="271" t="s">
        <v>305</v>
      </c>
    </row>
    <row r="47" spans="1:1" ht="12.75" customHeight="1" x14ac:dyDescent="0.2">
      <c r="A47" s="271" t="s">
        <v>306</v>
      </c>
    </row>
    <row r="48" spans="1:1" ht="12.75" customHeight="1" x14ac:dyDescent="0.2">
      <c r="A48" s="271"/>
    </row>
    <row r="49" spans="1:1" ht="12.75" customHeight="1" x14ac:dyDescent="0.2">
      <c r="A49" s="271" t="s">
        <v>307</v>
      </c>
    </row>
    <row r="50" spans="1:1" ht="12.75" customHeight="1" x14ac:dyDescent="0.2">
      <c r="A50" s="271" t="s">
        <v>309</v>
      </c>
    </row>
    <row r="51" spans="1:1" ht="71.25" customHeight="1" x14ac:dyDescent="0.2">
      <c r="A51" s="271" t="s">
        <v>310</v>
      </c>
    </row>
    <row r="52" spans="1:1" ht="50.25" customHeight="1" x14ac:dyDescent="0.2">
      <c r="A52" s="271" t="s">
        <v>311</v>
      </c>
    </row>
    <row r="53" spans="1:1" ht="35.25" customHeight="1" x14ac:dyDescent="0.2">
      <c r="A53" s="271" t="s">
        <v>328</v>
      </c>
    </row>
    <row r="54" spans="1:1" ht="43.5" customHeight="1" x14ac:dyDescent="0.2">
      <c r="A54" s="271" t="s">
        <v>320</v>
      </c>
    </row>
    <row r="55" spans="1:1" ht="37.5" customHeight="1" x14ac:dyDescent="0.2">
      <c r="A55" s="271"/>
    </row>
    <row r="56" spans="1:1" ht="35.25" customHeight="1" x14ac:dyDescent="0.2">
      <c r="A56" s="271"/>
    </row>
    <row r="57" spans="1:1" ht="40.5" customHeight="1" x14ac:dyDescent="0.2">
      <c r="A57" s="271"/>
    </row>
    <row r="58" spans="1:1" ht="12.75" customHeight="1" x14ac:dyDescent="0.2">
      <c r="A58" s="271"/>
    </row>
    <row r="59" spans="1:1" ht="12.75" customHeight="1" x14ac:dyDescent="0.2">
      <c r="A59" s="5"/>
    </row>
  </sheetData>
  <mergeCells count="2">
    <mergeCell ref="A16:A17"/>
    <mergeCell ref="A19:A2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60"/>
  <sheetViews>
    <sheetView workbookViewId="0">
      <selection activeCell="A59" sqref="A59"/>
    </sheetView>
  </sheetViews>
  <sheetFormatPr defaultColWidth="10.28515625" defaultRowHeight="12" x14ac:dyDescent="0.2"/>
  <cols>
    <col min="1" max="1" width="42" style="214" customWidth="1"/>
    <col min="2" max="16384" width="10.28515625" style="214"/>
  </cols>
  <sheetData>
    <row r="1" spans="1:16" s="5" customFormat="1" ht="25.5" customHeight="1" x14ac:dyDescent="0.2">
      <c r="A1" s="216" t="s">
        <v>50</v>
      </c>
    </row>
    <row r="2" spans="1:16" s="5" customFormat="1" ht="12.75" x14ac:dyDescent="0.2">
      <c r="A2" s="251" t="s">
        <v>313</v>
      </c>
    </row>
    <row r="3" spans="1:16" s="205" customFormat="1" ht="28.5" customHeight="1" x14ac:dyDescent="0.2">
      <c r="A3" s="252" t="s">
        <v>52</v>
      </c>
      <c r="B3" s="71">
        <f>'BAR BB| Open rates'!B3</f>
        <v>45953</v>
      </c>
      <c r="C3" s="71">
        <f>'BAR BB| Open rates'!C3</f>
        <v>45954</v>
      </c>
      <c r="D3" s="71">
        <f>'BAR BB| Open rates'!D3</f>
        <v>45955</v>
      </c>
      <c r="E3" s="71">
        <f>'BAR BB| Open rates'!E3</f>
        <v>45962</v>
      </c>
      <c r="F3" s="71">
        <f>'BAR BB| Open rates'!F3</f>
        <v>45963</v>
      </c>
      <c r="G3" s="71">
        <f>'BAR BB| Open rates'!G3</f>
        <v>45965</v>
      </c>
      <c r="H3" s="71">
        <f>'BAR BB| Open rates'!H3</f>
        <v>45966</v>
      </c>
      <c r="I3" s="71">
        <f>'BAR BB| Open rates'!I3</f>
        <v>45968</v>
      </c>
      <c r="J3" s="71">
        <f>'BAR BB| Open rates'!J3</f>
        <v>45970</v>
      </c>
      <c r="K3" s="71">
        <f>'BAR BB| Open rates'!K3</f>
        <v>45975</v>
      </c>
      <c r="L3" s="71">
        <f>'BAR BB| Open rates'!L3</f>
        <v>45977</v>
      </c>
      <c r="M3" s="71">
        <f>'BAR BB| Open rates'!M3</f>
        <v>45982</v>
      </c>
      <c r="N3" s="71">
        <f>'BAR BB| Open rates'!N3</f>
        <v>45984</v>
      </c>
      <c r="O3" s="71">
        <f>'BAR BB| Open rates'!O3</f>
        <v>45989</v>
      </c>
      <c r="P3" s="71">
        <f>'BAR BB| Open rates'!P3</f>
        <v>45991</v>
      </c>
    </row>
    <row r="4" spans="1:16" s="205" customFormat="1" ht="28.5" customHeight="1" x14ac:dyDescent="0.2">
      <c r="A4" s="253"/>
      <c r="B4" s="71">
        <f>'BAR BB| Open rates'!B4</f>
        <v>45953</v>
      </c>
      <c r="C4" s="71">
        <f>'BAR BB| Open rates'!C4</f>
        <v>45954</v>
      </c>
      <c r="D4" s="71">
        <f>'BAR BB| Open rates'!D4</f>
        <v>45961</v>
      </c>
      <c r="E4" s="71">
        <f>'BAR BB| Open rates'!E4</f>
        <v>45962</v>
      </c>
      <c r="F4" s="71">
        <f>'BAR BB| Open rates'!F4</f>
        <v>45964</v>
      </c>
      <c r="G4" s="71">
        <f>'BAR BB| Open rates'!G4</f>
        <v>45965</v>
      </c>
      <c r="H4" s="71">
        <f>'BAR BB| Open rates'!H4</f>
        <v>45967</v>
      </c>
      <c r="I4" s="71">
        <f>'BAR BB| Open rates'!I4</f>
        <v>45969</v>
      </c>
      <c r="J4" s="71">
        <f>'BAR BB| Open rates'!J4</f>
        <v>45974</v>
      </c>
      <c r="K4" s="71">
        <f>'BAR BB| Open rates'!K4</f>
        <v>45976</v>
      </c>
      <c r="L4" s="71">
        <f>'BAR BB| Open rates'!L4</f>
        <v>45981</v>
      </c>
      <c r="M4" s="71">
        <f>'BAR BB| Open rates'!M4</f>
        <v>45983</v>
      </c>
      <c r="N4" s="71">
        <f>'BAR BB| Open rates'!N4</f>
        <v>45988</v>
      </c>
      <c r="O4" s="71">
        <f>'BAR BB| Open rates'!O4</f>
        <v>45990</v>
      </c>
      <c r="P4" s="71">
        <f>'BAR BB| Open rates'!P4</f>
        <v>45991</v>
      </c>
    </row>
    <row r="5" spans="1:16" s="76" customFormat="1" ht="12" customHeight="1" x14ac:dyDescent="0.2">
      <c r="A5" s="75" t="s">
        <v>53</v>
      </c>
    </row>
    <row r="6" spans="1:16" s="76" customFormat="1" ht="12" customHeight="1" x14ac:dyDescent="0.2">
      <c r="A6" s="15">
        <v>1</v>
      </c>
      <c r="B6" s="26">
        <f>('BAR BB| Open rates'!B6*0.9)*0.85</f>
        <v>6043.5</v>
      </c>
      <c r="C6" s="26">
        <f>('BAR BB| Open rates'!C6*0.9)*0.85</f>
        <v>6961.5</v>
      </c>
      <c r="D6" s="26">
        <f>('BAR BB| Open rates'!D6*0.9)*0.85</f>
        <v>6961.5</v>
      </c>
      <c r="E6" s="26">
        <f>('BAR BB| Open rates'!E6*0.9)*0.85</f>
        <v>9868.5</v>
      </c>
      <c r="F6" s="26">
        <f>('BAR BB| Open rates'!F6*0.9)*0.85</f>
        <v>5049</v>
      </c>
      <c r="G6" s="26">
        <f>('BAR BB| Open rates'!G6*0.9)*0.85</f>
        <v>5049</v>
      </c>
      <c r="H6" s="26">
        <f>('BAR BB| Open rates'!H6*0.9)*0.85</f>
        <v>4284</v>
      </c>
      <c r="I6" s="26">
        <f>('BAR BB| Open rates'!I6*0.9)*0.85</f>
        <v>5049</v>
      </c>
      <c r="J6" s="26">
        <f>('BAR BB| Open rates'!J6*0.9)*0.85</f>
        <v>4284</v>
      </c>
      <c r="K6" s="26">
        <f>('BAR BB| Open rates'!K6*0.9)*0.85</f>
        <v>5049</v>
      </c>
      <c r="L6" s="26">
        <f>('BAR BB| Open rates'!L6*0.9)*0.85</f>
        <v>4284</v>
      </c>
      <c r="M6" s="26">
        <f>('BAR BB| Open rates'!M6*0.9)*0.85</f>
        <v>5049</v>
      </c>
      <c r="N6" s="26">
        <f>('BAR BB| Open rates'!N6*0.9)*0.85</f>
        <v>4284</v>
      </c>
      <c r="O6" s="26">
        <f>('BAR BB| Open rates'!O6*0.9)*0.85</f>
        <v>5049</v>
      </c>
      <c r="P6" s="26">
        <f>('BAR BB| Open rates'!P6*0.9)*0.85</f>
        <v>4284</v>
      </c>
    </row>
    <row r="7" spans="1:16" s="76" customFormat="1" ht="12" customHeight="1" x14ac:dyDescent="0.2">
      <c r="A7" s="15">
        <v>2</v>
      </c>
      <c r="B7" s="26">
        <f>('BAR BB| Open rates'!B7*0.9)*0.85</f>
        <v>7191</v>
      </c>
      <c r="C7" s="26">
        <f>('BAR BB| Open rates'!C7*0.9)*0.85</f>
        <v>8109</v>
      </c>
      <c r="D7" s="26">
        <f>('BAR BB| Open rates'!D7*0.9)*0.85</f>
        <v>8109</v>
      </c>
      <c r="E7" s="26">
        <f>('BAR BB| Open rates'!E7*0.9)*0.85</f>
        <v>11016</v>
      </c>
      <c r="F7" s="26">
        <f>('BAR BB| Open rates'!F7*0.9)*0.85</f>
        <v>6196.5</v>
      </c>
      <c r="G7" s="26">
        <f>('BAR BB| Open rates'!G7*0.9)*0.85</f>
        <v>6196.5</v>
      </c>
      <c r="H7" s="26">
        <f>('BAR BB| Open rates'!H7*0.9)*0.85</f>
        <v>5431.5</v>
      </c>
      <c r="I7" s="26">
        <f>('BAR BB| Open rates'!I7*0.9)*0.85</f>
        <v>6196.5</v>
      </c>
      <c r="J7" s="26">
        <f>('BAR BB| Open rates'!J7*0.9)*0.85</f>
        <v>5431.5</v>
      </c>
      <c r="K7" s="26">
        <f>('BAR BB| Open rates'!K7*0.9)*0.85</f>
        <v>6196.5</v>
      </c>
      <c r="L7" s="26">
        <f>('BAR BB| Open rates'!L7*0.9)*0.85</f>
        <v>5431.5</v>
      </c>
      <c r="M7" s="26">
        <f>('BAR BB| Open rates'!M7*0.9)*0.85</f>
        <v>6196.5</v>
      </c>
      <c r="N7" s="26">
        <f>('BAR BB| Open rates'!N7*0.9)*0.85</f>
        <v>5431.5</v>
      </c>
      <c r="O7" s="26">
        <f>('BAR BB| Open rates'!O7*0.9)*0.85</f>
        <v>6196.5</v>
      </c>
      <c r="P7" s="26">
        <f>('BAR BB| Open rates'!P7*0.9)*0.85</f>
        <v>5431.5</v>
      </c>
    </row>
    <row r="8" spans="1:16" s="76" customFormat="1" ht="12" customHeight="1" x14ac:dyDescent="0.2">
      <c r="A8" s="75" t="s">
        <v>54</v>
      </c>
      <c r="B8" s="26"/>
      <c r="C8" s="26"/>
      <c r="D8" s="26"/>
      <c r="E8" s="26"/>
      <c r="F8" s="26"/>
      <c r="G8" s="26"/>
      <c r="H8" s="26"/>
      <c r="I8" s="26"/>
      <c r="J8" s="26"/>
      <c r="K8" s="26"/>
      <c r="L8" s="26"/>
      <c r="M8" s="26"/>
      <c r="N8" s="26"/>
      <c r="O8" s="26"/>
      <c r="P8" s="26"/>
    </row>
    <row r="9" spans="1:16" s="76" customFormat="1" ht="12" customHeight="1" x14ac:dyDescent="0.2">
      <c r="A9" s="220">
        <v>1</v>
      </c>
      <c r="B9" s="26">
        <f>('BAR BB| Open rates'!B9*0.9)*0.85</f>
        <v>7573.5</v>
      </c>
      <c r="C9" s="26">
        <f>('BAR BB| Open rates'!C9*0.9)*0.85</f>
        <v>8491.5</v>
      </c>
      <c r="D9" s="26">
        <f>('BAR BB| Open rates'!D9*0.9)*0.85</f>
        <v>8491.5</v>
      </c>
      <c r="E9" s="26">
        <f>('BAR BB| Open rates'!E9*0.9)*0.85</f>
        <v>11398.5</v>
      </c>
      <c r="F9" s="26">
        <f>('BAR BB| Open rates'!F9*0.9)*0.85</f>
        <v>6579</v>
      </c>
      <c r="G9" s="26">
        <f>('BAR BB| Open rates'!G9*0.9)*0.85</f>
        <v>6579</v>
      </c>
      <c r="H9" s="26">
        <f>('BAR BB| Open rates'!H9*0.9)*0.85</f>
        <v>5814</v>
      </c>
      <c r="I9" s="26">
        <f>('BAR BB| Open rates'!I9*0.9)*0.85</f>
        <v>6579</v>
      </c>
      <c r="J9" s="26">
        <f>('BAR BB| Open rates'!J9*0.9)*0.85</f>
        <v>5814</v>
      </c>
      <c r="K9" s="26">
        <f>('BAR BB| Open rates'!K9*0.9)*0.85</f>
        <v>6579</v>
      </c>
      <c r="L9" s="26">
        <f>('BAR BB| Open rates'!L9*0.9)*0.85</f>
        <v>5814</v>
      </c>
      <c r="M9" s="26">
        <f>('BAR BB| Open rates'!M9*0.9)*0.85</f>
        <v>6579</v>
      </c>
      <c r="N9" s="26">
        <f>('BAR BB| Open rates'!N9*0.9)*0.85</f>
        <v>5814</v>
      </c>
      <c r="O9" s="26">
        <f>('BAR BB| Open rates'!O9*0.9)*0.85</f>
        <v>6579</v>
      </c>
      <c r="P9" s="26">
        <f>('BAR BB| Open rates'!P9*0.9)*0.85</f>
        <v>5814</v>
      </c>
    </row>
    <row r="10" spans="1:16" s="76" customFormat="1" ht="12" customHeight="1" x14ac:dyDescent="0.2">
      <c r="A10" s="220">
        <v>2</v>
      </c>
      <c r="B10" s="26">
        <f>('BAR BB| Open rates'!B10*0.9)*0.85</f>
        <v>8721</v>
      </c>
      <c r="C10" s="26">
        <f>('BAR BB| Open rates'!C10*0.9)*0.85</f>
        <v>9639</v>
      </c>
      <c r="D10" s="26">
        <f>('BAR BB| Open rates'!D10*0.9)*0.85</f>
        <v>9639</v>
      </c>
      <c r="E10" s="26">
        <f>('BAR BB| Open rates'!E10*0.9)*0.85</f>
        <v>12546</v>
      </c>
      <c r="F10" s="26">
        <f>('BAR BB| Open rates'!F10*0.9)*0.85</f>
        <v>7726.5</v>
      </c>
      <c r="G10" s="26">
        <f>('BAR BB| Open rates'!G10*0.9)*0.85</f>
        <v>7726.5</v>
      </c>
      <c r="H10" s="26">
        <f>('BAR BB| Open rates'!H10*0.9)*0.85</f>
        <v>6961.5</v>
      </c>
      <c r="I10" s="26">
        <f>('BAR BB| Open rates'!I10*0.9)*0.85</f>
        <v>7726.5</v>
      </c>
      <c r="J10" s="26">
        <f>('BAR BB| Open rates'!J10*0.9)*0.85</f>
        <v>6961.5</v>
      </c>
      <c r="K10" s="26">
        <f>('BAR BB| Open rates'!K10*0.9)*0.85</f>
        <v>7726.5</v>
      </c>
      <c r="L10" s="26">
        <f>('BAR BB| Open rates'!L10*0.9)*0.85</f>
        <v>6961.5</v>
      </c>
      <c r="M10" s="26">
        <f>('BAR BB| Open rates'!M10*0.9)*0.85</f>
        <v>7726.5</v>
      </c>
      <c r="N10" s="26">
        <f>('BAR BB| Open rates'!N10*0.9)*0.85</f>
        <v>6961.5</v>
      </c>
      <c r="O10" s="26">
        <f>('BAR BB| Open rates'!O10*0.9)*0.85</f>
        <v>7726.5</v>
      </c>
      <c r="P10" s="26">
        <f>('BAR BB| Open rates'!P10*0.9)*0.85</f>
        <v>6961.5</v>
      </c>
    </row>
    <row r="11" spans="1:16" s="76" customFormat="1" ht="12" customHeight="1" x14ac:dyDescent="0.2">
      <c r="A11" s="75" t="s">
        <v>151</v>
      </c>
      <c r="B11" s="26"/>
      <c r="C11" s="26"/>
      <c r="D11" s="26"/>
      <c r="E11" s="26"/>
      <c r="F11" s="26"/>
      <c r="G11" s="26"/>
      <c r="H11" s="26"/>
      <c r="I11" s="26"/>
      <c r="J11" s="26"/>
      <c r="K11" s="26"/>
      <c r="L11" s="26"/>
      <c r="M11" s="26"/>
      <c r="N11" s="26"/>
      <c r="O11" s="26"/>
      <c r="P11" s="26"/>
    </row>
    <row r="12" spans="1:16" s="76" customFormat="1" ht="12" customHeight="1" x14ac:dyDescent="0.2">
      <c r="A12" s="220">
        <v>1</v>
      </c>
      <c r="B12" s="26">
        <f>('BAR BB| Open rates'!B12*0.9)*0.85</f>
        <v>8338.5</v>
      </c>
      <c r="C12" s="26">
        <f>('BAR BB| Open rates'!C12*0.9)*0.85</f>
        <v>9256.5</v>
      </c>
      <c r="D12" s="26">
        <f>('BAR BB| Open rates'!D12*0.9)*0.85</f>
        <v>9256.5</v>
      </c>
      <c r="E12" s="26">
        <f>('BAR BB| Open rates'!E12*0.9)*0.85</f>
        <v>12163.5</v>
      </c>
      <c r="F12" s="26">
        <f>('BAR BB| Open rates'!F12*0.9)*0.85</f>
        <v>7344</v>
      </c>
      <c r="G12" s="26">
        <f>('BAR BB| Open rates'!G12*0.9)*0.85</f>
        <v>7344</v>
      </c>
      <c r="H12" s="26">
        <f>('BAR BB| Open rates'!H12*0.9)*0.85</f>
        <v>6579</v>
      </c>
      <c r="I12" s="26">
        <f>('BAR BB| Open rates'!I12*0.9)*0.85</f>
        <v>7344</v>
      </c>
      <c r="J12" s="26">
        <f>('BAR BB| Open rates'!J12*0.9)*0.85</f>
        <v>6579</v>
      </c>
      <c r="K12" s="26">
        <f>('BAR BB| Open rates'!K12*0.9)*0.85</f>
        <v>7344</v>
      </c>
      <c r="L12" s="26">
        <f>('BAR BB| Open rates'!L12*0.9)*0.85</f>
        <v>6579</v>
      </c>
      <c r="M12" s="26">
        <f>('BAR BB| Open rates'!M12*0.9)*0.85</f>
        <v>7344</v>
      </c>
      <c r="N12" s="26">
        <f>('BAR BB| Open rates'!N12*0.9)*0.85</f>
        <v>6579</v>
      </c>
      <c r="O12" s="26">
        <f>('BAR BB| Open rates'!O12*0.9)*0.85</f>
        <v>7344</v>
      </c>
      <c r="P12" s="26">
        <f>('BAR BB| Open rates'!P12*0.9)*0.85</f>
        <v>6579</v>
      </c>
    </row>
    <row r="13" spans="1:16" s="76" customFormat="1" ht="12" customHeight="1" x14ac:dyDescent="0.2">
      <c r="A13" s="220">
        <v>2</v>
      </c>
      <c r="B13" s="26">
        <f>('BAR BB| Open rates'!B13*0.9)*0.85</f>
        <v>9486</v>
      </c>
      <c r="C13" s="26">
        <f>('BAR BB| Open rates'!C13*0.9)*0.85</f>
        <v>10404</v>
      </c>
      <c r="D13" s="26">
        <f>('BAR BB| Open rates'!D13*0.9)*0.85</f>
        <v>10404</v>
      </c>
      <c r="E13" s="26">
        <f>('BAR BB| Open rates'!E13*0.9)*0.85</f>
        <v>13311</v>
      </c>
      <c r="F13" s="26">
        <f>('BAR BB| Open rates'!F13*0.9)*0.85</f>
        <v>8491.5</v>
      </c>
      <c r="G13" s="26">
        <f>('BAR BB| Open rates'!G13*0.9)*0.85</f>
        <v>8491.5</v>
      </c>
      <c r="H13" s="26">
        <f>('BAR BB| Open rates'!H13*0.9)*0.85</f>
        <v>7726.5</v>
      </c>
      <c r="I13" s="26">
        <f>('BAR BB| Open rates'!I13*0.9)*0.85</f>
        <v>8491.5</v>
      </c>
      <c r="J13" s="26">
        <f>('BAR BB| Open rates'!J13*0.9)*0.85</f>
        <v>7726.5</v>
      </c>
      <c r="K13" s="26">
        <f>('BAR BB| Open rates'!K13*0.9)*0.85</f>
        <v>8491.5</v>
      </c>
      <c r="L13" s="26">
        <f>('BAR BB| Open rates'!L13*0.9)*0.85</f>
        <v>7726.5</v>
      </c>
      <c r="M13" s="26">
        <f>('BAR BB| Open rates'!M13*0.9)*0.85</f>
        <v>8491.5</v>
      </c>
      <c r="N13" s="26">
        <f>('BAR BB| Open rates'!N13*0.9)*0.85</f>
        <v>7726.5</v>
      </c>
      <c r="O13" s="26">
        <f>('BAR BB| Open rates'!O13*0.9)*0.85</f>
        <v>8491.5</v>
      </c>
      <c r="P13" s="26">
        <f>('BAR BB| Open rates'!P13*0.9)*0.85</f>
        <v>7726.5</v>
      </c>
    </row>
    <row r="14" spans="1:16" s="76" customFormat="1" ht="12" customHeight="1" x14ac:dyDescent="0.2">
      <c r="A14" s="20"/>
    </row>
    <row r="15" spans="1:16" s="76" customFormat="1" ht="12" customHeight="1" x14ac:dyDescent="0.2">
      <c r="A15" s="20"/>
    </row>
    <row r="16" spans="1:16" s="76" customFormat="1" ht="12" customHeight="1" x14ac:dyDescent="0.2">
      <c r="A16" s="280" t="s">
        <v>157</v>
      </c>
    </row>
    <row r="17" spans="1:1" s="76" customFormat="1" ht="12" customHeight="1" x14ac:dyDescent="0.2">
      <c r="A17" s="280"/>
    </row>
    <row r="18" spans="1:1" s="76" customFormat="1" ht="12" customHeight="1" x14ac:dyDescent="0.2">
      <c r="A18" s="248"/>
    </row>
    <row r="19" spans="1:1" s="76" customFormat="1" ht="45" customHeight="1" x14ac:dyDescent="0.2">
      <c r="A19" s="315" t="s">
        <v>230</v>
      </c>
    </row>
    <row r="20" spans="1:1" s="76" customFormat="1" ht="34.5" customHeight="1" x14ac:dyDescent="0.2">
      <c r="A20" s="315"/>
    </row>
    <row r="21" spans="1:1" s="76" customFormat="1" ht="30.75" customHeight="1" x14ac:dyDescent="0.2">
      <c r="A21" s="315"/>
    </row>
    <row r="22" spans="1:1" s="76" customFormat="1" ht="60.75" customHeight="1" x14ac:dyDescent="0.2">
      <c r="A22" s="315"/>
    </row>
    <row r="23" spans="1:1" s="76" customFormat="1" ht="12" customHeight="1" x14ac:dyDescent="0.2">
      <c r="A23" s="248"/>
    </row>
    <row r="24" spans="1:1" s="76" customFormat="1" ht="12" customHeight="1" x14ac:dyDescent="0.2">
      <c r="A24" s="205"/>
    </row>
    <row r="25" spans="1:1" s="76" customFormat="1" ht="12" customHeight="1" x14ac:dyDescent="0.2">
      <c r="A25" s="223" t="s">
        <v>58</v>
      </c>
    </row>
    <row r="26" spans="1:1" s="205" customFormat="1" ht="12.75" x14ac:dyDescent="0.2">
      <c r="A26" s="266" t="s">
        <v>59</v>
      </c>
    </row>
    <row r="27" spans="1:1" s="256" customFormat="1" ht="36" customHeight="1" x14ac:dyDescent="0.2">
      <c r="A27" s="266" t="s">
        <v>299</v>
      </c>
    </row>
    <row r="28" spans="1:1" s="205" customFormat="1" ht="38.25" customHeight="1" x14ac:dyDescent="0.2">
      <c r="A28" s="225" t="s">
        <v>60</v>
      </c>
    </row>
    <row r="29" spans="1:1" s="205" customFormat="1" ht="24" x14ac:dyDescent="0.2">
      <c r="A29" s="225" t="s">
        <v>312</v>
      </c>
    </row>
    <row r="30" spans="1:1" s="205" customFormat="1" ht="12.75" x14ac:dyDescent="0.2">
      <c r="A30" s="225" t="s">
        <v>62</v>
      </c>
    </row>
    <row r="31" spans="1:1" s="76" customFormat="1" ht="35.25" customHeight="1" x14ac:dyDescent="0.2">
      <c r="A31" s="225" t="s">
        <v>63</v>
      </c>
    </row>
    <row r="32" spans="1:1" s="76" customFormat="1" ht="35.25" customHeight="1" x14ac:dyDescent="0.2">
      <c r="A32" s="225" t="s">
        <v>173</v>
      </c>
    </row>
    <row r="33" spans="1:1" s="76" customFormat="1" ht="35.25" customHeight="1" x14ac:dyDescent="0.2">
      <c r="A33" s="268"/>
    </row>
    <row r="34" spans="1:1" s="76" customFormat="1" ht="39.75" customHeight="1" x14ac:dyDescent="0.2">
      <c r="A34" s="254" t="s">
        <v>65</v>
      </c>
    </row>
    <row r="35" spans="1:1" s="76" customFormat="1" ht="35.25" customHeight="1" x14ac:dyDescent="0.2">
      <c r="A35" s="269" t="s">
        <v>321</v>
      </c>
    </row>
    <row r="36" spans="1:1" s="76" customFormat="1" ht="35.25" customHeight="1" x14ac:dyDescent="0.2">
      <c r="A36" s="254" t="s">
        <v>80</v>
      </c>
    </row>
    <row r="37" spans="1:1" ht="41.25" customHeight="1" x14ac:dyDescent="0.2">
      <c r="A37" s="255" t="s">
        <v>314</v>
      </c>
    </row>
    <row r="38" spans="1:1" ht="24" x14ac:dyDescent="0.2">
      <c r="A38" s="224" t="s">
        <v>315</v>
      </c>
    </row>
    <row r="39" spans="1:1" ht="38.25" customHeight="1" x14ac:dyDescent="0.2">
      <c r="A39" s="270" t="s">
        <v>300</v>
      </c>
    </row>
    <row r="40" spans="1:1" ht="45" x14ac:dyDescent="0.2">
      <c r="A40" s="271" t="s">
        <v>301</v>
      </c>
    </row>
    <row r="41" spans="1:1" ht="30.75" customHeight="1" x14ac:dyDescent="0.2">
      <c r="A41" s="271" t="s">
        <v>316</v>
      </c>
    </row>
    <row r="42" spans="1:1" ht="30" x14ac:dyDescent="0.2">
      <c r="A42" s="271" t="s">
        <v>317</v>
      </c>
    </row>
    <row r="43" spans="1:1" ht="49.5" customHeight="1" x14ac:dyDescent="0.2">
      <c r="A43" s="271" t="s">
        <v>318</v>
      </c>
    </row>
    <row r="44" spans="1:1" ht="40.5" customHeight="1" x14ac:dyDescent="0.2">
      <c r="A44" s="271" t="s">
        <v>302</v>
      </c>
    </row>
    <row r="45" spans="1:1" ht="35.25" customHeight="1" x14ac:dyDescent="0.2">
      <c r="A45" s="271" t="s">
        <v>303</v>
      </c>
    </row>
    <row r="46" spans="1:1" ht="68.25" customHeight="1" x14ac:dyDescent="0.2">
      <c r="A46" s="271" t="s">
        <v>304</v>
      </c>
    </row>
    <row r="47" spans="1:1" ht="72" customHeight="1" x14ac:dyDescent="0.2">
      <c r="A47" s="271" t="s">
        <v>305</v>
      </c>
    </row>
    <row r="48" spans="1:1" ht="12.75" customHeight="1" x14ac:dyDescent="0.2">
      <c r="A48" s="271" t="s">
        <v>306</v>
      </c>
    </row>
    <row r="49" spans="1:1" ht="12.75" customHeight="1" x14ac:dyDescent="0.2">
      <c r="A49" s="271"/>
    </row>
    <row r="50" spans="1:1" ht="12.75" customHeight="1" x14ac:dyDescent="0.2">
      <c r="A50" s="271" t="s">
        <v>307</v>
      </c>
    </row>
    <row r="51" spans="1:1" ht="21" customHeight="1" x14ac:dyDescent="0.2">
      <c r="A51" s="271" t="s">
        <v>309</v>
      </c>
    </row>
    <row r="52" spans="1:1" ht="48" customHeight="1" x14ac:dyDescent="0.2">
      <c r="A52" s="271" t="s">
        <v>310</v>
      </c>
    </row>
    <row r="53" spans="1:1" ht="57" customHeight="1" x14ac:dyDescent="0.2">
      <c r="A53" s="271" t="s">
        <v>311</v>
      </c>
    </row>
    <row r="54" spans="1:1" ht="57.75" customHeight="1" x14ac:dyDescent="0.2">
      <c r="A54" s="271" t="s">
        <v>328</v>
      </c>
    </row>
    <row r="55" spans="1:1" ht="63.75" customHeight="1" x14ac:dyDescent="0.2">
      <c r="A55" s="271" t="s">
        <v>320</v>
      </c>
    </row>
    <row r="56" spans="1:1" ht="71.25" customHeight="1" x14ac:dyDescent="0.2">
      <c r="A56" s="271"/>
    </row>
    <row r="57" spans="1:1" ht="35.25" customHeight="1" x14ac:dyDescent="0.2">
      <c r="A57" s="271"/>
    </row>
    <row r="58" spans="1:1" ht="40.5" customHeight="1" x14ac:dyDescent="0.2">
      <c r="A58" s="271"/>
    </row>
    <row r="59" spans="1:1" ht="12.75" customHeight="1" x14ac:dyDescent="0.2">
      <c r="A59" s="271"/>
    </row>
    <row r="60" spans="1:1" ht="12.75" customHeight="1" x14ac:dyDescent="0.2">
      <c r="A60" s="5"/>
    </row>
  </sheetData>
  <mergeCells count="2">
    <mergeCell ref="A16:A17"/>
    <mergeCell ref="A19:A22"/>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
  <sheetViews>
    <sheetView workbookViewId="0"/>
  </sheetViews>
  <sheetFormatPr defaultRowHeight="12.75" x14ac:dyDescent="0.2"/>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
  <sheetViews>
    <sheetView workbookViewId="0"/>
  </sheetViews>
  <sheetFormatPr defaultRowHeight="12.75" x14ac:dyDescent="0.2"/>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
  <sheetViews>
    <sheetView workbookViewId="0"/>
  </sheetViews>
  <sheetFormatPr defaultRowHeight="12.75" x14ac:dyDescent="0.2"/>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W76"/>
  <sheetViews>
    <sheetView workbookViewId="0">
      <selection activeCell="C10" sqref="C10"/>
    </sheetView>
  </sheetViews>
  <sheetFormatPr defaultRowHeight="12.75" x14ac:dyDescent="0.2"/>
  <cols>
    <col min="1" max="1" width="41.7109375" style="5" customWidth="1"/>
    <col min="2" max="2" width="9.7109375" customWidth="1"/>
  </cols>
  <sheetData>
    <row r="1" spans="1:2" ht="24" x14ac:dyDescent="0.2">
      <c r="A1" s="47" t="s">
        <v>50</v>
      </c>
    </row>
    <row r="2" spans="1:2" ht="27.75" customHeight="1" x14ac:dyDescent="0.2">
      <c r="A2" s="6" t="s">
        <v>191</v>
      </c>
      <c r="B2" s="73" t="e">
        <f>'BAR BB| Open rates'!#REF!</f>
        <v>#REF!</v>
      </c>
    </row>
    <row r="3" spans="1:2" ht="27.75" customHeight="1" x14ac:dyDescent="0.2">
      <c r="A3" s="48"/>
      <c r="B3" s="73" t="e">
        <f>'BAR BB| Open rates'!#REF!</f>
        <v>#REF!</v>
      </c>
    </row>
    <row r="4" spans="1:2" x14ac:dyDescent="0.2">
      <c r="A4" s="33" t="s">
        <v>53</v>
      </c>
    </row>
    <row r="5" spans="1:2" x14ac:dyDescent="0.2">
      <c r="A5" s="33">
        <v>1</v>
      </c>
      <c r="B5" s="33" t="e">
        <f>'BAR BB| Open rates'!#REF!*0.88</f>
        <v>#REF!</v>
      </c>
    </row>
    <row r="6" spans="1:2" x14ac:dyDescent="0.2">
      <c r="A6" s="33">
        <v>2</v>
      </c>
      <c r="B6" s="33" t="e">
        <f>'BAR BB| Open rates'!#REF!*0.88</f>
        <v>#REF!</v>
      </c>
    </row>
    <row r="7" spans="1:2" x14ac:dyDescent="0.2">
      <c r="A7" s="33" t="s">
        <v>54</v>
      </c>
      <c r="B7" s="33"/>
    </row>
    <row r="8" spans="1:2" x14ac:dyDescent="0.2">
      <c r="A8" s="33">
        <v>1</v>
      </c>
      <c r="B8" s="33" t="e">
        <f>'BAR BB| Open rates'!#REF!*0.88</f>
        <v>#REF!</v>
      </c>
    </row>
    <row r="9" spans="1:2" x14ac:dyDescent="0.2">
      <c r="A9" s="33">
        <v>2</v>
      </c>
      <c r="B9" s="33" t="e">
        <f>'BAR BB| Open rates'!#REF!*0.88</f>
        <v>#REF!</v>
      </c>
    </row>
    <row r="10" spans="1:2" x14ac:dyDescent="0.2">
      <c r="A10" s="33" t="s">
        <v>151</v>
      </c>
      <c r="B10" s="33"/>
    </row>
    <row r="11" spans="1:2" x14ac:dyDescent="0.2">
      <c r="A11" s="33">
        <v>1</v>
      </c>
      <c r="B11" s="33" t="e">
        <f>'BAR BB| Open rates'!#REF!*0.88</f>
        <v>#REF!</v>
      </c>
    </row>
    <row r="12" spans="1:2" x14ac:dyDescent="0.2">
      <c r="A12" s="33">
        <v>2</v>
      </c>
      <c r="B12" s="33" t="e">
        <f>'BAR BB| Open rates'!#REF!*0.88</f>
        <v>#REF!</v>
      </c>
    </row>
    <row r="13" spans="1:2" x14ac:dyDescent="0.2">
      <c r="A13" s="33" t="s">
        <v>55</v>
      </c>
      <c r="B13" s="33"/>
    </row>
    <row r="14" spans="1:2" x14ac:dyDescent="0.2">
      <c r="A14" s="42" t="s">
        <v>159</v>
      </c>
      <c r="B14" s="33" t="e">
        <f>'BAR BB| Open rates'!#REF!*0.88</f>
        <v>#REF!</v>
      </c>
    </row>
    <row r="15" spans="1:2" x14ac:dyDescent="0.2">
      <c r="A15" s="33" t="s">
        <v>160</v>
      </c>
      <c r="B15" s="33"/>
    </row>
    <row r="16" spans="1:2" x14ac:dyDescent="0.2">
      <c r="A16" s="42" t="s">
        <v>159</v>
      </c>
      <c r="B16" s="33" t="e">
        <f>'BAR BB| Open rates'!#REF!*0.88</f>
        <v>#REF!</v>
      </c>
    </row>
    <row r="17" spans="1:23" x14ac:dyDescent="0.2">
      <c r="A17" s="33" t="s">
        <v>56</v>
      </c>
      <c r="B17" s="33"/>
    </row>
    <row r="18" spans="1:23" x14ac:dyDescent="0.2">
      <c r="A18" s="42" t="s">
        <v>8</v>
      </c>
      <c r="B18" s="33" t="e">
        <f>'BAR BB| Open rates'!#REF!*0.88</f>
        <v>#REF!</v>
      </c>
    </row>
    <row r="19" spans="1:23" x14ac:dyDescent="0.2">
      <c r="A19" s="33" t="s">
        <v>57</v>
      </c>
      <c r="B19" s="33"/>
    </row>
    <row r="20" spans="1:23" x14ac:dyDescent="0.2">
      <c r="A20" s="42" t="s">
        <v>8</v>
      </c>
      <c r="B20" s="33" t="e">
        <f>'BAR BB| Open rates'!#REF!*0.88</f>
        <v>#REF!</v>
      </c>
    </row>
    <row r="21" spans="1:23" x14ac:dyDescent="0.2">
      <c r="A21" s="106"/>
    </row>
    <row r="22" spans="1:23" x14ac:dyDescent="0.2">
      <c r="A22" s="277" t="s">
        <v>157</v>
      </c>
    </row>
    <row r="23" spans="1:23" x14ac:dyDescent="0.2">
      <c r="A23" s="277"/>
    </row>
    <row r="24" spans="1:23" x14ac:dyDescent="0.2">
      <c r="A24" s="123"/>
    </row>
    <row r="25" spans="1:23" x14ac:dyDescent="0.2">
      <c r="A25" s="169" t="s">
        <v>80</v>
      </c>
    </row>
    <row r="26" spans="1:23" ht="24" x14ac:dyDescent="0.2">
      <c r="A26" s="146" t="s">
        <v>198</v>
      </c>
    </row>
    <row r="27" spans="1:23" ht="24" x14ac:dyDescent="0.2">
      <c r="A27" s="146" t="s">
        <v>199</v>
      </c>
    </row>
    <row r="28" spans="1:23" x14ac:dyDescent="0.2">
      <c r="A28" s="123"/>
    </row>
    <row r="29" spans="1:23" s="76" customFormat="1" ht="12.75" customHeight="1" x14ac:dyDescent="0.2">
      <c r="A29" s="136" t="s">
        <v>58</v>
      </c>
      <c r="B29" s="11"/>
      <c r="C29" s="11"/>
      <c r="D29" s="11"/>
      <c r="E29" s="11"/>
      <c r="F29" s="11"/>
      <c r="G29" s="11"/>
      <c r="H29" s="11"/>
      <c r="I29" s="11"/>
      <c r="J29" s="11"/>
      <c r="K29" s="11"/>
      <c r="L29" s="11"/>
      <c r="M29" s="11"/>
      <c r="N29" s="11"/>
      <c r="O29" s="11"/>
      <c r="P29" s="11"/>
      <c r="Q29" s="11"/>
      <c r="R29" s="11"/>
      <c r="S29" s="11"/>
      <c r="T29" s="11"/>
      <c r="U29" s="11"/>
      <c r="V29" s="11"/>
      <c r="W29" s="11"/>
    </row>
    <row r="30" spans="1:23" s="108" customFormat="1" ht="35.25" customHeight="1" x14ac:dyDescent="0.2">
      <c r="A30" s="145" t="s">
        <v>163</v>
      </c>
      <c r="B30" s="147"/>
      <c r="C30" s="147"/>
      <c r="D30" s="147"/>
      <c r="E30" s="147"/>
      <c r="F30" s="147"/>
      <c r="G30" s="147"/>
      <c r="H30" s="147"/>
      <c r="I30" s="147"/>
      <c r="J30" s="147"/>
      <c r="K30" s="147"/>
      <c r="L30" s="147"/>
      <c r="M30" s="147"/>
      <c r="N30" s="147"/>
      <c r="O30" s="147"/>
      <c r="P30" s="147"/>
      <c r="Q30" s="147"/>
      <c r="R30" s="147"/>
      <c r="S30" s="147"/>
      <c r="T30" s="147"/>
      <c r="U30" s="147"/>
      <c r="V30" s="147"/>
      <c r="W30" s="147"/>
    </row>
    <row r="31" spans="1:23" s="108" customFormat="1" ht="35.25" customHeight="1" x14ac:dyDescent="0.2">
      <c r="A31" s="145" t="s">
        <v>188</v>
      </c>
      <c r="B31" s="147"/>
      <c r="C31" s="147"/>
      <c r="D31" s="147"/>
      <c r="E31" s="147"/>
      <c r="F31" s="147"/>
      <c r="G31" s="147"/>
      <c r="H31" s="147"/>
      <c r="I31" s="147"/>
      <c r="J31" s="147"/>
      <c r="K31" s="147"/>
      <c r="L31" s="147"/>
      <c r="M31" s="147"/>
      <c r="N31" s="147"/>
    </row>
    <row r="32" spans="1:23" s="108" customFormat="1" ht="35.25" customHeight="1" x14ac:dyDescent="0.2">
      <c r="A32" s="145" t="s">
        <v>164</v>
      </c>
      <c r="B32" s="147"/>
      <c r="C32" s="147"/>
      <c r="D32" s="147"/>
      <c r="E32" s="147"/>
      <c r="F32" s="147"/>
      <c r="G32" s="147"/>
      <c r="H32" s="147"/>
      <c r="I32" s="147"/>
      <c r="J32" s="147"/>
      <c r="K32" s="147"/>
      <c r="L32" s="147"/>
      <c r="M32" s="147"/>
      <c r="N32" s="147"/>
    </row>
    <row r="33" spans="1:14" s="108" customFormat="1" ht="13.5" customHeight="1" x14ac:dyDescent="0.2">
      <c r="A33" s="145" t="s">
        <v>165</v>
      </c>
      <c r="B33" s="147"/>
      <c r="C33" s="147"/>
      <c r="D33" s="147"/>
      <c r="E33" s="147"/>
      <c r="F33" s="147"/>
      <c r="G33" s="147"/>
      <c r="H33" s="147"/>
      <c r="I33" s="147"/>
      <c r="J33" s="147"/>
      <c r="K33" s="147"/>
      <c r="L33" s="147"/>
      <c r="M33" s="147"/>
      <c r="N33" s="147"/>
    </row>
    <row r="34" spans="1:14" s="108" customFormat="1" ht="35.25" customHeight="1" x14ac:dyDescent="0.2">
      <c r="A34" s="145" t="s">
        <v>162</v>
      </c>
      <c r="B34" s="147"/>
      <c r="C34" s="147"/>
      <c r="D34" s="147"/>
      <c r="E34" s="147"/>
      <c r="F34" s="147"/>
      <c r="G34" s="147"/>
      <c r="H34" s="147"/>
      <c r="I34" s="147"/>
      <c r="J34" s="147"/>
      <c r="K34" s="147"/>
      <c r="L34" s="147"/>
      <c r="M34" s="147"/>
      <c r="N34" s="147"/>
    </row>
    <row r="35" spans="1:14" s="108" customFormat="1" ht="35.25" customHeight="1" x14ac:dyDescent="0.2">
      <c r="A35" s="141" t="s">
        <v>173</v>
      </c>
      <c r="B35" s="147"/>
      <c r="C35" s="147"/>
      <c r="D35" s="147"/>
      <c r="E35" s="147"/>
      <c r="F35" s="147"/>
      <c r="G35" s="147"/>
      <c r="H35" s="147"/>
      <c r="I35" s="147"/>
      <c r="J35" s="147"/>
      <c r="K35" s="147"/>
      <c r="L35" s="147"/>
      <c r="M35" s="147"/>
      <c r="N35" s="147"/>
    </row>
    <row r="36" spans="1:14" s="13" customFormat="1" ht="18" customHeight="1" x14ac:dyDescent="0.2">
      <c r="B36" s="11"/>
      <c r="C36" s="11"/>
      <c r="D36" s="11"/>
      <c r="E36" s="11"/>
      <c r="F36" s="11"/>
      <c r="G36" s="11"/>
      <c r="H36" s="11"/>
      <c r="I36" s="11"/>
      <c r="J36" s="11"/>
      <c r="K36" s="11"/>
      <c r="L36" s="11"/>
      <c r="M36" s="11"/>
      <c r="N36" s="11"/>
    </row>
    <row r="37" spans="1:14" x14ac:dyDescent="0.2">
      <c r="A37" s="138" t="s">
        <v>65</v>
      </c>
    </row>
    <row r="38" spans="1:14" ht="84" x14ac:dyDescent="0.2">
      <c r="A38" s="140" t="s">
        <v>189</v>
      </c>
    </row>
    <row r="39" spans="1:14" x14ac:dyDescent="0.2">
      <c r="A39" s="106"/>
    </row>
    <row r="40" spans="1:14" x14ac:dyDescent="0.2">
      <c r="A40" s="106"/>
    </row>
    <row r="41" spans="1:14" x14ac:dyDescent="0.2">
      <c r="A41" s="106"/>
    </row>
    <row r="42" spans="1:14" x14ac:dyDescent="0.2">
      <c r="A42" s="106"/>
    </row>
    <row r="43" spans="1:14" x14ac:dyDescent="0.2">
      <c r="A43" s="106"/>
    </row>
    <row r="44" spans="1:14" x14ac:dyDescent="0.2">
      <c r="A44" s="106"/>
    </row>
    <row r="45" spans="1:14" x14ac:dyDescent="0.2">
      <c r="A45" s="106"/>
    </row>
    <row r="46" spans="1:14" x14ac:dyDescent="0.2">
      <c r="A46" s="106"/>
    </row>
    <row r="47" spans="1:14" x14ac:dyDescent="0.2">
      <c r="A47" s="106"/>
    </row>
    <row r="48" spans="1:14"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sheetData>
  <mergeCells count="1">
    <mergeCell ref="A22:A23"/>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E192"/>
  <sheetViews>
    <sheetView workbookViewId="0">
      <pane xSplit="1" topLeftCell="B1" activePane="topRight" state="frozen"/>
      <selection activeCell="A10" sqref="A10"/>
      <selection pane="topRight" activeCell="I23" sqref="I23"/>
    </sheetView>
  </sheetViews>
  <sheetFormatPr defaultRowHeight="12.75" x14ac:dyDescent="0.2"/>
  <cols>
    <col min="1" max="1" width="43.85546875" style="5" customWidth="1"/>
    <col min="2" max="3" width="9.5703125" customWidth="1"/>
    <col min="4" max="5" width="9.7109375" customWidth="1"/>
  </cols>
  <sheetData>
    <row r="1" spans="1:5" ht="24" x14ac:dyDescent="0.2">
      <c r="A1" s="47" t="s">
        <v>50</v>
      </c>
    </row>
    <row r="2" spans="1:5" ht="25.5" customHeight="1" x14ac:dyDescent="0.2">
      <c r="A2" s="131" t="s">
        <v>197</v>
      </c>
    </row>
    <row r="3" spans="1:5" x14ac:dyDescent="0.2">
      <c r="A3" s="131" t="s">
        <v>237</v>
      </c>
    </row>
    <row r="4" spans="1:5" ht="21.75" customHeight="1" x14ac:dyDescent="0.2">
      <c r="A4" s="74" t="s">
        <v>52</v>
      </c>
      <c r="B4" s="73" t="e">
        <f>'BAR BB| Open rates'!#REF!</f>
        <v>#REF!</v>
      </c>
      <c r="C4" s="73" t="e">
        <f>'BAR BB| Open rates'!#REF!</f>
        <v>#REF!</v>
      </c>
      <c r="D4" s="73" t="e">
        <f>'BAR BB| Open rates'!#REF!</f>
        <v>#REF!</v>
      </c>
      <c r="E4" s="73" t="e">
        <f>'BAR BB| Open rates'!#REF!</f>
        <v>#REF!</v>
      </c>
    </row>
    <row r="5" spans="1:5" ht="21.75" customHeight="1" x14ac:dyDescent="0.2">
      <c r="A5" s="74"/>
      <c r="B5" s="73" t="e">
        <f>'BAR BB| Open rates'!#REF!</f>
        <v>#REF!</v>
      </c>
      <c r="C5" s="73" t="e">
        <f>'BAR BB| Open rates'!#REF!</f>
        <v>#REF!</v>
      </c>
      <c r="D5" s="73" t="e">
        <f>'BAR BB| Open rates'!#REF!</f>
        <v>#REF!</v>
      </c>
      <c r="E5" s="73" t="e">
        <f>'BAR BB| Open rates'!#REF!</f>
        <v>#REF!</v>
      </c>
    </row>
    <row r="6" spans="1:5" s="11" customFormat="1" x14ac:dyDescent="0.2">
      <c r="A6" s="33" t="s">
        <v>53</v>
      </c>
      <c r="B6" s="135"/>
      <c r="C6" s="135"/>
    </row>
    <row r="7" spans="1:5" s="11" customFormat="1" x14ac:dyDescent="0.2">
      <c r="A7" s="42">
        <v>1</v>
      </c>
      <c r="B7" s="84" t="e">
        <f>'BAR BB| Open rates'!#REF!*0.75*0.87</f>
        <v>#REF!</v>
      </c>
      <c r="C7" s="84" t="e">
        <f>'BAR BB| Open rates'!#REF!*0.75*0.87</f>
        <v>#REF!</v>
      </c>
      <c r="D7" s="84" t="e">
        <f>'BAR BB| Open rates'!#REF!*0.75*0.87</f>
        <v>#REF!</v>
      </c>
      <c r="E7" s="84" t="e">
        <f>'BAR BB| Open rates'!#REF!*0.75*0.87</f>
        <v>#REF!</v>
      </c>
    </row>
    <row r="8" spans="1:5" s="11" customFormat="1" x14ac:dyDescent="0.2">
      <c r="A8" s="42">
        <v>2</v>
      </c>
      <c r="B8" s="84" t="e">
        <f>'BAR BB| Open rates'!#REF!*0.75*0.87</f>
        <v>#REF!</v>
      </c>
      <c r="C8" s="84" t="e">
        <f>'BAR BB| Open rates'!#REF!*0.75*0.87</f>
        <v>#REF!</v>
      </c>
      <c r="D8" s="84" t="e">
        <f>'BAR BB| Open rates'!#REF!*0.75*0.87</f>
        <v>#REF!</v>
      </c>
      <c r="E8" s="84" t="e">
        <f>'BAR BB| Open rates'!#REF!*0.75*0.87</f>
        <v>#REF!</v>
      </c>
    </row>
    <row r="9" spans="1:5" s="11" customFormat="1" x14ac:dyDescent="0.2">
      <c r="A9" s="33" t="s">
        <v>54</v>
      </c>
      <c r="B9" s="84"/>
      <c r="C9" s="84"/>
      <c r="D9" s="84"/>
      <c r="E9" s="84"/>
    </row>
    <row r="10" spans="1:5" s="11" customFormat="1" x14ac:dyDescent="0.2">
      <c r="A10" s="42">
        <v>1</v>
      </c>
      <c r="B10" s="84" t="e">
        <f>'BAR BB| Open rates'!#REF!*0.75*0.87</f>
        <v>#REF!</v>
      </c>
      <c r="C10" s="84" t="e">
        <f>'BAR BB| Open rates'!#REF!*0.75*0.87</f>
        <v>#REF!</v>
      </c>
      <c r="D10" s="84" t="e">
        <f>'BAR BB| Open rates'!#REF!*0.75*0.87</f>
        <v>#REF!</v>
      </c>
      <c r="E10" s="84" t="e">
        <f>'BAR BB| Open rates'!#REF!*0.75*0.87</f>
        <v>#REF!</v>
      </c>
    </row>
    <row r="11" spans="1:5" s="11" customFormat="1" x14ac:dyDescent="0.2">
      <c r="A11" s="42">
        <v>2</v>
      </c>
      <c r="B11" s="84" t="e">
        <f>'BAR BB| Open rates'!#REF!*0.75*0.87</f>
        <v>#REF!</v>
      </c>
      <c r="C11" s="84" t="e">
        <f>'BAR BB| Open rates'!#REF!*0.75*0.87</f>
        <v>#REF!</v>
      </c>
      <c r="D11" s="84" t="e">
        <f>'BAR BB| Open rates'!#REF!*0.75*0.87</f>
        <v>#REF!</v>
      </c>
      <c r="E11" s="84" t="e">
        <f>'BAR BB| Open rates'!#REF!*0.75*0.87</f>
        <v>#REF!</v>
      </c>
    </row>
    <row r="12" spans="1:5" s="11" customFormat="1" x14ac:dyDescent="0.2">
      <c r="A12" s="33" t="s">
        <v>151</v>
      </c>
      <c r="B12" s="84"/>
      <c r="C12" s="84"/>
      <c r="D12" s="84"/>
      <c r="E12" s="84"/>
    </row>
    <row r="13" spans="1:5" s="11" customFormat="1" x14ac:dyDescent="0.2">
      <c r="A13" s="42">
        <v>1</v>
      </c>
      <c r="B13" s="84" t="e">
        <f>'BAR BB| Open rates'!#REF!*0.75*0.87</f>
        <v>#REF!</v>
      </c>
      <c r="C13" s="84" t="e">
        <f>'BAR BB| Open rates'!#REF!*0.75*0.87</f>
        <v>#REF!</v>
      </c>
      <c r="D13" s="84" t="e">
        <f>'BAR BB| Open rates'!#REF!*0.75*0.87</f>
        <v>#REF!</v>
      </c>
      <c r="E13" s="84" t="e">
        <f>'BAR BB| Open rates'!#REF!*0.75*0.87</f>
        <v>#REF!</v>
      </c>
    </row>
    <row r="14" spans="1:5" s="11" customFormat="1" x14ac:dyDescent="0.2">
      <c r="A14" s="42">
        <v>2</v>
      </c>
      <c r="B14" s="84" t="e">
        <f>'BAR BB| Open rates'!#REF!*0.75*0.87</f>
        <v>#REF!</v>
      </c>
      <c r="C14" s="84" t="e">
        <f>'BAR BB| Open rates'!#REF!*0.75*0.87</f>
        <v>#REF!</v>
      </c>
      <c r="D14" s="84" t="e">
        <f>'BAR BB| Open rates'!#REF!*0.75*0.87</f>
        <v>#REF!</v>
      </c>
      <c r="E14" s="84" t="e">
        <f>'BAR BB| Open rates'!#REF!*0.75*0.87</f>
        <v>#REF!</v>
      </c>
    </row>
    <row r="15" spans="1:5" x14ac:dyDescent="0.2">
      <c r="A15" s="123"/>
    </row>
    <row r="16" spans="1:5" x14ac:dyDescent="0.2">
      <c r="A16" s="277" t="s">
        <v>157</v>
      </c>
    </row>
    <row r="17" spans="1:1" x14ac:dyDescent="0.2">
      <c r="A17" s="277"/>
    </row>
    <row r="18" spans="1:1" s="11" customFormat="1" ht="12.75" customHeight="1" x14ac:dyDescent="0.2"/>
    <row r="19" spans="1:1" x14ac:dyDescent="0.2">
      <c r="A19" s="150" t="s">
        <v>80</v>
      </c>
    </row>
    <row r="20" spans="1:1" ht="27" customHeight="1" x14ac:dyDescent="0.2">
      <c r="A20" s="146" t="s">
        <v>266</v>
      </c>
    </row>
    <row r="21" spans="1:1" ht="24" x14ac:dyDescent="0.2">
      <c r="A21" s="146" t="s">
        <v>265</v>
      </c>
    </row>
    <row r="22" spans="1:1" x14ac:dyDescent="0.2">
      <c r="A22" s="106"/>
    </row>
    <row r="23" spans="1:1" x14ac:dyDescent="0.2">
      <c r="A23" s="136" t="s">
        <v>58</v>
      </c>
    </row>
    <row r="24" spans="1:1" s="149" customFormat="1" ht="35.25" customHeight="1" x14ac:dyDescent="0.2">
      <c r="A24" s="137" t="s">
        <v>163</v>
      </c>
    </row>
    <row r="25" spans="1:1" s="149" customFormat="1" ht="35.25" customHeight="1" x14ac:dyDescent="0.2">
      <c r="A25" s="145" t="s">
        <v>188</v>
      </c>
    </row>
    <row r="26" spans="1:1" s="149" customFormat="1" ht="35.25" customHeight="1" x14ac:dyDescent="0.2">
      <c r="A26" s="137" t="s">
        <v>164</v>
      </c>
    </row>
    <row r="27" spans="1:1" s="149" customFormat="1" ht="13.5" customHeight="1" x14ac:dyDescent="0.2">
      <c r="A27" s="137" t="s">
        <v>165</v>
      </c>
    </row>
    <row r="28" spans="1:1" s="149" customFormat="1" ht="35.25" customHeight="1" x14ac:dyDescent="0.2">
      <c r="A28" s="137" t="s">
        <v>162</v>
      </c>
    </row>
    <row r="29" spans="1:1" x14ac:dyDescent="0.2">
      <c r="A29" s="141" t="s">
        <v>102</v>
      </c>
    </row>
    <row r="30" spans="1:1" x14ac:dyDescent="0.2">
      <c r="A30" s="106"/>
    </row>
    <row r="31" spans="1:1" x14ac:dyDescent="0.2">
      <c r="A31" s="138" t="s">
        <v>65</v>
      </c>
    </row>
    <row r="32" spans="1:1" x14ac:dyDescent="0.2">
      <c r="A32" s="278" t="s">
        <v>223</v>
      </c>
    </row>
    <row r="33" spans="1:1" x14ac:dyDescent="0.2">
      <c r="A33" s="279"/>
    </row>
    <row r="34" spans="1:1" x14ac:dyDescent="0.2">
      <c r="A34" s="279"/>
    </row>
    <row r="35" spans="1:1" x14ac:dyDescent="0.2">
      <c r="A35" s="279"/>
    </row>
    <row r="36" spans="1:1" x14ac:dyDescent="0.2">
      <c r="A36" s="279"/>
    </row>
    <row r="37" spans="1:1" x14ac:dyDescent="0.2">
      <c r="A37" s="279"/>
    </row>
    <row r="38" spans="1:1" x14ac:dyDescent="0.2">
      <c r="A38" s="279"/>
    </row>
    <row r="39" spans="1:1" x14ac:dyDescent="0.2">
      <c r="A39" s="279"/>
    </row>
    <row r="40" spans="1:1" x14ac:dyDescent="0.2">
      <c r="A40" s="279"/>
    </row>
    <row r="41" spans="1:1" x14ac:dyDescent="0.2">
      <c r="A41" s="279"/>
    </row>
    <row r="42" spans="1:1" x14ac:dyDescent="0.2">
      <c r="A42" s="279"/>
    </row>
    <row r="43" spans="1:1" x14ac:dyDescent="0.2">
      <c r="A43" s="279"/>
    </row>
    <row r="44" spans="1:1" x14ac:dyDescent="0.2">
      <c r="A44" s="279"/>
    </row>
    <row r="45" spans="1:1" x14ac:dyDescent="0.2">
      <c r="A45" s="279"/>
    </row>
    <row r="46" spans="1:1" ht="21.75" customHeight="1" x14ac:dyDescent="0.2">
      <c r="A46" s="138"/>
    </row>
    <row r="47" spans="1:1" ht="21.75" customHeight="1" x14ac:dyDescent="0.2">
      <c r="A47" s="165" t="s">
        <v>195</v>
      </c>
    </row>
    <row r="48" spans="1:1" ht="21.75" customHeight="1" x14ac:dyDescent="0.2">
      <c r="A48" s="138"/>
    </row>
    <row r="49" spans="1:1" ht="21.75" customHeight="1" x14ac:dyDescent="0.2">
      <c r="A49" s="165"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P156"/>
  <sheetViews>
    <sheetView workbookViewId="0">
      <pane xSplit="1" topLeftCell="B1" activePane="topRight" state="frozen"/>
      <selection activeCell="A10" sqref="A10"/>
      <selection pane="topRight" activeCell="A20" sqref="A20:A21"/>
    </sheetView>
  </sheetViews>
  <sheetFormatPr defaultRowHeight="12.75" x14ac:dyDescent="0.2"/>
  <cols>
    <col min="1" max="1" width="43.85546875" style="5" customWidth="1"/>
    <col min="2" max="198" width="9.5703125" style="106" customWidth="1"/>
  </cols>
  <sheetData>
    <row r="1" spans="1:198" ht="24" x14ac:dyDescent="0.2">
      <c r="A1" s="47" t="s">
        <v>50</v>
      </c>
    </row>
    <row r="2" spans="1:198" ht="25.5" customHeight="1" x14ac:dyDescent="0.2">
      <c r="A2" s="131" t="s">
        <v>197</v>
      </c>
    </row>
    <row r="3" spans="1:198" x14ac:dyDescent="0.2">
      <c r="A3" s="131" t="s">
        <v>238</v>
      </c>
    </row>
    <row r="4" spans="1:198" ht="21.75" customHeight="1" x14ac:dyDescent="0.2">
      <c r="A4" s="74" t="s">
        <v>52</v>
      </c>
      <c r="B4" s="73" t="e">
        <f>'Stay&amp;Get 4=3 | FIT18'!B4</f>
        <v>#REF!</v>
      </c>
      <c r="C4" s="73" t="e">
        <f>'Stay&amp;Get 4=3 | FIT18'!C4</f>
        <v>#REF!</v>
      </c>
      <c r="D4" s="73" t="e">
        <f>'Stay&amp;Get 4=3 | FIT18'!D4</f>
        <v>#REF!</v>
      </c>
      <c r="E4" s="73" t="e">
        <f>'Stay&amp;Get 4=3 | FIT18'!E4</f>
        <v>#REF!</v>
      </c>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c r="EV4" s="171"/>
      <c r="EW4" s="171"/>
      <c r="EX4" s="171"/>
      <c r="EY4" s="171"/>
      <c r="EZ4" s="171"/>
      <c r="FA4" s="171"/>
      <c r="FB4" s="171"/>
      <c r="FC4" s="171"/>
      <c r="FD4" s="171"/>
      <c r="FE4" s="171"/>
      <c r="FF4" s="171"/>
      <c r="FG4" s="171"/>
      <c r="FH4" s="171"/>
      <c r="FI4" s="171"/>
      <c r="FJ4" s="171"/>
      <c r="FK4" s="171"/>
      <c r="FL4" s="171"/>
      <c r="FM4" s="171"/>
      <c r="FN4" s="171"/>
      <c r="FO4" s="171"/>
      <c r="FP4" s="171"/>
      <c r="FQ4" s="171"/>
      <c r="FR4" s="171"/>
      <c r="FS4" s="171"/>
      <c r="FT4" s="171"/>
      <c r="FU4" s="171"/>
      <c r="FV4" s="171"/>
      <c r="FW4" s="171"/>
      <c r="FX4" s="171"/>
      <c r="FY4" s="171"/>
      <c r="FZ4" s="171"/>
      <c r="GA4" s="171"/>
      <c r="GB4" s="171"/>
      <c r="GC4" s="171"/>
      <c r="GD4" s="171"/>
      <c r="GE4" s="171"/>
      <c r="GF4" s="171"/>
      <c r="GG4" s="171"/>
      <c r="GH4" s="171"/>
      <c r="GI4" s="171"/>
      <c r="GJ4" s="171"/>
      <c r="GK4" s="171"/>
      <c r="GL4" s="171"/>
      <c r="GM4" s="171"/>
      <c r="GN4" s="171"/>
      <c r="GO4" s="171"/>
      <c r="GP4" s="171"/>
    </row>
    <row r="5" spans="1:198" ht="21.75" customHeight="1" x14ac:dyDescent="0.2">
      <c r="A5" s="74"/>
      <c r="B5" s="73" t="e">
        <f>'Stay&amp;Get 4=3 | FIT18'!B5</f>
        <v>#REF!</v>
      </c>
      <c r="C5" s="73" t="e">
        <f>'Stay&amp;Get 4=3 | FIT18'!C5</f>
        <v>#REF!</v>
      </c>
      <c r="D5" s="73" t="e">
        <f>'Stay&amp;Get 4=3 | FIT18'!D5</f>
        <v>#REF!</v>
      </c>
      <c r="E5" s="73" t="e">
        <f>'Stay&amp;Get 4=3 | FIT18'!E5</f>
        <v>#REF!</v>
      </c>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c r="ED5" s="171"/>
      <c r="EE5" s="171"/>
      <c r="EF5" s="171"/>
      <c r="EG5" s="171"/>
      <c r="EH5" s="171"/>
      <c r="EI5" s="171"/>
      <c r="EJ5" s="171"/>
      <c r="EK5" s="171"/>
      <c r="EL5" s="171"/>
      <c r="EM5" s="171"/>
      <c r="EN5" s="171"/>
      <c r="EO5" s="171"/>
      <c r="EP5" s="171"/>
      <c r="EQ5" s="171"/>
      <c r="ER5" s="171"/>
      <c r="ES5" s="171"/>
      <c r="ET5" s="171"/>
      <c r="EU5" s="171"/>
      <c r="EV5" s="171"/>
      <c r="EW5" s="171"/>
      <c r="EX5" s="171"/>
      <c r="EY5" s="171"/>
      <c r="EZ5" s="171"/>
      <c r="FA5" s="171"/>
      <c r="FB5" s="171"/>
      <c r="FC5" s="171"/>
      <c r="FD5" s="171"/>
      <c r="FE5" s="171"/>
      <c r="FF5" s="171"/>
      <c r="FG5" s="171"/>
      <c r="FH5" s="171"/>
      <c r="FI5" s="171"/>
      <c r="FJ5" s="171"/>
      <c r="FK5" s="171"/>
      <c r="FL5" s="171"/>
      <c r="FM5" s="171"/>
      <c r="FN5" s="171"/>
      <c r="FO5" s="171"/>
      <c r="FP5" s="171"/>
      <c r="FQ5" s="171"/>
      <c r="FR5" s="171"/>
      <c r="FS5" s="171"/>
      <c r="FT5" s="171"/>
      <c r="FU5" s="171"/>
      <c r="FV5" s="171"/>
      <c r="FW5" s="171"/>
      <c r="FX5" s="171"/>
      <c r="FY5" s="171"/>
      <c r="FZ5" s="171"/>
      <c r="GA5" s="171"/>
      <c r="GB5" s="171"/>
      <c r="GC5" s="171"/>
      <c r="GD5" s="171"/>
      <c r="GE5" s="171"/>
      <c r="GF5" s="171"/>
      <c r="GG5" s="171"/>
      <c r="GH5" s="171"/>
      <c r="GI5" s="171"/>
      <c r="GJ5" s="171"/>
      <c r="GK5" s="171"/>
      <c r="GL5" s="171"/>
      <c r="GM5" s="171"/>
      <c r="GN5" s="171"/>
      <c r="GO5" s="171"/>
      <c r="GP5" s="171"/>
    </row>
    <row r="6" spans="1:198" s="11" customFormat="1" x14ac:dyDescent="0.2">
      <c r="A6" s="33" t="s">
        <v>53</v>
      </c>
      <c r="B6" s="135"/>
      <c r="C6" s="135"/>
      <c r="D6" s="172"/>
      <c r="E6" s="172"/>
      <c r="F6" s="171"/>
      <c r="G6" s="172"/>
      <c r="H6" s="172"/>
      <c r="I6" s="172"/>
      <c r="J6" s="172"/>
      <c r="K6" s="172"/>
      <c r="L6" s="172"/>
      <c r="M6" s="172"/>
      <c r="N6" s="172"/>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c r="DQ6" s="172"/>
      <c r="DR6" s="172"/>
      <c r="DS6" s="172"/>
      <c r="DT6" s="172"/>
      <c r="DU6" s="172"/>
      <c r="DV6" s="172"/>
      <c r="DW6" s="172"/>
      <c r="DX6" s="172"/>
      <c r="DY6" s="172"/>
      <c r="DZ6" s="172"/>
      <c r="EA6" s="172"/>
      <c r="EB6" s="172"/>
      <c r="EC6" s="172"/>
      <c r="ED6" s="172"/>
      <c r="EE6" s="172"/>
      <c r="EF6" s="172"/>
      <c r="EG6" s="172"/>
      <c r="EH6" s="172"/>
      <c r="EI6" s="172"/>
      <c r="EJ6" s="172"/>
      <c r="EK6" s="172"/>
      <c r="EL6" s="172"/>
      <c r="EM6" s="172"/>
      <c r="EN6" s="172"/>
      <c r="EO6" s="172"/>
      <c r="EP6" s="172"/>
      <c r="EQ6" s="172"/>
      <c r="ER6" s="172"/>
      <c r="ES6" s="172"/>
      <c r="ET6" s="172"/>
      <c r="EU6" s="172"/>
      <c r="EV6" s="172"/>
      <c r="EW6" s="172"/>
      <c r="EX6" s="172"/>
      <c r="EY6" s="172"/>
      <c r="EZ6" s="172"/>
      <c r="FA6" s="172"/>
      <c r="FB6" s="172"/>
      <c r="FC6" s="172"/>
      <c r="FD6" s="172"/>
      <c r="FE6" s="172"/>
      <c r="FF6" s="172"/>
      <c r="FG6" s="172"/>
      <c r="FH6" s="172"/>
      <c r="FI6" s="172"/>
      <c r="FJ6" s="172"/>
      <c r="FK6" s="172"/>
      <c r="FL6" s="172"/>
      <c r="FM6" s="172"/>
      <c r="FN6" s="172"/>
      <c r="FO6" s="172"/>
      <c r="FP6" s="172"/>
      <c r="FQ6" s="172"/>
      <c r="FR6" s="172"/>
      <c r="FS6" s="172"/>
      <c r="FT6" s="172"/>
      <c r="FU6" s="172"/>
      <c r="FV6" s="172"/>
      <c r="FW6" s="172"/>
      <c r="FX6" s="172"/>
      <c r="FY6" s="172"/>
      <c r="FZ6" s="172"/>
      <c r="GA6" s="172"/>
      <c r="GB6" s="172"/>
      <c r="GC6" s="172"/>
      <c r="GD6" s="172"/>
      <c r="GE6" s="172"/>
      <c r="GF6" s="172"/>
      <c r="GG6" s="172"/>
      <c r="GH6" s="172"/>
      <c r="GI6" s="172"/>
      <c r="GJ6" s="172"/>
      <c r="GK6" s="172"/>
      <c r="GL6" s="172"/>
      <c r="GM6" s="172"/>
      <c r="GN6" s="172"/>
      <c r="GO6" s="172"/>
      <c r="GP6" s="172"/>
    </row>
    <row r="7" spans="1:198" s="11" customFormat="1" x14ac:dyDescent="0.2">
      <c r="A7" s="42">
        <v>1</v>
      </c>
      <c r="B7" s="84" t="e">
        <f>'BAR BB| Open rates'!#REF!*0.75*0.87+25</f>
        <v>#REF!</v>
      </c>
      <c r="C7" s="84" t="e">
        <f>'BAR BB| Open rates'!#REF!*0.75*0.87+25</f>
        <v>#REF!</v>
      </c>
      <c r="D7" s="84" t="e">
        <f>'BAR BB| Open rates'!#REF!*0.75*0.87+25</f>
        <v>#REF!</v>
      </c>
      <c r="E7" s="84" t="e">
        <f>'BAR BB| Open rates'!#REF!*0.75*0.87+25</f>
        <v>#REF!</v>
      </c>
      <c r="F7" s="171"/>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c r="FG7" s="130"/>
      <c r="FH7" s="130"/>
      <c r="FI7" s="130"/>
      <c r="FJ7" s="130"/>
      <c r="FK7" s="130"/>
      <c r="FL7" s="130"/>
      <c r="FM7" s="130"/>
      <c r="FN7" s="130"/>
      <c r="FO7" s="130"/>
      <c r="FP7" s="130"/>
      <c r="FQ7" s="130"/>
      <c r="FR7" s="130"/>
      <c r="FS7" s="130"/>
      <c r="FT7" s="130"/>
      <c r="FU7" s="130"/>
      <c r="FV7" s="130"/>
      <c r="FW7" s="130"/>
      <c r="FX7" s="130"/>
      <c r="FY7" s="130"/>
      <c r="FZ7" s="130"/>
      <c r="GA7" s="130"/>
      <c r="GB7" s="130"/>
      <c r="GC7" s="130"/>
      <c r="GD7" s="130"/>
      <c r="GE7" s="130"/>
      <c r="GF7" s="130"/>
      <c r="GG7" s="130"/>
      <c r="GH7" s="130"/>
      <c r="GI7" s="130"/>
      <c r="GJ7" s="130"/>
      <c r="GK7" s="130"/>
      <c r="GL7" s="130"/>
      <c r="GM7" s="130"/>
      <c r="GN7" s="130"/>
      <c r="GO7" s="130"/>
      <c r="GP7" s="130"/>
    </row>
    <row r="8" spans="1:198" s="11" customFormat="1" x14ac:dyDescent="0.2">
      <c r="A8" s="42">
        <v>2</v>
      </c>
      <c r="B8" s="84" t="e">
        <f>'BAR BB| Open rates'!#REF!*0.75*0.87+25</f>
        <v>#REF!</v>
      </c>
      <c r="C8" s="84" t="e">
        <f>'BAR BB| Open rates'!#REF!*0.75*0.87+25</f>
        <v>#REF!</v>
      </c>
      <c r="D8" s="84" t="e">
        <f>'BAR BB| Open rates'!#REF!*0.75*0.87+25</f>
        <v>#REF!</v>
      </c>
      <c r="E8" s="84" t="e">
        <f>'BAR BB| Open rates'!#REF!*0.75*0.87+25</f>
        <v>#REF!</v>
      </c>
      <c r="F8" s="171"/>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c r="FG8" s="130"/>
      <c r="FH8" s="130"/>
      <c r="FI8" s="130"/>
      <c r="FJ8" s="130"/>
      <c r="FK8" s="130"/>
      <c r="FL8" s="130"/>
      <c r="FM8" s="130"/>
      <c r="FN8" s="130"/>
      <c r="FO8" s="130"/>
      <c r="FP8" s="130"/>
      <c r="FQ8" s="130"/>
      <c r="FR8" s="130"/>
      <c r="FS8" s="130"/>
      <c r="FT8" s="130"/>
      <c r="FU8" s="130"/>
      <c r="FV8" s="130"/>
      <c r="FW8" s="130"/>
      <c r="FX8" s="130"/>
      <c r="FY8" s="130"/>
      <c r="FZ8" s="130"/>
      <c r="GA8" s="130"/>
      <c r="GB8" s="130"/>
      <c r="GC8" s="130"/>
      <c r="GD8" s="130"/>
      <c r="GE8" s="130"/>
      <c r="GF8" s="130"/>
      <c r="GG8" s="130"/>
      <c r="GH8" s="130"/>
      <c r="GI8" s="130"/>
      <c r="GJ8" s="130"/>
      <c r="GK8" s="130"/>
      <c r="GL8" s="130"/>
      <c r="GM8" s="130"/>
      <c r="GN8" s="130"/>
      <c r="GO8" s="130"/>
      <c r="GP8" s="130"/>
    </row>
    <row r="9" spans="1:198" s="11" customFormat="1" x14ac:dyDescent="0.2">
      <c r="A9" s="33" t="s">
        <v>54</v>
      </c>
      <c r="B9" s="84"/>
      <c r="C9" s="84"/>
      <c r="D9" s="84"/>
      <c r="E9" s="84"/>
      <c r="F9" s="171"/>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c r="FM9" s="130"/>
      <c r="FN9" s="130"/>
      <c r="FO9" s="130"/>
      <c r="FP9" s="130"/>
      <c r="FQ9" s="130"/>
      <c r="FR9" s="130"/>
      <c r="FS9" s="130"/>
      <c r="FT9" s="130"/>
      <c r="FU9" s="130"/>
      <c r="FV9" s="130"/>
      <c r="FW9" s="130"/>
      <c r="FX9" s="130"/>
      <c r="FY9" s="130"/>
      <c r="FZ9" s="130"/>
      <c r="GA9" s="130"/>
      <c r="GB9" s="130"/>
      <c r="GC9" s="130"/>
      <c r="GD9" s="130"/>
      <c r="GE9" s="130"/>
      <c r="GF9" s="130"/>
      <c r="GG9" s="130"/>
      <c r="GH9" s="130"/>
      <c r="GI9" s="130"/>
      <c r="GJ9" s="130"/>
      <c r="GK9" s="130"/>
      <c r="GL9" s="130"/>
      <c r="GM9" s="130"/>
      <c r="GN9" s="130"/>
      <c r="GO9" s="130"/>
      <c r="GP9" s="130"/>
    </row>
    <row r="10" spans="1:198" s="11" customFormat="1" x14ac:dyDescent="0.2">
      <c r="A10" s="42">
        <v>1</v>
      </c>
      <c r="B10" s="84" t="e">
        <f>'BAR BB| Open rates'!#REF!*0.75*0.87+25</f>
        <v>#REF!</v>
      </c>
      <c r="C10" s="84" t="e">
        <f>'BAR BB| Open rates'!#REF!*0.75*0.87+25</f>
        <v>#REF!</v>
      </c>
      <c r="D10" s="84" t="e">
        <f>'BAR BB| Open rates'!#REF!*0.75*0.87+25</f>
        <v>#REF!</v>
      </c>
      <c r="E10" s="84" t="e">
        <f>'BAR BB| Open rates'!#REF!*0.75*0.87+25</f>
        <v>#REF!</v>
      </c>
      <c r="F10" s="171"/>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c r="FM10" s="130"/>
      <c r="FN10" s="130"/>
      <c r="FO10" s="130"/>
      <c r="FP10" s="130"/>
      <c r="FQ10" s="130"/>
      <c r="FR10" s="130"/>
      <c r="FS10" s="130"/>
      <c r="FT10" s="130"/>
      <c r="FU10" s="130"/>
      <c r="FV10" s="130"/>
      <c r="FW10" s="130"/>
      <c r="FX10" s="130"/>
      <c r="FY10" s="130"/>
      <c r="FZ10" s="130"/>
      <c r="GA10" s="130"/>
      <c r="GB10" s="130"/>
      <c r="GC10" s="130"/>
      <c r="GD10" s="130"/>
      <c r="GE10" s="130"/>
      <c r="GF10" s="130"/>
      <c r="GG10" s="130"/>
      <c r="GH10" s="130"/>
      <c r="GI10" s="130"/>
      <c r="GJ10" s="130"/>
      <c r="GK10" s="130"/>
      <c r="GL10" s="130"/>
      <c r="GM10" s="130"/>
      <c r="GN10" s="130"/>
      <c r="GO10" s="130"/>
      <c r="GP10" s="130"/>
    </row>
    <row r="11" spans="1:198" s="11" customFormat="1" x14ac:dyDescent="0.2">
      <c r="A11" s="42">
        <v>2</v>
      </c>
      <c r="B11" s="84" t="e">
        <f>'BAR BB| Open rates'!#REF!*0.75*0.87+25</f>
        <v>#REF!</v>
      </c>
      <c r="C11" s="84" t="e">
        <f>'BAR BB| Open rates'!#REF!*0.75*0.87+25</f>
        <v>#REF!</v>
      </c>
      <c r="D11" s="84" t="e">
        <f>'BAR BB| Open rates'!#REF!*0.75*0.87+25</f>
        <v>#REF!</v>
      </c>
      <c r="E11" s="84" t="e">
        <f>'BAR BB| Open rates'!#REF!*0.75*0.87+25</f>
        <v>#REF!</v>
      </c>
      <c r="F11" s="171"/>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L11" s="130"/>
      <c r="FM11" s="130"/>
      <c r="FN11" s="130"/>
      <c r="FO11" s="130"/>
      <c r="FP11" s="130"/>
      <c r="FQ11" s="130"/>
      <c r="FR11" s="130"/>
      <c r="FS11" s="130"/>
      <c r="FT11" s="130"/>
      <c r="FU11" s="130"/>
      <c r="FV11" s="130"/>
      <c r="FW11" s="130"/>
      <c r="FX11" s="130"/>
      <c r="FY11" s="130"/>
      <c r="FZ11" s="130"/>
      <c r="GA11" s="130"/>
      <c r="GB11" s="130"/>
      <c r="GC11" s="130"/>
      <c r="GD11" s="130"/>
      <c r="GE11" s="130"/>
      <c r="GF11" s="130"/>
      <c r="GG11" s="130"/>
      <c r="GH11" s="130"/>
      <c r="GI11" s="130"/>
      <c r="GJ11" s="130"/>
      <c r="GK11" s="130"/>
      <c r="GL11" s="130"/>
      <c r="GM11" s="130"/>
      <c r="GN11" s="130"/>
      <c r="GO11" s="130"/>
      <c r="GP11" s="130"/>
    </row>
    <row r="12" spans="1:198" s="11" customFormat="1" x14ac:dyDescent="0.2">
      <c r="A12" s="33" t="s">
        <v>151</v>
      </c>
      <c r="B12" s="84"/>
      <c r="C12" s="84"/>
      <c r="D12" s="84"/>
      <c r="E12" s="84"/>
      <c r="F12" s="171"/>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0"/>
      <c r="FL12" s="130"/>
      <c r="FM12" s="130"/>
      <c r="FN12" s="130"/>
      <c r="FO12" s="130"/>
      <c r="FP12" s="130"/>
      <c r="FQ12" s="130"/>
      <c r="FR12" s="130"/>
      <c r="FS12" s="130"/>
      <c r="FT12" s="130"/>
      <c r="FU12" s="130"/>
      <c r="FV12" s="130"/>
      <c r="FW12" s="130"/>
      <c r="FX12" s="130"/>
      <c r="FY12" s="130"/>
      <c r="FZ12" s="130"/>
      <c r="GA12" s="130"/>
      <c r="GB12" s="130"/>
      <c r="GC12" s="130"/>
      <c r="GD12" s="130"/>
      <c r="GE12" s="130"/>
      <c r="GF12" s="130"/>
      <c r="GG12" s="130"/>
      <c r="GH12" s="130"/>
      <c r="GI12" s="130"/>
      <c r="GJ12" s="130"/>
      <c r="GK12" s="130"/>
      <c r="GL12" s="130"/>
      <c r="GM12" s="130"/>
      <c r="GN12" s="130"/>
      <c r="GO12" s="130"/>
      <c r="GP12" s="130"/>
    </row>
    <row r="13" spans="1:198" s="11" customFormat="1" x14ac:dyDescent="0.2">
      <c r="A13" s="42">
        <v>1</v>
      </c>
      <c r="B13" s="84" t="e">
        <f>'BAR BB| Open rates'!#REF!*0.75*0.87+25</f>
        <v>#REF!</v>
      </c>
      <c r="C13" s="84" t="e">
        <f>'BAR BB| Open rates'!#REF!*0.75*0.87+25</f>
        <v>#REF!</v>
      </c>
      <c r="D13" s="84" t="e">
        <f>'BAR BB| Open rates'!#REF!*0.75*0.87+25</f>
        <v>#REF!</v>
      </c>
      <c r="E13" s="84" t="e">
        <f>'BAR BB| Open rates'!#REF!*0.75*0.87+25</f>
        <v>#REF!</v>
      </c>
      <c r="F13" s="171"/>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c r="FM13" s="130"/>
      <c r="FN13" s="130"/>
      <c r="FO13" s="130"/>
      <c r="FP13" s="130"/>
      <c r="FQ13" s="130"/>
      <c r="FR13" s="130"/>
      <c r="FS13" s="130"/>
      <c r="FT13" s="130"/>
      <c r="FU13" s="130"/>
      <c r="FV13" s="130"/>
      <c r="FW13" s="130"/>
      <c r="FX13" s="130"/>
      <c r="FY13" s="130"/>
      <c r="FZ13" s="130"/>
      <c r="GA13" s="130"/>
      <c r="GB13" s="130"/>
      <c r="GC13" s="130"/>
      <c r="GD13" s="130"/>
      <c r="GE13" s="130"/>
      <c r="GF13" s="130"/>
      <c r="GG13" s="130"/>
      <c r="GH13" s="130"/>
      <c r="GI13" s="130"/>
      <c r="GJ13" s="130"/>
      <c r="GK13" s="130"/>
      <c r="GL13" s="130"/>
      <c r="GM13" s="130"/>
      <c r="GN13" s="130"/>
      <c r="GO13" s="130"/>
      <c r="GP13" s="130"/>
    </row>
    <row r="14" spans="1:198" s="11" customFormat="1" x14ac:dyDescent="0.2">
      <c r="A14" s="42">
        <v>2</v>
      </c>
      <c r="B14" s="84" t="e">
        <f>'BAR BB| Open rates'!#REF!*0.75*0.87+25</f>
        <v>#REF!</v>
      </c>
      <c r="C14" s="84" t="e">
        <f>'BAR BB| Open rates'!#REF!*0.75*0.87+25</f>
        <v>#REF!</v>
      </c>
      <c r="D14" s="84" t="e">
        <f>'BAR BB| Open rates'!#REF!*0.75*0.87+25</f>
        <v>#REF!</v>
      </c>
      <c r="E14" s="84" t="e">
        <f>'BAR BB| Open rates'!#REF!*0.75*0.87+25</f>
        <v>#REF!</v>
      </c>
      <c r="F14" s="171"/>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c r="FU14" s="130"/>
      <c r="FV14" s="130"/>
      <c r="FW14" s="130"/>
      <c r="FX14" s="130"/>
      <c r="FY14" s="130"/>
      <c r="FZ14" s="130"/>
      <c r="GA14" s="130"/>
      <c r="GB14" s="130"/>
      <c r="GC14" s="130"/>
      <c r="GD14" s="130"/>
      <c r="GE14" s="130"/>
      <c r="GF14" s="130"/>
      <c r="GG14" s="130"/>
      <c r="GH14" s="130"/>
      <c r="GI14" s="130"/>
      <c r="GJ14" s="130"/>
      <c r="GK14" s="130"/>
      <c r="GL14" s="130"/>
      <c r="GM14" s="130"/>
      <c r="GN14" s="130"/>
      <c r="GO14" s="130"/>
      <c r="GP14" s="130"/>
    </row>
    <row r="15" spans="1:198" x14ac:dyDescent="0.2">
      <c r="A15" s="123"/>
      <c r="F15" s="171"/>
    </row>
    <row r="16" spans="1:198" x14ac:dyDescent="0.2">
      <c r="A16" s="277" t="s">
        <v>157</v>
      </c>
      <c r="B16"/>
      <c r="C16"/>
      <c r="D16"/>
      <c r="E16"/>
      <c r="F16" s="171"/>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row>
    <row r="17" spans="1:198" x14ac:dyDescent="0.2">
      <c r="A17" s="277"/>
      <c r="B17"/>
      <c r="C17"/>
      <c r="D17"/>
      <c r="E17"/>
      <c r="F17" s="171"/>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row>
    <row r="18" spans="1:198" s="11" customFormat="1" ht="12.75" customHeight="1" x14ac:dyDescent="0.2"/>
    <row r="19" spans="1:198" x14ac:dyDescent="0.2">
      <c r="A19" s="150"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row>
    <row r="20" spans="1:198" ht="24" x14ac:dyDescent="0.2">
      <c r="A20" s="146" t="s">
        <v>266</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row>
    <row r="21" spans="1:198" ht="24" x14ac:dyDescent="0.2">
      <c r="A21" s="146" t="s">
        <v>265</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row>
    <row r="22" spans="1:198"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row>
    <row r="23" spans="1:198" x14ac:dyDescent="0.2">
      <c r="A23" s="136"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row>
    <row r="24" spans="1:198" s="149" customFormat="1" ht="35.25" customHeight="1" x14ac:dyDescent="0.2">
      <c r="A24" s="137" t="s">
        <v>163</v>
      </c>
    </row>
    <row r="25" spans="1:198" s="149" customFormat="1" ht="35.25" customHeight="1" x14ac:dyDescent="0.2">
      <c r="A25" s="145" t="s">
        <v>188</v>
      </c>
    </row>
    <row r="26" spans="1:198" s="149" customFormat="1" ht="35.25" customHeight="1" x14ac:dyDescent="0.2">
      <c r="A26" s="137" t="s">
        <v>164</v>
      </c>
    </row>
    <row r="27" spans="1:198" s="149" customFormat="1" ht="13.5" customHeight="1" x14ac:dyDescent="0.2">
      <c r="A27" s="137" t="s">
        <v>165</v>
      </c>
    </row>
    <row r="28" spans="1:198" s="149" customFormat="1" ht="35.25" customHeight="1" x14ac:dyDescent="0.2">
      <c r="A28" s="137" t="s">
        <v>162</v>
      </c>
    </row>
    <row r="29" spans="1:198" x14ac:dyDescent="0.2">
      <c r="A29" s="141" t="s">
        <v>102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row>
    <row r="30" spans="1:198"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row>
    <row r="31" spans="1:198" x14ac:dyDescent="0.2">
      <c r="A31" s="138"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row>
    <row r="32" spans="1:198" x14ac:dyDescent="0.2">
      <c r="A32" s="278" t="s">
        <v>223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row>
    <row r="33" spans="1:198" x14ac:dyDescent="0.2">
      <c r="A33" s="279"/>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row>
    <row r="34" spans="1:198" x14ac:dyDescent="0.2">
      <c r="A34" s="279"/>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row>
    <row r="35" spans="1:198" x14ac:dyDescent="0.2">
      <c r="A35" s="279"/>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row>
    <row r="36" spans="1:198" x14ac:dyDescent="0.2">
      <c r="A36" s="279"/>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row>
    <row r="37" spans="1:198" x14ac:dyDescent="0.2">
      <c r="A37" s="279"/>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row>
    <row r="38" spans="1:198" x14ac:dyDescent="0.2">
      <c r="A38" s="279"/>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row>
    <row r="39" spans="1:198" x14ac:dyDescent="0.2">
      <c r="A39" s="27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row>
    <row r="40" spans="1:198" x14ac:dyDescent="0.2">
      <c r="A40" s="279"/>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row>
    <row r="41" spans="1:198" x14ac:dyDescent="0.2">
      <c r="A41" s="279"/>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row>
    <row r="42" spans="1:198" x14ac:dyDescent="0.2">
      <c r="A42" s="279"/>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row>
    <row r="43" spans="1:198" x14ac:dyDescent="0.2">
      <c r="A43" s="279"/>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row>
    <row r="44" spans="1:198" x14ac:dyDescent="0.2">
      <c r="A44" s="279"/>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row>
    <row r="45" spans="1:198" x14ac:dyDescent="0.2">
      <c r="A45" s="279"/>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row>
    <row r="46" spans="1:198" ht="24.75" customHeight="1" x14ac:dyDescent="0.2">
      <c r="A46" s="138"/>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row>
    <row r="47" spans="1:198" ht="24.75" customHeight="1" x14ac:dyDescent="0.2">
      <c r="A47" s="165"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row>
    <row r="48" spans="1:198" ht="24.75" customHeight="1" x14ac:dyDescent="0.2">
      <c r="A48" s="13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row>
    <row r="49" spans="1:198" ht="24.75" customHeight="1" x14ac:dyDescent="0.2">
      <c r="A49" s="165"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row>
    <row r="50" spans="1:198"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row>
    <row r="51" spans="1:198"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row>
    <row r="52" spans="1:198"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row>
    <row r="53" spans="1:198"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row>
    <row r="54" spans="1:198"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row>
    <row r="55" spans="1:198"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row>
    <row r="56" spans="1:198"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row>
    <row r="57" spans="1:198"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row>
    <row r="58" spans="1:198"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row>
    <row r="59" spans="1:198"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row>
    <row r="60" spans="1:198"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row>
    <row r="61" spans="1:198"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row>
    <row r="62" spans="1:198"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row>
    <row r="63" spans="1:198"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row>
    <row r="64" spans="1:198"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row>
    <row r="65" spans="1:198"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row>
    <row r="66" spans="1:198"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row>
    <row r="67" spans="1:198"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row>
    <row r="68" spans="1:198"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row>
    <row r="69" spans="1:198"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row>
    <row r="70" spans="1:198"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row>
    <row r="71" spans="1:198"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row>
    <row r="72" spans="1:198"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row>
    <row r="73" spans="1:198"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row>
    <row r="74" spans="1:198"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row>
    <row r="75" spans="1:198"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row>
    <row r="76" spans="1:198"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row>
    <row r="77" spans="1:198"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row>
    <row r="78" spans="1:198"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row>
    <row r="79" spans="1:198"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row>
    <row r="80" spans="1:198"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row>
    <row r="81" spans="1:198"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row>
    <row r="82" spans="1:198"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row>
    <row r="83" spans="1:198"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row>
    <row r="84" spans="1:198"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row>
    <row r="85" spans="1:198"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row>
    <row r="86" spans="1:198"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row>
    <row r="87" spans="1:198"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row>
    <row r="88" spans="1:198"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row>
    <row r="89" spans="1:198"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row>
    <row r="90" spans="1:198"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row>
    <row r="91" spans="1:198"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row>
    <row r="92" spans="1:198"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row>
    <row r="93" spans="1:198"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row>
    <row r="94" spans="1:198"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row>
    <row r="95" spans="1:198"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row>
    <row r="96" spans="1:198"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row>
    <row r="97" spans="1:198"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row>
    <row r="98" spans="1:198"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row>
    <row r="99" spans="1:198"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row>
    <row r="100" spans="1:198"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row>
    <row r="101" spans="1:198"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row>
    <row r="102" spans="1:198"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row>
    <row r="103" spans="1:198"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row>
    <row r="104" spans="1:198"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row>
    <row r="105" spans="1:198"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row>
    <row r="106" spans="1:198"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row>
    <row r="107" spans="1:198"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row>
    <row r="108" spans="1:198"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row>
    <row r="109" spans="1:198"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row>
    <row r="110" spans="1:198"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row>
    <row r="111" spans="1:198"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row>
    <row r="112" spans="1:198"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row>
    <row r="113" spans="1:198"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row>
    <row r="114" spans="1:198"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row>
    <row r="115" spans="1:198"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row>
    <row r="116" spans="1:198"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row>
    <row r="117" spans="1:198"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row>
    <row r="118" spans="1:198"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row>
    <row r="119" spans="1:198"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row>
    <row r="120" spans="1:198"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row>
    <row r="121" spans="1:198"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row>
    <row r="122" spans="1:198"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row>
    <row r="123" spans="1:198"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row>
    <row r="124" spans="1:198"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row>
    <row r="125" spans="1:198"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row>
    <row r="126" spans="1:198"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row>
    <row r="127" spans="1:198"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row>
    <row r="128" spans="1:198"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row>
    <row r="129" spans="1:198"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row>
    <row r="130" spans="1:198"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row>
    <row r="131" spans="1:198"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row>
    <row r="132" spans="1:198"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row>
    <row r="133" spans="1:198"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row>
    <row r="134" spans="1:198"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row>
    <row r="135" spans="1:198"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row>
    <row r="136" spans="1:198"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row>
    <row r="137" spans="1:198"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row>
    <row r="138" spans="1:198"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row>
    <row r="139" spans="1:198"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row>
    <row r="140" spans="1:198"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row>
    <row r="141" spans="1:198"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row>
    <row r="142" spans="1:198"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row>
    <row r="143" spans="1:198"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row>
    <row r="144" spans="1:198"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row>
    <row r="145" spans="1:198"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row>
    <row r="146" spans="1:198"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row>
    <row r="147" spans="1:198"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row>
    <row r="148" spans="1:198"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row>
    <row r="149" spans="1:198"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row>
    <row r="150" spans="1:198"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row>
    <row r="151" spans="1:198"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row>
    <row r="152" spans="1:198"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row>
    <row r="153" spans="1:198"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row>
    <row r="154" spans="1:198"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row>
    <row r="155" spans="1:198"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row>
    <row r="156" spans="1:198"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Q156"/>
  <sheetViews>
    <sheetView workbookViewId="0">
      <pane xSplit="1" topLeftCell="B1" activePane="topRight" state="frozen"/>
      <selection activeCell="A10" sqref="A10"/>
      <selection pane="topRight" activeCell="A20" sqref="A20:A21"/>
    </sheetView>
  </sheetViews>
  <sheetFormatPr defaultRowHeight="12.75" x14ac:dyDescent="0.2"/>
  <cols>
    <col min="1" max="1" width="43.85546875" style="5" customWidth="1"/>
    <col min="2" max="199" width="9.5703125" style="106" customWidth="1"/>
  </cols>
  <sheetData>
    <row r="1" spans="1:199" ht="24" x14ac:dyDescent="0.2">
      <c r="A1" s="47" t="s">
        <v>50</v>
      </c>
    </row>
    <row r="2" spans="1:199" ht="25.5" customHeight="1" x14ac:dyDescent="0.2">
      <c r="A2" s="131" t="s">
        <v>197</v>
      </c>
    </row>
    <row r="3" spans="1:199" x14ac:dyDescent="0.2">
      <c r="A3" s="131" t="s">
        <v>238</v>
      </c>
    </row>
    <row r="4" spans="1:199" ht="21.75" customHeight="1" x14ac:dyDescent="0.2">
      <c r="A4" s="74" t="s">
        <v>52</v>
      </c>
      <c r="B4" s="73" t="e">
        <f>'Stay&amp;Get 4=3 | FIT18+25 '!B4</f>
        <v>#REF!</v>
      </c>
      <c r="C4" s="73" t="e">
        <f>'Stay&amp;Get 4=3 | FIT18+25 '!C4</f>
        <v>#REF!</v>
      </c>
      <c r="D4" s="73" t="e">
        <f>'Stay&amp;Get 4=3 | FIT18+25 '!D4</f>
        <v>#REF!</v>
      </c>
      <c r="E4" s="73" t="e">
        <f>'Stay&amp;Get 4=3 | FIT18+25 '!E4</f>
        <v>#REF!</v>
      </c>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c r="EV4" s="171"/>
      <c r="EW4" s="171"/>
      <c r="EX4" s="171"/>
      <c r="EY4" s="171"/>
      <c r="EZ4" s="171"/>
      <c r="FA4" s="171"/>
      <c r="FB4" s="171"/>
      <c r="FC4" s="171"/>
      <c r="FD4" s="171"/>
      <c r="FE4" s="171"/>
      <c r="FF4" s="171"/>
      <c r="FG4" s="171"/>
      <c r="FH4" s="171"/>
      <c r="FI4" s="171"/>
      <c r="FJ4" s="171"/>
      <c r="FK4" s="171"/>
      <c r="FL4" s="171"/>
      <c r="FM4" s="171"/>
      <c r="FN4" s="171"/>
      <c r="FO4" s="171"/>
      <c r="FP4" s="171"/>
      <c r="FQ4" s="171"/>
      <c r="FR4" s="171"/>
      <c r="FS4" s="171"/>
      <c r="FT4" s="171"/>
      <c r="FU4" s="171"/>
      <c r="FV4" s="171"/>
      <c r="FW4" s="171"/>
      <c r="FX4" s="171"/>
      <c r="FY4" s="171"/>
      <c r="FZ4" s="171"/>
      <c r="GA4" s="171"/>
      <c r="GB4" s="171"/>
      <c r="GC4" s="171"/>
      <c r="GD4" s="171"/>
      <c r="GE4" s="171"/>
      <c r="GF4" s="171"/>
      <c r="GG4" s="171"/>
      <c r="GH4" s="171"/>
      <c r="GI4" s="171"/>
      <c r="GJ4" s="171"/>
      <c r="GK4" s="171"/>
      <c r="GL4" s="171"/>
      <c r="GM4" s="171"/>
      <c r="GN4" s="171"/>
      <c r="GO4" s="171"/>
      <c r="GP4" s="171"/>
      <c r="GQ4" s="171"/>
    </row>
    <row r="5" spans="1:199" ht="21.75" customHeight="1" x14ac:dyDescent="0.2">
      <c r="A5" s="74"/>
      <c r="B5" s="73" t="e">
        <f>'Stay&amp;Get 4=3 | FIT18+25 '!B5</f>
        <v>#REF!</v>
      </c>
      <c r="C5" s="73" t="e">
        <f>'Stay&amp;Get 4=3 | FIT18+25 '!C5</f>
        <v>#REF!</v>
      </c>
      <c r="D5" s="73" t="e">
        <f>'Stay&amp;Get 4=3 | FIT18+25 '!D5</f>
        <v>#REF!</v>
      </c>
      <c r="E5" s="73" t="e">
        <f>'Stay&amp;Get 4=3 | FIT18+25 '!E5</f>
        <v>#REF!</v>
      </c>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c r="ED5" s="171"/>
      <c r="EE5" s="171"/>
      <c r="EF5" s="171"/>
      <c r="EG5" s="171"/>
      <c r="EH5" s="171"/>
      <c r="EI5" s="171"/>
      <c r="EJ5" s="171"/>
      <c r="EK5" s="171"/>
      <c r="EL5" s="171"/>
      <c r="EM5" s="171"/>
      <c r="EN5" s="171"/>
      <c r="EO5" s="171"/>
      <c r="EP5" s="171"/>
      <c r="EQ5" s="171"/>
      <c r="ER5" s="171"/>
      <c r="ES5" s="171"/>
      <c r="ET5" s="171"/>
      <c r="EU5" s="171"/>
      <c r="EV5" s="171"/>
      <c r="EW5" s="171"/>
      <c r="EX5" s="171"/>
      <c r="EY5" s="171"/>
      <c r="EZ5" s="171"/>
      <c r="FA5" s="171"/>
      <c r="FB5" s="171"/>
      <c r="FC5" s="171"/>
      <c r="FD5" s="171"/>
      <c r="FE5" s="171"/>
      <c r="FF5" s="171"/>
      <c r="FG5" s="171"/>
      <c r="FH5" s="171"/>
      <c r="FI5" s="171"/>
      <c r="FJ5" s="171"/>
      <c r="FK5" s="171"/>
      <c r="FL5" s="171"/>
      <c r="FM5" s="171"/>
      <c r="FN5" s="171"/>
      <c r="FO5" s="171"/>
      <c r="FP5" s="171"/>
      <c r="FQ5" s="171"/>
      <c r="FR5" s="171"/>
      <c r="FS5" s="171"/>
      <c r="FT5" s="171"/>
      <c r="FU5" s="171"/>
      <c r="FV5" s="171"/>
      <c r="FW5" s="171"/>
      <c r="FX5" s="171"/>
      <c r="FY5" s="171"/>
      <c r="FZ5" s="171"/>
      <c r="GA5" s="171"/>
      <c r="GB5" s="171"/>
      <c r="GC5" s="171"/>
      <c r="GD5" s="171"/>
      <c r="GE5" s="171"/>
      <c r="GF5" s="171"/>
      <c r="GG5" s="171"/>
      <c r="GH5" s="171"/>
      <c r="GI5" s="171"/>
      <c r="GJ5" s="171"/>
      <c r="GK5" s="171"/>
      <c r="GL5" s="171"/>
      <c r="GM5" s="171"/>
      <c r="GN5" s="171"/>
      <c r="GO5" s="171"/>
      <c r="GP5" s="171"/>
      <c r="GQ5" s="171"/>
    </row>
    <row r="6" spans="1:199" s="11" customFormat="1" x14ac:dyDescent="0.2">
      <c r="A6" s="33" t="s">
        <v>53</v>
      </c>
      <c r="B6" s="135"/>
      <c r="C6" s="135"/>
      <c r="D6" s="135"/>
      <c r="E6" s="135"/>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c r="DQ6" s="172"/>
      <c r="DR6" s="172"/>
      <c r="DS6" s="172"/>
      <c r="DT6" s="172"/>
      <c r="DU6" s="172"/>
      <c r="DV6" s="172"/>
      <c r="DW6" s="172"/>
      <c r="DX6" s="172"/>
      <c r="DY6" s="172"/>
      <c r="DZ6" s="172"/>
      <c r="EA6" s="172"/>
      <c r="EB6" s="172"/>
      <c r="EC6" s="172"/>
      <c r="ED6" s="172"/>
      <c r="EE6" s="172"/>
      <c r="EF6" s="172"/>
      <c r="EG6" s="172"/>
      <c r="EH6" s="172"/>
      <c r="EI6" s="172"/>
      <c r="EJ6" s="172"/>
      <c r="EK6" s="172"/>
      <c r="EL6" s="172"/>
      <c r="EM6" s="172"/>
      <c r="EN6" s="172"/>
      <c r="EO6" s="172"/>
      <c r="EP6" s="172"/>
      <c r="EQ6" s="172"/>
      <c r="ER6" s="172"/>
      <c r="ES6" s="172"/>
      <c r="ET6" s="172"/>
      <c r="EU6" s="172"/>
      <c r="EV6" s="172"/>
      <c r="EW6" s="172"/>
      <c r="EX6" s="172"/>
      <c r="EY6" s="172"/>
      <c r="EZ6" s="172"/>
      <c r="FA6" s="172"/>
      <c r="FB6" s="172"/>
      <c r="FC6" s="172"/>
      <c r="FD6" s="172"/>
      <c r="FE6" s="172"/>
      <c r="FF6" s="172"/>
      <c r="FG6" s="172"/>
      <c r="FH6" s="172"/>
      <c r="FI6" s="172"/>
      <c r="FJ6" s="172"/>
      <c r="FK6" s="172"/>
      <c r="FL6" s="172"/>
      <c r="FM6" s="172"/>
      <c r="FN6" s="172"/>
      <c r="FO6" s="172"/>
      <c r="FP6" s="172"/>
      <c r="FQ6" s="172"/>
      <c r="FR6" s="172"/>
      <c r="FS6" s="172"/>
      <c r="FT6" s="172"/>
      <c r="FU6" s="172"/>
      <c r="FV6" s="172"/>
      <c r="FW6" s="172"/>
      <c r="FX6" s="172"/>
      <c r="FY6" s="172"/>
      <c r="FZ6" s="172"/>
      <c r="GA6" s="172"/>
      <c r="GB6" s="172"/>
      <c r="GC6" s="172"/>
      <c r="GD6" s="172"/>
      <c r="GE6" s="172"/>
      <c r="GF6" s="172"/>
      <c r="GG6" s="172"/>
      <c r="GH6" s="172"/>
      <c r="GI6" s="172"/>
      <c r="GJ6" s="172"/>
      <c r="GK6" s="172"/>
      <c r="GL6" s="172"/>
      <c r="GM6" s="172"/>
      <c r="GN6" s="172"/>
      <c r="GO6" s="172"/>
      <c r="GP6" s="172"/>
      <c r="GQ6" s="172"/>
    </row>
    <row r="7" spans="1:199" s="11" customFormat="1" x14ac:dyDescent="0.2">
      <c r="A7" s="42">
        <v>1</v>
      </c>
      <c r="B7" s="84" t="e">
        <f>'BAR BB| Open rates'!#REF!*0.75*0.87+25</f>
        <v>#REF!</v>
      </c>
      <c r="C7" s="84" t="e">
        <f>'BAR BB| Open rates'!#REF!*0.75*0.87+25</f>
        <v>#REF!</v>
      </c>
      <c r="D7" s="84" t="e">
        <f>'BAR BB| Open rates'!#REF!*0.75*0.87+25</f>
        <v>#REF!</v>
      </c>
      <c r="E7" s="84" t="e">
        <f>'BAR BB| Open rates'!#REF!*0.75*0.87+25</f>
        <v>#REF!</v>
      </c>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c r="FG7" s="130"/>
      <c r="FH7" s="130"/>
      <c r="FI7" s="130"/>
      <c r="FJ7" s="130"/>
      <c r="FK7" s="130"/>
      <c r="FL7" s="130"/>
      <c r="FM7" s="130"/>
      <c r="FN7" s="130"/>
      <c r="FO7" s="130"/>
      <c r="FP7" s="130"/>
      <c r="FQ7" s="130"/>
      <c r="FR7" s="130"/>
      <c r="FS7" s="130"/>
      <c r="FT7" s="130"/>
      <c r="FU7" s="130"/>
      <c r="FV7" s="130"/>
      <c r="FW7" s="130"/>
      <c r="FX7" s="130"/>
      <c r="FY7" s="130"/>
      <c r="FZ7" s="130"/>
      <c r="GA7" s="130"/>
      <c r="GB7" s="130"/>
      <c r="GC7" s="130"/>
      <c r="GD7" s="130"/>
      <c r="GE7" s="130"/>
      <c r="GF7" s="130"/>
      <c r="GG7" s="130"/>
      <c r="GH7" s="130"/>
      <c r="GI7" s="130"/>
      <c r="GJ7" s="130"/>
      <c r="GK7" s="130"/>
      <c r="GL7" s="130"/>
      <c r="GM7" s="130"/>
      <c r="GN7" s="130"/>
      <c r="GO7" s="130"/>
      <c r="GP7" s="130"/>
      <c r="GQ7" s="130"/>
    </row>
    <row r="8" spans="1:199" s="11" customFormat="1" x14ac:dyDescent="0.2">
      <c r="A8" s="42">
        <v>2</v>
      </c>
      <c r="B8" s="84" t="e">
        <f>'BAR BB| Open rates'!#REF!*0.75*0.87+25</f>
        <v>#REF!</v>
      </c>
      <c r="C8" s="84" t="e">
        <f>'BAR BB| Open rates'!#REF!*0.75*0.87+25</f>
        <v>#REF!</v>
      </c>
      <c r="D8" s="84" t="e">
        <f>'BAR BB| Open rates'!#REF!*0.75*0.87+25</f>
        <v>#REF!</v>
      </c>
      <c r="E8" s="84" t="e">
        <f>'BAR BB| Open rates'!#REF!*0.75*0.87+25</f>
        <v>#REF!</v>
      </c>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c r="FG8" s="130"/>
      <c r="FH8" s="130"/>
      <c r="FI8" s="130"/>
      <c r="FJ8" s="130"/>
      <c r="FK8" s="130"/>
      <c r="FL8" s="130"/>
      <c r="FM8" s="130"/>
      <c r="FN8" s="130"/>
      <c r="FO8" s="130"/>
      <c r="FP8" s="130"/>
      <c r="FQ8" s="130"/>
      <c r="FR8" s="130"/>
      <c r="FS8" s="130"/>
      <c r="FT8" s="130"/>
      <c r="FU8" s="130"/>
      <c r="FV8" s="130"/>
      <c r="FW8" s="130"/>
      <c r="FX8" s="130"/>
      <c r="FY8" s="130"/>
      <c r="FZ8" s="130"/>
      <c r="GA8" s="130"/>
      <c r="GB8" s="130"/>
      <c r="GC8" s="130"/>
      <c r="GD8" s="130"/>
      <c r="GE8" s="130"/>
      <c r="GF8" s="130"/>
      <c r="GG8" s="130"/>
      <c r="GH8" s="130"/>
      <c r="GI8" s="130"/>
      <c r="GJ8" s="130"/>
      <c r="GK8" s="130"/>
      <c r="GL8" s="130"/>
      <c r="GM8" s="130"/>
      <c r="GN8" s="130"/>
      <c r="GO8" s="130"/>
      <c r="GP8" s="130"/>
      <c r="GQ8" s="130"/>
    </row>
    <row r="9" spans="1:199" s="11" customFormat="1" x14ac:dyDescent="0.2">
      <c r="A9" s="33" t="s">
        <v>54</v>
      </c>
      <c r="B9" s="84"/>
      <c r="C9" s="84"/>
      <c r="D9" s="84"/>
      <c r="E9" s="84"/>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c r="FM9" s="130"/>
      <c r="FN9" s="130"/>
      <c r="FO9" s="130"/>
      <c r="FP9" s="130"/>
      <c r="FQ9" s="130"/>
      <c r="FR9" s="130"/>
      <c r="FS9" s="130"/>
      <c r="FT9" s="130"/>
      <c r="FU9" s="130"/>
      <c r="FV9" s="130"/>
      <c r="FW9" s="130"/>
      <c r="FX9" s="130"/>
      <c r="FY9" s="130"/>
      <c r="FZ9" s="130"/>
      <c r="GA9" s="130"/>
      <c r="GB9" s="130"/>
      <c r="GC9" s="130"/>
      <c r="GD9" s="130"/>
      <c r="GE9" s="130"/>
      <c r="GF9" s="130"/>
      <c r="GG9" s="130"/>
      <c r="GH9" s="130"/>
      <c r="GI9" s="130"/>
      <c r="GJ9" s="130"/>
      <c r="GK9" s="130"/>
      <c r="GL9" s="130"/>
      <c r="GM9" s="130"/>
      <c r="GN9" s="130"/>
      <c r="GO9" s="130"/>
      <c r="GP9" s="130"/>
      <c r="GQ9" s="130"/>
    </row>
    <row r="10" spans="1:199" s="11" customFormat="1" x14ac:dyDescent="0.2">
      <c r="A10" s="42">
        <v>1</v>
      </c>
      <c r="B10" s="84" t="e">
        <f>'BAR BB| Open rates'!#REF!*0.75*0.87+25</f>
        <v>#REF!</v>
      </c>
      <c r="C10" s="84" t="e">
        <f>'BAR BB| Open rates'!#REF!*0.75*0.87+25</f>
        <v>#REF!</v>
      </c>
      <c r="D10" s="84" t="e">
        <f>'BAR BB| Open rates'!#REF!*0.75*0.87+25</f>
        <v>#REF!</v>
      </c>
      <c r="E10" s="84" t="e">
        <f>'BAR BB| Open rates'!#REF!*0.75*0.87+25</f>
        <v>#REF!</v>
      </c>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c r="FM10" s="130"/>
      <c r="FN10" s="130"/>
      <c r="FO10" s="130"/>
      <c r="FP10" s="130"/>
      <c r="FQ10" s="130"/>
      <c r="FR10" s="130"/>
      <c r="FS10" s="130"/>
      <c r="FT10" s="130"/>
      <c r="FU10" s="130"/>
      <c r="FV10" s="130"/>
      <c r="FW10" s="130"/>
      <c r="FX10" s="130"/>
      <c r="FY10" s="130"/>
      <c r="FZ10" s="130"/>
      <c r="GA10" s="130"/>
      <c r="GB10" s="130"/>
      <c r="GC10" s="130"/>
      <c r="GD10" s="130"/>
      <c r="GE10" s="130"/>
      <c r="GF10" s="130"/>
      <c r="GG10" s="130"/>
      <c r="GH10" s="130"/>
      <c r="GI10" s="130"/>
      <c r="GJ10" s="130"/>
      <c r="GK10" s="130"/>
      <c r="GL10" s="130"/>
      <c r="GM10" s="130"/>
      <c r="GN10" s="130"/>
      <c r="GO10" s="130"/>
      <c r="GP10" s="130"/>
      <c r="GQ10" s="130"/>
    </row>
    <row r="11" spans="1:199" s="11" customFormat="1" x14ac:dyDescent="0.2">
      <c r="A11" s="42">
        <v>2</v>
      </c>
      <c r="B11" s="84" t="e">
        <f>'BAR BB| Open rates'!#REF!*0.75*0.87+25</f>
        <v>#REF!</v>
      </c>
      <c r="C11" s="84" t="e">
        <f>'BAR BB| Open rates'!#REF!*0.75*0.87+25</f>
        <v>#REF!</v>
      </c>
      <c r="D11" s="84" t="e">
        <f>'BAR BB| Open rates'!#REF!*0.75*0.87+25</f>
        <v>#REF!</v>
      </c>
      <c r="E11" s="84" t="e">
        <f>'BAR BB| Open rates'!#REF!*0.75*0.87+25</f>
        <v>#REF!</v>
      </c>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L11" s="130"/>
      <c r="FM11" s="130"/>
      <c r="FN11" s="130"/>
      <c r="FO11" s="130"/>
      <c r="FP11" s="130"/>
      <c r="FQ11" s="130"/>
      <c r="FR11" s="130"/>
      <c r="FS11" s="130"/>
      <c r="FT11" s="130"/>
      <c r="FU11" s="130"/>
      <c r="FV11" s="130"/>
      <c r="FW11" s="130"/>
      <c r="FX11" s="130"/>
      <c r="FY11" s="130"/>
      <c r="FZ11" s="130"/>
      <c r="GA11" s="130"/>
      <c r="GB11" s="130"/>
      <c r="GC11" s="130"/>
      <c r="GD11" s="130"/>
      <c r="GE11" s="130"/>
      <c r="GF11" s="130"/>
      <c r="GG11" s="130"/>
      <c r="GH11" s="130"/>
      <c r="GI11" s="130"/>
      <c r="GJ11" s="130"/>
      <c r="GK11" s="130"/>
      <c r="GL11" s="130"/>
      <c r="GM11" s="130"/>
      <c r="GN11" s="130"/>
      <c r="GO11" s="130"/>
      <c r="GP11" s="130"/>
      <c r="GQ11" s="130"/>
    </row>
    <row r="12" spans="1:199" s="11" customFormat="1" x14ac:dyDescent="0.2">
      <c r="A12" s="33" t="s">
        <v>151</v>
      </c>
      <c r="B12" s="84"/>
      <c r="C12" s="84"/>
      <c r="D12" s="84"/>
      <c r="E12" s="84"/>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0"/>
      <c r="FL12" s="130"/>
      <c r="FM12" s="130"/>
      <c r="FN12" s="130"/>
      <c r="FO12" s="130"/>
      <c r="FP12" s="130"/>
      <c r="FQ12" s="130"/>
      <c r="FR12" s="130"/>
      <c r="FS12" s="130"/>
      <c r="FT12" s="130"/>
      <c r="FU12" s="130"/>
      <c r="FV12" s="130"/>
      <c r="FW12" s="130"/>
      <c r="FX12" s="130"/>
      <c r="FY12" s="130"/>
      <c r="FZ12" s="130"/>
      <c r="GA12" s="130"/>
      <c r="GB12" s="130"/>
      <c r="GC12" s="130"/>
      <c r="GD12" s="130"/>
      <c r="GE12" s="130"/>
      <c r="GF12" s="130"/>
      <c r="GG12" s="130"/>
      <c r="GH12" s="130"/>
      <c r="GI12" s="130"/>
      <c r="GJ12" s="130"/>
      <c r="GK12" s="130"/>
      <c r="GL12" s="130"/>
      <c r="GM12" s="130"/>
      <c r="GN12" s="130"/>
      <c r="GO12" s="130"/>
      <c r="GP12" s="130"/>
      <c r="GQ12" s="130"/>
    </row>
    <row r="13" spans="1:199" s="11" customFormat="1" x14ac:dyDescent="0.2">
      <c r="A13" s="42">
        <v>1</v>
      </c>
      <c r="B13" s="84" t="e">
        <f>'BAR BB| Open rates'!#REF!*0.75*0.87+25</f>
        <v>#REF!</v>
      </c>
      <c r="C13" s="84" t="e">
        <f>'BAR BB| Open rates'!#REF!*0.75*0.87+25</f>
        <v>#REF!</v>
      </c>
      <c r="D13" s="84" t="e">
        <f>'BAR BB| Open rates'!#REF!*0.75*0.87+25</f>
        <v>#REF!</v>
      </c>
      <c r="E13" s="84" t="e">
        <f>'BAR BB| Open rates'!#REF!*0.75*0.87+25</f>
        <v>#REF!</v>
      </c>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c r="FM13" s="130"/>
      <c r="FN13" s="130"/>
      <c r="FO13" s="130"/>
      <c r="FP13" s="130"/>
      <c r="FQ13" s="130"/>
      <c r="FR13" s="130"/>
      <c r="FS13" s="130"/>
      <c r="FT13" s="130"/>
      <c r="FU13" s="130"/>
      <c r="FV13" s="130"/>
      <c r="FW13" s="130"/>
      <c r="FX13" s="130"/>
      <c r="FY13" s="130"/>
      <c r="FZ13" s="130"/>
      <c r="GA13" s="130"/>
      <c r="GB13" s="130"/>
      <c r="GC13" s="130"/>
      <c r="GD13" s="130"/>
      <c r="GE13" s="130"/>
      <c r="GF13" s="130"/>
      <c r="GG13" s="130"/>
      <c r="GH13" s="130"/>
      <c r="GI13" s="130"/>
      <c r="GJ13" s="130"/>
      <c r="GK13" s="130"/>
      <c r="GL13" s="130"/>
      <c r="GM13" s="130"/>
      <c r="GN13" s="130"/>
      <c r="GO13" s="130"/>
      <c r="GP13" s="130"/>
      <c r="GQ13" s="130"/>
    </row>
    <row r="14" spans="1:199" s="11" customFormat="1" x14ac:dyDescent="0.2">
      <c r="A14" s="42">
        <v>2</v>
      </c>
      <c r="B14" s="84" t="e">
        <f>'BAR BB| Open rates'!#REF!*0.75*0.87+25</f>
        <v>#REF!</v>
      </c>
      <c r="C14" s="84" t="e">
        <f>'BAR BB| Open rates'!#REF!*0.75*0.87+25</f>
        <v>#REF!</v>
      </c>
      <c r="D14" s="84" t="e">
        <f>'BAR BB| Open rates'!#REF!*0.75*0.87+25</f>
        <v>#REF!</v>
      </c>
      <c r="E14" s="84" t="e">
        <f>'BAR BB| Open rates'!#REF!*0.75*0.87+25</f>
        <v>#REF!</v>
      </c>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c r="FU14" s="130"/>
      <c r="FV14" s="130"/>
      <c r="FW14" s="130"/>
      <c r="FX14" s="130"/>
      <c r="FY14" s="130"/>
      <c r="FZ14" s="130"/>
      <c r="GA14" s="130"/>
      <c r="GB14" s="130"/>
      <c r="GC14" s="130"/>
      <c r="GD14" s="130"/>
      <c r="GE14" s="130"/>
      <c r="GF14" s="130"/>
      <c r="GG14" s="130"/>
      <c r="GH14" s="130"/>
      <c r="GI14" s="130"/>
      <c r="GJ14" s="130"/>
      <c r="GK14" s="130"/>
      <c r="GL14" s="130"/>
      <c r="GM14" s="130"/>
      <c r="GN14" s="130"/>
      <c r="GO14" s="130"/>
      <c r="GP14" s="130"/>
      <c r="GQ14" s="130"/>
    </row>
    <row r="15" spans="1:199" x14ac:dyDescent="0.2">
      <c r="A15" s="123"/>
    </row>
    <row r="16" spans="1:199" x14ac:dyDescent="0.2">
      <c r="A16" s="277"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row>
    <row r="17" spans="1:199" x14ac:dyDescent="0.2">
      <c r="A17" s="27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row>
    <row r="18" spans="1:199" s="11" customFormat="1" ht="12.75" customHeight="1" x14ac:dyDescent="0.2"/>
    <row r="19" spans="1:199" x14ac:dyDescent="0.2">
      <c r="A19" s="150"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row>
    <row r="20" spans="1:199" ht="24" x14ac:dyDescent="0.2">
      <c r="A20" s="146" t="s">
        <v>266</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row>
    <row r="21" spans="1:199" ht="24" x14ac:dyDescent="0.2">
      <c r="A21" s="146" t="s">
        <v>265</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row>
    <row r="22" spans="1:199"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row>
    <row r="23" spans="1:199" x14ac:dyDescent="0.2">
      <c r="A23" s="136"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row>
    <row r="24" spans="1:199" s="149" customFormat="1" ht="35.25" customHeight="1" x14ac:dyDescent="0.2">
      <c r="A24" s="137" t="s">
        <v>163</v>
      </c>
    </row>
    <row r="25" spans="1:199" s="149" customFormat="1" ht="35.25" customHeight="1" x14ac:dyDescent="0.2">
      <c r="A25" s="145" t="s">
        <v>188</v>
      </c>
    </row>
    <row r="26" spans="1:199" s="149" customFormat="1" ht="35.25" customHeight="1" x14ac:dyDescent="0.2">
      <c r="A26" s="137" t="s">
        <v>164</v>
      </c>
    </row>
    <row r="27" spans="1:199" s="149" customFormat="1" ht="13.5" customHeight="1" x14ac:dyDescent="0.2">
      <c r="A27" s="137" t="s">
        <v>165</v>
      </c>
    </row>
    <row r="28" spans="1:199" s="149" customFormat="1" ht="35.25" customHeight="1" x14ac:dyDescent="0.2">
      <c r="A28" s="137" t="s">
        <v>162</v>
      </c>
    </row>
    <row r="29" spans="1:199" x14ac:dyDescent="0.2">
      <c r="A29" s="141" t="s">
        <v>102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row>
    <row r="30" spans="1:199"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row>
    <row r="31" spans="1:199" x14ac:dyDescent="0.2">
      <c r="A31" s="138"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row>
    <row r="32" spans="1:199" x14ac:dyDescent="0.2">
      <c r="A32" s="278" t="s">
        <v>223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row>
    <row r="33" spans="1:199" x14ac:dyDescent="0.2">
      <c r="A33" s="279"/>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row>
    <row r="34" spans="1:199" x14ac:dyDescent="0.2">
      <c r="A34" s="279"/>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row>
    <row r="35" spans="1:199" x14ac:dyDescent="0.2">
      <c r="A35" s="279"/>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row>
    <row r="36" spans="1:199" x14ac:dyDescent="0.2">
      <c r="A36" s="279"/>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row>
    <row r="37" spans="1:199" x14ac:dyDescent="0.2">
      <c r="A37" s="279"/>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row>
    <row r="38" spans="1:199" x14ac:dyDescent="0.2">
      <c r="A38" s="279"/>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row>
    <row r="39" spans="1:199" x14ac:dyDescent="0.2">
      <c r="A39" s="27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row>
    <row r="40" spans="1:199" x14ac:dyDescent="0.2">
      <c r="A40" s="279"/>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row>
    <row r="41" spans="1:199" x14ac:dyDescent="0.2">
      <c r="A41" s="279"/>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row>
    <row r="42" spans="1:199" x14ac:dyDescent="0.2">
      <c r="A42" s="279"/>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row>
    <row r="43" spans="1:199" x14ac:dyDescent="0.2">
      <c r="A43" s="279"/>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row>
    <row r="44" spans="1:199" x14ac:dyDescent="0.2">
      <c r="A44" s="279"/>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row>
    <row r="45" spans="1:199" x14ac:dyDescent="0.2">
      <c r="A45" s="279"/>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row>
    <row r="46" spans="1:199" ht="24.75" customHeight="1" x14ac:dyDescent="0.2">
      <c r="A46" s="138"/>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row>
    <row r="47" spans="1:199" ht="24.75" customHeight="1" x14ac:dyDescent="0.2">
      <c r="A47" s="165"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row>
    <row r="48" spans="1:199" ht="24.75" customHeight="1" x14ac:dyDescent="0.2">
      <c r="A48" s="13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row>
    <row r="49" spans="1:199" ht="24.75" customHeight="1" x14ac:dyDescent="0.2">
      <c r="A49" s="165"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row>
    <row r="50" spans="1:199"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row>
    <row r="51" spans="1:199"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row>
    <row r="52" spans="1:199"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row>
    <row r="53" spans="1:199"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row>
    <row r="54" spans="1:199"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row>
    <row r="55" spans="1:199"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row>
    <row r="56" spans="1:199"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row>
    <row r="57" spans="1:199"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row>
    <row r="58" spans="1:199"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row>
    <row r="59" spans="1:199"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row>
    <row r="60" spans="1:199"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row>
    <row r="61" spans="1:199"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row>
    <row r="62" spans="1:199"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row>
    <row r="63" spans="1:199"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row>
    <row r="64" spans="1:199"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row>
    <row r="65" spans="1:199"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row>
    <row r="66" spans="1:199"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row>
    <row r="67" spans="1:199"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row>
    <row r="68" spans="1:199"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row>
    <row r="69" spans="1:199"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row>
    <row r="70" spans="1:199"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row>
    <row r="71" spans="1:199"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row>
    <row r="72" spans="1:199"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row>
    <row r="73" spans="1:199"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row>
    <row r="74" spans="1:199"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row>
    <row r="75" spans="1:199"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row>
    <row r="76" spans="1:199"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row>
    <row r="77" spans="1:199"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row>
    <row r="78" spans="1:199"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row>
    <row r="79" spans="1:199"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row>
    <row r="80" spans="1:199"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row>
    <row r="81" spans="1:199"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row>
    <row r="82" spans="1:199"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row>
    <row r="83" spans="1:199"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row>
    <row r="84" spans="1:199"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row>
    <row r="85" spans="1:199"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row>
    <row r="86" spans="1:199"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row>
    <row r="87" spans="1:199"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row>
    <row r="88" spans="1:199"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row>
    <row r="89" spans="1:199"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row>
    <row r="90" spans="1:199"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row>
    <row r="91" spans="1:199"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row>
    <row r="92" spans="1:199"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row>
    <row r="93" spans="1:199"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row>
    <row r="94" spans="1:199"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row>
    <row r="95" spans="1:199"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row>
    <row r="96" spans="1:199"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row>
    <row r="97" spans="1:199"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row>
    <row r="98" spans="1:199"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row>
    <row r="99" spans="1:199"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row>
    <row r="100" spans="1:199"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row>
    <row r="101" spans="1:199"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row>
    <row r="102" spans="1:199"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row>
    <row r="103" spans="1:199"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row>
    <row r="104" spans="1:199"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row>
    <row r="105" spans="1:199"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row>
    <row r="106" spans="1:199"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row>
    <row r="107" spans="1:199"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row>
    <row r="108" spans="1:199"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row>
    <row r="109" spans="1:199"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row>
    <row r="110" spans="1:199"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row>
    <row r="111" spans="1:199"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row>
    <row r="112" spans="1:199"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row>
    <row r="113" spans="1:199"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row>
    <row r="114" spans="1:199"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row>
    <row r="115" spans="1:199"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row>
    <row r="116" spans="1:199"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row>
    <row r="117" spans="1:199"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row>
    <row r="118" spans="1:199"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row>
    <row r="119" spans="1:199"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row>
    <row r="120" spans="1:199"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row>
    <row r="121" spans="1:199"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row>
    <row r="122" spans="1:199"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row>
    <row r="123" spans="1:199"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row>
    <row r="124" spans="1:199"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row>
    <row r="125" spans="1:199"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row>
    <row r="126" spans="1:199"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row>
    <row r="127" spans="1:199"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row>
    <row r="128" spans="1:199"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row>
    <row r="129" spans="1:199"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row>
    <row r="130" spans="1:199"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row>
    <row r="131" spans="1:199"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row>
    <row r="132" spans="1:199"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row>
    <row r="133" spans="1:199"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row>
    <row r="134" spans="1:199"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row>
    <row r="135" spans="1:199"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row>
    <row r="136" spans="1:199"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row>
    <row r="137" spans="1:199"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row>
    <row r="138" spans="1:199"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row>
    <row r="139" spans="1:199"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row>
    <row r="140" spans="1:199"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row>
    <row r="141" spans="1:199"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row>
    <row r="142" spans="1:199"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row>
    <row r="143" spans="1:199"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row>
    <row r="144" spans="1:199"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row>
    <row r="145" spans="1:199"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row>
    <row r="146" spans="1:199"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row>
    <row r="147" spans="1:199"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row>
    <row r="148" spans="1:199"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row>
    <row r="149" spans="1:199"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row>
    <row r="150" spans="1:199"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row>
    <row r="151" spans="1:199"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row>
    <row r="152" spans="1:199"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row>
    <row r="153" spans="1:199"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row>
    <row r="154" spans="1:199"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row>
    <row r="155" spans="1:199"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row>
    <row r="156" spans="1:199"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R156"/>
  <sheetViews>
    <sheetView workbookViewId="0">
      <pane xSplit="1" topLeftCell="B1" activePane="topRight" state="frozen"/>
      <selection activeCell="A10" sqref="A10"/>
      <selection pane="topRight" activeCell="A20" sqref="A20:A21"/>
    </sheetView>
  </sheetViews>
  <sheetFormatPr defaultRowHeight="12.75" x14ac:dyDescent="0.2"/>
  <cols>
    <col min="1" max="1" width="43.85546875" style="5" customWidth="1"/>
    <col min="2" max="200" width="9.5703125" style="106" customWidth="1"/>
  </cols>
  <sheetData>
    <row r="1" spans="1:200" ht="24" x14ac:dyDescent="0.2">
      <c r="A1" s="47" t="s">
        <v>50</v>
      </c>
    </row>
    <row r="2" spans="1:200" ht="25.5" customHeight="1" x14ac:dyDescent="0.2">
      <c r="A2" s="131" t="s">
        <v>197</v>
      </c>
    </row>
    <row r="3" spans="1:200" x14ac:dyDescent="0.2">
      <c r="A3" s="131" t="s">
        <v>239</v>
      </c>
    </row>
    <row r="4" spans="1:200" ht="21.75" customHeight="1" x14ac:dyDescent="0.2">
      <c r="A4" s="74" t="s">
        <v>52</v>
      </c>
      <c r="B4" s="73" t="e">
        <f>'Stay&amp;Get 4=3 | FIT18+25 мант'!B4</f>
        <v>#REF!</v>
      </c>
      <c r="C4" s="73" t="e">
        <f>'Stay&amp;Get 4=3 | FIT18+25 мант'!C4</f>
        <v>#REF!</v>
      </c>
      <c r="D4" s="73" t="e">
        <f>'Stay&amp;Get 4=3 | FIT18+25 мант'!D4</f>
        <v>#REF!</v>
      </c>
      <c r="E4" s="73" t="e">
        <f>'Stay&amp;Get 4=3 | FIT18+25 мант'!E4</f>
        <v>#REF!</v>
      </c>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c r="EV4" s="171"/>
      <c r="EW4" s="171"/>
      <c r="EX4" s="171"/>
      <c r="EY4" s="171"/>
      <c r="EZ4" s="171"/>
      <c r="FA4" s="171"/>
      <c r="FB4" s="171"/>
      <c r="FC4" s="171"/>
      <c r="FD4" s="171"/>
      <c r="FE4" s="171"/>
      <c r="FF4" s="171"/>
      <c r="FG4" s="171"/>
      <c r="FH4" s="171"/>
      <c r="FI4" s="171"/>
      <c r="FJ4" s="171"/>
      <c r="FK4" s="171"/>
      <c r="FL4" s="171"/>
      <c r="FM4" s="171"/>
      <c r="FN4" s="171"/>
      <c r="FO4" s="171"/>
      <c r="FP4" s="171"/>
      <c r="FQ4" s="171"/>
      <c r="FR4" s="171"/>
      <c r="FS4" s="171"/>
      <c r="FT4" s="171"/>
      <c r="FU4" s="171"/>
      <c r="FV4" s="171"/>
      <c r="FW4" s="171"/>
      <c r="FX4" s="171"/>
      <c r="FY4" s="171"/>
      <c r="FZ4" s="171"/>
      <c r="GA4" s="171"/>
      <c r="GB4" s="171"/>
      <c r="GC4" s="171"/>
      <c r="GD4" s="171"/>
      <c r="GE4" s="171"/>
      <c r="GF4" s="171"/>
      <c r="GG4" s="171"/>
      <c r="GH4" s="171"/>
      <c r="GI4" s="171"/>
      <c r="GJ4" s="171"/>
      <c r="GK4" s="171"/>
      <c r="GL4" s="171"/>
      <c r="GM4" s="171"/>
      <c r="GN4" s="171"/>
      <c r="GO4" s="171"/>
      <c r="GP4" s="171"/>
      <c r="GQ4" s="171"/>
      <c r="GR4" s="171"/>
    </row>
    <row r="5" spans="1:200" ht="21.75" customHeight="1" x14ac:dyDescent="0.2">
      <c r="A5" s="74"/>
      <c r="B5" s="73" t="e">
        <f>'Stay&amp;Get 4=3 | FIT18+25 мант'!B5</f>
        <v>#REF!</v>
      </c>
      <c r="C5" s="73" t="e">
        <f>'Stay&amp;Get 4=3 | FIT18+25 мант'!C5</f>
        <v>#REF!</v>
      </c>
      <c r="D5" s="73" t="e">
        <f>'Stay&amp;Get 4=3 | FIT18+25 мант'!D5</f>
        <v>#REF!</v>
      </c>
      <c r="E5" s="73" t="e">
        <f>'Stay&amp;Get 4=3 | FIT18+25 мант'!E5</f>
        <v>#REF!</v>
      </c>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c r="ED5" s="171"/>
      <c r="EE5" s="171"/>
      <c r="EF5" s="171"/>
      <c r="EG5" s="171"/>
      <c r="EH5" s="171"/>
      <c r="EI5" s="171"/>
      <c r="EJ5" s="171"/>
      <c r="EK5" s="171"/>
      <c r="EL5" s="171"/>
      <c r="EM5" s="171"/>
      <c r="EN5" s="171"/>
      <c r="EO5" s="171"/>
      <c r="EP5" s="171"/>
      <c r="EQ5" s="171"/>
      <c r="ER5" s="171"/>
      <c r="ES5" s="171"/>
      <c r="ET5" s="171"/>
      <c r="EU5" s="171"/>
      <c r="EV5" s="171"/>
      <c r="EW5" s="171"/>
      <c r="EX5" s="171"/>
      <c r="EY5" s="171"/>
      <c r="EZ5" s="171"/>
      <c r="FA5" s="171"/>
      <c r="FB5" s="171"/>
      <c r="FC5" s="171"/>
      <c r="FD5" s="171"/>
      <c r="FE5" s="171"/>
      <c r="FF5" s="171"/>
      <c r="FG5" s="171"/>
      <c r="FH5" s="171"/>
      <c r="FI5" s="171"/>
      <c r="FJ5" s="171"/>
      <c r="FK5" s="171"/>
      <c r="FL5" s="171"/>
      <c r="FM5" s="171"/>
      <c r="FN5" s="171"/>
      <c r="FO5" s="171"/>
      <c r="FP5" s="171"/>
      <c r="FQ5" s="171"/>
      <c r="FR5" s="171"/>
      <c r="FS5" s="171"/>
      <c r="FT5" s="171"/>
      <c r="FU5" s="171"/>
      <c r="FV5" s="171"/>
      <c r="FW5" s="171"/>
      <c r="FX5" s="171"/>
      <c r="FY5" s="171"/>
      <c r="FZ5" s="171"/>
      <c r="GA5" s="171"/>
      <c r="GB5" s="171"/>
      <c r="GC5" s="171"/>
      <c r="GD5" s="171"/>
      <c r="GE5" s="171"/>
      <c r="GF5" s="171"/>
      <c r="GG5" s="171"/>
      <c r="GH5" s="171"/>
      <c r="GI5" s="171"/>
      <c r="GJ5" s="171"/>
      <c r="GK5" s="171"/>
      <c r="GL5" s="171"/>
      <c r="GM5" s="171"/>
      <c r="GN5" s="171"/>
      <c r="GO5" s="171"/>
      <c r="GP5" s="171"/>
      <c r="GQ5" s="171"/>
      <c r="GR5" s="171"/>
    </row>
    <row r="6" spans="1:200" s="11" customFormat="1" x14ac:dyDescent="0.2">
      <c r="A6" s="33" t="s">
        <v>53</v>
      </c>
      <c r="B6" s="135"/>
      <c r="C6" s="135"/>
      <c r="D6" s="135"/>
      <c r="E6" s="135"/>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c r="DQ6" s="172"/>
      <c r="DR6" s="172"/>
      <c r="DS6" s="172"/>
      <c r="DT6" s="172"/>
      <c r="DU6" s="172"/>
      <c r="DV6" s="172"/>
      <c r="DW6" s="172"/>
      <c r="DX6" s="172"/>
      <c r="DY6" s="172"/>
      <c r="DZ6" s="172"/>
      <c r="EA6" s="172"/>
      <c r="EB6" s="172"/>
      <c r="EC6" s="172"/>
      <c r="ED6" s="172"/>
      <c r="EE6" s="172"/>
      <c r="EF6" s="172"/>
      <c r="EG6" s="172"/>
      <c r="EH6" s="172"/>
      <c r="EI6" s="172"/>
      <c r="EJ6" s="172"/>
      <c r="EK6" s="172"/>
      <c r="EL6" s="172"/>
      <c r="EM6" s="172"/>
      <c r="EN6" s="172"/>
      <c r="EO6" s="172"/>
      <c r="EP6" s="172"/>
      <c r="EQ6" s="172"/>
      <c r="ER6" s="172"/>
      <c r="ES6" s="172"/>
      <c r="ET6" s="172"/>
      <c r="EU6" s="172"/>
      <c r="EV6" s="172"/>
      <c r="EW6" s="172"/>
      <c r="EX6" s="172"/>
      <c r="EY6" s="172"/>
      <c r="EZ6" s="172"/>
      <c r="FA6" s="172"/>
      <c r="FB6" s="172"/>
      <c r="FC6" s="172"/>
      <c r="FD6" s="172"/>
      <c r="FE6" s="172"/>
      <c r="FF6" s="172"/>
      <c r="FG6" s="172"/>
      <c r="FH6" s="172"/>
      <c r="FI6" s="172"/>
      <c r="FJ6" s="172"/>
      <c r="FK6" s="172"/>
      <c r="FL6" s="172"/>
      <c r="FM6" s="172"/>
      <c r="FN6" s="172"/>
      <c r="FO6" s="172"/>
      <c r="FP6" s="172"/>
      <c r="FQ6" s="172"/>
      <c r="FR6" s="172"/>
      <c r="FS6" s="172"/>
      <c r="FT6" s="172"/>
      <c r="FU6" s="172"/>
      <c r="FV6" s="172"/>
      <c r="FW6" s="172"/>
      <c r="FX6" s="172"/>
      <c r="FY6" s="172"/>
      <c r="FZ6" s="172"/>
      <c r="GA6" s="172"/>
      <c r="GB6" s="172"/>
      <c r="GC6" s="172"/>
      <c r="GD6" s="172"/>
      <c r="GE6" s="172"/>
      <c r="GF6" s="172"/>
      <c r="GG6" s="172"/>
      <c r="GH6" s="172"/>
      <c r="GI6" s="172"/>
      <c r="GJ6" s="172"/>
      <c r="GK6" s="172"/>
      <c r="GL6" s="172"/>
      <c r="GM6" s="172"/>
      <c r="GN6" s="172"/>
      <c r="GO6" s="172"/>
      <c r="GP6" s="172"/>
      <c r="GQ6" s="172"/>
      <c r="GR6" s="172"/>
    </row>
    <row r="7" spans="1:200" s="11" customFormat="1" x14ac:dyDescent="0.2">
      <c r="A7" s="42">
        <v>1</v>
      </c>
      <c r="B7" s="84" t="e">
        <f>'BAR BB| Open rates'!#REF!*0.75*0.85+35</f>
        <v>#REF!</v>
      </c>
      <c r="C7" s="84" t="e">
        <f>'BAR BB| Open rates'!#REF!*0.75*0.85+35</f>
        <v>#REF!</v>
      </c>
      <c r="D7" s="84" t="e">
        <f>'BAR BB| Open rates'!#REF!*0.75*0.85+35</f>
        <v>#REF!</v>
      </c>
      <c r="E7" s="84" t="e">
        <f>'BAR BB| Open rates'!#REF!*0.75*0.85+35</f>
        <v>#REF!</v>
      </c>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c r="FG7" s="130"/>
      <c r="FH7" s="130"/>
      <c r="FI7" s="130"/>
      <c r="FJ7" s="130"/>
      <c r="FK7" s="130"/>
      <c r="FL7" s="130"/>
      <c r="FM7" s="130"/>
      <c r="FN7" s="130"/>
      <c r="FO7" s="130"/>
      <c r="FP7" s="130"/>
      <c r="FQ7" s="130"/>
      <c r="FR7" s="130"/>
      <c r="FS7" s="130"/>
      <c r="FT7" s="130"/>
      <c r="FU7" s="130"/>
      <c r="FV7" s="130"/>
      <c r="FW7" s="130"/>
      <c r="FX7" s="130"/>
      <c r="FY7" s="130"/>
      <c r="FZ7" s="130"/>
      <c r="GA7" s="130"/>
      <c r="GB7" s="130"/>
      <c r="GC7" s="130"/>
      <c r="GD7" s="130"/>
      <c r="GE7" s="130"/>
      <c r="GF7" s="130"/>
      <c r="GG7" s="130"/>
      <c r="GH7" s="130"/>
      <c r="GI7" s="130"/>
      <c r="GJ7" s="130"/>
      <c r="GK7" s="130"/>
      <c r="GL7" s="130"/>
      <c r="GM7" s="130"/>
      <c r="GN7" s="130"/>
      <c r="GO7" s="130"/>
      <c r="GP7" s="130"/>
      <c r="GQ7" s="130"/>
      <c r="GR7" s="130"/>
    </row>
    <row r="8" spans="1:200" s="11" customFormat="1" x14ac:dyDescent="0.2">
      <c r="A8" s="42">
        <v>2</v>
      </c>
      <c r="B8" s="84" t="e">
        <f>'BAR BB| Open rates'!#REF!*0.75*0.85+35</f>
        <v>#REF!</v>
      </c>
      <c r="C8" s="84" t="e">
        <f>'BAR BB| Open rates'!#REF!*0.75*0.85+35</f>
        <v>#REF!</v>
      </c>
      <c r="D8" s="84" t="e">
        <f>'BAR BB| Open rates'!#REF!*0.75*0.85+35</f>
        <v>#REF!</v>
      </c>
      <c r="E8" s="84" t="e">
        <f>'BAR BB| Open rates'!#REF!*0.75*0.85+35</f>
        <v>#REF!</v>
      </c>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c r="FG8" s="130"/>
      <c r="FH8" s="130"/>
      <c r="FI8" s="130"/>
      <c r="FJ8" s="130"/>
      <c r="FK8" s="130"/>
      <c r="FL8" s="130"/>
      <c r="FM8" s="130"/>
      <c r="FN8" s="130"/>
      <c r="FO8" s="130"/>
      <c r="FP8" s="130"/>
      <c r="FQ8" s="130"/>
      <c r="FR8" s="130"/>
      <c r="FS8" s="130"/>
      <c r="FT8" s="130"/>
      <c r="FU8" s="130"/>
      <c r="FV8" s="130"/>
      <c r="FW8" s="130"/>
      <c r="FX8" s="130"/>
      <c r="FY8" s="130"/>
      <c r="FZ8" s="130"/>
      <c r="GA8" s="130"/>
      <c r="GB8" s="130"/>
      <c r="GC8" s="130"/>
      <c r="GD8" s="130"/>
      <c r="GE8" s="130"/>
      <c r="GF8" s="130"/>
      <c r="GG8" s="130"/>
      <c r="GH8" s="130"/>
      <c r="GI8" s="130"/>
      <c r="GJ8" s="130"/>
      <c r="GK8" s="130"/>
      <c r="GL8" s="130"/>
      <c r="GM8" s="130"/>
      <c r="GN8" s="130"/>
      <c r="GO8" s="130"/>
      <c r="GP8" s="130"/>
      <c r="GQ8" s="130"/>
      <c r="GR8" s="130"/>
    </row>
    <row r="9" spans="1:200" s="11" customFormat="1" x14ac:dyDescent="0.2">
      <c r="A9" s="33" t="s">
        <v>54</v>
      </c>
      <c r="B9" s="84"/>
      <c r="C9" s="84"/>
      <c r="D9" s="84"/>
      <c r="E9" s="84"/>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c r="FM9" s="130"/>
      <c r="FN9" s="130"/>
      <c r="FO9" s="130"/>
      <c r="FP9" s="130"/>
      <c r="FQ9" s="130"/>
      <c r="FR9" s="130"/>
      <c r="FS9" s="130"/>
      <c r="FT9" s="130"/>
      <c r="FU9" s="130"/>
      <c r="FV9" s="130"/>
      <c r="FW9" s="130"/>
      <c r="FX9" s="130"/>
      <c r="FY9" s="130"/>
      <c r="FZ9" s="130"/>
      <c r="GA9" s="130"/>
      <c r="GB9" s="130"/>
      <c r="GC9" s="130"/>
      <c r="GD9" s="130"/>
      <c r="GE9" s="130"/>
      <c r="GF9" s="130"/>
      <c r="GG9" s="130"/>
      <c r="GH9" s="130"/>
      <c r="GI9" s="130"/>
      <c r="GJ9" s="130"/>
      <c r="GK9" s="130"/>
      <c r="GL9" s="130"/>
      <c r="GM9" s="130"/>
      <c r="GN9" s="130"/>
      <c r="GO9" s="130"/>
      <c r="GP9" s="130"/>
      <c r="GQ9" s="130"/>
      <c r="GR9" s="130"/>
    </row>
    <row r="10" spans="1:200" s="11" customFormat="1" x14ac:dyDescent="0.2">
      <c r="A10" s="42">
        <v>1</v>
      </c>
      <c r="B10" s="84" t="e">
        <f>'BAR BB| Open rates'!#REF!*0.75*0.85+35</f>
        <v>#REF!</v>
      </c>
      <c r="C10" s="84" t="e">
        <f>'BAR BB| Open rates'!#REF!*0.75*0.85+35</f>
        <v>#REF!</v>
      </c>
      <c r="D10" s="84" t="e">
        <f>'BAR BB| Open rates'!#REF!*0.75*0.85+35</f>
        <v>#REF!</v>
      </c>
      <c r="E10" s="84" t="e">
        <f>'BAR BB| Open rates'!#REF!*0.75*0.85+35</f>
        <v>#REF!</v>
      </c>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c r="FM10" s="130"/>
      <c r="FN10" s="130"/>
      <c r="FO10" s="130"/>
      <c r="FP10" s="130"/>
      <c r="FQ10" s="130"/>
      <c r="FR10" s="130"/>
      <c r="FS10" s="130"/>
      <c r="FT10" s="130"/>
      <c r="FU10" s="130"/>
      <c r="FV10" s="130"/>
      <c r="FW10" s="130"/>
      <c r="FX10" s="130"/>
      <c r="FY10" s="130"/>
      <c r="FZ10" s="130"/>
      <c r="GA10" s="130"/>
      <c r="GB10" s="130"/>
      <c r="GC10" s="130"/>
      <c r="GD10" s="130"/>
      <c r="GE10" s="130"/>
      <c r="GF10" s="130"/>
      <c r="GG10" s="130"/>
      <c r="GH10" s="130"/>
      <c r="GI10" s="130"/>
      <c r="GJ10" s="130"/>
      <c r="GK10" s="130"/>
      <c r="GL10" s="130"/>
      <c r="GM10" s="130"/>
      <c r="GN10" s="130"/>
      <c r="GO10" s="130"/>
      <c r="GP10" s="130"/>
      <c r="GQ10" s="130"/>
      <c r="GR10" s="130"/>
    </row>
    <row r="11" spans="1:200" s="11" customFormat="1" x14ac:dyDescent="0.2">
      <c r="A11" s="42">
        <v>2</v>
      </c>
      <c r="B11" s="84" t="e">
        <f>'BAR BB| Open rates'!#REF!*0.75*0.85+35</f>
        <v>#REF!</v>
      </c>
      <c r="C11" s="84" t="e">
        <f>'BAR BB| Open rates'!#REF!*0.75*0.85+35</f>
        <v>#REF!</v>
      </c>
      <c r="D11" s="84" t="e">
        <f>'BAR BB| Open rates'!#REF!*0.75*0.85+35</f>
        <v>#REF!</v>
      </c>
      <c r="E11" s="84" t="e">
        <f>'BAR BB| Open rates'!#REF!*0.75*0.85+35</f>
        <v>#REF!</v>
      </c>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L11" s="130"/>
      <c r="FM11" s="130"/>
      <c r="FN11" s="130"/>
      <c r="FO11" s="130"/>
      <c r="FP11" s="130"/>
      <c r="FQ11" s="130"/>
      <c r="FR11" s="130"/>
      <c r="FS11" s="130"/>
      <c r="FT11" s="130"/>
      <c r="FU11" s="130"/>
      <c r="FV11" s="130"/>
      <c r="FW11" s="130"/>
      <c r="FX11" s="130"/>
      <c r="FY11" s="130"/>
      <c r="FZ11" s="130"/>
      <c r="GA11" s="130"/>
      <c r="GB11" s="130"/>
      <c r="GC11" s="130"/>
      <c r="GD11" s="130"/>
      <c r="GE11" s="130"/>
      <c r="GF11" s="130"/>
      <c r="GG11" s="130"/>
      <c r="GH11" s="130"/>
      <c r="GI11" s="130"/>
      <c r="GJ11" s="130"/>
      <c r="GK11" s="130"/>
      <c r="GL11" s="130"/>
      <c r="GM11" s="130"/>
      <c r="GN11" s="130"/>
      <c r="GO11" s="130"/>
      <c r="GP11" s="130"/>
      <c r="GQ11" s="130"/>
      <c r="GR11" s="130"/>
    </row>
    <row r="12" spans="1:200" s="11" customFormat="1" x14ac:dyDescent="0.2">
      <c r="A12" s="33" t="s">
        <v>151</v>
      </c>
      <c r="B12" s="84"/>
      <c r="C12" s="84"/>
      <c r="D12" s="84"/>
      <c r="E12" s="84"/>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0"/>
      <c r="FL12" s="130"/>
      <c r="FM12" s="130"/>
      <c r="FN12" s="130"/>
      <c r="FO12" s="130"/>
      <c r="FP12" s="130"/>
      <c r="FQ12" s="130"/>
      <c r="FR12" s="130"/>
      <c r="FS12" s="130"/>
      <c r="FT12" s="130"/>
      <c r="FU12" s="130"/>
      <c r="FV12" s="130"/>
      <c r="FW12" s="130"/>
      <c r="FX12" s="130"/>
      <c r="FY12" s="130"/>
      <c r="FZ12" s="130"/>
      <c r="GA12" s="130"/>
      <c r="GB12" s="130"/>
      <c r="GC12" s="130"/>
      <c r="GD12" s="130"/>
      <c r="GE12" s="130"/>
      <c r="GF12" s="130"/>
      <c r="GG12" s="130"/>
      <c r="GH12" s="130"/>
      <c r="GI12" s="130"/>
      <c r="GJ12" s="130"/>
      <c r="GK12" s="130"/>
      <c r="GL12" s="130"/>
      <c r="GM12" s="130"/>
      <c r="GN12" s="130"/>
      <c r="GO12" s="130"/>
      <c r="GP12" s="130"/>
      <c r="GQ12" s="130"/>
      <c r="GR12" s="130"/>
    </row>
    <row r="13" spans="1:200" s="11" customFormat="1" x14ac:dyDescent="0.2">
      <c r="A13" s="42">
        <v>1</v>
      </c>
      <c r="B13" s="84" t="e">
        <f>'BAR BB| Open rates'!#REF!*0.75*0.85+35</f>
        <v>#REF!</v>
      </c>
      <c r="C13" s="84" t="e">
        <f>'BAR BB| Open rates'!#REF!*0.75*0.85+35</f>
        <v>#REF!</v>
      </c>
      <c r="D13" s="84" t="e">
        <f>'BAR BB| Open rates'!#REF!*0.75*0.85+35</f>
        <v>#REF!</v>
      </c>
      <c r="E13" s="84" t="e">
        <f>'BAR BB| Open rates'!#REF!*0.75*0.85+35</f>
        <v>#REF!</v>
      </c>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c r="FM13" s="130"/>
      <c r="FN13" s="130"/>
      <c r="FO13" s="130"/>
      <c r="FP13" s="130"/>
      <c r="FQ13" s="130"/>
      <c r="FR13" s="130"/>
      <c r="FS13" s="130"/>
      <c r="FT13" s="130"/>
      <c r="FU13" s="130"/>
      <c r="FV13" s="130"/>
      <c r="FW13" s="130"/>
      <c r="FX13" s="130"/>
      <c r="FY13" s="130"/>
      <c r="FZ13" s="130"/>
      <c r="GA13" s="130"/>
      <c r="GB13" s="130"/>
      <c r="GC13" s="130"/>
      <c r="GD13" s="130"/>
      <c r="GE13" s="130"/>
      <c r="GF13" s="130"/>
      <c r="GG13" s="130"/>
      <c r="GH13" s="130"/>
      <c r="GI13" s="130"/>
      <c r="GJ13" s="130"/>
      <c r="GK13" s="130"/>
      <c r="GL13" s="130"/>
      <c r="GM13" s="130"/>
      <c r="GN13" s="130"/>
      <c r="GO13" s="130"/>
      <c r="GP13" s="130"/>
      <c r="GQ13" s="130"/>
      <c r="GR13" s="130"/>
    </row>
    <row r="14" spans="1:200" s="11" customFormat="1" x14ac:dyDescent="0.2">
      <c r="A14" s="42">
        <v>2</v>
      </c>
      <c r="B14" s="84" t="e">
        <f>'BAR BB| Open rates'!#REF!*0.75*0.85+35</f>
        <v>#REF!</v>
      </c>
      <c r="C14" s="84" t="e">
        <f>'BAR BB| Open rates'!#REF!*0.75*0.85+35</f>
        <v>#REF!</v>
      </c>
      <c r="D14" s="84" t="e">
        <f>'BAR BB| Open rates'!#REF!*0.75*0.85+35</f>
        <v>#REF!</v>
      </c>
      <c r="E14" s="84" t="e">
        <f>'BAR BB| Open rates'!#REF!*0.75*0.85+35</f>
        <v>#REF!</v>
      </c>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c r="FU14" s="130"/>
      <c r="FV14" s="130"/>
      <c r="FW14" s="130"/>
      <c r="FX14" s="130"/>
      <c r="FY14" s="130"/>
      <c r="FZ14" s="130"/>
      <c r="GA14" s="130"/>
      <c r="GB14" s="130"/>
      <c r="GC14" s="130"/>
      <c r="GD14" s="130"/>
      <c r="GE14" s="130"/>
      <c r="GF14" s="130"/>
      <c r="GG14" s="130"/>
      <c r="GH14" s="130"/>
      <c r="GI14" s="130"/>
      <c r="GJ14" s="130"/>
      <c r="GK14" s="130"/>
      <c r="GL14" s="130"/>
      <c r="GM14" s="130"/>
      <c r="GN14" s="130"/>
      <c r="GO14" s="130"/>
      <c r="GP14" s="130"/>
      <c r="GQ14" s="130"/>
      <c r="GR14" s="130"/>
    </row>
    <row r="15" spans="1:200" x14ac:dyDescent="0.2">
      <c r="A15" s="123"/>
    </row>
    <row r="16" spans="1:200" x14ac:dyDescent="0.2">
      <c r="A16" s="277"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row>
    <row r="17" spans="1:200" x14ac:dyDescent="0.2">
      <c r="A17" s="27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row>
    <row r="18" spans="1:200" s="11" customFormat="1" ht="12.75" customHeight="1" x14ac:dyDescent="0.2"/>
    <row r="19" spans="1:200" x14ac:dyDescent="0.2">
      <c r="A19" s="150"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row>
    <row r="20" spans="1:200" ht="24" x14ac:dyDescent="0.2">
      <c r="A20" s="146" t="s">
        <v>266</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row>
    <row r="21" spans="1:200" ht="24" x14ac:dyDescent="0.2">
      <c r="A21" s="146" t="s">
        <v>265</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row>
    <row r="22" spans="1:200"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row>
    <row r="23" spans="1:200" x14ac:dyDescent="0.2">
      <c r="A23" s="136"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row>
    <row r="24" spans="1:200" s="149" customFormat="1" ht="35.25" customHeight="1" x14ac:dyDescent="0.2">
      <c r="A24" s="137" t="s">
        <v>163</v>
      </c>
    </row>
    <row r="25" spans="1:200" s="149" customFormat="1" ht="35.25" customHeight="1" x14ac:dyDescent="0.2">
      <c r="A25" s="145" t="s">
        <v>188</v>
      </c>
    </row>
    <row r="26" spans="1:200" s="149" customFormat="1" ht="35.25" customHeight="1" x14ac:dyDescent="0.2">
      <c r="A26" s="137" t="s">
        <v>164</v>
      </c>
    </row>
    <row r="27" spans="1:200" s="149" customFormat="1" ht="13.5" customHeight="1" x14ac:dyDescent="0.2">
      <c r="A27" s="137" t="s">
        <v>165</v>
      </c>
    </row>
    <row r="28" spans="1:200" s="149" customFormat="1" ht="35.25" customHeight="1" x14ac:dyDescent="0.2">
      <c r="A28" s="137" t="s">
        <v>162</v>
      </c>
    </row>
    <row r="29" spans="1:200" x14ac:dyDescent="0.2">
      <c r="A29" s="141" t="s">
        <v>102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row>
    <row r="30" spans="1:200"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row>
    <row r="31" spans="1:200" x14ac:dyDescent="0.2">
      <c r="A31" s="138"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row>
    <row r="32" spans="1:200" x14ac:dyDescent="0.2">
      <c r="A32" s="278" t="s">
        <v>223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row>
    <row r="33" spans="1:200" x14ac:dyDescent="0.2">
      <c r="A33" s="279"/>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row>
    <row r="34" spans="1:200" x14ac:dyDescent="0.2">
      <c r="A34" s="279"/>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row>
    <row r="35" spans="1:200" x14ac:dyDescent="0.2">
      <c r="A35" s="279"/>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row>
    <row r="36" spans="1:200" x14ac:dyDescent="0.2">
      <c r="A36" s="279"/>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row>
    <row r="37" spans="1:200" x14ac:dyDescent="0.2">
      <c r="A37" s="279"/>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row>
    <row r="38" spans="1:200" x14ac:dyDescent="0.2">
      <c r="A38" s="279"/>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row>
    <row r="39" spans="1:200" x14ac:dyDescent="0.2">
      <c r="A39" s="27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row>
    <row r="40" spans="1:200" x14ac:dyDescent="0.2">
      <c r="A40" s="279"/>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row>
    <row r="41" spans="1:200" x14ac:dyDescent="0.2">
      <c r="A41" s="279"/>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row>
    <row r="42" spans="1:200" x14ac:dyDescent="0.2">
      <c r="A42" s="279"/>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row>
    <row r="43" spans="1:200" x14ac:dyDescent="0.2">
      <c r="A43" s="279"/>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row>
    <row r="44" spans="1:200" x14ac:dyDescent="0.2">
      <c r="A44" s="279"/>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x14ac:dyDescent="0.2">
      <c r="A45" s="279"/>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row>
    <row r="46" spans="1:200" ht="21" customHeight="1" x14ac:dyDescent="0.2">
      <c r="A46" s="138"/>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row>
    <row r="47" spans="1:200" ht="21" customHeight="1" x14ac:dyDescent="0.2">
      <c r="A47" s="165"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row>
    <row r="48" spans="1:200" ht="21" customHeight="1" x14ac:dyDescent="0.2">
      <c r="A48" s="13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row>
    <row r="49" spans="1:200" ht="21" customHeight="1" x14ac:dyDescent="0.2">
      <c r="A49" s="165"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row>
    <row r="50" spans="1:200"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row>
    <row r="51" spans="1:200"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row>
    <row r="52" spans="1:200"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row>
    <row r="53" spans="1:200"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row>
    <row r="54" spans="1:200"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row>
    <row r="55" spans="1:200"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row>
    <row r="56" spans="1:200"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row>
    <row r="57" spans="1:200"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row>
    <row r="58" spans="1:200"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row>
    <row r="59" spans="1:200"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row>
    <row r="60" spans="1:200"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row>
    <row r="61" spans="1:200"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row>
    <row r="62" spans="1:200"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row>
    <row r="63" spans="1:200"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row>
    <row r="64" spans="1:200"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row>
    <row r="65" spans="1:200"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row>
    <row r="66" spans="1:200"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row>
    <row r="67" spans="1:200"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row>
    <row r="68" spans="1:200"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row>
    <row r="69" spans="1:200"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row>
    <row r="70" spans="1:200"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row>
    <row r="71" spans="1:200"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row>
    <row r="72" spans="1:200"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row>
    <row r="73" spans="1:200"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row>
    <row r="74" spans="1:200"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row>
    <row r="75" spans="1:200"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row>
    <row r="76" spans="1:200"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row>
    <row r="77" spans="1:200"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row>
    <row r="78" spans="1:200"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row>
    <row r="79" spans="1:200"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row>
    <row r="80" spans="1:200"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row>
    <row r="81" spans="1:200"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row>
    <row r="82" spans="1:200"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row>
    <row r="83" spans="1:200"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row>
    <row r="84" spans="1:200"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row>
    <row r="85" spans="1:200"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row>
    <row r="86" spans="1:200"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row>
    <row r="87" spans="1:200"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row>
    <row r="88" spans="1:200"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row>
    <row r="89" spans="1:200"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row>
    <row r="90" spans="1:200"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row>
    <row r="91" spans="1:200"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row>
    <row r="92" spans="1:200"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row>
    <row r="93" spans="1:200"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row>
    <row r="94" spans="1:200"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row>
    <row r="95" spans="1:200"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row>
    <row r="96" spans="1:200"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row>
    <row r="97" spans="1:200"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row>
    <row r="98" spans="1:200"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row>
    <row r="99" spans="1:200"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row>
    <row r="100" spans="1:200"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row>
    <row r="101" spans="1:200"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row>
    <row r="102" spans="1:200"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row>
    <row r="103" spans="1:200"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row>
    <row r="104" spans="1:200"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row>
    <row r="105" spans="1:200"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row>
    <row r="106" spans="1:200"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row>
    <row r="107" spans="1:200"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row>
    <row r="108" spans="1:200"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row>
    <row r="109" spans="1:200"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row>
    <row r="110" spans="1:200"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row>
    <row r="111" spans="1:200"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row>
    <row r="112" spans="1:200"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row>
    <row r="113" spans="1:200"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row>
    <row r="114" spans="1:200"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row>
    <row r="115" spans="1:200"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row>
    <row r="116" spans="1:200"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row>
    <row r="117" spans="1:200"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row>
    <row r="118" spans="1:200"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row>
    <row r="119" spans="1:200"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row>
    <row r="120" spans="1:200"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row>
    <row r="121" spans="1:200"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row>
    <row r="122" spans="1:200"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row>
    <row r="123" spans="1:200"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row>
    <row r="124" spans="1:200"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row>
    <row r="125" spans="1:200"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row>
    <row r="126" spans="1:200"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row>
    <row r="127" spans="1:200"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row>
    <row r="128" spans="1:200"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row>
    <row r="129" spans="1:200"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row>
    <row r="130" spans="1:200"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row>
    <row r="131" spans="1:200"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row>
    <row r="132" spans="1:200"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row>
    <row r="133" spans="1:200"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row>
    <row r="134" spans="1:200"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row>
    <row r="135" spans="1:200"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row>
    <row r="136" spans="1:200"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row>
    <row r="137" spans="1:200"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row>
    <row r="138" spans="1:200"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row>
    <row r="139" spans="1:200"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row>
    <row r="140" spans="1:200"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row>
    <row r="141" spans="1:200"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row>
    <row r="142" spans="1:200"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row>
    <row r="143" spans="1:200"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row>
    <row r="144" spans="1:200"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row>
    <row r="145" spans="1:200"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row>
    <row r="146" spans="1:200"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row>
    <row r="147" spans="1:200"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row>
    <row r="148" spans="1:200"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row>
    <row r="149" spans="1:200"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row>
    <row r="150" spans="1:200"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row>
    <row r="151" spans="1:200"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row>
    <row r="152" spans="1:200"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row>
    <row r="153" spans="1:200"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row>
    <row r="154" spans="1:200"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row>
    <row r="155" spans="1:200"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row>
    <row r="156" spans="1:200"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BC47"/>
  <sheetViews>
    <sheetView zoomScaleNormal="100" workbookViewId="0">
      <pane xSplit="1" ySplit="4" topLeftCell="AK5" activePane="bottomRight" state="frozen"/>
      <selection pane="topRight" activeCell="B1" sqref="B1"/>
      <selection pane="bottomLeft" activeCell="A5" sqref="A5"/>
      <selection pane="bottomRight" activeCell="AK7" sqref="AK7"/>
    </sheetView>
  </sheetViews>
  <sheetFormatPr defaultColWidth="10.140625" defaultRowHeight="12" x14ac:dyDescent="0.2"/>
  <cols>
    <col min="1" max="1" width="42" style="214" customWidth="1"/>
    <col min="2" max="16384" width="10.140625" style="214"/>
  </cols>
  <sheetData>
    <row r="1" spans="1:55" s="5" customFormat="1" ht="25.5" customHeight="1" x14ac:dyDescent="0.2">
      <c r="A1" s="216" t="s">
        <v>50</v>
      </c>
    </row>
    <row r="2" spans="1:55" s="5" customFormat="1" ht="12.75" x14ac:dyDescent="0.2">
      <c r="A2" s="251" t="s">
        <v>227</v>
      </c>
    </row>
    <row r="3" spans="1:55" s="205" customFormat="1" ht="28.5" customHeight="1" x14ac:dyDescent="0.2">
      <c r="A3" s="252" t="s">
        <v>52</v>
      </c>
      <c r="B3" s="71">
        <f>'BAR BB| Open rates'!B3</f>
        <v>45953</v>
      </c>
      <c r="C3" s="71">
        <f>'BAR BB| Open rates'!C3</f>
        <v>45954</v>
      </c>
      <c r="D3" s="71">
        <f>'BAR BB| Open rates'!D3</f>
        <v>45955</v>
      </c>
      <c r="E3" s="71">
        <f>'BAR BB| Open rates'!E3</f>
        <v>45962</v>
      </c>
      <c r="F3" s="71">
        <f>'BAR BB| Open rates'!F3</f>
        <v>45963</v>
      </c>
      <c r="G3" s="71">
        <f>'BAR BB| Open rates'!G3</f>
        <v>45965</v>
      </c>
      <c r="H3" s="71">
        <f>'BAR BB| Open rates'!H3</f>
        <v>45966</v>
      </c>
      <c r="I3" s="71">
        <f>'BAR BB| Open rates'!I3</f>
        <v>45968</v>
      </c>
      <c r="J3" s="71">
        <f>'BAR BB| Open rates'!J3</f>
        <v>45970</v>
      </c>
      <c r="K3" s="71">
        <f>'BAR BB| Open rates'!K3</f>
        <v>45975</v>
      </c>
      <c r="L3" s="71">
        <f>'BAR BB| Open rates'!L3</f>
        <v>45977</v>
      </c>
      <c r="M3" s="71">
        <f>'BAR BB| Open rates'!M3</f>
        <v>45982</v>
      </c>
      <c r="N3" s="71">
        <f>'BAR BB| Open rates'!N3</f>
        <v>45984</v>
      </c>
      <c r="O3" s="71">
        <f>'BAR BB| Open rates'!O3</f>
        <v>45989</v>
      </c>
      <c r="P3" s="71">
        <f>'BAR BB| Open rates'!P3</f>
        <v>45991</v>
      </c>
      <c r="Q3" s="71">
        <f>'BAR BB| Open rates'!Q3</f>
        <v>45992</v>
      </c>
      <c r="R3" s="71">
        <f>'BAR BB| Open rates'!R3</f>
        <v>45996</v>
      </c>
      <c r="S3" s="71">
        <f>'BAR BB| Open rates'!S3</f>
        <v>45998</v>
      </c>
      <c r="T3" s="71">
        <f>'BAR BB| Open rates'!T3</f>
        <v>46003</v>
      </c>
      <c r="U3" s="71">
        <f>'BAR BB| Open rates'!U3</f>
        <v>46005</v>
      </c>
      <c r="V3" s="71">
        <f>'BAR BB| Open rates'!V3</f>
        <v>46010</v>
      </c>
      <c r="W3" s="71">
        <f>'BAR BB| Open rates'!W3</f>
        <v>46014</v>
      </c>
      <c r="X3" s="71">
        <f>'BAR BB| Open rates'!X3</f>
        <v>46017</v>
      </c>
      <c r="Y3" s="71">
        <f>'BAR BB| Open rates'!Y3</f>
        <v>46020</v>
      </c>
      <c r="Z3" s="71">
        <f>'BAR BB| Open rates'!Z3</f>
        <v>46021</v>
      </c>
      <c r="AA3" s="71">
        <f>'BAR BB| Open rates'!AA3</f>
        <v>46023</v>
      </c>
      <c r="AB3" s="71">
        <f>'BAR BB| Open rates'!AB3</f>
        <v>46027</v>
      </c>
      <c r="AC3" s="71">
        <f>'BAR BB| Open rates'!AC3</f>
        <v>46029</v>
      </c>
      <c r="AD3" s="71">
        <f>'BAR BB| Open rates'!AD3</f>
        <v>46031</v>
      </c>
      <c r="AE3" s="71">
        <f>'BAR BB| Open rates'!AE3</f>
        <v>46033</v>
      </c>
      <c r="AF3" s="71">
        <f>'BAR BB| Open rates'!AF3</f>
        <v>46038</v>
      </c>
      <c r="AG3" s="71">
        <f>'BAR BB| Open rates'!AG3</f>
        <v>46045</v>
      </c>
      <c r="AH3" s="71">
        <f>'BAR BB| Open rates'!AH3</f>
        <v>46047</v>
      </c>
      <c r="AI3" s="71">
        <f>'BAR BB| Open rates'!AI3</f>
        <v>46052</v>
      </c>
      <c r="AJ3" s="71">
        <f>'BAR BB| Open rates'!AJ3</f>
        <v>46054</v>
      </c>
      <c r="AK3" s="71">
        <f>'BAR BB| Open rates'!AK3</f>
        <v>46056</v>
      </c>
      <c r="AL3" s="71">
        <f>'BAR BB| Open rates'!AL3</f>
        <v>46059</v>
      </c>
      <c r="AM3" s="71">
        <f>'BAR BB| Open rates'!AM3</f>
        <v>46061</v>
      </c>
      <c r="AN3" s="71">
        <f>'BAR BB| Open rates'!AN3</f>
        <v>46066</v>
      </c>
      <c r="AO3" s="71">
        <f>'BAR BB| Open rates'!AO3</f>
        <v>46072</v>
      </c>
      <c r="AP3" s="71">
        <f>'BAR BB| Open rates'!AP3</f>
        <v>46077</v>
      </c>
      <c r="AQ3" s="71">
        <f>'BAR BB| Open rates'!AQ3</f>
        <v>46082</v>
      </c>
      <c r="AR3" s="71">
        <f>'BAR BB| Open rates'!AR3</f>
        <v>46091</v>
      </c>
      <c r="AS3" s="71">
        <f>'BAR BB| Open rates'!AS3</f>
        <v>46103</v>
      </c>
      <c r="AT3" s="71">
        <f>'BAR BB| Open rates'!AT3</f>
        <v>46110</v>
      </c>
      <c r="AU3" s="71">
        <f>'BAR BB| Open rates'!AU3</f>
        <v>46113</v>
      </c>
      <c r="AV3" s="71">
        <f>'BAR BB| Open rates'!AV3</f>
        <v>46118</v>
      </c>
      <c r="AW3" s="71">
        <f>'BAR BB| Open rates'!AW3</f>
        <v>46122</v>
      </c>
      <c r="AX3" s="71">
        <f>'BAR BB| Open rates'!AX3</f>
        <v>46124</v>
      </c>
      <c r="AY3" s="71">
        <f>'BAR BB| Open rates'!AY3</f>
        <v>45760</v>
      </c>
      <c r="AZ3" s="71">
        <f>'BAR BB| Open rates'!AZ3</f>
        <v>46129</v>
      </c>
      <c r="BA3" s="71">
        <f>'BAR BB| Open rates'!BA3</f>
        <v>46131</v>
      </c>
      <c r="BB3" s="71">
        <f>'BAR BB| Open rates'!BB3</f>
        <v>46136</v>
      </c>
      <c r="BC3" s="71">
        <f>'BAR BB| Open rates'!BC3</f>
        <v>46138</v>
      </c>
    </row>
    <row r="4" spans="1:55" s="205" customFormat="1" ht="28.5" customHeight="1" x14ac:dyDescent="0.2">
      <c r="A4" s="253"/>
      <c r="B4" s="71">
        <f>'BAR BB| Open rates'!B4</f>
        <v>45953</v>
      </c>
      <c r="C4" s="71">
        <f>'BAR BB| Open rates'!C4</f>
        <v>45954</v>
      </c>
      <c r="D4" s="71">
        <f>'BAR BB| Open rates'!D4</f>
        <v>45961</v>
      </c>
      <c r="E4" s="71">
        <f>'BAR BB| Open rates'!E4</f>
        <v>45962</v>
      </c>
      <c r="F4" s="71">
        <f>'BAR BB| Open rates'!F4</f>
        <v>45964</v>
      </c>
      <c r="G4" s="71">
        <f>'BAR BB| Open rates'!G4</f>
        <v>45965</v>
      </c>
      <c r="H4" s="71">
        <f>'BAR BB| Open rates'!H4</f>
        <v>45967</v>
      </c>
      <c r="I4" s="71">
        <f>'BAR BB| Open rates'!I4</f>
        <v>45969</v>
      </c>
      <c r="J4" s="71">
        <f>'BAR BB| Open rates'!J4</f>
        <v>45974</v>
      </c>
      <c r="K4" s="71">
        <f>'BAR BB| Open rates'!K4</f>
        <v>45976</v>
      </c>
      <c r="L4" s="71">
        <f>'BAR BB| Open rates'!L4</f>
        <v>45981</v>
      </c>
      <c r="M4" s="71">
        <f>'BAR BB| Open rates'!M4</f>
        <v>45983</v>
      </c>
      <c r="N4" s="71">
        <f>'BAR BB| Open rates'!N4</f>
        <v>45988</v>
      </c>
      <c r="O4" s="71">
        <f>'BAR BB| Open rates'!O4</f>
        <v>45990</v>
      </c>
      <c r="P4" s="71">
        <f>'BAR BB| Open rates'!P4</f>
        <v>45991</v>
      </c>
      <c r="Q4" s="71">
        <f>'BAR BB| Open rates'!Q4</f>
        <v>45995</v>
      </c>
      <c r="R4" s="71">
        <f>'BAR BB| Open rates'!R4</f>
        <v>45997</v>
      </c>
      <c r="S4" s="71">
        <f>'BAR BB| Open rates'!S4</f>
        <v>46002</v>
      </c>
      <c r="T4" s="71">
        <f>'BAR BB| Open rates'!T4</f>
        <v>46004</v>
      </c>
      <c r="U4" s="71">
        <f>'BAR BB| Open rates'!U4</f>
        <v>46009</v>
      </c>
      <c r="V4" s="71">
        <f>'BAR BB| Open rates'!V4</f>
        <v>46013</v>
      </c>
      <c r="W4" s="71">
        <f>'BAR BB| Open rates'!W4</f>
        <v>46016</v>
      </c>
      <c r="X4" s="71">
        <f>'BAR BB| Open rates'!X4</f>
        <v>46019</v>
      </c>
      <c r="Y4" s="71">
        <f>'BAR BB| Open rates'!Y4</f>
        <v>46020</v>
      </c>
      <c r="Z4" s="71">
        <f>'BAR BB| Open rates'!Z4</f>
        <v>46022</v>
      </c>
      <c r="AA4" s="71">
        <f>'BAR BB| Open rates'!AA4</f>
        <v>46026</v>
      </c>
      <c r="AB4" s="71">
        <f>'BAR BB| Open rates'!AB4</f>
        <v>46028</v>
      </c>
      <c r="AC4" s="71">
        <f>'BAR BB| Open rates'!AC4</f>
        <v>46030</v>
      </c>
      <c r="AD4" s="71">
        <f>'BAR BB| Open rates'!AD4</f>
        <v>46032</v>
      </c>
      <c r="AE4" s="71">
        <f>'BAR BB| Open rates'!AE4</f>
        <v>46037</v>
      </c>
      <c r="AF4" s="71">
        <f>'BAR BB| Open rates'!AF4</f>
        <v>46044</v>
      </c>
      <c r="AG4" s="71">
        <f>'BAR BB| Open rates'!AG4</f>
        <v>46046</v>
      </c>
      <c r="AH4" s="71">
        <f>'BAR BB| Open rates'!AH4</f>
        <v>46051</v>
      </c>
      <c r="AI4" s="71">
        <f>'BAR BB| Open rates'!AI4</f>
        <v>46053</v>
      </c>
      <c r="AJ4" s="71">
        <f>'BAR BB| Open rates'!AJ4</f>
        <v>46055</v>
      </c>
      <c r="AK4" s="71">
        <f>'BAR BB| Open rates'!AK4</f>
        <v>46058</v>
      </c>
      <c r="AL4" s="71">
        <f>'BAR BB| Open rates'!AL4</f>
        <v>46060</v>
      </c>
      <c r="AM4" s="71">
        <f>'BAR BB| Open rates'!AM4</f>
        <v>46065</v>
      </c>
      <c r="AN4" s="71">
        <f>'BAR BB| Open rates'!AN4</f>
        <v>46071</v>
      </c>
      <c r="AO4" s="71">
        <f>'BAR BB| Open rates'!AO4</f>
        <v>46076</v>
      </c>
      <c r="AP4" s="71">
        <f>'BAR BB| Open rates'!AP4</f>
        <v>46081</v>
      </c>
      <c r="AQ4" s="71">
        <f>'BAR BB| Open rates'!AQ4</f>
        <v>46090</v>
      </c>
      <c r="AR4" s="71">
        <f>'BAR BB| Open rates'!AR4</f>
        <v>46102</v>
      </c>
      <c r="AS4" s="71">
        <f>'BAR BB| Open rates'!AS4</f>
        <v>46109</v>
      </c>
      <c r="AT4" s="71">
        <f>'BAR BB| Open rates'!AT4</f>
        <v>46112</v>
      </c>
      <c r="AU4" s="71">
        <f>'BAR BB| Open rates'!AU4</f>
        <v>46117</v>
      </c>
      <c r="AV4" s="71">
        <f>'BAR BB| Open rates'!AV4</f>
        <v>46121</v>
      </c>
      <c r="AW4" s="71">
        <f>'BAR BB| Open rates'!AW4</f>
        <v>46123</v>
      </c>
      <c r="AX4" s="71">
        <f>'BAR BB| Open rates'!AX4</f>
        <v>46124</v>
      </c>
      <c r="AY4" s="71">
        <f>'BAR BB| Open rates'!AY4</f>
        <v>45763</v>
      </c>
      <c r="AZ4" s="71">
        <f>'BAR BB| Open rates'!AZ4</f>
        <v>46130</v>
      </c>
      <c r="BA4" s="71">
        <f>'BAR BB| Open rates'!BA4</f>
        <v>46135</v>
      </c>
      <c r="BB4" s="71">
        <f>'BAR BB| Open rates'!BB4</f>
        <v>46137</v>
      </c>
      <c r="BC4" s="71">
        <f>'BAR BB| Open rates'!BC4</f>
        <v>46142</v>
      </c>
    </row>
    <row r="5" spans="1:55" s="76" customFormat="1" ht="12" customHeight="1" x14ac:dyDescent="0.2">
      <c r="A5" s="75" t="s">
        <v>53</v>
      </c>
    </row>
    <row r="6" spans="1:55" s="76" customFormat="1" ht="12" customHeight="1" x14ac:dyDescent="0.2">
      <c r="A6" s="15">
        <v>1</v>
      </c>
      <c r="B6" s="26">
        <f>'BAR BB| Open rates'!B6*0.8</f>
        <v>6320</v>
      </c>
      <c r="C6" s="26">
        <f>'BAR BB| Open rates'!C6*0.8</f>
        <v>7280</v>
      </c>
      <c r="D6" s="26">
        <f>'BAR BB| Open rates'!D6*0.8</f>
        <v>7280</v>
      </c>
      <c r="E6" s="26">
        <f>'BAR BB| Open rates'!E6*0.8</f>
        <v>10320</v>
      </c>
      <c r="F6" s="26">
        <f>'BAR BB| Open rates'!F6*0.8</f>
        <v>5280</v>
      </c>
      <c r="G6" s="26">
        <f>'BAR BB| Open rates'!G6*0.8</f>
        <v>5280</v>
      </c>
      <c r="H6" s="26">
        <f>'BAR BB| Open rates'!H6*0.8</f>
        <v>4480</v>
      </c>
      <c r="I6" s="26">
        <f>'BAR BB| Open rates'!I6*0.8</f>
        <v>5280</v>
      </c>
      <c r="J6" s="26">
        <f>'BAR BB| Open rates'!J6*0.8</f>
        <v>4480</v>
      </c>
      <c r="K6" s="26">
        <f>'BAR BB| Open rates'!K6*0.8</f>
        <v>5280</v>
      </c>
      <c r="L6" s="26">
        <f>'BAR BB| Open rates'!L6*0.8</f>
        <v>4480</v>
      </c>
      <c r="M6" s="26">
        <f>'BAR BB| Open rates'!M6*0.8</f>
        <v>5280</v>
      </c>
      <c r="N6" s="26">
        <f>'BAR BB| Open rates'!N6*0.8</f>
        <v>4480</v>
      </c>
      <c r="O6" s="26">
        <f>'BAR BB| Open rates'!O6*0.8</f>
        <v>5280</v>
      </c>
      <c r="P6" s="26">
        <f>'BAR BB| Open rates'!P6*0.8</f>
        <v>4480</v>
      </c>
      <c r="Q6" s="26">
        <f>'BAR BB| Open rates'!Q6*0.8</f>
        <v>4480</v>
      </c>
      <c r="R6" s="26">
        <f>'BAR BB| Open rates'!R6*0.8</f>
        <v>5280</v>
      </c>
      <c r="S6" s="26">
        <f>'BAR BB| Open rates'!S6*0.8</f>
        <v>5280</v>
      </c>
      <c r="T6" s="26">
        <f>'BAR BB| Open rates'!T6*0.8</f>
        <v>5280</v>
      </c>
      <c r="U6" s="26">
        <f>'BAR BB| Open rates'!U6*0.8</f>
        <v>5280</v>
      </c>
      <c r="V6" s="26">
        <f>'BAR BB| Open rates'!V6*0.8</f>
        <v>7280</v>
      </c>
      <c r="W6" s="26">
        <f>'BAR BB| Open rates'!W6*0.8</f>
        <v>6320</v>
      </c>
      <c r="X6" s="26">
        <f>'BAR BB| Open rates'!X6*0.8</f>
        <v>12720</v>
      </c>
      <c r="Y6" s="26">
        <f>'BAR BB| Open rates'!Y6*0.8</f>
        <v>21520</v>
      </c>
      <c r="Z6" s="26">
        <f>'BAR BB| Open rates'!Z6*0.8</f>
        <v>21520</v>
      </c>
      <c r="AA6" s="26">
        <f>'BAR BB| Open rates'!AA6*0.8</f>
        <v>21520</v>
      </c>
      <c r="AB6" s="26">
        <f>'BAR BB| Open rates'!AB6*0.8</f>
        <v>23920</v>
      </c>
      <c r="AC6" s="26">
        <f>'BAR BB| Open rates'!AC6*0.8</f>
        <v>21520</v>
      </c>
      <c r="AD6" s="26">
        <f>'BAR BB| Open rates'!AD6*0.8</f>
        <v>18320</v>
      </c>
      <c r="AE6" s="26">
        <f>'BAR BB| Open rates'!AE6*0.8</f>
        <v>11120</v>
      </c>
      <c r="AF6" s="26">
        <f>'BAR BB| Open rates'!AF6*0.8</f>
        <v>12720</v>
      </c>
      <c r="AG6" s="26">
        <f>'BAR BB| Open rates'!AG6*0.8</f>
        <v>14320</v>
      </c>
      <c r="AH6" s="26">
        <f>'BAR BB| Open rates'!AH6*0.8</f>
        <v>12720</v>
      </c>
      <c r="AI6" s="26">
        <f>'BAR BB| Open rates'!AI6*0.8</f>
        <v>14320</v>
      </c>
      <c r="AJ6" s="26">
        <f>'BAR BB| Open rates'!AJ6*0.8</f>
        <v>15920</v>
      </c>
      <c r="AK6" s="26">
        <f>'BAR BB| Open rates'!AK6*0.8</f>
        <v>15920</v>
      </c>
      <c r="AL6" s="26">
        <f>'BAR BB| Open rates'!AL6*0.8</f>
        <v>19120</v>
      </c>
      <c r="AM6" s="26">
        <f>'BAR BB| Open rates'!AM6*0.8</f>
        <v>15920</v>
      </c>
      <c r="AN6" s="26">
        <f>'BAR BB| Open rates'!AN6*0.8</f>
        <v>22320</v>
      </c>
      <c r="AO6" s="26">
        <f>'BAR BB| Open rates'!AO6*0.8</f>
        <v>22320</v>
      </c>
      <c r="AP6" s="26">
        <f>'BAR BB| Open rates'!AP6*0.8</f>
        <v>15920</v>
      </c>
      <c r="AQ6" s="26">
        <f>'BAR BB| Open rates'!AQ6*0.8</f>
        <v>11120</v>
      </c>
      <c r="AR6" s="26">
        <f>'BAR BB| Open rates'!AR6*0.8</f>
        <v>8080</v>
      </c>
      <c r="AS6" s="26">
        <f>'BAR BB| Open rates'!AS6*0.8</f>
        <v>7280</v>
      </c>
      <c r="AT6" s="26">
        <f>'BAR BB| Open rates'!AT6*0.8</f>
        <v>6320</v>
      </c>
      <c r="AU6" s="26">
        <f>'BAR BB| Open rates'!AU6*0.8</f>
        <v>6320</v>
      </c>
      <c r="AV6" s="26">
        <f>'BAR BB| Open rates'!AV6*0.8</f>
        <v>4720</v>
      </c>
      <c r="AW6" s="26">
        <f>'BAR BB| Open rates'!AW6*0.8</f>
        <v>5280</v>
      </c>
      <c r="AX6" s="26">
        <f>'BAR BB| Open rates'!AX6*0.8</f>
        <v>4720</v>
      </c>
      <c r="AY6" s="26">
        <f>'BAR BB| Open rates'!AY6*0.8</f>
        <v>4720</v>
      </c>
      <c r="AZ6" s="26">
        <f>'BAR BB| Open rates'!AZ6*0.8</f>
        <v>5280</v>
      </c>
      <c r="BA6" s="26">
        <f>'BAR BB| Open rates'!BA6*0.8</f>
        <v>4720</v>
      </c>
      <c r="BB6" s="26">
        <f>'BAR BB| Open rates'!BB6*0.8</f>
        <v>5280</v>
      </c>
      <c r="BC6" s="26">
        <f>'BAR BB| Open rates'!BC6*0.8</f>
        <v>4720</v>
      </c>
    </row>
    <row r="7" spans="1:55" s="76" customFormat="1" ht="12" customHeight="1" x14ac:dyDescent="0.2">
      <c r="A7" s="15">
        <v>2</v>
      </c>
      <c r="B7" s="26">
        <f>'BAR BB| Open rates'!B7*0.8</f>
        <v>7520</v>
      </c>
      <c r="C7" s="26">
        <f>'BAR BB| Open rates'!C7*0.8</f>
        <v>8480</v>
      </c>
      <c r="D7" s="26">
        <f>'BAR BB| Open rates'!D7*0.8</f>
        <v>8480</v>
      </c>
      <c r="E7" s="26">
        <f>'BAR BB| Open rates'!E7*0.8</f>
        <v>11520</v>
      </c>
      <c r="F7" s="26">
        <f>'BAR BB| Open rates'!F7*0.8</f>
        <v>6480</v>
      </c>
      <c r="G7" s="26">
        <f>'BAR BB| Open rates'!G7*0.8</f>
        <v>6480</v>
      </c>
      <c r="H7" s="26">
        <f>'BAR BB| Open rates'!H7*0.8</f>
        <v>5680</v>
      </c>
      <c r="I7" s="26">
        <f>'BAR BB| Open rates'!I7*0.8</f>
        <v>6480</v>
      </c>
      <c r="J7" s="26">
        <f>'BAR BB| Open rates'!J7*0.8</f>
        <v>5680</v>
      </c>
      <c r="K7" s="26">
        <f>'BAR BB| Open rates'!K7*0.8</f>
        <v>6480</v>
      </c>
      <c r="L7" s="26">
        <f>'BAR BB| Open rates'!L7*0.8</f>
        <v>5680</v>
      </c>
      <c r="M7" s="26">
        <f>'BAR BB| Open rates'!M7*0.8</f>
        <v>6480</v>
      </c>
      <c r="N7" s="26">
        <f>'BAR BB| Open rates'!N7*0.8</f>
        <v>5680</v>
      </c>
      <c r="O7" s="26">
        <f>'BAR BB| Open rates'!O7*0.8</f>
        <v>6480</v>
      </c>
      <c r="P7" s="26">
        <f>'BAR BB| Open rates'!P7*0.8</f>
        <v>5680</v>
      </c>
      <c r="Q7" s="26">
        <f>'BAR BB| Open rates'!Q7*0.8</f>
        <v>5680</v>
      </c>
      <c r="R7" s="26">
        <f>'BAR BB| Open rates'!R7*0.8</f>
        <v>6480</v>
      </c>
      <c r="S7" s="26">
        <f>'BAR BB| Open rates'!S7*0.8</f>
        <v>6480</v>
      </c>
      <c r="T7" s="26">
        <f>'BAR BB| Open rates'!T7*0.8</f>
        <v>6480</v>
      </c>
      <c r="U7" s="26">
        <f>'BAR BB| Open rates'!U7*0.8</f>
        <v>6480</v>
      </c>
      <c r="V7" s="26">
        <f>'BAR BB| Open rates'!V7*0.8</f>
        <v>8480</v>
      </c>
      <c r="W7" s="26">
        <f>'BAR BB| Open rates'!W7*0.8</f>
        <v>7520</v>
      </c>
      <c r="X7" s="26">
        <f>'BAR BB| Open rates'!X7*0.8</f>
        <v>13920</v>
      </c>
      <c r="Y7" s="26">
        <f>'BAR BB| Open rates'!Y7*0.8</f>
        <v>23120</v>
      </c>
      <c r="Z7" s="26">
        <f>'BAR BB| Open rates'!Z7*0.8</f>
        <v>23120</v>
      </c>
      <c r="AA7" s="26">
        <f>'BAR BB| Open rates'!AA7*0.8</f>
        <v>23120</v>
      </c>
      <c r="AB7" s="26">
        <f>'BAR BB| Open rates'!AB7*0.8</f>
        <v>25520</v>
      </c>
      <c r="AC7" s="26">
        <f>'BAR BB| Open rates'!AC7*0.8</f>
        <v>23120</v>
      </c>
      <c r="AD7" s="26">
        <f>'BAR BB| Open rates'!AD7*0.8</f>
        <v>19920</v>
      </c>
      <c r="AE7" s="26">
        <f>'BAR BB| Open rates'!AE7*0.8</f>
        <v>12720</v>
      </c>
      <c r="AF7" s="26">
        <f>'BAR BB| Open rates'!AF7*0.8</f>
        <v>14320</v>
      </c>
      <c r="AG7" s="26">
        <f>'BAR BB| Open rates'!AG7*0.8</f>
        <v>15920</v>
      </c>
      <c r="AH7" s="26">
        <f>'BAR BB| Open rates'!AH7*0.8</f>
        <v>14320</v>
      </c>
      <c r="AI7" s="26">
        <f>'BAR BB| Open rates'!AI7*0.8</f>
        <v>15920</v>
      </c>
      <c r="AJ7" s="26">
        <f>'BAR BB| Open rates'!AJ7*0.8</f>
        <v>17520</v>
      </c>
      <c r="AK7" s="26">
        <f>'BAR BB| Open rates'!AK7*0.8</f>
        <v>17520</v>
      </c>
      <c r="AL7" s="26">
        <f>'BAR BB| Open rates'!AL7*0.8</f>
        <v>20720</v>
      </c>
      <c r="AM7" s="26">
        <f>'BAR BB| Open rates'!AM7*0.8</f>
        <v>17520</v>
      </c>
      <c r="AN7" s="26">
        <f>'BAR BB| Open rates'!AN7*0.8</f>
        <v>23920</v>
      </c>
      <c r="AO7" s="26">
        <f>'BAR BB| Open rates'!AO7*0.8</f>
        <v>23920</v>
      </c>
      <c r="AP7" s="26">
        <f>'BAR BB| Open rates'!AP7*0.8</f>
        <v>17520</v>
      </c>
      <c r="AQ7" s="26">
        <f>'BAR BB| Open rates'!AQ7*0.8</f>
        <v>12720</v>
      </c>
      <c r="AR7" s="26">
        <f>'BAR BB| Open rates'!AR7*0.8</f>
        <v>9680</v>
      </c>
      <c r="AS7" s="26">
        <f>'BAR BB| Open rates'!AS7*0.8</f>
        <v>8880</v>
      </c>
      <c r="AT7" s="26">
        <f>'BAR BB| Open rates'!AT7*0.8</f>
        <v>7920</v>
      </c>
      <c r="AU7" s="26">
        <f>'BAR BB| Open rates'!AU7*0.8</f>
        <v>7920</v>
      </c>
      <c r="AV7" s="26">
        <f>'BAR BB| Open rates'!AV7*0.8</f>
        <v>6320</v>
      </c>
      <c r="AW7" s="26">
        <f>'BAR BB| Open rates'!AW7*0.8</f>
        <v>6880</v>
      </c>
      <c r="AX7" s="26">
        <f>'BAR BB| Open rates'!AX7*0.8</f>
        <v>6320</v>
      </c>
      <c r="AY7" s="26">
        <f>'BAR BB| Open rates'!AY7*0.8</f>
        <v>6320</v>
      </c>
      <c r="AZ7" s="26">
        <f>'BAR BB| Open rates'!AZ7*0.8</f>
        <v>6880</v>
      </c>
      <c r="BA7" s="26">
        <f>'BAR BB| Open rates'!BA7*0.8</f>
        <v>6320</v>
      </c>
      <c r="BB7" s="26">
        <f>'BAR BB| Open rates'!BB7*0.8</f>
        <v>6880</v>
      </c>
      <c r="BC7" s="26">
        <f>'BAR BB| Open rates'!BC7*0.8</f>
        <v>6320</v>
      </c>
    </row>
    <row r="8" spans="1:55" s="76" customFormat="1" ht="12" customHeight="1" x14ac:dyDescent="0.2">
      <c r="A8" s="75" t="s">
        <v>54</v>
      </c>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row>
    <row r="9" spans="1:55" s="76" customFormat="1" ht="12" customHeight="1" x14ac:dyDescent="0.2">
      <c r="A9" s="220">
        <v>1</v>
      </c>
      <c r="B9" s="26">
        <f>'BAR BB| Open rates'!B9*0.8</f>
        <v>7920</v>
      </c>
      <c r="C9" s="26">
        <f>'BAR BB| Open rates'!C9*0.8</f>
        <v>8880</v>
      </c>
      <c r="D9" s="26">
        <f>'BAR BB| Open rates'!D9*0.8</f>
        <v>8880</v>
      </c>
      <c r="E9" s="26">
        <f>'BAR BB| Open rates'!E9*0.8</f>
        <v>11920</v>
      </c>
      <c r="F9" s="26">
        <f>'BAR BB| Open rates'!F9*0.8</f>
        <v>6880</v>
      </c>
      <c r="G9" s="26">
        <f>'BAR BB| Open rates'!G9*0.8</f>
        <v>6880</v>
      </c>
      <c r="H9" s="26">
        <f>'BAR BB| Open rates'!H9*0.8</f>
        <v>6080</v>
      </c>
      <c r="I9" s="26">
        <f>'BAR BB| Open rates'!I9*0.8</f>
        <v>6880</v>
      </c>
      <c r="J9" s="26">
        <f>'BAR BB| Open rates'!J9*0.8</f>
        <v>6080</v>
      </c>
      <c r="K9" s="26">
        <f>'BAR BB| Open rates'!K9*0.8</f>
        <v>6880</v>
      </c>
      <c r="L9" s="26">
        <f>'BAR BB| Open rates'!L9*0.8</f>
        <v>6080</v>
      </c>
      <c r="M9" s="26">
        <f>'BAR BB| Open rates'!M9*0.8</f>
        <v>6880</v>
      </c>
      <c r="N9" s="26">
        <f>'BAR BB| Open rates'!N9*0.8</f>
        <v>6080</v>
      </c>
      <c r="O9" s="26">
        <f>'BAR BB| Open rates'!O9*0.8</f>
        <v>6880</v>
      </c>
      <c r="P9" s="26">
        <f>'BAR BB| Open rates'!P9*0.8</f>
        <v>6080</v>
      </c>
      <c r="Q9" s="26">
        <f>'BAR BB| Open rates'!Q9*0.8</f>
        <v>6080</v>
      </c>
      <c r="R9" s="26">
        <f>'BAR BB| Open rates'!R9*0.8</f>
        <v>6880</v>
      </c>
      <c r="S9" s="26">
        <f>'BAR BB| Open rates'!S9*0.8</f>
        <v>6880</v>
      </c>
      <c r="T9" s="26">
        <f>'BAR BB| Open rates'!T9*0.8</f>
        <v>6880</v>
      </c>
      <c r="U9" s="26">
        <f>'BAR BB| Open rates'!U9*0.8</f>
        <v>6880</v>
      </c>
      <c r="V9" s="26">
        <f>'BAR BB| Open rates'!V9*0.8</f>
        <v>8880</v>
      </c>
      <c r="W9" s="26">
        <f>'BAR BB| Open rates'!W9*0.8</f>
        <v>7920</v>
      </c>
      <c r="X9" s="26">
        <f>'BAR BB| Open rates'!X9*0.8</f>
        <v>14320</v>
      </c>
      <c r="Y9" s="26">
        <f>'BAR BB| Open rates'!Y9*0.8</f>
        <v>28720</v>
      </c>
      <c r="Z9" s="26">
        <f>'BAR BB| Open rates'!Z9*0.8</f>
        <v>28720</v>
      </c>
      <c r="AA9" s="26">
        <f>'BAR BB| Open rates'!AA9*0.8</f>
        <v>28720</v>
      </c>
      <c r="AB9" s="26">
        <f>'BAR BB| Open rates'!AB9*0.8</f>
        <v>31120</v>
      </c>
      <c r="AC9" s="26">
        <f>'BAR BB| Open rates'!AC9*0.8</f>
        <v>28720</v>
      </c>
      <c r="AD9" s="26">
        <f>'BAR BB| Open rates'!AD9*0.8</f>
        <v>23120</v>
      </c>
      <c r="AE9" s="26">
        <f>'BAR BB| Open rates'!AE9*0.8</f>
        <v>15920</v>
      </c>
      <c r="AF9" s="26">
        <f>'BAR BB| Open rates'!AF9*0.8</f>
        <v>17520</v>
      </c>
      <c r="AG9" s="26">
        <f>'BAR BB| Open rates'!AG9*0.8</f>
        <v>19120</v>
      </c>
      <c r="AH9" s="26">
        <f>'BAR BB| Open rates'!AH9*0.8</f>
        <v>17520</v>
      </c>
      <c r="AI9" s="26">
        <f>'BAR BB| Open rates'!AI9*0.8</f>
        <v>19120</v>
      </c>
      <c r="AJ9" s="26">
        <f>'BAR BB| Open rates'!AJ9*0.8</f>
        <v>20720</v>
      </c>
      <c r="AK9" s="26">
        <f>'BAR BB| Open rates'!AK9*0.8</f>
        <v>22320</v>
      </c>
      <c r="AL9" s="26">
        <f>'BAR BB| Open rates'!AL9*0.8</f>
        <v>25520</v>
      </c>
      <c r="AM9" s="26">
        <f>'BAR BB| Open rates'!AM9*0.8</f>
        <v>22320</v>
      </c>
      <c r="AN9" s="26">
        <f>'BAR BB| Open rates'!AN9*0.8</f>
        <v>28720</v>
      </c>
      <c r="AO9" s="26">
        <f>'BAR BB| Open rates'!AO9*0.8</f>
        <v>30320</v>
      </c>
      <c r="AP9" s="26">
        <f>'BAR BB| Open rates'!AP9*0.8</f>
        <v>20720</v>
      </c>
      <c r="AQ9" s="26">
        <f>'BAR BB| Open rates'!AQ9*0.8</f>
        <v>15920</v>
      </c>
      <c r="AR9" s="26">
        <f>'BAR BB| Open rates'!AR9*0.8</f>
        <v>12880</v>
      </c>
      <c r="AS9" s="26">
        <f>'BAR BB| Open rates'!AS9*0.8</f>
        <v>12080</v>
      </c>
      <c r="AT9" s="26">
        <f>'BAR BB| Open rates'!AT9*0.8</f>
        <v>11120</v>
      </c>
      <c r="AU9" s="26">
        <f>'BAR BB| Open rates'!AU9*0.8</f>
        <v>8720</v>
      </c>
      <c r="AV9" s="26">
        <f>'BAR BB| Open rates'!AV9*0.8</f>
        <v>9520</v>
      </c>
      <c r="AW9" s="26">
        <f>'BAR BB| Open rates'!AW9*0.8</f>
        <v>10080</v>
      </c>
      <c r="AX9" s="26">
        <f>'BAR BB| Open rates'!AX9*0.8</f>
        <v>9520</v>
      </c>
      <c r="AY9" s="26">
        <f>'BAR BB| Open rates'!AY9*0.8</f>
        <v>9520</v>
      </c>
      <c r="AZ9" s="26">
        <f>'BAR BB| Open rates'!AZ9*0.8</f>
        <v>10080</v>
      </c>
      <c r="BA9" s="26">
        <f>'BAR BB| Open rates'!BA9*0.8</f>
        <v>9520</v>
      </c>
      <c r="BB9" s="26">
        <f>'BAR BB| Open rates'!BB9*0.8</f>
        <v>10080</v>
      </c>
      <c r="BC9" s="26">
        <f>'BAR BB| Open rates'!BC9*0.8</f>
        <v>9520</v>
      </c>
    </row>
    <row r="10" spans="1:55" s="76" customFormat="1" ht="12" customHeight="1" x14ac:dyDescent="0.2">
      <c r="A10" s="220">
        <v>2</v>
      </c>
      <c r="B10" s="26">
        <f>'BAR BB| Open rates'!B10*0.8</f>
        <v>9120</v>
      </c>
      <c r="C10" s="26">
        <f>'BAR BB| Open rates'!C10*0.8</f>
        <v>10080</v>
      </c>
      <c r="D10" s="26">
        <f>'BAR BB| Open rates'!D10*0.8</f>
        <v>10080</v>
      </c>
      <c r="E10" s="26">
        <f>'BAR BB| Open rates'!E10*0.8</f>
        <v>13120</v>
      </c>
      <c r="F10" s="26">
        <f>'BAR BB| Open rates'!F10*0.8</f>
        <v>8080</v>
      </c>
      <c r="G10" s="26">
        <f>'BAR BB| Open rates'!G10*0.8</f>
        <v>8080</v>
      </c>
      <c r="H10" s="26">
        <f>'BAR BB| Open rates'!H10*0.8</f>
        <v>7280</v>
      </c>
      <c r="I10" s="26">
        <f>'BAR BB| Open rates'!I10*0.8</f>
        <v>8080</v>
      </c>
      <c r="J10" s="26">
        <f>'BAR BB| Open rates'!J10*0.8</f>
        <v>7280</v>
      </c>
      <c r="K10" s="26">
        <f>'BAR BB| Open rates'!K10*0.8</f>
        <v>8080</v>
      </c>
      <c r="L10" s="26">
        <f>'BAR BB| Open rates'!L10*0.8</f>
        <v>7280</v>
      </c>
      <c r="M10" s="26">
        <f>'BAR BB| Open rates'!M10*0.8</f>
        <v>8080</v>
      </c>
      <c r="N10" s="26">
        <f>'BAR BB| Open rates'!N10*0.8</f>
        <v>7280</v>
      </c>
      <c r="O10" s="26">
        <f>'BAR BB| Open rates'!O10*0.8</f>
        <v>8080</v>
      </c>
      <c r="P10" s="26">
        <f>'BAR BB| Open rates'!P10*0.8</f>
        <v>7280</v>
      </c>
      <c r="Q10" s="26">
        <f>'BAR BB| Open rates'!Q10*0.8</f>
        <v>7280</v>
      </c>
      <c r="R10" s="26">
        <f>'BAR BB| Open rates'!R10*0.8</f>
        <v>8080</v>
      </c>
      <c r="S10" s="26">
        <f>'BAR BB| Open rates'!S10*0.8</f>
        <v>8080</v>
      </c>
      <c r="T10" s="26">
        <f>'BAR BB| Open rates'!T10*0.8</f>
        <v>8080</v>
      </c>
      <c r="U10" s="26">
        <f>'BAR BB| Open rates'!U10*0.8</f>
        <v>8080</v>
      </c>
      <c r="V10" s="26">
        <f>'BAR BB| Open rates'!V10*0.8</f>
        <v>10080</v>
      </c>
      <c r="W10" s="26">
        <f>'BAR BB| Open rates'!W10*0.8</f>
        <v>9120</v>
      </c>
      <c r="X10" s="26">
        <f>'BAR BB| Open rates'!X10*0.8</f>
        <v>15520</v>
      </c>
      <c r="Y10" s="26">
        <f>'BAR BB| Open rates'!Y10*0.8</f>
        <v>30320</v>
      </c>
      <c r="Z10" s="26">
        <f>'BAR BB| Open rates'!Z10*0.8</f>
        <v>30320</v>
      </c>
      <c r="AA10" s="26">
        <f>'BAR BB| Open rates'!AA10*0.8</f>
        <v>30320</v>
      </c>
      <c r="AB10" s="26">
        <f>'BAR BB| Open rates'!AB10*0.8</f>
        <v>32720</v>
      </c>
      <c r="AC10" s="26">
        <f>'BAR BB| Open rates'!AC10*0.8</f>
        <v>30320</v>
      </c>
      <c r="AD10" s="26">
        <f>'BAR BB| Open rates'!AD10*0.8</f>
        <v>24720</v>
      </c>
      <c r="AE10" s="26">
        <f>'BAR BB| Open rates'!AE10*0.8</f>
        <v>17520</v>
      </c>
      <c r="AF10" s="26">
        <f>'BAR BB| Open rates'!AF10*0.8</f>
        <v>19120</v>
      </c>
      <c r="AG10" s="26">
        <f>'BAR BB| Open rates'!AG10*0.8</f>
        <v>20720</v>
      </c>
      <c r="AH10" s="26">
        <f>'BAR BB| Open rates'!AH10*0.8</f>
        <v>19120</v>
      </c>
      <c r="AI10" s="26">
        <f>'BAR BB| Open rates'!AI10*0.8</f>
        <v>20720</v>
      </c>
      <c r="AJ10" s="26">
        <f>'BAR BB| Open rates'!AJ10*0.8</f>
        <v>22320</v>
      </c>
      <c r="AK10" s="26">
        <f>'BAR BB| Open rates'!AK10*0.8</f>
        <v>23920</v>
      </c>
      <c r="AL10" s="26">
        <f>'BAR BB| Open rates'!AL10*0.8</f>
        <v>27120</v>
      </c>
      <c r="AM10" s="26">
        <f>'BAR BB| Open rates'!AM10*0.8</f>
        <v>23920</v>
      </c>
      <c r="AN10" s="26">
        <f>'BAR BB| Open rates'!AN10*0.8</f>
        <v>30320</v>
      </c>
      <c r="AO10" s="26">
        <f>'BAR BB| Open rates'!AO10*0.8</f>
        <v>31920</v>
      </c>
      <c r="AP10" s="26">
        <f>'BAR BB| Open rates'!AP10*0.8</f>
        <v>22320</v>
      </c>
      <c r="AQ10" s="26">
        <f>'BAR BB| Open rates'!AQ10*0.8</f>
        <v>17520</v>
      </c>
      <c r="AR10" s="26">
        <f>'BAR BB| Open rates'!AR10*0.8</f>
        <v>14480</v>
      </c>
      <c r="AS10" s="26">
        <f>'BAR BB| Open rates'!AS10*0.8</f>
        <v>13680</v>
      </c>
      <c r="AT10" s="26">
        <f>'BAR BB| Open rates'!AT10*0.8</f>
        <v>12720</v>
      </c>
      <c r="AU10" s="26">
        <f>'BAR BB| Open rates'!AU10*0.8</f>
        <v>10320</v>
      </c>
      <c r="AV10" s="26">
        <f>'BAR BB| Open rates'!AV10*0.8</f>
        <v>11120</v>
      </c>
      <c r="AW10" s="26">
        <f>'BAR BB| Open rates'!AW10*0.8</f>
        <v>11680</v>
      </c>
      <c r="AX10" s="26">
        <f>'BAR BB| Open rates'!AX10*0.8</f>
        <v>11120</v>
      </c>
      <c r="AY10" s="26">
        <f>'BAR BB| Open rates'!AY10*0.8</f>
        <v>11120</v>
      </c>
      <c r="AZ10" s="26">
        <f>'BAR BB| Open rates'!AZ10*0.8</f>
        <v>11680</v>
      </c>
      <c r="BA10" s="26">
        <f>'BAR BB| Open rates'!BA10*0.8</f>
        <v>11120</v>
      </c>
      <c r="BB10" s="26">
        <f>'BAR BB| Open rates'!BB10*0.8</f>
        <v>11680</v>
      </c>
      <c r="BC10" s="26">
        <f>'BAR BB| Open rates'!BC10*0.8</f>
        <v>11120</v>
      </c>
    </row>
    <row r="11" spans="1:55" s="76" customFormat="1" ht="12" customHeight="1" x14ac:dyDescent="0.2">
      <c r="A11" s="75" t="s">
        <v>151</v>
      </c>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row>
    <row r="12" spans="1:55" s="76" customFormat="1" ht="12" customHeight="1" x14ac:dyDescent="0.2">
      <c r="A12" s="220">
        <v>1</v>
      </c>
      <c r="B12" s="26">
        <f>'BAR BB| Open rates'!B12*0.8</f>
        <v>8720</v>
      </c>
      <c r="C12" s="26">
        <f>'BAR BB| Open rates'!C12*0.8</f>
        <v>9680</v>
      </c>
      <c r="D12" s="26">
        <f>'BAR BB| Open rates'!D12*0.8</f>
        <v>9680</v>
      </c>
      <c r="E12" s="26">
        <f>'BAR BB| Open rates'!E12*0.8</f>
        <v>12720</v>
      </c>
      <c r="F12" s="26">
        <f>'BAR BB| Open rates'!F12*0.8</f>
        <v>7680</v>
      </c>
      <c r="G12" s="26">
        <f>'BAR BB| Open rates'!G12*0.8</f>
        <v>7680</v>
      </c>
      <c r="H12" s="26">
        <f>'BAR BB| Open rates'!H12*0.8</f>
        <v>6880</v>
      </c>
      <c r="I12" s="26">
        <f>'BAR BB| Open rates'!I12*0.8</f>
        <v>7680</v>
      </c>
      <c r="J12" s="26">
        <f>'BAR BB| Open rates'!J12*0.8</f>
        <v>6880</v>
      </c>
      <c r="K12" s="26">
        <f>'BAR BB| Open rates'!K12*0.8</f>
        <v>7680</v>
      </c>
      <c r="L12" s="26">
        <f>'BAR BB| Open rates'!L12*0.8</f>
        <v>6880</v>
      </c>
      <c r="M12" s="26">
        <f>'BAR BB| Open rates'!M12*0.8</f>
        <v>7680</v>
      </c>
      <c r="N12" s="26">
        <f>'BAR BB| Open rates'!N12*0.8</f>
        <v>6880</v>
      </c>
      <c r="O12" s="26">
        <f>'BAR BB| Open rates'!O12*0.8</f>
        <v>7680</v>
      </c>
      <c r="P12" s="26">
        <f>'BAR BB| Open rates'!P12*0.8</f>
        <v>6880</v>
      </c>
      <c r="Q12" s="26">
        <f>'BAR BB| Open rates'!Q12*0.8</f>
        <v>6880</v>
      </c>
      <c r="R12" s="26">
        <f>'BAR BB| Open rates'!R12*0.8</f>
        <v>7680</v>
      </c>
      <c r="S12" s="26">
        <f>'BAR BB| Open rates'!S12*0.8</f>
        <v>7680</v>
      </c>
      <c r="T12" s="26">
        <f>'BAR BB| Open rates'!T12*0.8</f>
        <v>7680</v>
      </c>
      <c r="U12" s="26">
        <f>'BAR BB| Open rates'!U12*0.8</f>
        <v>7680</v>
      </c>
      <c r="V12" s="26">
        <f>'BAR BB| Open rates'!V12*0.8</f>
        <v>9680</v>
      </c>
      <c r="W12" s="26">
        <f>'BAR BB| Open rates'!W12*0.8</f>
        <v>8720</v>
      </c>
      <c r="X12" s="26">
        <f>'BAR BB| Open rates'!X12*0.8</f>
        <v>15120</v>
      </c>
      <c r="Y12" s="26">
        <f>'BAR BB| Open rates'!Y12*0.8</f>
        <v>30320</v>
      </c>
      <c r="Z12" s="26">
        <f>'BAR BB| Open rates'!Z12*0.8</f>
        <v>30320</v>
      </c>
      <c r="AA12" s="26">
        <f>'BAR BB| Open rates'!AA12*0.8</f>
        <v>30320</v>
      </c>
      <c r="AB12" s="26">
        <f>'BAR BB| Open rates'!AB12*0.8</f>
        <v>32720</v>
      </c>
      <c r="AC12" s="26">
        <f>'BAR BB| Open rates'!AC12*0.8</f>
        <v>30320</v>
      </c>
      <c r="AD12" s="26">
        <f>'BAR BB| Open rates'!AD12*0.8</f>
        <v>24720</v>
      </c>
      <c r="AE12" s="26">
        <f>'BAR BB| Open rates'!AE12*0.8</f>
        <v>17520</v>
      </c>
      <c r="AF12" s="26">
        <f>'BAR BB| Open rates'!AF12*0.8</f>
        <v>19120</v>
      </c>
      <c r="AG12" s="26">
        <f>'BAR BB| Open rates'!AG12*0.8</f>
        <v>20720</v>
      </c>
      <c r="AH12" s="26">
        <f>'BAR BB| Open rates'!AH12*0.8</f>
        <v>19120</v>
      </c>
      <c r="AI12" s="26">
        <f>'BAR BB| Open rates'!AI12*0.8</f>
        <v>20720</v>
      </c>
      <c r="AJ12" s="26">
        <f>'BAR BB| Open rates'!AJ12*0.8</f>
        <v>22320</v>
      </c>
      <c r="AK12" s="26">
        <f>'BAR BB| Open rates'!AK12*0.8</f>
        <v>24720</v>
      </c>
      <c r="AL12" s="26">
        <f>'BAR BB| Open rates'!AL12*0.8</f>
        <v>27920</v>
      </c>
      <c r="AM12" s="26">
        <f>'BAR BB| Open rates'!AM12*0.8</f>
        <v>24720</v>
      </c>
      <c r="AN12" s="26">
        <f>'BAR BB| Open rates'!AN12*0.8</f>
        <v>31120</v>
      </c>
      <c r="AO12" s="26">
        <f>'BAR BB| Open rates'!AO12*0.8</f>
        <v>34320</v>
      </c>
      <c r="AP12" s="26">
        <f>'BAR BB| Open rates'!AP12*0.8</f>
        <v>22320</v>
      </c>
      <c r="AQ12" s="26">
        <f>'BAR BB| Open rates'!AQ12*0.8</f>
        <v>17520</v>
      </c>
      <c r="AR12" s="26">
        <f>'BAR BB| Open rates'!AR12*0.8</f>
        <v>14480</v>
      </c>
      <c r="AS12" s="26">
        <f>'BAR BB| Open rates'!AS12*0.8</f>
        <v>13680</v>
      </c>
      <c r="AT12" s="26">
        <f>'BAR BB| Open rates'!AT12*0.8</f>
        <v>12720</v>
      </c>
      <c r="AU12" s="26">
        <f>'BAR BB| Open rates'!AU12*0.8</f>
        <v>9120</v>
      </c>
      <c r="AV12" s="26">
        <f>'BAR BB| Open rates'!AV12*0.8</f>
        <v>11120</v>
      </c>
      <c r="AW12" s="26">
        <f>'BAR BB| Open rates'!AW12*0.8</f>
        <v>11680</v>
      </c>
      <c r="AX12" s="26">
        <f>'BAR BB| Open rates'!AX12*0.8</f>
        <v>11120</v>
      </c>
      <c r="AY12" s="26">
        <f>'BAR BB| Open rates'!AY12*0.8</f>
        <v>11120</v>
      </c>
      <c r="AZ12" s="26">
        <f>'BAR BB| Open rates'!AZ12*0.8</f>
        <v>11680</v>
      </c>
      <c r="BA12" s="26">
        <f>'BAR BB| Open rates'!BA12*0.8</f>
        <v>11120</v>
      </c>
      <c r="BB12" s="26">
        <f>'BAR BB| Open rates'!BB12*0.8</f>
        <v>11680</v>
      </c>
      <c r="BC12" s="26">
        <f>'BAR BB| Open rates'!BC12*0.8</f>
        <v>11120</v>
      </c>
    </row>
    <row r="13" spans="1:55" s="76" customFormat="1" ht="12" customHeight="1" x14ac:dyDescent="0.2">
      <c r="A13" s="220">
        <v>2</v>
      </c>
      <c r="B13" s="26">
        <f>'BAR BB| Open rates'!B13*0.8</f>
        <v>9920</v>
      </c>
      <c r="C13" s="26">
        <f>'BAR BB| Open rates'!C13*0.8</f>
        <v>10880</v>
      </c>
      <c r="D13" s="26">
        <f>'BAR BB| Open rates'!D13*0.8</f>
        <v>10880</v>
      </c>
      <c r="E13" s="26">
        <f>'BAR BB| Open rates'!E13*0.8</f>
        <v>13920</v>
      </c>
      <c r="F13" s="26">
        <f>'BAR BB| Open rates'!F13*0.8</f>
        <v>8880</v>
      </c>
      <c r="G13" s="26">
        <f>'BAR BB| Open rates'!G13*0.8</f>
        <v>8880</v>
      </c>
      <c r="H13" s="26">
        <f>'BAR BB| Open rates'!H13*0.8</f>
        <v>8080</v>
      </c>
      <c r="I13" s="26">
        <f>'BAR BB| Open rates'!I13*0.8</f>
        <v>8880</v>
      </c>
      <c r="J13" s="26">
        <f>'BAR BB| Open rates'!J13*0.8</f>
        <v>8080</v>
      </c>
      <c r="K13" s="26">
        <f>'BAR BB| Open rates'!K13*0.8</f>
        <v>8880</v>
      </c>
      <c r="L13" s="26">
        <f>'BAR BB| Open rates'!L13*0.8</f>
        <v>8080</v>
      </c>
      <c r="M13" s="26">
        <f>'BAR BB| Open rates'!M13*0.8</f>
        <v>8880</v>
      </c>
      <c r="N13" s="26">
        <f>'BAR BB| Open rates'!N13*0.8</f>
        <v>8080</v>
      </c>
      <c r="O13" s="26">
        <f>'BAR BB| Open rates'!O13*0.8</f>
        <v>8880</v>
      </c>
      <c r="P13" s="26">
        <f>'BAR BB| Open rates'!P13*0.8</f>
        <v>8080</v>
      </c>
      <c r="Q13" s="26">
        <f>'BAR BB| Open rates'!Q13*0.8</f>
        <v>8080</v>
      </c>
      <c r="R13" s="26">
        <f>'BAR BB| Open rates'!R13*0.8</f>
        <v>8880</v>
      </c>
      <c r="S13" s="26">
        <f>'BAR BB| Open rates'!S13*0.8</f>
        <v>8880</v>
      </c>
      <c r="T13" s="26">
        <f>'BAR BB| Open rates'!T13*0.8</f>
        <v>8880</v>
      </c>
      <c r="U13" s="26">
        <f>'BAR BB| Open rates'!U13*0.8</f>
        <v>8880</v>
      </c>
      <c r="V13" s="26">
        <f>'BAR BB| Open rates'!V13*0.8</f>
        <v>10880</v>
      </c>
      <c r="W13" s="26">
        <f>'BAR BB| Open rates'!W13*0.8</f>
        <v>9920</v>
      </c>
      <c r="X13" s="26">
        <f>'BAR BB| Open rates'!X13*0.8</f>
        <v>16320</v>
      </c>
      <c r="Y13" s="26">
        <f>'BAR BB| Open rates'!Y13*0.8</f>
        <v>31920</v>
      </c>
      <c r="Z13" s="26">
        <f>'BAR BB| Open rates'!Z13*0.8</f>
        <v>31920</v>
      </c>
      <c r="AA13" s="26">
        <f>'BAR BB| Open rates'!AA13*0.8</f>
        <v>31920</v>
      </c>
      <c r="AB13" s="26">
        <f>'BAR BB| Open rates'!AB13*0.8</f>
        <v>34320</v>
      </c>
      <c r="AC13" s="26">
        <f>'BAR BB| Open rates'!AC13*0.8</f>
        <v>31920</v>
      </c>
      <c r="AD13" s="26">
        <f>'BAR BB| Open rates'!AD13*0.8</f>
        <v>26320</v>
      </c>
      <c r="AE13" s="26">
        <f>'BAR BB| Open rates'!AE13*0.8</f>
        <v>19120</v>
      </c>
      <c r="AF13" s="26">
        <f>'BAR BB| Open rates'!AF13*0.8</f>
        <v>20720</v>
      </c>
      <c r="AG13" s="26">
        <f>'BAR BB| Open rates'!AG13*0.8</f>
        <v>22320</v>
      </c>
      <c r="AH13" s="26">
        <f>'BAR BB| Open rates'!AH13*0.8</f>
        <v>20720</v>
      </c>
      <c r="AI13" s="26">
        <f>'BAR BB| Open rates'!AI13*0.8</f>
        <v>22320</v>
      </c>
      <c r="AJ13" s="26">
        <f>'BAR BB| Open rates'!AJ13*0.8</f>
        <v>23920</v>
      </c>
      <c r="AK13" s="26">
        <f>'BAR BB| Open rates'!AK13*0.8</f>
        <v>26320</v>
      </c>
      <c r="AL13" s="26">
        <f>'BAR BB| Open rates'!AL13*0.8</f>
        <v>29520</v>
      </c>
      <c r="AM13" s="26">
        <f>'BAR BB| Open rates'!AM13*0.8</f>
        <v>26320</v>
      </c>
      <c r="AN13" s="26">
        <f>'BAR BB| Open rates'!AN13*0.8</f>
        <v>32720</v>
      </c>
      <c r="AO13" s="26">
        <f>'BAR BB| Open rates'!AO13*0.8</f>
        <v>35920</v>
      </c>
      <c r="AP13" s="26">
        <f>'BAR BB| Open rates'!AP13*0.8</f>
        <v>23920</v>
      </c>
      <c r="AQ13" s="26">
        <f>'BAR BB| Open rates'!AQ13*0.8</f>
        <v>19120</v>
      </c>
      <c r="AR13" s="26">
        <f>'BAR BB| Open rates'!AR13*0.8</f>
        <v>16080</v>
      </c>
      <c r="AS13" s="26">
        <f>'BAR BB| Open rates'!AS13*0.8</f>
        <v>15280</v>
      </c>
      <c r="AT13" s="26">
        <f>'BAR BB| Open rates'!AT13*0.8</f>
        <v>14320</v>
      </c>
      <c r="AU13" s="26">
        <f>'BAR BB| Open rates'!AU13*0.8</f>
        <v>10720</v>
      </c>
      <c r="AV13" s="26">
        <f>'BAR BB| Open rates'!AV13*0.8</f>
        <v>12720</v>
      </c>
      <c r="AW13" s="26">
        <f>'BAR BB| Open rates'!AW13*0.8</f>
        <v>13280</v>
      </c>
      <c r="AX13" s="26">
        <f>'BAR BB| Open rates'!AX13*0.8</f>
        <v>12720</v>
      </c>
      <c r="AY13" s="26">
        <f>'BAR BB| Open rates'!AY13*0.8</f>
        <v>12720</v>
      </c>
      <c r="AZ13" s="26">
        <f>'BAR BB| Open rates'!AZ13*0.8</f>
        <v>13280</v>
      </c>
      <c r="BA13" s="26">
        <f>'BAR BB| Open rates'!BA13*0.8</f>
        <v>12720</v>
      </c>
      <c r="BB13" s="26">
        <f>'BAR BB| Open rates'!BB13*0.8</f>
        <v>13280</v>
      </c>
      <c r="BC13" s="26">
        <f>'BAR BB| Open rates'!BC13*0.8</f>
        <v>12720</v>
      </c>
    </row>
    <row r="14" spans="1:55" s="76" customFormat="1" ht="12" customHeight="1" x14ac:dyDescent="0.2">
      <c r="A14" s="75" t="s">
        <v>55</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row>
    <row r="15" spans="1:55" s="76" customFormat="1" ht="12" customHeight="1" x14ac:dyDescent="0.2">
      <c r="A15" s="15">
        <v>1</v>
      </c>
      <c r="B15" s="26">
        <f>'BAR BB| Open rates'!B15*0.8</f>
        <v>11600</v>
      </c>
      <c r="C15" s="26">
        <f>'BAR BB| Open rates'!C15*0.8</f>
        <v>12560</v>
      </c>
      <c r="D15" s="26">
        <f>'BAR BB| Open rates'!D15*0.8</f>
        <v>12560</v>
      </c>
      <c r="E15" s="26">
        <f>'BAR BB| Open rates'!E15*0.8</f>
        <v>15600</v>
      </c>
      <c r="F15" s="26">
        <f>'BAR BB| Open rates'!F15*0.8</f>
        <v>10560</v>
      </c>
      <c r="G15" s="26">
        <f>'BAR BB| Open rates'!G15*0.8</f>
        <v>10560</v>
      </c>
      <c r="H15" s="26">
        <f>'BAR BB| Open rates'!H15*0.8</f>
        <v>9760</v>
      </c>
      <c r="I15" s="26">
        <f>'BAR BB| Open rates'!I15*0.8</f>
        <v>10560</v>
      </c>
      <c r="J15" s="26">
        <f>'BAR BB| Open rates'!J15*0.8</f>
        <v>9760</v>
      </c>
      <c r="K15" s="26">
        <f>'BAR BB| Open rates'!K15*0.8</f>
        <v>10560</v>
      </c>
      <c r="L15" s="26">
        <f>'BAR BB| Open rates'!L15*0.8</f>
        <v>9760</v>
      </c>
      <c r="M15" s="26">
        <f>'BAR BB| Open rates'!M15*0.8</f>
        <v>10560</v>
      </c>
      <c r="N15" s="26">
        <f>'BAR BB| Open rates'!N15*0.8</f>
        <v>9760</v>
      </c>
      <c r="O15" s="26">
        <f>'BAR BB| Open rates'!O15*0.8</f>
        <v>10560</v>
      </c>
      <c r="P15" s="26">
        <f>'BAR BB| Open rates'!P15*0.8</f>
        <v>9760</v>
      </c>
      <c r="Q15" s="26">
        <f>'BAR BB| Open rates'!Q15*0.8</f>
        <v>9760</v>
      </c>
      <c r="R15" s="26">
        <f>'BAR BB| Open rates'!R15*0.8</f>
        <v>10560</v>
      </c>
      <c r="S15" s="26">
        <f>'BAR BB| Open rates'!S15*0.8</f>
        <v>10560</v>
      </c>
      <c r="T15" s="26">
        <f>'BAR BB| Open rates'!T15*0.8</f>
        <v>10560</v>
      </c>
      <c r="U15" s="26">
        <f>'BAR BB| Open rates'!U15*0.8</f>
        <v>10560</v>
      </c>
      <c r="V15" s="26">
        <f>'BAR BB| Open rates'!V15*0.8</f>
        <v>12560</v>
      </c>
      <c r="W15" s="26">
        <f>'BAR BB| Open rates'!W15*0.8</f>
        <v>11600</v>
      </c>
      <c r="X15" s="26">
        <f>'BAR BB| Open rates'!X15*0.8</f>
        <v>18000</v>
      </c>
      <c r="Y15" s="26">
        <f>'BAR BB| Open rates'!Y15*0.8</f>
        <v>36720</v>
      </c>
      <c r="Z15" s="26">
        <f>'BAR BB| Open rates'!Z15*0.8</f>
        <v>36720</v>
      </c>
      <c r="AA15" s="26">
        <f>'BAR BB| Open rates'!AA15*0.8</f>
        <v>36720</v>
      </c>
      <c r="AB15" s="26">
        <f>'BAR BB| Open rates'!AB15*0.8</f>
        <v>39120</v>
      </c>
      <c r="AC15" s="26">
        <f>'BAR BB| Open rates'!AC15*0.8</f>
        <v>36720</v>
      </c>
      <c r="AD15" s="26">
        <f>'BAR BB| Open rates'!AD15*0.8</f>
        <v>26320</v>
      </c>
      <c r="AE15" s="26">
        <f>'BAR BB| Open rates'!AE15*0.8</f>
        <v>19120</v>
      </c>
      <c r="AF15" s="26">
        <f>'BAR BB| Open rates'!AF15*0.8</f>
        <v>20720</v>
      </c>
      <c r="AG15" s="26">
        <f>'BAR BB| Open rates'!AG15*0.8</f>
        <v>22320</v>
      </c>
      <c r="AH15" s="26">
        <f>'BAR BB| Open rates'!AH15*0.8</f>
        <v>20720</v>
      </c>
      <c r="AI15" s="26">
        <f>'BAR BB| Open rates'!AI15*0.8</f>
        <v>22320</v>
      </c>
      <c r="AJ15" s="26">
        <f>'BAR BB| Open rates'!AJ15*0.8</f>
        <v>23920</v>
      </c>
      <c r="AK15" s="26">
        <f>'BAR BB| Open rates'!AK15*0.8</f>
        <v>27120</v>
      </c>
      <c r="AL15" s="26">
        <f>'BAR BB| Open rates'!AL15*0.8</f>
        <v>30320</v>
      </c>
      <c r="AM15" s="26">
        <f>'BAR BB| Open rates'!AM15*0.8</f>
        <v>27120</v>
      </c>
      <c r="AN15" s="26">
        <f>'BAR BB| Open rates'!AN15*0.8</f>
        <v>33520</v>
      </c>
      <c r="AO15" s="26">
        <f>'BAR BB| Open rates'!AO15*0.8</f>
        <v>35920</v>
      </c>
      <c r="AP15" s="26">
        <f>'BAR BB| Open rates'!AP15*0.8</f>
        <v>23920</v>
      </c>
      <c r="AQ15" s="26">
        <f>'BAR BB| Open rates'!AQ15*0.8</f>
        <v>19120</v>
      </c>
      <c r="AR15" s="26">
        <f>'BAR BB| Open rates'!AR15*0.8</f>
        <v>16080</v>
      </c>
      <c r="AS15" s="26">
        <f>'BAR BB| Open rates'!AS15*0.8</f>
        <v>15280</v>
      </c>
      <c r="AT15" s="26">
        <f>'BAR BB| Open rates'!AT15*0.8</f>
        <v>14320</v>
      </c>
      <c r="AU15" s="26">
        <f>'BAR BB| Open rates'!AU15*0.8</f>
        <v>11600</v>
      </c>
      <c r="AV15" s="26">
        <f>'BAR BB| Open rates'!AV15*0.8</f>
        <v>12720</v>
      </c>
      <c r="AW15" s="26">
        <f>'BAR BB| Open rates'!AW15*0.8</f>
        <v>13280</v>
      </c>
      <c r="AX15" s="26">
        <f>'BAR BB| Open rates'!AX15*0.8</f>
        <v>12720</v>
      </c>
      <c r="AY15" s="26">
        <f>'BAR BB| Open rates'!AY15*0.8</f>
        <v>12720</v>
      </c>
      <c r="AZ15" s="26">
        <f>'BAR BB| Open rates'!AZ15*0.8</f>
        <v>13280</v>
      </c>
      <c r="BA15" s="26">
        <f>'BAR BB| Open rates'!BA15*0.8</f>
        <v>12720</v>
      </c>
      <c r="BB15" s="26">
        <f>'BAR BB| Open rates'!BB15*0.8</f>
        <v>13280</v>
      </c>
      <c r="BC15" s="26">
        <f>'BAR BB| Open rates'!BC15*0.8</f>
        <v>12720</v>
      </c>
    </row>
    <row r="16" spans="1:55" s="76" customFormat="1" ht="12" customHeight="1" x14ac:dyDescent="0.2">
      <c r="A16" s="15">
        <v>2</v>
      </c>
      <c r="B16" s="26">
        <f>'BAR BB| Open rates'!B16*0.8</f>
        <v>12800</v>
      </c>
      <c r="C16" s="26">
        <f>'BAR BB| Open rates'!C16*0.8</f>
        <v>13760</v>
      </c>
      <c r="D16" s="26">
        <f>'BAR BB| Open rates'!D16*0.8</f>
        <v>13760</v>
      </c>
      <c r="E16" s="26">
        <f>'BAR BB| Open rates'!E16*0.8</f>
        <v>16800</v>
      </c>
      <c r="F16" s="26">
        <f>'BAR BB| Open rates'!F16*0.8</f>
        <v>11760</v>
      </c>
      <c r="G16" s="26">
        <f>'BAR BB| Open rates'!G16*0.8</f>
        <v>11760</v>
      </c>
      <c r="H16" s="26">
        <f>'BAR BB| Open rates'!H16*0.8</f>
        <v>10960</v>
      </c>
      <c r="I16" s="26">
        <f>'BAR BB| Open rates'!I16*0.8</f>
        <v>11760</v>
      </c>
      <c r="J16" s="26">
        <f>'BAR BB| Open rates'!J16*0.8</f>
        <v>10960</v>
      </c>
      <c r="K16" s="26">
        <f>'BAR BB| Open rates'!K16*0.8</f>
        <v>11760</v>
      </c>
      <c r="L16" s="26">
        <f>'BAR BB| Open rates'!L16*0.8</f>
        <v>10960</v>
      </c>
      <c r="M16" s="26">
        <f>'BAR BB| Open rates'!M16*0.8</f>
        <v>11760</v>
      </c>
      <c r="N16" s="26">
        <f>'BAR BB| Open rates'!N16*0.8</f>
        <v>10960</v>
      </c>
      <c r="O16" s="26">
        <f>'BAR BB| Open rates'!O16*0.8</f>
        <v>11760</v>
      </c>
      <c r="P16" s="26">
        <f>'BAR BB| Open rates'!P16*0.8</f>
        <v>10960</v>
      </c>
      <c r="Q16" s="26">
        <f>'BAR BB| Open rates'!Q16*0.8</f>
        <v>10960</v>
      </c>
      <c r="R16" s="26">
        <f>'BAR BB| Open rates'!R16*0.8</f>
        <v>11760</v>
      </c>
      <c r="S16" s="26">
        <f>'BAR BB| Open rates'!S16*0.8</f>
        <v>11760</v>
      </c>
      <c r="T16" s="26">
        <f>'BAR BB| Open rates'!T16*0.8</f>
        <v>11760</v>
      </c>
      <c r="U16" s="26">
        <f>'BAR BB| Open rates'!U16*0.8</f>
        <v>11760</v>
      </c>
      <c r="V16" s="26">
        <f>'BAR BB| Open rates'!V16*0.8</f>
        <v>13760</v>
      </c>
      <c r="W16" s="26">
        <f>'BAR BB| Open rates'!W16*0.8</f>
        <v>12800</v>
      </c>
      <c r="X16" s="26">
        <f>'BAR BB| Open rates'!X16*0.8</f>
        <v>19200</v>
      </c>
      <c r="Y16" s="26">
        <f>'BAR BB| Open rates'!Y16*0.8</f>
        <v>38320</v>
      </c>
      <c r="Z16" s="26">
        <f>'BAR BB| Open rates'!Z16*0.8</f>
        <v>38320</v>
      </c>
      <c r="AA16" s="26">
        <f>'BAR BB| Open rates'!AA16*0.8</f>
        <v>38320</v>
      </c>
      <c r="AB16" s="26">
        <f>'BAR BB| Open rates'!AB16*0.8</f>
        <v>40720</v>
      </c>
      <c r="AC16" s="26">
        <f>'BAR BB| Open rates'!AC16*0.8</f>
        <v>38320</v>
      </c>
      <c r="AD16" s="26">
        <f>'BAR BB| Open rates'!AD16*0.8</f>
        <v>27920</v>
      </c>
      <c r="AE16" s="26">
        <f>'BAR BB| Open rates'!AE16*0.8</f>
        <v>20720</v>
      </c>
      <c r="AF16" s="26">
        <f>'BAR BB| Open rates'!AF16*0.8</f>
        <v>22320</v>
      </c>
      <c r="AG16" s="26">
        <f>'BAR BB| Open rates'!AG16*0.8</f>
        <v>23920</v>
      </c>
      <c r="AH16" s="26">
        <f>'BAR BB| Open rates'!AH16*0.8</f>
        <v>22320</v>
      </c>
      <c r="AI16" s="26">
        <f>'BAR BB| Open rates'!AI16*0.8</f>
        <v>23920</v>
      </c>
      <c r="AJ16" s="26">
        <f>'BAR BB| Open rates'!AJ16*0.8</f>
        <v>25520</v>
      </c>
      <c r="AK16" s="26">
        <f>'BAR BB| Open rates'!AK16*0.8</f>
        <v>28720</v>
      </c>
      <c r="AL16" s="26">
        <f>'BAR BB| Open rates'!AL16*0.8</f>
        <v>31920</v>
      </c>
      <c r="AM16" s="26">
        <f>'BAR BB| Open rates'!AM16*0.8</f>
        <v>28720</v>
      </c>
      <c r="AN16" s="26">
        <f>'BAR BB| Open rates'!AN16*0.8</f>
        <v>35120</v>
      </c>
      <c r="AO16" s="26">
        <f>'BAR BB| Open rates'!AO16*0.8</f>
        <v>37520</v>
      </c>
      <c r="AP16" s="26">
        <f>'BAR BB| Open rates'!AP16*0.8</f>
        <v>25520</v>
      </c>
      <c r="AQ16" s="26">
        <f>'BAR BB| Open rates'!AQ16*0.8</f>
        <v>20720</v>
      </c>
      <c r="AR16" s="26">
        <f>'BAR BB| Open rates'!AR16*0.8</f>
        <v>17680</v>
      </c>
      <c r="AS16" s="26">
        <f>'BAR BB| Open rates'!AS16*0.8</f>
        <v>16880</v>
      </c>
      <c r="AT16" s="26">
        <f>'BAR BB| Open rates'!AT16*0.8</f>
        <v>15920</v>
      </c>
      <c r="AU16" s="26">
        <f>'BAR BB| Open rates'!AU16*0.8</f>
        <v>13200</v>
      </c>
      <c r="AV16" s="26">
        <f>'BAR BB| Open rates'!AV16*0.8</f>
        <v>14320</v>
      </c>
      <c r="AW16" s="26">
        <f>'BAR BB| Open rates'!AW16*0.8</f>
        <v>14880</v>
      </c>
      <c r="AX16" s="26">
        <f>'BAR BB| Open rates'!AX16*0.8</f>
        <v>14320</v>
      </c>
      <c r="AY16" s="26">
        <f>'BAR BB| Open rates'!AY16*0.8</f>
        <v>14320</v>
      </c>
      <c r="AZ16" s="26">
        <f>'BAR BB| Open rates'!AZ16*0.8</f>
        <v>14880</v>
      </c>
      <c r="BA16" s="26">
        <f>'BAR BB| Open rates'!BA16*0.8</f>
        <v>14320</v>
      </c>
      <c r="BB16" s="26">
        <f>'BAR BB| Open rates'!BB16*0.8</f>
        <v>14880</v>
      </c>
      <c r="BC16" s="26">
        <f>'BAR BB| Open rates'!BC16*0.8</f>
        <v>14320</v>
      </c>
    </row>
    <row r="17" spans="1:55" s="76" customFormat="1" ht="12" customHeight="1" x14ac:dyDescent="0.2">
      <c r="A17" s="75" t="s">
        <v>160</v>
      </c>
      <c r="B17" s="26"/>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row>
    <row r="18" spans="1:55" s="76" customFormat="1" ht="12" customHeight="1" x14ac:dyDescent="0.2">
      <c r="A18" s="15">
        <v>1</v>
      </c>
      <c r="B18" s="26">
        <f>'BAR BB| Open rates'!B18*0.8</f>
        <v>12000</v>
      </c>
      <c r="C18" s="26">
        <f>'BAR BB| Open rates'!C18*0.8</f>
        <v>12960</v>
      </c>
      <c r="D18" s="26">
        <f>'BAR BB| Open rates'!D18*0.8</f>
        <v>12960</v>
      </c>
      <c r="E18" s="26">
        <f>'BAR BB| Open rates'!E18*0.8</f>
        <v>16000</v>
      </c>
      <c r="F18" s="26">
        <f>'BAR BB| Open rates'!F18*0.8</f>
        <v>10960</v>
      </c>
      <c r="G18" s="26">
        <f>'BAR BB| Open rates'!G18*0.8</f>
        <v>10960</v>
      </c>
      <c r="H18" s="26">
        <f>'BAR BB| Open rates'!H18*0.8</f>
        <v>10160</v>
      </c>
      <c r="I18" s="26">
        <f>'BAR BB| Open rates'!I18*0.8</f>
        <v>10960</v>
      </c>
      <c r="J18" s="26">
        <f>'BAR BB| Open rates'!J18*0.8</f>
        <v>10160</v>
      </c>
      <c r="K18" s="26">
        <f>'BAR BB| Open rates'!K18*0.8</f>
        <v>10960</v>
      </c>
      <c r="L18" s="26">
        <f>'BAR BB| Open rates'!L18*0.8</f>
        <v>10160</v>
      </c>
      <c r="M18" s="26">
        <f>'BAR BB| Open rates'!M18*0.8</f>
        <v>10960</v>
      </c>
      <c r="N18" s="26">
        <f>'BAR BB| Open rates'!N18*0.8</f>
        <v>10160</v>
      </c>
      <c r="O18" s="26">
        <f>'BAR BB| Open rates'!O18*0.8</f>
        <v>10960</v>
      </c>
      <c r="P18" s="26">
        <f>'BAR BB| Open rates'!P18*0.8</f>
        <v>10160</v>
      </c>
      <c r="Q18" s="26">
        <f>'BAR BB| Open rates'!Q18*0.8</f>
        <v>10160</v>
      </c>
      <c r="R18" s="26">
        <f>'BAR BB| Open rates'!R18*0.8</f>
        <v>10960</v>
      </c>
      <c r="S18" s="26">
        <f>'BAR BB| Open rates'!S18*0.8</f>
        <v>10960</v>
      </c>
      <c r="T18" s="26">
        <f>'BAR BB| Open rates'!T18*0.8</f>
        <v>10960</v>
      </c>
      <c r="U18" s="26">
        <f>'BAR BB| Open rates'!U18*0.8</f>
        <v>10960</v>
      </c>
      <c r="V18" s="26">
        <f>'BAR BB| Open rates'!V18*0.8</f>
        <v>12960</v>
      </c>
      <c r="W18" s="26">
        <f>'BAR BB| Open rates'!W18*0.8</f>
        <v>12000</v>
      </c>
      <c r="X18" s="26">
        <f>'BAR BB| Open rates'!X18*0.8</f>
        <v>18400</v>
      </c>
      <c r="Y18" s="26">
        <f>'BAR BB| Open rates'!Y18*0.8</f>
        <v>38320</v>
      </c>
      <c r="Z18" s="26">
        <f>'BAR BB| Open rates'!Z18*0.8</f>
        <v>38320</v>
      </c>
      <c r="AA18" s="26">
        <f>'BAR BB| Open rates'!AA18*0.8</f>
        <v>38320</v>
      </c>
      <c r="AB18" s="26">
        <f>'BAR BB| Open rates'!AB18*0.8</f>
        <v>40720</v>
      </c>
      <c r="AC18" s="26">
        <f>'BAR BB| Open rates'!AC18*0.8</f>
        <v>38320</v>
      </c>
      <c r="AD18" s="26">
        <f>'BAR BB| Open rates'!AD18*0.8</f>
        <v>27120</v>
      </c>
      <c r="AE18" s="26">
        <f>'BAR BB| Open rates'!AE18*0.8</f>
        <v>19920</v>
      </c>
      <c r="AF18" s="26">
        <f>'BAR BB| Open rates'!AF18*0.8</f>
        <v>21520</v>
      </c>
      <c r="AG18" s="26">
        <f>'BAR BB| Open rates'!AG18*0.8</f>
        <v>23120</v>
      </c>
      <c r="AH18" s="26">
        <f>'BAR BB| Open rates'!AH18*0.8</f>
        <v>21520</v>
      </c>
      <c r="AI18" s="26">
        <f>'BAR BB| Open rates'!AI18*0.8</f>
        <v>23120</v>
      </c>
      <c r="AJ18" s="26">
        <f>'BAR BB| Open rates'!AJ18*0.8</f>
        <v>24720</v>
      </c>
      <c r="AK18" s="26">
        <f>'BAR BB| Open rates'!AK18*0.8</f>
        <v>28720</v>
      </c>
      <c r="AL18" s="26">
        <f>'BAR BB| Open rates'!AL18*0.8</f>
        <v>31920</v>
      </c>
      <c r="AM18" s="26">
        <f>'BAR BB| Open rates'!AM18*0.8</f>
        <v>28720</v>
      </c>
      <c r="AN18" s="26">
        <f>'BAR BB| Open rates'!AN18*0.8</f>
        <v>35120</v>
      </c>
      <c r="AO18" s="26">
        <f>'BAR BB| Open rates'!AO18*0.8</f>
        <v>37520</v>
      </c>
      <c r="AP18" s="26">
        <f>'BAR BB| Open rates'!AP18*0.8</f>
        <v>24720</v>
      </c>
      <c r="AQ18" s="26">
        <f>'BAR BB| Open rates'!AQ18*0.8</f>
        <v>19920</v>
      </c>
      <c r="AR18" s="26">
        <f>'BAR BB| Open rates'!AR18*0.8</f>
        <v>16880</v>
      </c>
      <c r="AS18" s="26">
        <f>'BAR BB| Open rates'!AS18*0.8</f>
        <v>16080</v>
      </c>
      <c r="AT18" s="26">
        <f>'BAR BB| Open rates'!AT18*0.8</f>
        <v>15120</v>
      </c>
      <c r="AU18" s="26">
        <f>'BAR BB| Open rates'!AU18*0.8</f>
        <v>12000</v>
      </c>
      <c r="AV18" s="26">
        <f>'BAR BB| Open rates'!AV18*0.8</f>
        <v>13520</v>
      </c>
      <c r="AW18" s="26">
        <f>'BAR BB| Open rates'!AW18*0.8</f>
        <v>14080</v>
      </c>
      <c r="AX18" s="26">
        <f>'BAR BB| Open rates'!AX18*0.8</f>
        <v>13520</v>
      </c>
      <c r="AY18" s="26">
        <f>'BAR BB| Open rates'!AY18*0.8</f>
        <v>13520</v>
      </c>
      <c r="AZ18" s="26">
        <f>'BAR BB| Open rates'!AZ18*0.8</f>
        <v>14080</v>
      </c>
      <c r="BA18" s="26">
        <f>'BAR BB| Open rates'!BA18*0.8</f>
        <v>13520</v>
      </c>
      <c r="BB18" s="26">
        <f>'BAR BB| Open rates'!BB18*0.8</f>
        <v>14080</v>
      </c>
      <c r="BC18" s="26">
        <f>'BAR BB| Open rates'!BC18*0.8</f>
        <v>13520</v>
      </c>
    </row>
    <row r="19" spans="1:55" s="76" customFormat="1" ht="12" customHeight="1" x14ac:dyDescent="0.2">
      <c r="A19" s="15">
        <v>2</v>
      </c>
      <c r="B19" s="26">
        <f>'BAR BB| Open rates'!B19*0.8</f>
        <v>13200</v>
      </c>
      <c r="C19" s="26">
        <f>'BAR BB| Open rates'!C19*0.8</f>
        <v>14160</v>
      </c>
      <c r="D19" s="26">
        <f>'BAR BB| Open rates'!D19*0.8</f>
        <v>14160</v>
      </c>
      <c r="E19" s="26">
        <f>'BAR BB| Open rates'!E19*0.8</f>
        <v>17200</v>
      </c>
      <c r="F19" s="26">
        <f>'BAR BB| Open rates'!F19*0.8</f>
        <v>12160</v>
      </c>
      <c r="G19" s="26">
        <f>'BAR BB| Open rates'!G19*0.8</f>
        <v>12160</v>
      </c>
      <c r="H19" s="26">
        <f>'BAR BB| Open rates'!H19*0.8</f>
        <v>11360</v>
      </c>
      <c r="I19" s="26">
        <f>'BAR BB| Open rates'!I19*0.8</f>
        <v>12160</v>
      </c>
      <c r="J19" s="26">
        <f>'BAR BB| Open rates'!J19*0.8</f>
        <v>11360</v>
      </c>
      <c r="K19" s="26">
        <f>'BAR BB| Open rates'!K19*0.8</f>
        <v>12160</v>
      </c>
      <c r="L19" s="26">
        <f>'BAR BB| Open rates'!L19*0.8</f>
        <v>11360</v>
      </c>
      <c r="M19" s="26">
        <f>'BAR BB| Open rates'!M19*0.8</f>
        <v>12160</v>
      </c>
      <c r="N19" s="26">
        <f>'BAR BB| Open rates'!N19*0.8</f>
        <v>11360</v>
      </c>
      <c r="O19" s="26">
        <f>'BAR BB| Open rates'!O19*0.8</f>
        <v>12160</v>
      </c>
      <c r="P19" s="26">
        <f>'BAR BB| Open rates'!P19*0.8</f>
        <v>11360</v>
      </c>
      <c r="Q19" s="26">
        <f>'BAR BB| Open rates'!Q19*0.8</f>
        <v>11360</v>
      </c>
      <c r="R19" s="26">
        <f>'BAR BB| Open rates'!R19*0.8</f>
        <v>12160</v>
      </c>
      <c r="S19" s="26">
        <f>'BAR BB| Open rates'!S19*0.8</f>
        <v>12160</v>
      </c>
      <c r="T19" s="26">
        <f>'BAR BB| Open rates'!T19*0.8</f>
        <v>12160</v>
      </c>
      <c r="U19" s="26">
        <f>'BAR BB| Open rates'!U19*0.8</f>
        <v>12160</v>
      </c>
      <c r="V19" s="26">
        <f>'BAR BB| Open rates'!V19*0.8</f>
        <v>14160</v>
      </c>
      <c r="W19" s="26">
        <f>'BAR BB| Open rates'!W19*0.8</f>
        <v>13200</v>
      </c>
      <c r="X19" s="26">
        <f>'BAR BB| Open rates'!X19*0.8</f>
        <v>19600</v>
      </c>
      <c r="Y19" s="26">
        <f>'BAR BB| Open rates'!Y19*0.8</f>
        <v>39920</v>
      </c>
      <c r="Z19" s="26">
        <f>'BAR BB| Open rates'!Z19*0.8</f>
        <v>39920</v>
      </c>
      <c r="AA19" s="26">
        <f>'BAR BB| Open rates'!AA19*0.8</f>
        <v>39920</v>
      </c>
      <c r="AB19" s="26">
        <f>'BAR BB| Open rates'!AB19*0.8</f>
        <v>42320</v>
      </c>
      <c r="AC19" s="26">
        <f>'BAR BB| Open rates'!AC19*0.8</f>
        <v>39920</v>
      </c>
      <c r="AD19" s="26">
        <f>'BAR BB| Open rates'!AD19*0.8</f>
        <v>28720</v>
      </c>
      <c r="AE19" s="26">
        <f>'BAR BB| Open rates'!AE19*0.8</f>
        <v>21520</v>
      </c>
      <c r="AF19" s="26">
        <f>'BAR BB| Open rates'!AF19*0.8</f>
        <v>23120</v>
      </c>
      <c r="AG19" s="26">
        <f>'BAR BB| Open rates'!AG19*0.8</f>
        <v>24720</v>
      </c>
      <c r="AH19" s="26">
        <f>'BAR BB| Open rates'!AH19*0.8</f>
        <v>23120</v>
      </c>
      <c r="AI19" s="26">
        <f>'BAR BB| Open rates'!AI19*0.8</f>
        <v>24720</v>
      </c>
      <c r="AJ19" s="26">
        <f>'BAR BB| Open rates'!AJ19*0.8</f>
        <v>26320</v>
      </c>
      <c r="AK19" s="26">
        <f>'BAR BB| Open rates'!AK19*0.8</f>
        <v>30320</v>
      </c>
      <c r="AL19" s="26">
        <f>'BAR BB| Open rates'!AL19*0.8</f>
        <v>33520</v>
      </c>
      <c r="AM19" s="26">
        <f>'BAR BB| Open rates'!AM19*0.8</f>
        <v>30320</v>
      </c>
      <c r="AN19" s="26">
        <f>'BAR BB| Open rates'!AN19*0.8</f>
        <v>36720</v>
      </c>
      <c r="AO19" s="26">
        <f>'BAR BB| Open rates'!AO19*0.8</f>
        <v>39120</v>
      </c>
      <c r="AP19" s="26">
        <f>'BAR BB| Open rates'!AP19*0.8</f>
        <v>26320</v>
      </c>
      <c r="AQ19" s="26">
        <f>'BAR BB| Open rates'!AQ19*0.8</f>
        <v>21520</v>
      </c>
      <c r="AR19" s="26">
        <f>'BAR BB| Open rates'!AR19*0.8</f>
        <v>18480</v>
      </c>
      <c r="AS19" s="26">
        <f>'BAR BB| Open rates'!AS19*0.8</f>
        <v>17680</v>
      </c>
      <c r="AT19" s="26">
        <f>'BAR BB| Open rates'!AT19*0.8</f>
        <v>16720</v>
      </c>
      <c r="AU19" s="26">
        <f>'BAR BB| Open rates'!AU19*0.8</f>
        <v>13600</v>
      </c>
      <c r="AV19" s="26">
        <f>'BAR BB| Open rates'!AV19*0.8</f>
        <v>15120</v>
      </c>
      <c r="AW19" s="26">
        <f>'BAR BB| Open rates'!AW19*0.8</f>
        <v>15680</v>
      </c>
      <c r="AX19" s="26">
        <f>'BAR BB| Open rates'!AX19*0.8</f>
        <v>15120</v>
      </c>
      <c r="AY19" s="26">
        <f>'BAR BB| Open rates'!AY19*0.8</f>
        <v>15120</v>
      </c>
      <c r="AZ19" s="26">
        <f>'BAR BB| Open rates'!AZ19*0.8</f>
        <v>15680</v>
      </c>
      <c r="BA19" s="26">
        <f>'BAR BB| Open rates'!BA19*0.8</f>
        <v>15120</v>
      </c>
      <c r="BB19" s="26">
        <f>'BAR BB| Open rates'!BB19*0.8</f>
        <v>15680</v>
      </c>
      <c r="BC19" s="26">
        <f>'BAR BB| Open rates'!BC19*0.8</f>
        <v>15120</v>
      </c>
    </row>
    <row r="20" spans="1:55" s="76" customFormat="1" ht="12" customHeight="1" x14ac:dyDescent="0.2">
      <c r="A20" s="75" t="s">
        <v>56</v>
      </c>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row>
    <row r="21" spans="1:55" s="76" customFormat="1" ht="12" customHeight="1" x14ac:dyDescent="0.2">
      <c r="A21" s="15">
        <v>1</v>
      </c>
      <c r="B21" s="26">
        <f>'BAR BB| Open rates'!B21*0.8</f>
        <v>13520</v>
      </c>
      <c r="C21" s="26">
        <f>'BAR BB| Open rates'!C21*0.8</f>
        <v>14480</v>
      </c>
      <c r="D21" s="26">
        <f>'BAR BB| Open rates'!D21*0.8</f>
        <v>14480</v>
      </c>
      <c r="E21" s="26">
        <f>'BAR BB| Open rates'!E21*0.8</f>
        <v>17520</v>
      </c>
      <c r="F21" s="26">
        <f>'BAR BB| Open rates'!F21*0.8</f>
        <v>12480</v>
      </c>
      <c r="G21" s="26">
        <f>'BAR BB| Open rates'!G21*0.8</f>
        <v>12480</v>
      </c>
      <c r="H21" s="26">
        <f>'BAR BB| Open rates'!H21*0.8</f>
        <v>11680</v>
      </c>
      <c r="I21" s="26">
        <f>'BAR BB| Open rates'!I21*0.8</f>
        <v>12480</v>
      </c>
      <c r="J21" s="26">
        <f>'BAR BB| Open rates'!J21*0.8</f>
        <v>11680</v>
      </c>
      <c r="K21" s="26">
        <f>'BAR BB| Open rates'!K21*0.8</f>
        <v>12480</v>
      </c>
      <c r="L21" s="26">
        <f>'BAR BB| Open rates'!L21*0.8</f>
        <v>11680</v>
      </c>
      <c r="M21" s="26">
        <f>'BAR BB| Open rates'!M21*0.8</f>
        <v>12480</v>
      </c>
      <c r="N21" s="26">
        <f>'BAR BB| Open rates'!N21*0.8</f>
        <v>11680</v>
      </c>
      <c r="O21" s="26">
        <f>'BAR BB| Open rates'!O21*0.8</f>
        <v>12480</v>
      </c>
      <c r="P21" s="26">
        <f>'BAR BB| Open rates'!P21*0.8</f>
        <v>11680</v>
      </c>
      <c r="Q21" s="26">
        <f>'BAR BB| Open rates'!Q21*0.8</f>
        <v>11680</v>
      </c>
      <c r="R21" s="26">
        <f>'BAR BB| Open rates'!R21*0.8</f>
        <v>12480</v>
      </c>
      <c r="S21" s="26">
        <f>'BAR BB| Open rates'!S21*0.8</f>
        <v>12480</v>
      </c>
      <c r="T21" s="26">
        <f>'BAR BB| Open rates'!T21*0.8</f>
        <v>12480</v>
      </c>
      <c r="U21" s="26">
        <f>'BAR BB| Open rates'!U21*0.8</f>
        <v>12480</v>
      </c>
      <c r="V21" s="26">
        <f>'BAR BB| Open rates'!V21*0.8</f>
        <v>14480</v>
      </c>
      <c r="W21" s="26">
        <f>'BAR BB| Open rates'!W21*0.8</f>
        <v>13520</v>
      </c>
      <c r="X21" s="26">
        <f>'BAR BB| Open rates'!X21*0.8</f>
        <v>19920</v>
      </c>
      <c r="Y21" s="26">
        <f>'BAR BB| Open rates'!Y21*0.8</f>
        <v>63120</v>
      </c>
      <c r="Z21" s="26">
        <f>'BAR BB| Open rates'!Z21*0.8</f>
        <v>63120</v>
      </c>
      <c r="AA21" s="26">
        <f>'BAR BB| Open rates'!AA21*0.8</f>
        <v>63120</v>
      </c>
      <c r="AB21" s="26">
        <f>'BAR BB| Open rates'!AB21*0.8</f>
        <v>65520</v>
      </c>
      <c r="AC21" s="26">
        <f>'BAR BB| Open rates'!AC21*0.8</f>
        <v>63120</v>
      </c>
      <c r="AD21" s="26">
        <f>'BAR BB| Open rates'!AD21*0.8</f>
        <v>42320</v>
      </c>
      <c r="AE21" s="26">
        <f>'BAR BB| Open rates'!AE21*0.8</f>
        <v>35120</v>
      </c>
      <c r="AF21" s="26">
        <f>'BAR BB| Open rates'!AF21*0.8</f>
        <v>36720</v>
      </c>
      <c r="AG21" s="26">
        <f>'BAR BB| Open rates'!AG21*0.8</f>
        <v>38320</v>
      </c>
      <c r="AH21" s="26">
        <f>'BAR BB| Open rates'!AH21*0.8</f>
        <v>36720</v>
      </c>
      <c r="AI21" s="26">
        <f>'BAR BB| Open rates'!AI21*0.8</f>
        <v>38320</v>
      </c>
      <c r="AJ21" s="26">
        <f>'BAR BB| Open rates'!AJ21*0.8</f>
        <v>39920</v>
      </c>
      <c r="AK21" s="26">
        <f>'BAR BB| Open rates'!AK21*0.8</f>
        <v>47920</v>
      </c>
      <c r="AL21" s="26">
        <f>'BAR BB| Open rates'!AL21*0.8</f>
        <v>51120</v>
      </c>
      <c r="AM21" s="26">
        <f>'BAR BB| Open rates'!AM21*0.8</f>
        <v>47920</v>
      </c>
      <c r="AN21" s="26">
        <f>'BAR BB| Open rates'!AN21*0.8</f>
        <v>54320</v>
      </c>
      <c r="AO21" s="26">
        <f>'BAR BB| Open rates'!AO21*0.8</f>
        <v>58320</v>
      </c>
      <c r="AP21" s="26">
        <f>'BAR BB| Open rates'!AP21*0.8</f>
        <v>39920</v>
      </c>
      <c r="AQ21" s="26">
        <f>'BAR BB| Open rates'!AQ21*0.8</f>
        <v>35120</v>
      </c>
      <c r="AR21" s="26">
        <f>'BAR BB| Open rates'!AR21*0.8</f>
        <v>32080</v>
      </c>
      <c r="AS21" s="26">
        <f>'BAR BB| Open rates'!AS21*0.8</f>
        <v>31280</v>
      </c>
      <c r="AT21" s="26">
        <f>'BAR BB| Open rates'!AT21*0.8</f>
        <v>30320</v>
      </c>
      <c r="AU21" s="26">
        <f>'BAR BB| Open rates'!AU21*0.8</f>
        <v>13520</v>
      </c>
      <c r="AV21" s="26">
        <f>'BAR BB| Open rates'!AV21*0.8</f>
        <v>28720</v>
      </c>
      <c r="AW21" s="26">
        <f>'BAR BB| Open rates'!AW21*0.8</f>
        <v>29280</v>
      </c>
      <c r="AX21" s="26">
        <f>'BAR BB| Open rates'!AX21*0.8</f>
        <v>28720</v>
      </c>
      <c r="AY21" s="26">
        <f>'BAR BB| Open rates'!AY21*0.8</f>
        <v>28720</v>
      </c>
      <c r="AZ21" s="26">
        <f>'BAR BB| Open rates'!AZ21*0.8</f>
        <v>29280</v>
      </c>
      <c r="BA21" s="26">
        <f>'BAR BB| Open rates'!BA21*0.8</f>
        <v>28720</v>
      </c>
      <c r="BB21" s="26">
        <f>'BAR BB| Open rates'!BB21*0.8</f>
        <v>29280</v>
      </c>
      <c r="BC21" s="26">
        <f>'BAR BB| Open rates'!BC21*0.8</f>
        <v>28720</v>
      </c>
    </row>
    <row r="22" spans="1:55" s="76" customFormat="1" ht="12" customHeight="1" x14ac:dyDescent="0.2">
      <c r="A22" s="15">
        <v>2</v>
      </c>
      <c r="B22" s="26">
        <f>'BAR BB| Open rates'!B22*0.8</f>
        <v>14720</v>
      </c>
      <c r="C22" s="26">
        <f>'BAR BB| Open rates'!C22*0.8</f>
        <v>15680</v>
      </c>
      <c r="D22" s="26">
        <f>'BAR BB| Open rates'!D22*0.8</f>
        <v>15680</v>
      </c>
      <c r="E22" s="26">
        <f>'BAR BB| Open rates'!E22*0.8</f>
        <v>18720</v>
      </c>
      <c r="F22" s="26">
        <f>'BAR BB| Open rates'!F22*0.8</f>
        <v>13680</v>
      </c>
      <c r="G22" s="26">
        <f>'BAR BB| Open rates'!G22*0.8</f>
        <v>13680</v>
      </c>
      <c r="H22" s="26">
        <f>'BAR BB| Open rates'!H22*0.8</f>
        <v>12880</v>
      </c>
      <c r="I22" s="26">
        <f>'BAR BB| Open rates'!I22*0.8</f>
        <v>13680</v>
      </c>
      <c r="J22" s="26">
        <f>'BAR BB| Open rates'!J22*0.8</f>
        <v>12880</v>
      </c>
      <c r="K22" s="26">
        <f>'BAR BB| Open rates'!K22*0.8</f>
        <v>13680</v>
      </c>
      <c r="L22" s="26">
        <f>'BAR BB| Open rates'!L22*0.8</f>
        <v>12880</v>
      </c>
      <c r="M22" s="26">
        <f>'BAR BB| Open rates'!M22*0.8</f>
        <v>13680</v>
      </c>
      <c r="N22" s="26">
        <f>'BAR BB| Open rates'!N22*0.8</f>
        <v>12880</v>
      </c>
      <c r="O22" s="26">
        <f>'BAR BB| Open rates'!O22*0.8</f>
        <v>13680</v>
      </c>
      <c r="P22" s="26">
        <f>'BAR BB| Open rates'!P22*0.8</f>
        <v>12880</v>
      </c>
      <c r="Q22" s="26">
        <f>'BAR BB| Open rates'!Q22*0.8</f>
        <v>12880</v>
      </c>
      <c r="R22" s="26">
        <f>'BAR BB| Open rates'!R22*0.8</f>
        <v>13680</v>
      </c>
      <c r="S22" s="26">
        <f>'BAR BB| Open rates'!S22*0.8</f>
        <v>13680</v>
      </c>
      <c r="T22" s="26">
        <f>'BAR BB| Open rates'!T22*0.8</f>
        <v>13680</v>
      </c>
      <c r="U22" s="26">
        <f>'BAR BB| Open rates'!U22*0.8</f>
        <v>13680</v>
      </c>
      <c r="V22" s="26">
        <f>'BAR BB| Open rates'!V22*0.8</f>
        <v>15680</v>
      </c>
      <c r="W22" s="26">
        <f>'BAR BB| Open rates'!W22*0.8</f>
        <v>14720</v>
      </c>
      <c r="X22" s="26">
        <f>'BAR BB| Open rates'!X22*0.8</f>
        <v>21120</v>
      </c>
      <c r="Y22" s="26">
        <f>'BAR BB| Open rates'!Y22*0.8</f>
        <v>64720</v>
      </c>
      <c r="Z22" s="26">
        <f>'BAR BB| Open rates'!Z22*0.8</f>
        <v>64720</v>
      </c>
      <c r="AA22" s="26">
        <f>'BAR BB| Open rates'!AA22*0.8</f>
        <v>64720</v>
      </c>
      <c r="AB22" s="26">
        <f>'BAR BB| Open rates'!AB22*0.8</f>
        <v>67120</v>
      </c>
      <c r="AC22" s="26">
        <f>'BAR BB| Open rates'!AC22*0.8</f>
        <v>64720</v>
      </c>
      <c r="AD22" s="26">
        <f>'BAR BB| Open rates'!AD22*0.8</f>
        <v>43920</v>
      </c>
      <c r="AE22" s="26">
        <f>'BAR BB| Open rates'!AE22*0.8</f>
        <v>36720</v>
      </c>
      <c r="AF22" s="26">
        <f>'BAR BB| Open rates'!AF22*0.8</f>
        <v>38320</v>
      </c>
      <c r="AG22" s="26">
        <f>'BAR BB| Open rates'!AG22*0.8</f>
        <v>39920</v>
      </c>
      <c r="AH22" s="26">
        <f>'BAR BB| Open rates'!AH22*0.8</f>
        <v>38320</v>
      </c>
      <c r="AI22" s="26">
        <f>'BAR BB| Open rates'!AI22*0.8</f>
        <v>39920</v>
      </c>
      <c r="AJ22" s="26">
        <f>'BAR BB| Open rates'!AJ22*0.8</f>
        <v>41520</v>
      </c>
      <c r="AK22" s="26">
        <f>'BAR BB| Open rates'!AK22*0.8</f>
        <v>49520</v>
      </c>
      <c r="AL22" s="26">
        <f>'BAR BB| Open rates'!AL22*0.8</f>
        <v>52720</v>
      </c>
      <c r="AM22" s="26">
        <f>'BAR BB| Open rates'!AM22*0.8</f>
        <v>49520</v>
      </c>
      <c r="AN22" s="26">
        <f>'BAR BB| Open rates'!AN22*0.8</f>
        <v>55920</v>
      </c>
      <c r="AO22" s="26">
        <f>'BAR BB| Open rates'!AO22*0.8</f>
        <v>59920</v>
      </c>
      <c r="AP22" s="26">
        <f>'BAR BB| Open rates'!AP22*0.8</f>
        <v>41520</v>
      </c>
      <c r="AQ22" s="26">
        <f>'BAR BB| Open rates'!AQ22*0.8</f>
        <v>36720</v>
      </c>
      <c r="AR22" s="26">
        <f>'BAR BB| Open rates'!AR22*0.8</f>
        <v>33680</v>
      </c>
      <c r="AS22" s="26">
        <f>'BAR BB| Open rates'!AS22*0.8</f>
        <v>32880</v>
      </c>
      <c r="AT22" s="26">
        <f>'BAR BB| Open rates'!AT22*0.8</f>
        <v>31920</v>
      </c>
      <c r="AU22" s="26">
        <f>'BAR BB| Open rates'!AU22*0.8</f>
        <v>15120</v>
      </c>
      <c r="AV22" s="26">
        <f>'BAR BB| Open rates'!AV22*0.8</f>
        <v>30320</v>
      </c>
      <c r="AW22" s="26">
        <f>'BAR BB| Open rates'!AW22*0.8</f>
        <v>30880</v>
      </c>
      <c r="AX22" s="26">
        <f>'BAR BB| Open rates'!AX22*0.8</f>
        <v>30320</v>
      </c>
      <c r="AY22" s="26">
        <f>'BAR BB| Open rates'!AY22*0.8</f>
        <v>30320</v>
      </c>
      <c r="AZ22" s="26">
        <f>'BAR BB| Open rates'!AZ22*0.8</f>
        <v>30880</v>
      </c>
      <c r="BA22" s="26">
        <f>'BAR BB| Open rates'!BA22*0.8</f>
        <v>30320</v>
      </c>
      <c r="BB22" s="26">
        <f>'BAR BB| Open rates'!BB22*0.8</f>
        <v>30880</v>
      </c>
      <c r="BC22" s="26">
        <f>'BAR BB| Open rates'!BC22*0.8</f>
        <v>30320</v>
      </c>
    </row>
    <row r="23" spans="1:55" s="76" customFormat="1" ht="12" customHeight="1" x14ac:dyDescent="0.2">
      <c r="A23" s="15">
        <v>3</v>
      </c>
      <c r="B23" s="26">
        <f>'BAR BB| Open rates'!B23*0.8</f>
        <v>15920</v>
      </c>
      <c r="C23" s="26">
        <f>'BAR BB| Open rates'!C23*0.8</f>
        <v>16880</v>
      </c>
      <c r="D23" s="26">
        <f>'BAR BB| Open rates'!D23*0.8</f>
        <v>16880</v>
      </c>
      <c r="E23" s="26">
        <f>'BAR BB| Open rates'!E23*0.8</f>
        <v>19920</v>
      </c>
      <c r="F23" s="26">
        <f>'BAR BB| Open rates'!F23*0.8</f>
        <v>14880</v>
      </c>
      <c r="G23" s="26">
        <f>'BAR BB| Open rates'!G23*0.8</f>
        <v>14880</v>
      </c>
      <c r="H23" s="26">
        <f>'BAR BB| Open rates'!H23*0.8</f>
        <v>14080</v>
      </c>
      <c r="I23" s="26">
        <f>'BAR BB| Open rates'!I23*0.8</f>
        <v>14880</v>
      </c>
      <c r="J23" s="26">
        <f>'BAR BB| Open rates'!J23*0.8</f>
        <v>14080</v>
      </c>
      <c r="K23" s="26">
        <f>'BAR BB| Open rates'!K23*0.8</f>
        <v>14880</v>
      </c>
      <c r="L23" s="26">
        <f>'BAR BB| Open rates'!L23*0.8</f>
        <v>14080</v>
      </c>
      <c r="M23" s="26">
        <f>'BAR BB| Open rates'!M23*0.8</f>
        <v>14880</v>
      </c>
      <c r="N23" s="26">
        <f>'BAR BB| Open rates'!N23*0.8</f>
        <v>14080</v>
      </c>
      <c r="O23" s="26">
        <f>'BAR BB| Open rates'!O23*0.8</f>
        <v>14880</v>
      </c>
      <c r="P23" s="26">
        <f>'BAR BB| Open rates'!P23*0.8</f>
        <v>14080</v>
      </c>
      <c r="Q23" s="26">
        <f>'BAR BB| Open rates'!Q23*0.8</f>
        <v>14080</v>
      </c>
      <c r="R23" s="26">
        <f>'BAR BB| Open rates'!R23*0.8</f>
        <v>14880</v>
      </c>
      <c r="S23" s="26">
        <f>'BAR BB| Open rates'!S23*0.8</f>
        <v>14880</v>
      </c>
      <c r="T23" s="26">
        <f>'BAR BB| Open rates'!T23*0.8</f>
        <v>14880</v>
      </c>
      <c r="U23" s="26">
        <f>'BAR BB| Open rates'!U23*0.8</f>
        <v>14880</v>
      </c>
      <c r="V23" s="26">
        <f>'BAR BB| Open rates'!V23*0.8</f>
        <v>16880</v>
      </c>
      <c r="W23" s="26">
        <f>'BAR BB| Open rates'!W23*0.8</f>
        <v>15920</v>
      </c>
      <c r="X23" s="26">
        <f>'BAR BB| Open rates'!X23*0.8</f>
        <v>22320</v>
      </c>
      <c r="Y23" s="26">
        <f>'BAR BB| Open rates'!Y23*0.8</f>
        <v>66320</v>
      </c>
      <c r="Z23" s="26">
        <f>'BAR BB| Open rates'!Z23*0.8</f>
        <v>66320</v>
      </c>
      <c r="AA23" s="26">
        <f>'BAR BB| Open rates'!AA23*0.8</f>
        <v>66320</v>
      </c>
      <c r="AB23" s="26">
        <f>'BAR BB| Open rates'!AB23*0.8</f>
        <v>68720</v>
      </c>
      <c r="AC23" s="26">
        <f>'BAR BB| Open rates'!AC23*0.8</f>
        <v>66320</v>
      </c>
      <c r="AD23" s="26">
        <f>'BAR BB| Open rates'!AD23*0.8</f>
        <v>45520</v>
      </c>
      <c r="AE23" s="26">
        <f>'BAR BB| Open rates'!AE23*0.8</f>
        <v>38320</v>
      </c>
      <c r="AF23" s="26">
        <f>'BAR BB| Open rates'!AF23*0.8</f>
        <v>39920</v>
      </c>
      <c r="AG23" s="26">
        <f>'BAR BB| Open rates'!AG23*0.8</f>
        <v>41520</v>
      </c>
      <c r="AH23" s="26">
        <f>'BAR BB| Open rates'!AH23*0.8</f>
        <v>39920</v>
      </c>
      <c r="AI23" s="26">
        <f>'BAR BB| Open rates'!AI23*0.8</f>
        <v>41520</v>
      </c>
      <c r="AJ23" s="26">
        <f>'BAR BB| Open rates'!AJ23*0.8</f>
        <v>43120</v>
      </c>
      <c r="AK23" s="26">
        <f>'BAR BB| Open rates'!AK23*0.8</f>
        <v>51120</v>
      </c>
      <c r="AL23" s="26">
        <f>'BAR BB| Open rates'!AL23*0.8</f>
        <v>54320</v>
      </c>
      <c r="AM23" s="26">
        <f>'BAR BB| Open rates'!AM23*0.8</f>
        <v>51120</v>
      </c>
      <c r="AN23" s="26">
        <f>'BAR BB| Open rates'!AN23*0.8</f>
        <v>57520</v>
      </c>
      <c r="AO23" s="26">
        <f>'BAR BB| Open rates'!AO23*0.8</f>
        <v>61520</v>
      </c>
      <c r="AP23" s="26">
        <f>'BAR BB| Open rates'!AP23*0.8</f>
        <v>43120</v>
      </c>
      <c r="AQ23" s="26">
        <f>'BAR BB| Open rates'!AQ23*0.8</f>
        <v>38320</v>
      </c>
      <c r="AR23" s="26">
        <f>'BAR BB| Open rates'!AR23*0.8</f>
        <v>35280</v>
      </c>
      <c r="AS23" s="26">
        <f>'BAR BB| Open rates'!AS23*0.8</f>
        <v>34480</v>
      </c>
      <c r="AT23" s="26">
        <f>'BAR BB| Open rates'!AT23*0.8</f>
        <v>33520</v>
      </c>
      <c r="AU23" s="26">
        <f>'BAR BB| Open rates'!AU23*0.8</f>
        <v>16720</v>
      </c>
      <c r="AV23" s="26">
        <f>'BAR BB| Open rates'!AV23*0.8</f>
        <v>31920</v>
      </c>
      <c r="AW23" s="26">
        <f>'BAR BB| Open rates'!AW23*0.8</f>
        <v>32480</v>
      </c>
      <c r="AX23" s="26">
        <f>'BAR BB| Open rates'!AX23*0.8</f>
        <v>31920</v>
      </c>
      <c r="AY23" s="26">
        <f>'BAR BB| Open rates'!AY23*0.8</f>
        <v>31920</v>
      </c>
      <c r="AZ23" s="26">
        <f>'BAR BB| Open rates'!AZ23*0.8</f>
        <v>32480</v>
      </c>
      <c r="BA23" s="26">
        <f>'BAR BB| Open rates'!BA23*0.8</f>
        <v>31920</v>
      </c>
      <c r="BB23" s="26">
        <f>'BAR BB| Open rates'!BB23*0.8</f>
        <v>32480</v>
      </c>
      <c r="BC23" s="26">
        <f>'BAR BB| Open rates'!BC23*0.8</f>
        <v>31920</v>
      </c>
    </row>
    <row r="24" spans="1:55" s="76" customFormat="1" ht="12" customHeight="1" x14ac:dyDescent="0.2">
      <c r="A24" s="15">
        <v>4</v>
      </c>
      <c r="B24" s="26">
        <f>'BAR BB| Open rates'!B24*0.8</f>
        <v>17120</v>
      </c>
      <c r="C24" s="26">
        <f>'BAR BB| Open rates'!C24*0.8</f>
        <v>18080</v>
      </c>
      <c r="D24" s="26">
        <f>'BAR BB| Open rates'!D24*0.8</f>
        <v>18080</v>
      </c>
      <c r="E24" s="26">
        <f>'BAR BB| Open rates'!E24*0.8</f>
        <v>21120</v>
      </c>
      <c r="F24" s="26">
        <f>'BAR BB| Open rates'!F24*0.8</f>
        <v>16080</v>
      </c>
      <c r="G24" s="26">
        <f>'BAR BB| Open rates'!G24*0.8</f>
        <v>16080</v>
      </c>
      <c r="H24" s="26">
        <f>'BAR BB| Open rates'!H24*0.8</f>
        <v>15280</v>
      </c>
      <c r="I24" s="26">
        <f>'BAR BB| Open rates'!I24*0.8</f>
        <v>16080</v>
      </c>
      <c r="J24" s="26">
        <f>'BAR BB| Open rates'!J24*0.8</f>
        <v>15280</v>
      </c>
      <c r="K24" s="26">
        <f>'BAR BB| Open rates'!K24*0.8</f>
        <v>16080</v>
      </c>
      <c r="L24" s="26">
        <f>'BAR BB| Open rates'!L24*0.8</f>
        <v>15280</v>
      </c>
      <c r="M24" s="26">
        <f>'BAR BB| Open rates'!M24*0.8</f>
        <v>16080</v>
      </c>
      <c r="N24" s="26">
        <f>'BAR BB| Open rates'!N24*0.8</f>
        <v>15280</v>
      </c>
      <c r="O24" s="26">
        <f>'BAR BB| Open rates'!O24*0.8</f>
        <v>16080</v>
      </c>
      <c r="P24" s="26">
        <f>'BAR BB| Open rates'!P24*0.8</f>
        <v>15280</v>
      </c>
      <c r="Q24" s="26">
        <f>'BAR BB| Open rates'!Q24*0.8</f>
        <v>15280</v>
      </c>
      <c r="R24" s="26">
        <f>'BAR BB| Open rates'!R24*0.8</f>
        <v>16080</v>
      </c>
      <c r="S24" s="26">
        <f>'BAR BB| Open rates'!S24*0.8</f>
        <v>16080</v>
      </c>
      <c r="T24" s="26">
        <f>'BAR BB| Open rates'!T24*0.8</f>
        <v>16080</v>
      </c>
      <c r="U24" s="26">
        <f>'BAR BB| Open rates'!U24*0.8</f>
        <v>16080</v>
      </c>
      <c r="V24" s="26">
        <f>'BAR BB| Open rates'!V24*0.8</f>
        <v>18080</v>
      </c>
      <c r="W24" s="26">
        <f>'BAR BB| Open rates'!W24*0.8</f>
        <v>17120</v>
      </c>
      <c r="X24" s="26">
        <f>'BAR BB| Open rates'!X24*0.8</f>
        <v>23520</v>
      </c>
      <c r="Y24" s="26">
        <f>'BAR BB| Open rates'!Y24*0.8</f>
        <v>67920</v>
      </c>
      <c r="Z24" s="26">
        <f>'BAR BB| Open rates'!Z24*0.8</f>
        <v>67920</v>
      </c>
      <c r="AA24" s="26">
        <f>'BAR BB| Open rates'!AA24*0.8</f>
        <v>67920</v>
      </c>
      <c r="AB24" s="26">
        <f>'BAR BB| Open rates'!AB24*0.8</f>
        <v>70320</v>
      </c>
      <c r="AC24" s="26">
        <f>'BAR BB| Open rates'!AC24*0.8</f>
        <v>67920</v>
      </c>
      <c r="AD24" s="26">
        <f>'BAR BB| Open rates'!AD24*0.8</f>
        <v>47120</v>
      </c>
      <c r="AE24" s="26">
        <f>'BAR BB| Open rates'!AE24*0.8</f>
        <v>39920</v>
      </c>
      <c r="AF24" s="26">
        <f>'BAR BB| Open rates'!AF24*0.8</f>
        <v>41520</v>
      </c>
      <c r="AG24" s="26">
        <f>'BAR BB| Open rates'!AG24*0.8</f>
        <v>43120</v>
      </c>
      <c r="AH24" s="26">
        <f>'BAR BB| Open rates'!AH24*0.8</f>
        <v>41520</v>
      </c>
      <c r="AI24" s="26">
        <f>'BAR BB| Open rates'!AI24*0.8</f>
        <v>43120</v>
      </c>
      <c r="AJ24" s="26">
        <f>'BAR BB| Open rates'!AJ24*0.8</f>
        <v>44720</v>
      </c>
      <c r="AK24" s="26">
        <f>'BAR BB| Open rates'!AK24*0.8</f>
        <v>52720</v>
      </c>
      <c r="AL24" s="26">
        <f>'BAR BB| Open rates'!AL24*0.8</f>
        <v>55920</v>
      </c>
      <c r="AM24" s="26">
        <f>'BAR BB| Open rates'!AM24*0.8</f>
        <v>52720</v>
      </c>
      <c r="AN24" s="26">
        <f>'BAR BB| Open rates'!AN24*0.8</f>
        <v>59120</v>
      </c>
      <c r="AO24" s="26">
        <f>'BAR BB| Open rates'!AO24*0.8</f>
        <v>63120</v>
      </c>
      <c r="AP24" s="26">
        <f>'BAR BB| Open rates'!AP24*0.8</f>
        <v>44720</v>
      </c>
      <c r="AQ24" s="26">
        <f>'BAR BB| Open rates'!AQ24*0.8</f>
        <v>39920</v>
      </c>
      <c r="AR24" s="26">
        <f>'BAR BB| Open rates'!AR24*0.8</f>
        <v>36880</v>
      </c>
      <c r="AS24" s="26">
        <f>'BAR BB| Open rates'!AS24*0.8</f>
        <v>36080</v>
      </c>
      <c r="AT24" s="26">
        <f>'BAR BB| Open rates'!AT24*0.8</f>
        <v>35120</v>
      </c>
      <c r="AU24" s="26">
        <f>'BAR BB| Open rates'!AU24*0.8</f>
        <v>18320</v>
      </c>
      <c r="AV24" s="26">
        <f>'BAR BB| Open rates'!AV24*0.8</f>
        <v>33520</v>
      </c>
      <c r="AW24" s="26">
        <f>'BAR BB| Open rates'!AW24*0.8</f>
        <v>34080</v>
      </c>
      <c r="AX24" s="26">
        <f>'BAR BB| Open rates'!AX24*0.8</f>
        <v>33520</v>
      </c>
      <c r="AY24" s="26">
        <f>'BAR BB| Open rates'!AY24*0.8</f>
        <v>33520</v>
      </c>
      <c r="AZ24" s="26">
        <f>'BAR BB| Open rates'!AZ24*0.8</f>
        <v>34080</v>
      </c>
      <c r="BA24" s="26">
        <f>'BAR BB| Open rates'!BA24*0.8</f>
        <v>33520</v>
      </c>
      <c r="BB24" s="26">
        <f>'BAR BB| Open rates'!BB24*0.8</f>
        <v>34080</v>
      </c>
      <c r="BC24" s="26">
        <f>'BAR BB| Open rates'!BC24*0.8</f>
        <v>33520</v>
      </c>
    </row>
    <row r="25" spans="1:55" s="76" customFormat="1" ht="12" customHeight="1" x14ac:dyDescent="0.2">
      <c r="A25" s="75" t="s">
        <v>57</v>
      </c>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row>
    <row r="26" spans="1:55" s="76" customFormat="1" ht="12" customHeight="1" x14ac:dyDescent="0.2">
      <c r="A26" s="15">
        <v>1</v>
      </c>
      <c r="B26" s="26">
        <f>'BAR BB| Open rates'!B26*0.8</f>
        <v>18320</v>
      </c>
      <c r="C26" s="26">
        <f>'BAR BB| Open rates'!C26*0.8</f>
        <v>19280</v>
      </c>
      <c r="D26" s="26">
        <f>'BAR BB| Open rates'!D26*0.8</f>
        <v>19280</v>
      </c>
      <c r="E26" s="26">
        <f>'BAR BB| Open rates'!E26*0.8</f>
        <v>22320</v>
      </c>
      <c r="F26" s="26">
        <f>'BAR BB| Open rates'!F26*0.8</f>
        <v>17280</v>
      </c>
      <c r="G26" s="26">
        <f>'BAR BB| Open rates'!G26*0.8</f>
        <v>17280</v>
      </c>
      <c r="H26" s="26">
        <f>'BAR BB| Open rates'!H26*0.8</f>
        <v>16480</v>
      </c>
      <c r="I26" s="26">
        <f>'BAR BB| Open rates'!I26*0.8</f>
        <v>17280</v>
      </c>
      <c r="J26" s="26">
        <f>'BAR BB| Open rates'!J26*0.8</f>
        <v>16480</v>
      </c>
      <c r="K26" s="26">
        <f>'BAR BB| Open rates'!K26*0.8</f>
        <v>17280</v>
      </c>
      <c r="L26" s="26">
        <f>'BAR BB| Open rates'!L26*0.8</f>
        <v>16480</v>
      </c>
      <c r="M26" s="26">
        <f>'BAR BB| Open rates'!M26*0.8</f>
        <v>17280</v>
      </c>
      <c r="N26" s="26">
        <f>'BAR BB| Open rates'!N26*0.8</f>
        <v>16480</v>
      </c>
      <c r="O26" s="26">
        <f>'BAR BB| Open rates'!O26*0.8</f>
        <v>17280</v>
      </c>
      <c r="P26" s="26">
        <f>'BAR BB| Open rates'!P26*0.8</f>
        <v>16480</v>
      </c>
      <c r="Q26" s="26">
        <f>'BAR BB| Open rates'!Q26*0.8</f>
        <v>16480</v>
      </c>
      <c r="R26" s="26">
        <f>'BAR BB| Open rates'!R26*0.8</f>
        <v>17280</v>
      </c>
      <c r="S26" s="26">
        <f>'BAR BB| Open rates'!S26*0.8</f>
        <v>17280</v>
      </c>
      <c r="T26" s="26">
        <f>'BAR BB| Open rates'!T26*0.8</f>
        <v>17280</v>
      </c>
      <c r="U26" s="26">
        <f>'BAR BB| Open rates'!U26*0.8</f>
        <v>17280</v>
      </c>
      <c r="V26" s="26">
        <f>'BAR BB| Open rates'!V26*0.8</f>
        <v>19280</v>
      </c>
      <c r="W26" s="26">
        <f>'BAR BB| Open rates'!W26*0.8</f>
        <v>18320</v>
      </c>
      <c r="X26" s="26">
        <f>'BAR BB| Open rates'!X26*0.8</f>
        <v>24720</v>
      </c>
      <c r="Y26" s="26">
        <f>'BAR BB| Open rates'!Y26*0.8</f>
        <v>71120</v>
      </c>
      <c r="Z26" s="26">
        <f>'BAR BB| Open rates'!Z26*0.8</f>
        <v>71120</v>
      </c>
      <c r="AA26" s="26">
        <f>'BAR BB| Open rates'!AA26*0.8</f>
        <v>71120</v>
      </c>
      <c r="AB26" s="26">
        <f>'BAR BB| Open rates'!AB26*0.8</f>
        <v>73520</v>
      </c>
      <c r="AC26" s="26">
        <f>'BAR BB| Open rates'!AC26*0.8</f>
        <v>71120</v>
      </c>
      <c r="AD26" s="26">
        <f>'BAR BB| Open rates'!AD26*0.8</f>
        <v>46320</v>
      </c>
      <c r="AE26" s="26">
        <f>'BAR BB| Open rates'!AE26*0.8</f>
        <v>39120</v>
      </c>
      <c r="AF26" s="26">
        <f>'BAR BB| Open rates'!AF26*0.8</f>
        <v>40720</v>
      </c>
      <c r="AG26" s="26">
        <f>'BAR BB| Open rates'!AG26*0.8</f>
        <v>42320</v>
      </c>
      <c r="AH26" s="26">
        <f>'BAR BB| Open rates'!AH26*0.8</f>
        <v>40720</v>
      </c>
      <c r="AI26" s="26">
        <f>'BAR BB| Open rates'!AI26*0.8</f>
        <v>42320</v>
      </c>
      <c r="AJ26" s="26">
        <f>'BAR BB| Open rates'!AJ26*0.8</f>
        <v>43920</v>
      </c>
      <c r="AK26" s="26">
        <f>'BAR BB| Open rates'!AK26*0.8</f>
        <v>63920</v>
      </c>
      <c r="AL26" s="26">
        <f>'BAR BB| Open rates'!AL26*0.8</f>
        <v>67120</v>
      </c>
      <c r="AM26" s="26">
        <f>'BAR BB| Open rates'!AM26*0.8</f>
        <v>63920</v>
      </c>
      <c r="AN26" s="26">
        <f>'BAR BB| Open rates'!AN26*0.8</f>
        <v>70320</v>
      </c>
      <c r="AO26" s="26">
        <f>'BAR BB| Open rates'!AO26*0.8</f>
        <v>74320</v>
      </c>
      <c r="AP26" s="26">
        <f>'BAR BB| Open rates'!AP26*0.8</f>
        <v>43920</v>
      </c>
      <c r="AQ26" s="26">
        <f>'BAR BB| Open rates'!AQ26*0.8</f>
        <v>39120</v>
      </c>
      <c r="AR26" s="26">
        <f>'BAR BB| Open rates'!AR26*0.8</f>
        <v>36080</v>
      </c>
      <c r="AS26" s="26">
        <f>'BAR BB| Open rates'!AS26*0.8</f>
        <v>35280</v>
      </c>
      <c r="AT26" s="26">
        <f>'BAR BB| Open rates'!AT26*0.8</f>
        <v>34320</v>
      </c>
      <c r="AU26" s="26">
        <f>'BAR BB| Open rates'!AU26*0.8</f>
        <v>22320</v>
      </c>
      <c r="AV26" s="26">
        <f>'BAR BB| Open rates'!AV26*0.8</f>
        <v>32720</v>
      </c>
      <c r="AW26" s="26">
        <f>'BAR BB| Open rates'!AW26*0.8</f>
        <v>33280</v>
      </c>
      <c r="AX26" s="26">
        <f>'BAR BB| Open rates'!AX26*0.8</f>
        <v>32720</v>
      </c>
      <c r="AY26" s="26">
        <f>'BAR BB| Open rates'!AY26*0.8</f>
        <v>32720</v>
      </c>
      <c r="AZ26" s="26">
        <f>'BAR BB| Open rates'!AZ26*0.8</f>
        <v>33280</v>
      </c>
      <c r="BA26" s="26">
        <f>'BAR BB| Open rates'!BA26*0.8</f>
        <v>32720</v>
      </c>
      <c r="BB26" s="26">
        <f>'BAR BB| Open rates'!BB26*0.8</f>
        <v>33280</v>
      </c>
      <c r="BC26" s="26">
        <f>'BAR BB| Open rates'!BC26*0.8</f>
        <v>32720</v>
      </c>
    </row>
    <row r="27" spans="1:55" s="76" customFormat="1" ht="12" customHeight="1" x14ac:dyDescent="0.2">
      <c r="A27" s="15">
        <v>2</v>
      </c>
      <c r="B27" s="26">
        <f>'BAR BB| Open rates'!B27*0.8</f>
        <v>19520</v>
      </c>
      <c r="C27" s="26">
        <f>'BAR BB| Open rates'!C27*0.8</f>
        <v>20480</v>
      </c>
      <c r="D27" s="26">
        <f>'BAR BB| Open rates'!D27*0.8</f>
        <v>20480</v>
      </c>
      <c r="E27" s="26">
        <f>'BAR BB| Open rates'!E27*0.8</f>
        <v>23520</v>
      </c>
      <c r="F27" s="26">
        <f>'BAR BB| Open rates'!F27*0.8</f>
        <v>18480</v>
      </c>
      <c r="G27" s="26">
        <f>'BAR BB| Open rates'!G27*0.8</f>
        <v>18480</v>
      </c>
      <c r="H27" s="26">
        <f>'BAR BB| Open rates'!H27*0.8</f>
        <v>17680</v>
      </c>
      <c r="I27" s="26">
        <f>'BAR BB| Open rates'!I27*0.8</f>
        <v>18480</v>
      </c>
      <c r="J27" s="26">
        <f>'BAR BB| Open rates'!J27*0.8</f>
        <v>17680</v>
      </c>
      <c r="K27" s="26">
        <f>'BAR BB| Open rates'!K27*0.8</f>
        <v>18480</v>
      </c>
      <c r="L27" s="26">
        <f>'BAR BB| Open rates'!L27*0.8</f>
        <v>17680</v>
      </c>
      <c r="M27" s="26">
        <f>'BAR BB| Open rates'!M27*0.8</f>
        <v>18480</v>
      </c>
      <c r="N27" s="26">
        <f>'BAR BB| Open rates'!N27*0.8</f>
        <v>17680</v>
      </c>
      <c r="O27" s="26">
        <f>'BAR BB| Open rates'!O27*0.8</f>
        <v>18480</v>
      </c>
      <c r="P27" s="26">
        <f>'BAR BB| Open rates'!P27*0.8</f>
        <v>17680</v>
      </c>
      <c r="Q27" s="26">
        <f>'BAR BB| Open rates'!Q27*0.8</f>
        <v>17680</v>
      </c>
      <c r="R27" s="26">
        <f>'BAR BB| Open rates'!R27*0.8</f>
        <v>18480</v>
      </c>
      <c r="S27" s="26">
        <f>'BAR BB| Open rates'!S27*0.8</f>
        <v>18480</v>
      </c>
      <c r="T27" s="26">
        <f>'BAR BB| Open rates'!T27*0.8</f>
        <v>18480</v>
      </c>
      <c r="U27" s="26">
        <f>'BAR BB| Open rates'!U27*0.8</f>
        <v>18480</v>
      </c>
      <c r="V27" s="26">
        <f>'BAR BB| Open rates'!V27*0.8</f>
        <v>20480</v>
      </c>
      <c r="W27" s="26">
        <f>'BAR BB| Open rates'!W27*0.8</f>
        <v>19520</v>
      </c>
      <c r="X27" s="26">
        <f>'BAR BB| Open rates'!X27*0.8</f>
        <v>25920</v>
      </c>
      <c r="Y27" s="26">
        <f>'BAR BB| Open rates'!Y27*0.8</f>
        <v>72720</v>
      </c>
      <c r="Z27" s="26">
        <f>'BAR BB| Open rates'!Z27*0.8</f>
        <v>72720</v>
      </c>
      <c r="AA27" s="26">
        <f>'BAR BB| Open rates'!AA27*0.8</f>
        <v>72720</v>
      </c>
      <c r="AB27" s="26">
        <f>'BAR BB| Open rates'!AB27*0.8</f>
        <v>75120</v>
      </c>
      <c r="AC27" s="26">
        <f>'BAR BB| Open rates'!AC27*0.8</f>
        <v>72720</v>
      </c>
      <c r="AD27" s="26">
        <f>'BAR BB| Open rates'!AD27*0.8</f>
        <v>47920</v>
      </c>
      <c r="AE27" s="26">
        <f>'BAR BB| Open rates'!AE27*0.8</f>
        <v>40720</v>
      </c>
      <c r="AF27" s="26">
        <f>'BAR BB| Open rates'!AF27*0.8</f>
        <v>42320</v>
      </c>
      <c r="AG27" s="26">
        <f>'BAR BB| Open rates'!AG27*0.8</f>
        <v>43920</v>
      </c>
      <c r="AH27" s="26">
        <f>'BAR BB| Open rates'!AH27*0.8</f>
        <v>42320</v>
      </c>
      <c r="AI27" s="26">
        <f>'BAR BB| Open rates'!AI27*0.8</f>
        <v>43920</v>
      </c>
      <c r="AJ27" s="26">
        <f>'BAR BB| Open rates'!AJ27*0.8</f>
        <v>45520</v>
      </c>
      <c r="AK27" s="26">
        <f>'BAR BB| Open rates'!AK27*0.8</f>
        <v>65520</v>
      </c>
      <c r="AL27" s="26">
        <f>'BAR BB| Open rates'!AL27*0.8</f>
        <v>68720</v>
      </c>
      <c r="AM27" s="26">
        <f>'BAR BB| Open rates'!AM27*0.8</f>
        <v>65520</v>
      </c>
      <c r="AN27" s="26">
        <f>'BAR BB| Open rates'!AN27*0.8</f>
        <v>71920</v>
      </c>
      <c r="AO27" s="26">
        <f>'BAR BB| Open rates'!AO27*0.8</f>
        <v>75920</v>
      </c>
      <c r="AP27" s="26">
        <f>'BAR BB| Open rates'!AP27*0.8</f>
        <v>45520</v>
      </c>
      <c r="AQ27" s="26">
        <f>'BAR BB| Open rates'!AQ27*0.8</f>
        <v>40720</v>
      </c>
      <c r="AR27" s="26">
        <f>'BAR BB| Open rates'!AR27*0.8</f>
        <v>37680</v>
      </c>
      <c r="AS27" s="26">
        <f>'BAR BB| Open rates'!AS27*0.8</f>
        <v>36880</v>
      </c>
      <c r="AT27" s="26">
        <f>'BAR BB| Open rates'!AT27*0.8</f>
        <v>35920</v>
      </c>
      <c r="AU27" s="26">
        <f>'BAR BB| Open rates'!AU27*0.8</f>
        <v>23920</v>
      </c>
      <c r="AV27" s="26">
        <f>'BAR BB| Open rates'!AV27*0.8</f>
        <v>34320</v>
      </c>
      <c r="AW27" s="26">
        <f>'BAR BB| Open rates'!AW27*0.8</f>
        <v>34880</v>
      </c>
      <c r="AX27" s="26">
        <f>'BAR BB| Open rates'!AX27*0.8</f>
        <v>34320</v>
      </c>
      <c r="AY27" s="26">
        <f>'BAR BB| Open rates'!AY27*0.8</f>
        <v>34320</v>
      </c>
      <c r="AZ27" s="26">
        <f>'BAR BB| Open rates'!AZ27*0.8</f>
        <v>34880</v>
      </c>
      <c r="BA27" s="26">
        <f>'BAR BB| Open rates'!BA27*0.8</f>
        <v>34320</v>
      </c>
      <c r="BB27" s="26">
        <f>'BAR BB| Open rates'!BB27*0.8</f>
        <v>34880</v>
      </c>
      <c r="BC27" s="26">
        <f>'BAR BB| Open rates'!BC27*0.8</f>
        <v>34320</v>
      </c>
    </row>
    <row r="28" spans="1:55" s="76" customFormat="1" ht="12" customHeight="1" x14ac:dyDescent="0.2">
      <c r="A28" s="15">
        <v>3</v>
      </c>
      <c r="B28" s="26">
        <f>'BAR BB| Open rates'!B28*0.8</f>
        <v>20720</v>
      </c>
      <c r="C28" s="26">
        <f>'BAR BB| Open rates'!C28*0.8</f>
        <v>21680</v>
      </c>
      <c r="D28" s="26">
        <f>'BAR BB| Open rates'!D28*0.8</f>
        <v>21680</v>
      </c>
      <c r="E28" s="26">
        <f>'BAR BB| Open rates'!E28*0.8</f>
        <v>24720</v>
      </c>
      <c r="F28" s="26">
        <f>'BAR BB| Open rates'!F28*0.8</f>
        <v>19680</v>
      </c>
      <c r="G28" s="26">
        <f>'BAR BB| Open rates'!G28*0.8</f>
        <v>19680</v>
      </c>
      <c r="H28" s="26">
        <f>'BAR BB| Open rates'!H28*0.8</f>
        <v>18880</v>
      </c>
      <c r="I28" s="26">
        <f>'BAR BB| Open rates'!I28*0.8</f>
        <v>19680</v>
      </c>
      <c r="J28" s="26">
        <f>'BAR BB| Open rates'!J28*0.8</f>
        <v>18880</v>
      </c>
      <c r="K28" s="26">
        <f>'BAR BB| Open rates'!K28*0.8</f>
        <v>19680</v>
      </c>
      <c r="L28" s="26">
        <f>'BAR BB| Open rates'!L28*0.8</f>
        <v>18880</v>
      </c>
      <c r="M28" s="26">
        <f>'BAR BB| Open rates'!M28*0.8</f>
        <v>19680</v>
      </c>
      <c r="N28" s="26">
        <f>'BAR BB| Open rates'!N28*0.8</f>
        <v>18880</v>
      </c>
      <c r="O28" s="26">
        <f>'BAR BB| Open rates'!O28*0.8</f>
        <v>19680</v>
      </c>
      <c r="P28" s="26">
        <f>'BAR BB| Open rates'!P28*0.8</f>
        <v>18880</v>
      </c>
      <c r="Q28" s="26">
        <f>'BAR BB| Open rates'!Q28*0.8</f>
        <v>18880</v>
      </c>
      <c r="R28" s="26">
        <f>'BAR BB| Open rates'!R28*0.8</f>
        <v>19680</v>
      </c>
      <c r="S28" s="26">
        <f>'BAR BB| Open rates'!S28*0.8</f>
        <v>19680</v>
      </c>
      <c r="T28" s="26">
        <f>'BAR BB| Open rates'!T28*0.8</f>
        <v>19680</v>
      </c>
      <c r="U28" s="26">
        <f>'BAR BB| Open rates'!U28*0.8</f>
        <v>19680</v>
      </c>
      <c r="V28" s="26">
        <f>'BAR BB| Open rates'!V28*0.8</f>
        <v>21680</v>
      </c>
      <c r="W28" s="26">
        <f>'BAR BB| Open rates'!W28*0.8</f>
        <v>20720</v>
      </c>
      <c r="X28" s="26">
        <f>'BAR BB| Open rates'!X28*0.8</f>
        <v>27120</v>
      </c>
      <c r="Y28" s="26">
        <f>'BAR BB| Open rates'!Y28*0.8</f>
        <v>74320</v>
      </c>
      <c r="Z28" s="26">
        <f>'BAR BB| Open rates'!Z28*0.8</f>
        <v>74320</v>
      </c>
      <c r="AA28" s="26">
        <f>'BAR BB| Open rates'!AA28*0.8</f>
        <v>74320</v>
      </c>
      <c r="AB28" s="26">
        <f>'BAR BB| Open rates'!AB28*0.8</f>
        <v>76720</v>
      </c>
      <c r="AC28" s="26">
        <f>'BAR BB| Open rates'!AC28*0.8</f>
        <v>74320</v>
      </c>
      <c r="AD28" s="26">
        <f>'BAR BB| Open rates'!AD28*0.8</f>
        <v>49520</v>
      </c>
      <c r="AE28" s="26">
        <f>'BAR BB| Open rates'!AE28*0.8</f>
        <v>42320</v>
      </c>
      <c r="AF28" s="26">
        <f>'BAR BB| Open rates'!AF28*0.8</f>
        <v>43920</v>
      </c>
      <c r="AG28" s="26">
        <f>'BAR BB| Open rates'!AG28*0.8</f>
        <v>45520</v>
      </c>
      <c r="AH28" s="26">
        <f>'BAR BB| Open rates'!AH28*0.8</f>
        <v>43920</v>
      </c>
      <c r="AI28" s="26">
        <f>'BAR BB| Open rates'!AI28*0.8</f>
        <v>45520</v>
      </c>
      <c r="AJ28" s="26">
        <f>'BAR BB| Open rates'!AJ28*0.8</f>
        <v>47120</v>
      </c>
      <c r="AK28" s="26">
        <f>'BAR BB| Open rates'!AK28*0.8</f>
        <v>67120</v>
      </c>
      <c r="AL28" s="26">
        <f>'BAR BB| Open rates'!AL28*0.8</f>
        <v>70320</v>
      </c>
      <c r="AM28" s="26">
        <f>'BAR BB| Open rates'!AM28*0.8</f>
        <v>67120</v>
      </c>
      <c r="AN28" s="26">
        <f>'BAR BB| Open rates'!AN28*0.8</f>
        <v>73520</v>
      </c>
      <c r="AO28" s="26">
        <f>'BAR BB| Open rates'!AO28*0.8</f>
        <v>77520</v>
      </c>
      <c r="AP28" s="26">
        <f>'BAR BB| Open rates'!AP28*0.8</f>
        <v>47120</v>
      </c>
      <c r="AQ28" s="26">
        <f>'BAR BB| Open rates'!AQ28*0.8</f>
        <v>42320</v>
      </c>
      <c r="AR28" s="26">
        <f>'BAR BB| Open rates'!AR28*0.8</f>
        <v>39280</v>
      </c>
      <c r="AS28" s="26">
        <f>'BAR BB| Open rates'!AS28*0.8</f>
        <v>38480</v>
      </c>
      <c r="AT28" s="26">
        <f>'BAR BB| Open rates'!AT28*0.8</f>
        <v>37520</v>
      </c>
      <c r="AU28" s="26">
        <f>'BAR BB| Open rates'!AU28*0.8</f>
        <v>25520</v>
      </c>
      <c r="AV28" s="26">
        <f>'BAR BB| Open rates'!AV28*0.8</f>
        <v>35920</v>
      </c>
      <c r="AW28" s="26">
        <f>'BAR BB| Open rates'!AW28*0.8</f>
        <v>36480</v>
      </c>
      <c r="AX28" s="26">
        <f>'BAR BB| Open rates'!AX28*0.8</f>
        <v>35920</v>
      </c>
      <c r="AY28" s="26">
        <f>'BAR BB| Open rates'!AY28*0.8</f>
        <v>35920</v>
      </c>
      <c r="AZ28" s="26">
        <f>'BAR BB| Open rates'!AZ28*0.8</f>
        <v>36480</v>
      </c>
      <c r="BA28" s="26">
        <f>'BAR BB| Open rates'!BA28*0.8</f>
        <v>35920</v>
      </c>
      <c r="BB28" s="26">
        <f>'BAR BB| Open rates'!BB28*0.8</f>
        <v>36480</v>
      </c>
      <c r="BC28" s="26">
        <f>'BAR BB| Open rates'!BC28*0.8</f>
        <v>35920</v>
      </c>
    </row>
    <row r="29" spans="1:55" s="76" customFormat="1" ht="12" customHeight="1" x14ac:dyDescent="0.2">
      <c r="A29" s="15">
        <v>4</v>
      </c>
      <c r="B29" s="26">
        <f>'BAR BB| Open rates'!B29*0.8</f>
        <v>21920</v>
      </c>
      <c r="C29" s="26">
        <f>'BAR BB| Open rates'!C29*0.8</f>
        <v>22880</v>
      </c>
      <c r="D29" s="26">
        <f>'BAR BB| Open rates'!D29*0.8</f>
        <v>22880</v>
      </c>
      <c r="E29" s="26">
        <f>'BAR BB| Open rates'!E29*0.8</f>
        <v>25920</v>
      </c>
      <c r="F29" s="26">
        <f>'BAR BB| Open rates'!F29*0.8</f>
        <v>20880</v>
      </c>
      <c r="G29" s="26">
        <f>'BAR BB| Open rates'!G29*0.8</f>
        <v>20880</v>
      </c>
      <c r="H29" s="26">
        <f>'BAR BB| Open rates'!H29*0.8</f>
        <v>20080</v>
      </c>
      <c r="I29" s="26">
        <f>'BAR BB| Open rates'!I29*0.8</f>
        <v>20880</v>
      </c>
      <c r="J29" s="26">
        <f>'BAR BB| Open rates'!J29*0.8</f>
        <v>20080</v>
      </c>
      <c r="K29" s="26">
        <f>'BAR BB| Open rates'!K29*0.8</f>
        <v>20880</v>
      </c>
      <c r="L29" s="26">
        <f>'BAR BB| Open rates'!L29*0.8</f>
        <v>20080</v>
      </c>
      <c r="M29" s="26">
        <f>'BAR BB| Open rates'!M29*0.8</f>
        <v>20880</v>
      </c>
      <c r="N29" s="26">
        <f>'BAR BB| Open rates'!N29*0.8</f>
        <v>20080</v>
      </c>
      <c r="O29" s="26">
        <f>'BAR BB| Open rates'!O29*0.8</f>
        <v>20880</v>
      </c>
      <c r="P29" s="26">
        <f>'BAR BB| Open rates'!P29*0.8</f>
        <v>20080</v>
      </c>
      <c r="Q29" s="26">
        <f>'BAR BB| Open rates'!Q29*0.8</f>
        <v>20080</v>
      </c>
      <c r="R29" s="26">
        <f>'BAR BB| Open rates'!R29*0.8</f>
        <v>20880</v>
      </c>
      <c r="S29" s="26">
        <f>'BAR BB| Open rates'!S29*0.8</f>
        <v>20880</v>
      </c>
      <c r="T29" s="26">
        <f>'BAR BB| Open rates'!T29*0.8</f>
        <v>20880</v>
      </c>
      <c r="U29" s="26">
        <f>'BAR BB| Open rates'!U29*0.8</f>
        <v>20880</v>
      </c>
      <c r="V29" s="26">
        <f>'BAR BB| Open rates'!V29*0.8</f>
        <v>22880</v>
      </c>
      <c r="W29" s="26">
        <f>'BAR BB| Open rates'!W29*0.8</f>
        <v>21920</v>
      </c>
      <c r="X29" s="26">
        <f>'BAR BB| Open rates'!X29*0.8</f>
        <v>28320</v>
      </c>
      <c r="Y29" s="26">
        <f>'BAR BB| Open rates'!Y29*0.8</f>
        <v>75920</v>
      </c>
      <c r="Z29" s="26">
        <f>'BAR BB| Open rates'!Z29*0.8</f>
        <v>75920</v>
      </c>
      <c r="AA29" s="26">
        <f>'BAR BB| Open rates'!AA29*0.8</f>
        <v>75920</v>
      </c>
      <c r="AB29" s="26">
        <f>'BAR BB| Open rates'!AB29*0.8</f>
        <v>78320</v>
      </c>
      <c r="AC29" s="26">
        <f>'BAR BB| Open rates'!AC29*0.8</f>
        <v>75920</v>
      </c>
      <c r="AD29" s="26">
        <f>'BAR BB| Open rates'!AD29*0.8</f>
        <v>51120</v>
      </c>
      <c r="AE29" s="26">
        <f>'BAR BB| Open rates'!AE29*0.8</f>
        <v>43920</v>
      </c>
      <c r="AF29" s="26">
        <f>'BAR BB| Open rates'!AF29*0.8</f>
        <v>45520</v>
      </c>
      <c r="AG29" s="26">
        <f>'BAR BB| Open rates'!AG29*0.8</f>
        <v>47120</v>
      </c>
      <c r="AH29" s="26">
        <f>'BAR BB| Open rates'!AH29*0.8</f>
        <v>45520</v>
      </c>
      <c r="AI29" s="26">
        <f>'BAR BB| Open rates'!AI29*0.8</f>
        <v>47120</v>
      </c>
      <c r="AJ29" s="26">
        <f>'BAR BB| Open rates'!AJ29*0.8</f>
        <v>48720</v>
      </c>
      <c r="AK29" s="26">
        <f>'BAR BB| Open rates'!AK29*0.8</f>
        <v>68720</v>
      </c>
      <c r="AL29" s="26">
        <f>'BAR BB| Open rates'!AL29*0.8</f>
        <v>71920</v>
      </c>
      <c r="AM29" s="26">
        <f>'BAR BB| Open rates'!AM29*0.8</f>
        <v>68720</v>
      </c>
      <c r="AN29" s="26">
        <f>'BAR BB| Open rates'!AN29*0.8</f>
        <v>75120</v>
      </c>
      <c r="AO29" s="26">
        <f>'BAR BB| Open rates'!AO29*0.8</f>
        <v>79120</v>
      </c>
      <c r="AP29" s="26">
        <f>'BAR BB| Open rates'!AP29*0.8</f>
        <v>48720</v>
      </c>
      <c r="AQ29" s="26">
        <f>'BAR BB| Open rates'!AQ29*0.8</f>
        <v>43920</v>
      </c>
      <c r="AR29" s="26">
        <f>'BAR BB| Open rates'!AR29*0.8</f>
        <v>40880</v>
      </c>
      <c r="AS29" s="26">
        <f>'BAR BB| Open rates'!AS29*0.8</f>
        <v>40080</v>
      </c>
      <c r="AT29" s="26">
        <f>'BAR BB| Open rates'!AT29*0.8</f>
        <v>39120</v>
      </c>
      <c r="AU29" s="26">
        <f>'BAR BB| Open rates'!AU29*0.8</f>
        <v>27120</v>
      </c>
      <c r="AV29" s="26">
        <f>'BAR BB| Open rates'!AV29*0.8</f>
        <v>37520</v>
      </c>
      <c r="AW29" s="26">
        <f>'BAR BB| Open rates'!AW29*0.8</f>
        <v>38080</v>
      </c>
      <c r="AX29" s="26">
        <f>'BAR BB| Open rates'!AX29*0.8</f>
        <v>37520</v>
      </c>
      <c r="AY29" s="26">
        <f>'BAR BB| Open rates'!AY29*0.8</f>
        <v>37520</v>
      </c>
      <c r="AZ29" s="26">
        <f>'BAR BB| Open rates'!AZ29*0.8</f>
        <v>38080</v>
      </c>
      <c r="BA29" s="26">
        <f>'BAR BB| Open rates'!BA29*0.8</f>
        <v>37520</v>
      </c>
      <c r="BB29" s="26">
        <f>'BAR BB| Open rates'!BB29*0.8</f>
        <v>38080</v>
      </c>
      <c r="BC29" s="26">
        <f>'BAR BB| Open rates'!BC29*0.8</f>
        <v>37520</v>
      </c>
    </row>
    <row r="30" spans="1:55" s="76" customFormat="1" ht="12" customHeight="1" x14ac:dyDescent="0.2">
      <c r="A30" s="20"/>
    </row>
    <row r="31" spans="1:55" s="76" customFormat="1" ht="12" customHeight="1" x14ac:dyDescent="0.2">
      <c r="A31" s="20"/>
    </row>
    <row r="32" spans="1:55" s="76" customFormat="1" ht="12.75" customHeight="1" x14ac:dyDescent="0.2">
      <c r="A32" s="280" t="s">
        <v>157</v>
      </c>
    </row>
    <row r="33" spans="1:1" s="76" customFormat="1" ht="12.75" customHeight="1" x14ac:dyDescent="0.2">
      <c r="A33" s="280"/>
    </row>
    <row r="34" spans="1:1" s="205" customFormat="1" ht="12.75" customHeight="1" x14ac:dyDescent="0.2">
      <c r="A34" s="280"/>
    </row>
    <row r="36" spans="1:1" s="76" customFormat="1" ht="12.75" customHeight="1" x14ac:dyDescent="0.2">
      <c r="A36" s="223" t="s">
        <v>58</v>
      </c>
    </row>
    <row r="37" spans="1:1" s="215" customFormat="1" ht="35.25" customHeight="1" x14ac:dyDescent="0.2">
      <c r="A37" s="224" t="s">
        <v>163</v>
      </c>
    </row>
    <row r="38" spans="1:1" s="215" customFormat="1" ht="35.25" customHeight="1" x14ac:dyDescent="0.2">
      <c r="A38" s="224" t="s">
        <v>188</v>
      </c>
    </row>
    <row r="39" spans="1:1" s="215" customFormat="1" ht="35.25" customHeight="1" x14ac:dyDescent="0.2">
      <c r="A39" s="224" t="s">
        <v>164</v>
      </c>
    </row>
    <row r="40" spans="1:1" s="215" customFormat="1" ht="13.5" customHeight="1" x14ac:dyDescent="0.2">
      <c r="A40" s="224" t="s">
        <v>165</v>
      </c>
    </row>
    <row r="41" spans="1:1" s="215" customFormat="1" ht="35.25" customHeight="1" x14ac:dyDescent="0.2">
      <c r="A41" s="224" t="s">
        <v>162</v>
      </c>
    </row>
    <row r="42" spans="1:1" s="215" customFormat="1" ht="35.25" customHeight="1" x14ac:dyDescent="0.2">
      <c r="A42" s="225" t="s">
        <v>173</v>
      </c>
    </row>
    <row r="43" spans="1:1" s="76" customFormat="1" ht="18" customHeight="1" thickBot="1" x14ac:dyDescent="0.25"/>
    <row r="44" spans="1:1" s="76" customFormat="1" ht="12.75" thickBot="1" x14ac:dyDescent="0.25">
      <c r="A44" s="226" t="s">
        <v>65</v>
      </c>
    </row>
    <row r="45" spans="1:1" s="76" customFormat="1" ht="130.5" customHeight="1" x14ac:dyDescent="0.2">
      <c r="A45" s="281" t="s">
        <v>322</v>
      </c>
    </row>
    <row r="46" spans="1:1" x14ac:dyDescent="0.2">
      <c r="A46" s="282"/>
    </row>
    <row r="47" spans="1:1" ht="181.5" customHeight="1" thickBot="1" x14ac:dyDescent="0.25">
      <c r="A47" s="283"/>
    </row>
  </sheetData>
  <mergeCells count="2">
    <mergeCell ref="A32:A34"/>
    <mergeCell ref="A45:A47"/>
  </mergeCells>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P159"/>
  <sheetViews>
    <sheetView workbookViewId="0">
      <pane xSplit="1" topLeftCell="B1" activePane="topRight" state="frozen"/>
      <selection activeCell="A10" sqref="A10"/>
      <selection pane="topRight" activeCell="A20" sqref="A20:A21"/>
    </sheetView>
  </sheetViews>
  <sheetFormatPr defaultRowHeight="12.75" x14ac:dyDescent="0.2"/>
  <cols>
    <col min="1" max="1" width="43.85546875" style="5" customWidth="1"/>
    <col min="2" max="5" width="9.5703125" customWidth="1"/>
  </cols>
  <sheetData>
    <row r="1" spans="1:5" ht="24" x14ac:dyDescent="0.2">
      <c r="A1" s="47" t="s">
        <v>50</v>
      </c>
    </row>
    <row r="2" spans="1:5" ht="25.5" customHeight="1" x14ac:dyDescent="0.2">
      <c r="A2" s="131" t="s">
        <v>197</v>
      </c>
    </row>
    <row r="3" spans="1:5" x14ac:dyDescent="0.2">
      <c r="A3" s="131" t="s">
        <v>185</v>
      </c>
    </row>
    <row r="4" spans="1:5" ht="21.75" customHeight="1" x14ac:dyDescent="0.2">
      <c r="A4" s="74" t="s">
        <v>52</v>
      </c>
      <c r="B4" s="73" t="e">
        <f>'Stay&amp;Get 4=3 | FIT20+35 мант '!B4</f>
        <v>#REF!</v>
      </c>
      <c r="C4" s="73" t="e">
        <f>'Stay&amp;Get 4=3 | FIT20+35 мант '!C4</f>
        <v>#REF!</v>
      </c>
      <c r="D4" s="73" t="e">
        <f>'Stay&amp;Get 4=3 | FIT20+35 мант '!D4</f>
        <v>#REF!</v>
      </c>
      <c r="E4" s="73" t="e">
        <f>'Stay&amp;Get 4=3 | FIT20+35 мант '!E4</f>
        <v>#REF!</v>
      </c>
    </row>
    <row r="5" spans="1:5" ht="21.75" customHeight="1" x14ac:dyDescent="0.2">
      <c r="A5" s="74"/>
      <c r="B5" s="73" t="e">
        <f>'Stay&amp;Get 4=3 | FIT20+35 мант '!B5</f>
        <v>#REF!</v>
      </c>
      <c r="C5" s="73" t="e">
        <f>'Stay&amp;Get 4=3 | FIT20+35 мант '!C5</f>
        <v>#REF!</v>
      </c>
      <c r="D5" s="73" t="e">
        <f>'Stay&amp;Get 4=3 | FIT20+35 мант '!D5</f>
        <v>#REF!</v>
      </c>
      <c r="E5" s="73" t="e">
        <f>'Stay&amp;Get 4=3 | FIT20+35 мант '!E5</f>
        <v>#REF!</v>
      </c>
    </row>
    <row r="6" spans="1:5" s="11" customFormat="1" x14ac:dyDescent="0.2">
      <c r="A6" s="33" t="s">
        <v>53</v>
      </c>
      <c r="B6" s="135"/>
      <c r="C6" s="135"/>
      <c r="D6" s="135"/>
      <c r="E6" s="135"/>
    </row>
    <row r="7" spans="1:5" s="11" customFormat="1" x14ac:dyDescent="0.2">
      <c r="A7" s="42">
        <v>1</v>
      </c>
      <c r="B7" s="84" t="e">
        <f>'BAR BB| Open rates'!#REF!*0.75*0.9</f>
        <v>#REF!</v>
      </c>
      <c r="C7" s="84" t="e">
        <f>'BAR BB| Open rates'!#REF!*0.75*0.9</f>
        <v>#REF!</v>
      </c>
      <c r="D7" s="84" t="e">
        <f>'BAR BB| Open rates'!#REF!*0.75*0.9</f>
        <v>#REF!</v>
      </c>
      <c r="E7" s="84" t="e">
        <f>'BAR BB| Open rates'!#REF!*0.75*0.9</f>
        <v>#REF!</v>
      </c>
    </row>
    <row r="8" spans="1:5" s="11" customFormat="1" x14ac:dyDescent="0.2">
      <c r="A8" s="42">
        <v>2</v>
      </c>
      <c r="B8" s="84" t="e">
        <f>'BAR BB| Open rates'!#REF!*0.75*0.9</f>
        <v>#REF!</v>
      </c>
      <c r="C8" s="84" t="e">
        <f>'BAR BB| Open rates'!#REF!*0.75*0.9</f>
        <v>#REF!</v>
      </c>
      <c r="D8" s="84" t="e">
        <f>'BAR BB| Open rates'!#REF!*0.75*0.9</f>
        <v>#REF!</v>
      </c>
      <c r="E8" s="84" t="e">
        <f>'BAR BB| Open rates'!#REF!*0.75*0.9</f>
        <v>#REF!</v>
      </c>
    </row>
    <row r="9" spans="1:5" s="11" customFormat="1" x14ac:dyDescent="0.2">
      <c r="A9" s="33" t="s">
        <v>54</v>
      </c>
      <c r="B9" s="84"/>
      <c r="C9" s="84"/>
      <c r="D9" s="84"/>
      <c r="E9" s="84"/>
    </row>
    <row r="10" spans="1:5" s="11" customFormat="1" x14ac:dyDescent="0.2">
      <c r="A10" s="42">
        <v>1</v>
      </c>
      <c r="B10" s="84" t="e">
        <f>'BAR BB| Open rates'!#REF!*0.75*0.9</f>
        <v>#REF!</v>
      </c>
      <c r="C10" s="84" t="e">
        <f>'BAR BB| Open rates'!#REF!*0.75*0.9</f>
        <v>#REF!</v>
      </c>
      <c r="D10" s="84" t="e">
        <f>'BAR BB| Open rates'!#REF!*0.75*0.9</f>
        <v>#REF!</v>
      </c>
      <c r="E10" s="84" t="e">
        <f>'BAR BB| Open rates'!#REF!*0.75*0.9</f>
        <v>#REF!</v>
      </c>
    </row>
    <row r="11" spans="1:5" s="11" customFormat="1" x14ac:dyDescent="0.2">
      <c r="A11" s="42">
        <v>2</v>
      </c>
      <c r="B11" s="84" t="e">
        <f>'BAR BB| Open rates'!#REF!*0.75*0.9</f>
        <v>#REF!</v>
      </c>
      <c r="C11" s="84" t="e">
        <f>'BAR BB| Open rates'!#REF!*0.75*0.9</f>
        <v>#REF!</v>
      </c>
      <c r="D11" s="84" t="e">
        <f>'BAR BB| Open rates'!#REF!*0.75*0.9</f>
        <v>#REF!</v>
      </c>
      <c r="E11" s="84" t="e">
        <f>'BAR BB| Open rates'!#REF!*0.75*0.9</f>
        <v>#REF!</v>
      </c>
    </row>
    <row r="12" spans="1:5" s="11" customFormat="1" x14ac:dyDescent="0.2">
      <c r="A12" s="33" t="s">
        <v>151</v>
      </c>
      <c r="B12" s="84"/>
      <c r="C12" s="84"/>
      <c r="D12" s="84"/>
      <c r="E12" s="84"/>
    </row>
    <row r="13" spans="1:5" s="11" customFormat="1" x14ac:dyDescent="0.2">
      <c r="A13" s="42">
        <v>1</v>
      </c>
      <c r="B13" s="84" t="e">
        <f>'BAR BB| Open rates'!#REF!*0.75*0.9</f>
        <v>#REF!</v>
      </c>
      <c r="C13" s="84" t="e">
        <f>'BAR BB| Open rates'!#REF!*0.75*0.9</f>
        <v>#REF!</v>
      </c>
      <c r="D13" s="84" t="e">
        <f>'BAR BB| Open rates'!#REF!*0.75*0.9</f>
        <v>#REF!</v>
      </c>
      <c r="E13" s="84" t="e">
        <f>'BAR BB| Open rates'!#REF!*0.75*0.9</f>
        <v>#REF!</v>
      </c>
    </row>
    <row r="14" spans="1:5" s="11" customFormat="1" x14ac:dyDescent="0.2">
      <c r="A14" s="42">
        <v>2</v>
      </c>
      <c r="B14" s="84" t="e">
        <f>'BAR BB| Open rates'!#REF!*0.75*0.9</f>
        <v>#REF!</v>
      </c>
      <c r="C14" s="84" t="e">
        <f>'BAR BB| Open rates'!#REF!*0.75*0.9</f>
        <v>#REF!</v>
      </c>
      <c r="D14" s="84" t="e">
        <f>'BAR BB| Open rates'!#REF!*0.75*0.9</f>
        <v>#REF!</v>
      </c>
      <c r="E14" s="84" t="e">
        <f>'BAR BB| Open rates'!#REF!*0.75*0.9</f>
        <v>#REF!</v>
      </c>
    </row>
    <row r="15" spans="1:5" x14ac:dyDescent="0.2">
      <c r="A15" s="123"/>
    </row>
    <row r="16" spans="1:5" x14ac:dyDescent="0.2">
      <c r="A16" s="277" t="s">
        <v>157</v>
      </c>
    </row>
    <row r="17" spans="1:1" x14ac:dyDescent="0.2">
      <c r="A17" s="277"/>
    </row>
    <row r="18" spans="1:1" s="11" customFormat="1" ht="12.75" customHeight="1" x14ac:dyDescent="0.2"/>
    <row r="19" spans="1:1" x14ac:dyDescent="0.2">
      <c r="A19" s="150" t="s">
        <v>80</v>
      </c>
    </row>
    <row r="20" spans="1:1" ht="24" x14ac:dyDescent="0.2">
      <c r="A20" s="146" t="s">
        <v>266</v>
      </c>
    </row>
    <row r="21" spans="1:1" ht="24" x14ac:dyDescent="0.2">
      <c r="A21" s="146" t="s">
        <v>265</v>
      </c>
    </row>
    <row r="22" spans="1:1" x14ac:dyDescent="0.2">
      <c r="A22" s="106"/>
    </row>
    <row r="23" spans="1:1" x14ac:dyDescent="0.2">
      <c r="A23" s="136" t="s">
        <v>58</v>
      </c>
    </row>
    <row r="24" spans="1:1" s="149" customFormat="1" ht="35.25" customHeight="1" x14ac:dyDescent="0.2">
      <c r="A24" s="137" t="s">
        <v>163</v>
      </c>
    </row>
    <row r="25" spans="1:1" s="149" customFormat="1" ht="35.25" customHeight="1" x14ac:dyDescent="0.2">
      <c r="A25" s="145" t="s">
        <v>188</v>
      </c>
    </row>
    <row r="26" spans="1:1" s="149" customFormat="1" ht="35.25" customHeight="1" x14ac:dyDescent="0.2">
      <c r="A26" s="137" t="s">
        <v>164</v>
      </c>
    </row>
    <row r="27" spans="1:1" s="149" customFormat="1" ht="13.5" customHeight="1" x14ac:dyDescent="0.2">
      <c r="A27" s="137" t="s">
        <v>165</v>
      </c>
    </row>
    <row r="28" spans="1:1" s="149" customFormat="1" ht="35.25" customHeight="1" x14ac:dyDescent="0.2">
      <c r="A28" s="137" t="s">
        <v>162</v>
      </c>
    </row>
    <row r="29" spans="1:1" x14ac:dyDescent="0.2">
      <c r="A29" s="141" t="s">
        <v>102</v>
      </c>
    </row>
    <row r="30" spans="1:1" x14ac:dyDescent="0.2">
      <c r="A30" s="106"/>
    </row>
    <row r="31" spans="1:1" x14ac:dyDescent="0.2">
      <c r="A31" s="138" t="s">
        <v>65</v>
      </c>
    </row>
    <row r="32" spans="1:1" x14ac:dyDescent="0.2">
      <c r="A32" s="278" t="s">
        <v>223</v>
      </c>
    </row>
    <row r="33" spans="1:1" x14ac:dyDescent="0.2">
      <c r="A33" s="279"/>
    </row>
    <row r="34" spans="1:1" x14ac:dyDescent="0.2">
      <c r="A34" s="279"/>
    </row>
    <row r="35" spans="1:1" x14ac:dyDescent="0.2">
      <c r="A35" s="279"/>
    </row>
    <row r="36" spans="1:1" x14ac:dyDescent="0.2">
      <c r="A36" s="279"/>
    </row>
    <row r="37" spans="1:1" x14ac:dyDescent="0.2">
      <c r="A37" s="279"/>
    </row>
    <row r="38" spans="1:1" x14ac:dyDescent="0.2">
      <c r="A38" s="279"/>
    </row>
    <row r="39" spans="1:1" x14ac:dyDescent="0.2">
      <c r="A39" s="279"/>
    </row>
    <row r="40" spans="1:1" x14ac:dyDescent="0.2">
      <c r="A40" s="279"/>
    </row>
    <row r="41" spans="1:1" x14ac:dyDescent="0.2">
      <c r="A41" s="279"/>
    </row>
    <row r="42" spans="1:1" x14ac:dyDescent="0.2">
      <c r="A42" s="279"/>
    </row>
    <row r="43" spans="1:1" x14ac:dyDescent="0.2">
      <c r="A43" s="279"/>
    </row>
    <row r="44" spans="1:1" x14ac:dyDescent="0.2">
      <c r="A44" s="279"/>
    </row>
    <row r="45" spans="1:1" x14ac:dyDescent="0.2">
      <c r="A45" s="279"/>
    </row>
    <row r="46" spans="1:1" ht="21" customHeight="1" x14ac:dyDescent="0.2">
      <c r="A46" s="138"/>
    </row>
    <row r="47" spans="1:1" ht="21" customHeight="1" x14ac:dyDescent="0.2">
      <c r="A47" s="165" t="s">
        <v>195</v>
      </c>
    </row>
    <row r="48" spans="1:1" ht="21" customHeight="1" x14ac:dyDescent="0.2">
      <c r="A48" s="138"/>
    </row>
    <row r="49" spans="1:1" ht="21" customHeight="1" x14ac:dyDescent="0.2">
      <c r="A49" s="165"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98" x14ac:dyDescent="0.2">
      <c r="A81" s="106"/>
    </row>
    <row r="82" spans="1:198" x14ac:dyDescent="0.2">
      <c r="A82" s="106"/>
    </row>
    <row r="83" spans="1:198" x14ac:dyDescent="0.2">
      <c r="A83" s="106"/>
    </row>
    <row r="84" spans="1:198" x14ac:dyDescent="0.2">
      <c r="A84" s="106"/>
    </row>
    <row r="85" spans="1:198" x14ac:dyDescent="0.2">
      <c r="A85" s="106"/>
    </row>
    <row r="86" spans="1:198" x14ac:dyDescent="0.2">
      <c r="A86" s="106"/>
    </row>
    <row r="87" spans="1:198" x14ac:dyDescent="0.2">
      <c r="B87" s="106"/>
      <c r="C87" s="106"/>
      <c r="D87" s="106"/>
      <c r="E87" s="106"/>
      <c r="F87" s="106"/>
      <c r="G87" s="106"/>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c r="CE87" s="106"/>
      <c r="CF87" s="106"/>
      <c r="CG87" s="106"/>
      <c r="CH87" s="106"/>
      <c r="CI87" s="106"/>
      <c r="CJ87" s="106"/>
      <c r="CK87" s="106"/>
      <c r="CL87" s="106"/>
      <c r="CM87" s="106"/>
      <c r="CN87" s="106"/>
      <c r="CO87" s="106"/>
      <c r="CP87" s="106"/>
      <c r="CQ87" s="106"/>
      <c r="CR87" s="106"/>
      <c r="CS87" s="106"/>
      <c r="CT87" s="106"/>
      <c r="CU87" s="106"/>
      <c r="CV87" s="106"/>
      <c r="CW87" s="106"/>
      <c r="CX87" s="106"/>
      <c r="CY87" s="106"/>
      <c r="CZ87" s="106"/>
      <c r="DA87" s="106"/>
      <c r="DB87" s="106"/>
      <c r="DC87" s="106"/>
      <c r="DD87" s="106"/>
      <c r="DE87" s="106"/>
      <c r="DF87" s="106"/>
      <c r="DG87" s="106"/>
      <c r="DH87" s="106"/>
      <c r="DI87" s="106"/>
      <c r="DJ87" s="106"/>
      <c r="DK87" s="106"/>
      <c r="DL87" s="106"/>
      <c r="DM87" s="106"/>
      <c r="DN87" s="106"/>
      <c r="DO87" s="106"/>
      <c r="DP87" s="106"/>
      <c r="DQ87" s="106"/>
      <c r="DR87" s="106"/>
      <c r="DS87" s="106"/>
      <c r="DT87" s="106"/>
      <c r="DU87" s="106"/>
      <c r="DV87" s="106"/>
      <c r="DW87" s="106"/>
      <c r="DX87" s="106"/>
      <c r="DY87" s="106"/>
      <c r="DZ87" s="106"/>
      <c r="EA87" s="106"/>
      <c r="EB87" s="106"/>
      <c r="EC87" s="106"/>
      <c r="ED87" s="106"/>
      <c r="EE87" s="106"/>
      <c r="EF87" s="106"/>
      <c r="EG87" s="106"/>
      <c r="EH87" s="106"/>
      <c r="EI87" s="106"/>
      <c r="EJ87" s="106"/>
      <c r="EK87" s="106"/>
      <c r="EL87" s="106"/>
      <c r="EM87" s="106"/>
      <c r="EN87" s="106"/>
      <c r="EO87" s="106"/>
      <c r="EP87" s="106"/>
      <c r="EQ87" s="106"/>
      <c r="ER87" s="106"/>
      <c r="ES87" s="106"/>
      <c r="ET87" s="106"/>
      <c r="EU87" s="106"/>
      <c r="EV87" s="106"/>
      <c r="EW87" s="106"/>
      <c r="EX87" s="106"/>
      <c r="EY87" s="106"/>
      <c r="EZ87" s="106"/>
      <c r="FA87" s="106"/>
      <c r="FB87" s="106"/>
      <c r="FC87" s="106"/>
      <c r="FD87" s="106"/>
      <c r="FE87" s="106"/>
      <c r="FF87" s="106"/>
      <c r="FG87" s="106"/>
      <c r="FH87" s="106"/>
      <c r="FI87" s="106"/>
      <c r="FJ87" s="106"/>
      <c r="FK87" s="106"/>
      <c r="FL87" s="106"/>
      <c r="FM87" s="106"/>
      <c r="FN87" s="106"/>
      <c r="FO87" s="106"/>
      <c r="FP87" s="106"/>
      <c r="FQ87" s="106"/>
      <c r="FR87" s="106"/>
      <c r="FS87" s="106"/>
      <c r="FT87" s="106"/>
      <c r="FU87" s="106"/>
      <c r="FV87" s="106"/>
      <c r="FW87" s="106"/>
      <c r="FX87" s="106"/>
      <c r="FY87" s="106"/>
      <c r="FZ87" s="106"/>
      <c r="GA87" s="106"/>
      <c r="GB87" s="106"/>
      <c r="GC87" s="106"/>
      <c r="GD87" s="106"/>
      <c r="GE87" s="106"/>
      <c r="GF87" s="106"/>
      <c r="GG87" s="106"/>
      <c r="GH87" s="106"/>
      <c r="GI87" s="106"/>
      <c r="GJ87" s="106"/>
      <c r="GK87" s="106"/>
      <c r="GL87" s="106"/>
      <c r="GM87" s="106"/>
      <c r="GN87" s="106"/>
      <c r="GO87" s="106"/>
      <c r="GP87" s="106"/>
    </row>
    <row r="88" spans="1:198" x14ac:dyDescent="0.2">
      <c r="B88" s="106"/>
      <c r="C88" s="106"/>
      <c r="D88" s="106"/>
      <c r="E88" s="106"/>
      <c r="F88" s="106"/>
      <c r="G88" s="106"/>
      <c r="H88" s="106"/>
      <c r="I88" s="106"/>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c r="CE88" s="106"/>
      <c r="CF88" s="106"/>
      <c r="CG88" s="106"/>
      <c r="CH88" s="106"/>
      <c r="CI88" s="106"/>
      <c r="CJ88" s="106"/>
      <c r="CK88" s="106"/>
      <c r="CL88" s="106"/>
      <c r="CM88" s="106"/>
      <c r="CN88" s="106"/>
      <c r="CO88" s="106"/>
      <c r="CP88" s="106"/>
      <c r="CQ88" s="106"/>
      <c r="CR88" s="106"/>
      <c r="CS88" s="106"/>
      <c r="CT88" s="106"/>
      <c r="CU88" s="106"/>
      <c r="CV88" s="106"/>
      <c r="CW88" s="106"/>
      <c r="CX88" s="106"/>
      <c r="CY88" s="106"/>
      <c r="CZ88" s="106"/>
      <c r="DA88" s="106"/>
      <c r="DB88" s="106"/>
      <c r="DC88" s="106"/>
      <c r="DD88" s="106"/>
      <c r="DE88" s="106"/>
      <c r="DF88" s="106"/>
      <c r="DG88" s="106"/>
      <c r="DH88" s="106"/>
      <c r="DI88" s="106"/>
      <c r="DJ88" s="106"/>
      <c r="DK88" s="106"/>
      <c r="DL88" s="106"/>
      <c r="DM88" s="106"/>
      <c r="DN88" s="106"/>
      <c r="DO88" s="106"/>
      <c r="DP88" s="106"/>
      <c r="DQ88" s="106"/>
      <c r="DR88" s="106"/>
      <c r="DS88" s="106"/>
      <c r="DT88" s="106"/>
      <c r="DU88" s="106"/>
      <c r="DV88" s="106"/>
      <c r="DW88" s="106"/>
      <c r="DX88" s="106"/>
      <c r="DY88" s="106"/>
      <c r="DZ88" s="106"/>
      <c r="EA88" s="106"/>
      <c r="EB88" s="106"/>
      <c r="EC88" s="106"/>
      <c r="ED88" s="106"/>
      <c r="EE88" s="106"/>
      <c r="EF88" s="106"/>
      <c r="EG88" s="106"/>
      <c r="EH88" s="106"/>
      <c r="EI88" s="106"/>
      <c r="EJ88" s="106"/>
      <c r="EK88" s="106"/>
      <c r="EL88" s="106"/>
      <c r="EM88" s="106"/>
      <c r="EN88" s="106"/>
      <c r="EO88" s="106"/>
      <c r="EP88" s="106"/>
      <c r="EQ88" s="106"/>
      <c r="ER88" s="106"/>
      <c r="ES88" s="106"/>
      <c r="ET88" s="106"/>
      <c r="EU88" s="106"/>
      <c r="EV88" s="106"/>
      <c r="EW88" s="106"/>
      <c r="EX88" s="106"/>
      <c r="EY88" s="106"/>
      <c r="EZ88" s="106"/>
      <c r="FA88" s="106"/>
      <c r="FB88" s="106"/>
      <c r="FC88" s="106"/>
      <c r="FD88" s="106"/>
      <c r="FE88" s="106"/>
      <c r="FF88" s="106"/>
      <c r="FG88" s="106"/>
      <c r="FH88" s="106"/>
      <c r="FI88" s="106"/>
      <c r="FJ88" s="106"/>
      <c r="FK88" s="106"/>
      <c r="FL88" s="106"/>
      <c r="FM88" s="106"/>
      <c r="FN88" s="106"/>
      <c r="FO88" s="106"/>
      <c r="FP88" s="106"/>
      <c r="FQ88" s="106"/>
      <c r="FR88" s="106"/>
      <c r="FS88" s="106"/>
      <c r="FT88" s="106"/>
      <c r="FU88" s="106"/>
      <c r="FV88" s="106"/>
      <c r="FW88" s="106"/>
      <c r="FX88" s="106"/>
      <c r="FY88" s="106"/>
      <c r="FZ88" s="106"/>
      <c r="GA88" s="106"/>
      <c r="GB88" s="106"/>
      <c r="GC88" s="106"/>
      <c r="GD88" s="106"/>
      <c r="GE88" s="106"/>
      <c r="GF88" s="106"/>
      <c r="GG88" s="106"/>
      <c r="GH88" s="106"/>
      <c r="GI88" s="106"/>
      <c r="GJ88" s="106"/>
      <c r="GK88" s="106"/>
      <c r="GL88" s="106"/>
      <c r="GM88" s="106"/>
      <c r="GN88" s="106"/>
      <c r="GO88" s="106"/>
      <c r="GP88" s="106"/>
    </row>
    <row r="89" spans="1:198" x14ac:dyDescent="0.2">
      <c r="B89" s="106"/>
      <c r="C89" s="106"/>
      <c r="D89" s="106"/>
      <c r="E89" s="106"/>
      <c r="F89" s="106"/>
      <c r="G89" s="106"/>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c r="CE89" s="106"/>
      <c r="CF89" s="106"/>
      <c r="CG89" s="106"/>
      <c r="CH89" s="106"/>
      <c r="CI89" s="106"/>
      <c r="CJ89" s="106"/>
      <c r="CK89" s="106"/>
      <c r="CL89" s="106"/>
      <c r="CM89" s="106"/>
      <c r="CN89" s="106"/>
      <c r="CO89" s="106"/>
      <c r="CP89" s="106"/>
      <c r="CQ89" s="106"/>
      <c r="CR89" s="106"/>
      <c r="CS89" s="106"/>
      <c r="CT89" s="106"/>
      <c r="CU89" s="106"/>
      <c r="CV89" s="106"/>
      <c r="CW89" s="106"/>
      <c r="CX89" s="106"/>
      <c r="CY89" s="106"/>
      <c r="CZ89" s="106"/>
      <c r="DA89" s="106"/>
      <c r="DB89" s="106"/>
      <c r="DC89" s="106"/>
      <c r="DD89" s="106"/>
      <c r="DE89" s="106"/>
      <c r="DF89" s="106"/>
      <c r="DG89" s="106"/>
      <c r="DH89" s="106"/>
      <c r="DI89" s="106"/>
      <c r="DJ89" s="106"/>
      <c r="DK89" s="106"/>
      <c r="DL89" s="106"/>
      <c r="DM89" s="106"/>
      <c r="DN89" s="106"/>
      <c r="DO89" s="106"/>
      <c r="DP89" s="106"/>
      <c r="DQ89" s="106"/>
      <c r="DR89" s="106"/>
      <c r="DS89" s="106"/>
      <c r="DT89" s="106"/>
      <c r="DU89" s="106"/>
      <c r="DV89" s="106"/>
      <c r="DW89" s="106"/>
      <c r="DX89" s="106"/>
      <c r="DY89" s="106"/>
      <c r="DZ89" s="106"/>
      <c r="EA89" s="106"/>
      <c r="EB89" s="106"/>
      <c r="EC89" s="106"/>
      <c r="ED89" s="106"/>
      <c r="EE89" s="106"/>
      <c r="EF89" s="106"/>
      <c r="EG89" s="106"/>
      <c r="EH89" s="106"/>
      <c r="EI89" s="106"/>
      <c r="EJ89" s="106"/>
      <c r="EK89" s="106"/>
      <c r="EL89" s="106"/>
      <c r="EM89" s="106"/>
      <c r="EN89" s="106"/>
      <c r="EO89" s="106"/>
      <c r="EP89" s="106"/>
      <c r="EQ89" s="106"/>
      <c r="ER89" s="106"/>
      <c r="ES89" s="106"/>
      <c r="ET89" s="106"/>
      <c r="EU89" s="106"/>
      <c r="EV89" s="106"/>
      <c r="EW89" s="106"/>
      <c r="EX89" s="106"/>
      <c r="EY89" s="106"/>
      <c r="EZ89" s="106"/>
      <c r="FA89" s="106"/>
      <c r="FB89" s="106"/>
      <c r="FC89" s="106"/>
      <c r="FD89" s="106"/>
      <c r="FE89" s="106"/>
      <c r="FF89" s="106"/>
      <c r="FG89" s="106"/>
      <c r="FH89" s="106"/>
      <c r="FI89" s="106"/>
      <c r="FJ89" s="106"/>
      <c r="FK89" s="106"/>
      <c r="FL89" s="106"/>
      <c r="FM89" s="106"/>
      <c r="FN89" s="106"/>
      <c r="FO89" s="106"/>
      <c r="FP89" s="106"/>
      <c r="FQ89" s="106"/>
      <c r="FR89" s="106"/>
      <c r="FS89" s="106"/>
      <c r="FT89" s="106"/>
      <c r="FU89" s="106"/>
      <c r="FV89" s="106"/>
      <c r="FW89" s="106"/>
      <c r="FX89" s="106"/>
      <c r="FY89" s="106"/>
      <c r="FZ89" s="106"/>
      <c r="GA89" s="106"/>
      <c r="GB89" s="106"/>
      <c r="GC89" s="106"/>
      <c r="GD89" s="106"/>
      <c r="GE89" s="106"/>
      <c r="GF89" s="106"/>
      <c r="GG89" s="106"/>
      <c r="GH89" s="106"/>
      <c r="GI89" s="106"/>
      <c r="GJ89" s="106"/>
      <c r="GK89" s="106"/>
      <c r="GL89" s="106"/>
      <c r="GM89" s="106"/>
      <c r="GN89" s="106"/>
      <c r="GO89" s="106"/>
      <c r="GP89" s="106"/>
    </row>
    <row r="90" spans="1:198" x14ac:dyDescent="0.2">
      <c r="B90" s="106"/>
      <c r="C90" s="106"/>
      <c r="D90" s="106"/>
      <c r="E90" s="106"/>
      <c r="F90" s="106"/>
      <c r="G90" s="106"/>
      <c r="H90" s="106"/>
      <c r="I90" s="106"/>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c r="CE90" s="106"/>
      <c r="CF90" s="106"/>
      <c r="CG90" s="106"/>
      <c r="CH90" s="106"/>
      <c r="CI90" s="106"/>
      <c r="CJ90" s="106"/>
      <c r="CK90" s="106"/>
      <c r="CL90" s="106"/>
      <c r="CM90" s="106"/>
      <c r="CN90" s="106"/>
      <c r="CO90" s="106"/>
      <c r="CP90" s="106"/>
      <c r="CQ90" s="106"/>
      <c r="CR90" s="106"/>
      <c r="CS90" s="106"/>
      <c r="CT90" s="106"/>
      <c r="CU90" s="106"/>
      <c r="CV90" s="106"/>
      <c r="CW90" s="106"/>
      <c r="CX90" s="106"/>
      <c r="CY90" s="106"/>
      <c r="CZ90" s="106"/>
      <c r="DA90" s="106"/>
      <c r="DB90" s="106"/>
      <c r="DC90" s="106"/>
      <c r="DD90" s="106"/>
      <c r="DE90" s="106"/>
      <c r="DF90" s="106"/>
      <c r="DG90" s="106"/>
      <c r="DH90" s="106"/>
      <c r="DI90" s="106"/>
      <c r="DJ90" s="106"/>
      <c r="DK90" s="106"/>
      <c r="DL90" s="106"/>
      <c r="DM90" s="106"/>
      <c r="DN90" s="106"/>
      <c r="DO90" s="106"/>
      <c r="DP90" s="106"/>
      <c r="DQ90" s="106"/>
      <c r="DR90" s="106"/>
      <c r="DS90" s="106"/>
      <c r="DT90" s="106"/>
      <c r="DU90" s="106"/>
      <c r="DV90" s="106"/>
      <c r="DW90" s="106"/>
      <c r="DX90" s="106"/>
      <c r="DY90" s="106"/>
      <c r="DZ90" s="106"/>
      <c r="EA90" s="106"/>
      <c r="EB90" s="106"/>
      <c r="EC90" s="106"/>
      <c r="ED90" s="106"/>
      <c r="EE90" s="106"/>
      <c r="EF90" s="106"/>
      <c r="EG90" s="106"/>
      <c r="EH90" s="106"/>
      <c r="EI90" s="106"/>
      <c r="EJ90" s="106"/>
      <c r="EK90" s="106"/>
      <c r="EL90" s="106"/>
      <c r="EM90" s="106"/>
      <c r="EN90" s="106"/>
      <c r="EO90" s="106"/>
      <c r="EP90" s="106"/>
      <c r="EQ90" s="106"/>
      <c r="ER90" s="106"/>
      <c r="ES90" s="106"/>
      <c r="ET90" s="106"/>
      <c r="EU90" s="106"/>
      <c r="EV90" s="106"/>
      <c r="EW90" s="106"/>
      <c r="EX90" s="106"/>
      <c r="EY90" s="106"/>
      <c r="EZ90" s="106"/>
      <c r="FA90" s="106"/>
      <c r="FB90" s="106"/>
      <c r="FC90" s="106"/>
      <c r="FD90" s="106"/>
      <c r="FE90" s="106"/>
      <c r="FF90" s="106"/>
      <c r="FG90" s="106"/>
      <c r="FH90" s="106"/>
      <c r="FI90" s="106"/>
      <c r="FJ90" s="106"/>
      <c r="FK90" s="106"/>
      <c r="FL90" s="106"/>
      <c r="FM90" s="106"/>
      <c r="FN90" s="106"/>
      <c r="FO90" s="106"/>
      <c r="FP90" s="106"/>
      <c r="FQ90" s="106"/>
      <c r="FR90" s="106"/>
      <c r="FS90" s="106"/>
      <c r="FT90" s="106"/>
      <c r="FU90" s="106"/>
      <c r="FV90" s="106"/>
      <c r="FW90" s="106"/>
      <c r="FX90" s="106"/>
      <c r="FY90" s="106"/>
      <c r="FZ90" s="106"/>
      <c r="GA90" s="106"/>
      <c r="GB90" s="106"/>
      <c r="GC90" s="106"/>
      <c r="GD90" s="106"/>
      <c r="GE90" s="106"/>
      <c r="GF90" s="106"/>
      <c r="GG90" s="106"/>
      <c r="GH90" s="106"/>
      <c r="GI90" s="106"/>
      <c r="GJ90" s="106"/>
      <c r="GK90" s="106"/>
      <c r="GL90" s="106"/>
      <c r="GM90" s="106"/>
      <c r="GN90" s="106"/>
      <c r="GO90" s="106"/>
      <c r="GP90" s="106"/>
    </row>
    <row r="91" spans="1:198" x14ac:dyDescent="0.2">
      <c r="B91" s="106"/>
      <c r="C91" s="106"/>
      <c r="D91" s="106"/>
      <c r="E91" s="106"/>
      <c r="F91" s="106"/>
      <c r="G91" s="106"/>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c r="CH91" s="106"/>
      <c r="CI91" s="106"/>
      <c r="CJ91" s="106"/>
      <c r="CK91" s="106"/>
      <c r="CL91" s="106"/>
      <c r="CM91" s="106"/>
      <c r="CN91" s="106"/>
      <c r="CO91" s="106"/>
      <c r="CP91" s="106"/>
      <c r="CQ91" s="106"/>
      <c r="CR91" s="106"/>
      <c r="CS91" s="106"/>
      <c r="CT91" s="106"/>
      <c r="CU91" s="106"/>
      <c r="CV91" s="106"/>
      <c r="CW91" s="106"/>
      <c r="CX91" s="106"/>
      <c r="CY91" s="106"/>
      <c r="CZ91" s="106"/>
      <c r="DA91" s="106"/>
      <c r="DB91" s="106"/>
      <c r="DC91" s="106"/>
      <c r="DD91" s="106"/>
      <c r="DE91" s="106"/>
      <c r="DF91" s="106"/>
      <c r="DG91" s="106"/>
      <c r="DH91" s="106"/>
      <c r="DI91" s="106"/>
      <c r="DJ91" s="106"/>
      <c r="DK91" s="106"/>
      <c r="DL91" s="106"/>
      <c r="DM91" s="106"/>
      <c r="DN91" s="106"/>
      <c r="DO91" s="106"/>
      <c r="DP91" s="106"/>
      <c r="DQ91" s="106"/>
      <c r="DR91" s="106"/>
      <c r="DS91" s="106"/>
      <c r="DT91" s="106"/>
      <c r="DU91" s="106"/>
      <c r="DV91" s="106"/>
      <c r="DW91" s="106"/>
      <c r="DX91" s="106"/>
      <c r="DY91" s="106"/>
      <c r="DZ91" s="106"/>
      <c r="EA91" s="106"/>
      <c r="EB91" s="106"/>
      <c r="EC91" s="106"/>
      <c r="ED91" s="106"/>
      <c r="EE91" s="106"/>
      <c r="EF91" s="106"/>
      <c r="EG91" s="106"/>
      <c r="EH91" s="106"/>
      <c r="EI91" s="106"/>
      <c r="EJ91" s="106"/>
      <c r="EK91" s="106"/>
      <c r="EL91" s="106"/>
      <c r="EM91" s="106"/>
      <c r="EN91" s="106"/>
      <c r="EO91" s="106"/>
      <c r="EP91" s="106"/>
      <c r="EQ91" s="106"/>
      <c r="ER91" s="106"/>
      <c r="ES91" s="106"/>
      <c r="ET91" s="106"/>
      <c r="EU91" s="106"/>
      <c r="EV91" s="106"/>
      <c r="EW91" s="106"/>
      <c r="EX91" s="106"/>
      <c r="EY91" s="106"/>
      <c r="EZ91" s="106"/>
      <c r="FA91" s="106"/>
      <c r="FB91" s="106"/>
      <c r="FC91" s="106"/>
      <c r="FD91" s="106"/>
      <c r="FE91" s="106"/>
      <c r="FF91" s="106"/>
      <c r="FG91" s="106"/>
      <c r="FH91" s="106"/>
      <c r="FI91" s="106"/>
      <c r="FJ91" s="106"/>
      <c r="FK91" s="106"/>
      <c r="FL91" s="106"/>
      <c r="FM91" s="106"/>
      <c r="FN91" s="106"/>
      <c r="FO91" s="106"/>
      <c r="FP91" s="106"/>
      <c r="FQ91" s="106"/>
      <c r="FR91" s="106"/>
      <c r="FS91" s="106"/>
      <c r="FT91" s="106"/>
      <c r="FU91" s="106"/>
      <c r="FV91" s="106"/>
      <c r="FW91" s="106"/>
      <c r="FX91" s="106"/>
      <c r="FY91" s="106"/>
      <c r="FZ91" s="106"/>
      <c r="GA91" s="106"/>
      <c r="GB91" s="106"/>
      <c r="GC91" s="106"/>
      <c r="GD91" s="106"/>
      <c r="GE91" s="106"/>
      <c r="GF91" s="106"/>
      <c r="GG91" s="106"/>
      <c r="GH91" s="106"/>
      <c r="GI91" s="106"/>
      <c r="GJ91" s="106"/>
      <c r="GK91" s="106"/>
      <c r="GL91" s="106"/>
      <c r="GM91" s="106"/>
      <c r="GN91" s="106"/>
      <c r="GO91" s="106"/>
      <c r="GP91" s="106"/>
    </row>
    <row r="92" spans="1:198" x14ac:dyDescent="0.2">
      <c r="B92" s="106"/>
      <c r="C92" s="106"/>
      <c r="D92" s="106"/>
      <c r="E92" s="106"/>
      <c r="F92" s="106"/>
      <c r="G92" s="106"/>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c r="CK92" s="106"/>
      <c r="CL92" s="106"/>
      <c r="CM92" s="106"/>
      <c r="CN92" s="106"/>
      <c r="CO92" s="106"/>
      <c r="CP92" s="106"/>
      <c r="CQ92" s="106"/>
      <c r="CR92" s="106"/>
      <c r="CS92" s="106"/>
      <c r="CT92" s="106"/>
      <c r="CU92" s="106"/>
      <c r="CV92" s="106"/>
      <c r="CW92" s="106"/>
      <c r="CX92" s="106"/>
      <c r="CY92" s="106"/>
      <c r="CZ92" s="106"/>
      <c r="DA92" s="106"/>
      <c r="DB92" s="106"/>
      <c r="DC92" s="106"/>
      <c r="DD92" s="106"/>
      <c r="DE92" s="106"/>
      <c r="DF92" s="106"/>
      <c r="DG92" s="106"/>
      <c r="DH92" s="106"/>
      <c r="DI92" s="106"/>
      <c r="DJ92" s="106"/>
      <c r="DK92" s="106"/>
      <c r="DL92" s="106"/>
      <c r="DM92" s="106"/>
      <c r="DN92" s="106"/>
      <c r="DO92" s="106"/>
      <c r="DP92" s="106"/>
      <c r="DQ92" s="106"/>
      <c r="DR92" s="106"/>
      <c r="DS92" s="106"/>
      <c r="DT92" s="106"/>
      <c r="DU92" s="106"/>
      <c r="DV92" s="106"/>
      <c r="DW92" s="106"/>
      <c r="DX92" s="106"/>
      <c r="DY92" s="106"/>
      <c r="DZ92" s="106"/>
      <c r="EA92" s="106"/>
      <c r="EB92" s="106"/>
      <c r="EC92" s="106"/>
      <c r="ED92" s="106"/>
      <c r="EE92" s="106"/>
      <c r="EF92" s="106"/>
      <c r="EG92" s="106"/>
      <c r="EH92" s="106"/>
      <c r="EI92" s="106"/>
      <c r="EJ92" s="106"/>
      <c r="EK92" s="106"/>
      <c r="EL92" s="106"/>
      <c r="EM92" s="106"/>
      <c r="EN92" s="106"/>
      <c r="EO92" s="106"/>
      <c r="EP92" s="106"/>
      <c r="EQ92" s="106"/>
      <c r="ER92" s="106"/>
      <c r="ES92" s="106"/>
      <c r="ET92" s="106"/>
      <c r="EU92" s="106"/>
      <c r="EV92" s="106"/>
      <c r="EW92" s="106"/>
      <c r="EX92" s="106"/>
      <c r="EY92" s="106"/>
      <c r="EZ92" s="106"/>
      <c r="FA92" s="106"/>
      <c r="FB92" s="106"/>
      <c r="FC92" s="106"/>
      <c r="FD92" s="106"/>
      <c r="FE92" s="106"/>
      <c r="FF92" s="106"/>
      <c r="FG92" s="106"/>
      <c r="FH92" s="106"/>
      <c r="FI92" s="106"/>
      <c r="FJ92" s="106"/>
      <c r="FK92" s="106"/>
      <c r="FL92" s="106"/>
      <c r="FM92" s="106"/>
      <c r="FN92" s="106"/>
      <c r="FO92" s="106"/>
      <c r="FP92" s="106"/>
      <c r="FQ92" s="106"/>
      <c r="FR92" s="106"/>
      <c r="FS92" s="106"/>
      <c r="FT92" s="106"/>
      <c r="FU92" s="106"/>
      <c r="FV92" s="106"/>
      <c r="FW92" s="106"/>
      <c r="FX92" s="106"/>
      <c r="FY92" s="106"/>
      <c r="FZ92" s="106"/>
      <c r="GA92" s="106"/>
      <c r="GB92" s="106"/>
      <c r="GC92" s="106"/>
      <c r="GD92" s="106"/>
      <c r="GE92" s="106"/>
      <c r="GF92" s="106"/>
      <c r="GG92" s="106"/>
      <c r="GH92" s="106"/>
      <c r="GI92" s="106"/>
      <c r="GJ92" s="106"/>
      <c r="GK92" s="106"/>
      <c r="GL92" s="106"/>
      <c r="GM92" s="106"/>
      <c r="GN92" s="106"/>
      <c r="GO92" s="106"/>
      <c r="GP92" s="106"/>
    </row>
    <row r="93" spans="1:198" x14ac:dyDescent="0.2">
      <c r="B93" s="106"/>
      <c r="C93" s="106"/>
      <c r="D93" s="106"/>
      <c r="E93" s="106"/>
      <c r="F93" s="106"/>
      <c r="G93" s="106"/>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c r="DB93" s="106"/>
      <c r="DC93" s="106"/>
      <c r="DD93" s="106"/>
      <c r="DE93" s="106"/>
      <c r="DF93" s="106"/>
      <c r="DG93" s="106"/>
      <c r="DH93" s="106"/>
      <c r="DI93" s="106"/>
      <c r="DJ93" s="106"/>
      <c r="DK93" s="106"/>
      <c r="DL93" s="106"/>
      <c r="DM93" s="106"/>
      <c r="DN93" s="106"/>
      <c r="DO93" s="106"/>
      <c r="DP93" s="106"/>
      <c r="DQ93" s="106"/>
      <c r="DR93" s="106"/>
      <c r="DS93" s="106"/>
      <c r="DT93" s="106"/>
      <c r="DU93" s="106"/>
      <c r="DV93" s="106"/>
      <c r="DW93" s="106"/>
      <c r="DX93" s="106"/>
      <c r="DY93" s="106"/>
      <c r="DZ93" s="106"/>
      <c r="EA93" s="106"/>
      <c r="EB93" s="106"/>
      <c r="EC93" s="106"/>
      <c r="ED93" s="106"/>
      <c r="EE93" s="106"/>
      <c r="EF93" s="106"/>
      <c r="EG93" s="106"/>
      <c r="EH93" s="106"/>
      <c r="EI93" s="106"/>
      <c r="EJ93" s="106"/>
      <c r="EK93" s="106"/>
      <c r="EL93" s="106"/>
      <c r="EM93" s="106"/>
      <c r="EN93" s="106"/>
      <c r="EO93" s="106"/>
      <c r="EP93" s="106"/>
      <c r="EQ93" s="106"/>
      <c r="ER93" s="106"/>
      <c r="ES93" s="106"/>
      <c r="ET93" s="106"/>
      <c r="EU93" s="106"/>
      <c r="EV93" s="106"/>
      <c r="EW93" s="106"/>
      <c r="EX93" s="106"/>
      <c r="EY93" s="106"/>
      <c r="EZ93" s="106"/>
      <c r="FA93" s="106"/>
      <c r="FB93" s="106"/>
      <c r="FC93" s="106"/>
      <c r="FD93" s="106"/>
      <c r="FE93" s="106"/>
      <c r="FF93" s="106"/>
      <c r="FG93" s="106"/>
      <c r="FH93" s="106"/>
      <c r="FI93" s="106"/>
      <c r="FJ93" s="106"/>
      <c r="FK93" s="106"/>
      <c r="FL93" s="106"/>
      <c r="FM93" s="106"/>
      <c r="FN93" s="106"/>
      <c r="FO93" s="106"/>
      <c r="FP93" s="106"/>
      <c r="FQ93" s="106"/>
      <c r="FR93" s="106"/>
      <c r="FS93" s="106"/>
      <c r="FT93" s="106"/>
      <c r="FU93" s="106"/>
      <c r="FV93" s="106"/>
      <c r="FW93" s="106"/>
      <c r="FX93" s="106"/>
      <c r="FY93" s="106"/>
      <c r="FZ93" s="106"/>
      <c r="GA93" s="106"/>
      <c r="GB93" s="106"/>
      <c r="GC93" s="106"/>
      <c r="GD93" s="106"/>
      <c r="GE93" s="106"/>
      <c r="GF93" s="106"/>
      <c r="GG93" s="106"/>
      <c r="GH93" s="106"/>
      <c r="GI93" s="106"/>
      <c r="GJ93" s="106"/>
      <c r="GK93" s="106"/>
      <c r="GL93" s="106"/>
      <c r="GM93" s="106"/>
      <c r="GN93" s="106"/>
      <c r="GO93" s="106"/>
      <c r="GP93" s="106"/>
    </row>
    <row r="94" spans="1:198" x14ac:dyDescent="0.2">
      <c r="B94" s="106"/>
      <c r="C94" s="106"/>
      <c r="D94" s="106"/>
      <c r="E94" s="106"/>
      <c r="F94" s="106"/>
      <c r="G94" s="106"/>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c r="DE94" s="106"/>
      <c r="DF94" s="106"/>
      <c r="DG94" s="106"/>
      <c r="DH94" s="106"/>
      <c r="DI94" s="106"/>
      <c r="DJ94" s="106"/>
      <c r="DK94" s="106"/>
      <c r="DL94" s="106"/>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6"/>
      <c r="EJ94" s="106"/>
      <c r="EK94" s="106"/>
      <c r="EL94" s="106"/>
      <c r="EM94" s="106"/>
      <c r="EN94" s="106"/>
      <c r="EO94" s="106"/>
      <c r="EP94" s="106"/>
      <c r="EQ94" s="106"/>
      <c r="ER94" s="106"/>
      <c r="ES94" s="106"/>
      <c r="ET94" s="106"/>
      <c r="EU94" s="106"/>
      <c r="EV94" s="106"/>
      <c r="EW94" s="106"/>
      <c r="EX94" s="106"/>
      <c r="EY94" s="106"/>
      <c r="EZ94" s="106"/>
      <c r="FA94" s="106"/>
      <c r="FB94" s="106"/>
      <c r="FC94" s="106"/>
      <c r="FD94" s="106"/>
      <c r="FE94" s="106"/>
      <c r="FF94" s="106"/>
      <c r="FG94" s="106"/>
      <c r="FH94" s="106"/>
      <c r="FI94" s="106"/>
      <c r="FJ94" s="106"/>
      <c r="FK94" s="106"/>
      <c r="FL94" s="106"/>
      <c r="FM94" s="106"/>
      <c r="FN94" s="106"/>
      <c r="FO94" s="106"/>
      <c r="FP94" s="106"/>
      <c r="FQ94" s="106"/>
      <c r="FR94" s="106"/>
      <c r="FS94" s="106"/>
      <c r="FT94" s="106"/>
      <c r="FU94" s="106"/>
      <c r="FV94" s="106"/>
      <c r="FW94" s="106"/>
      <c r="FX94" s="106"/>
      <c r="FY94" s="106"/>
      <c r="FZ94" s="106"/>
      <c r="GA94" s="106"/>
      <c r="GB94" s="106"/>
      <c r="GC94" s="106"/>
      <c r="GD94" s="106"/>
      <c r="GE94" s="106"/>
      <c r="GF94" s="106"/>
      <c r="GG94" s="106"/>
      <c r="GH94" s="106"/>
      <c r="GI94" s="106"/>
      <c r="GJ94" s="106"/>
      <c r="GK94" s="106"/>
      <c r="GL94" s="106"/>
      <c r="GM94" s="106"/>
      <c r="GN94" s="106"/>
      <c r="GO94" s="106"/>
      <c r="GP94" s="106"/>
    </row>
    <row r="95" spans="1:198" x14ac:dyDescent="0.2">
      <c r="B95" s="106"/>
      <c r="C95" s="106"/>
      <c r="D95" s="106"/>
      <c r="E95" s="106"/>
      <c r="F95" s="106"/>
      <c r="G95" s="106"/>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c r="DB95" s="106"/>
      <c r="DC95" s="106"/>
      <c r="DD95" s="106"/>
      <c r="DE95" s="106"/>
      <c r="DF95" s="106"/>
      <c r="DG95" s="106"/>
      <c r="DH95" s="106"/>
      <c r="DI95" s="106"/>
      <c r="DJ95" s="106"/>
      <c r="DK95" s="106"/>
      <c r="DL95" s="106"/>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6"/>
      <c r="EJ95" s="106"/>
      <c r="EK95" s="106"/>
      <c r="EL95" s="106"/>
      <c r="EM95" s="106"/>
      <c r="EN95" s="106"/>
      <c r="EO95" s="106"/>
      <c r="EP95" s="106"/>
      <c r="EQ95" s="106"/>
      <c r="ER95" s="106"/>
      <c r="ES95" s="106"/>
      <c r="ET95" s="106"/>
      <c r="EU95" s="106"/>
      <c r="EV95" s="106"/>
      <c r="EW95" s="106"/>
      <c r="EX95" s="106"/>
      <c r="EY95" s="106"/>
      <c r="EZ95" s="106"/>
      <c r="FA95" s="106"/>
      <c r="FB95" s="106"/>
      <c r="FC95" s="106"/>
      <c r="FD95" s="106"/>
      <c r="FE95" s="106"/>
      <c r="FF95" s="106"/>
      <c r="FG95" s="106"/>
      <c r="FH95" s="106"/>
      <c r="FI95" s="106"/>
      <c r="FJ95" s="106"/>
      <c r="FK95" s="106"/>
      <c r="FL95" s="106"/>
      <c r="FM95" s="106"/>
      <c r="FN95" s="106"/>
      <c r="FO95" s="106"/>
      <c r="FP95" s="106"/>
      <c r="FQ95" s="106"/>
      <c r="FR95" s="106"/>
      <c r="FS95" s="106"/>
      <c r="FT95" s="106"/>
      <c r="FU95" s="106"/>
      <c r="FV95" s="106"/>
      <c r="FW95" s="106"/>
      <c r="FX95" s="106"/>
      <c r="FY95" s="106"/>
      <c r="FZ95" s="106"/>
      <c r="GA95" s="106"/>
      <c r="GB95" s="106"/>
      <c r="GC95" s="106"/>
      <c r="GD95" s="106"/>
      <c r="GE95" s="106"/>
      <c r="GF95" s="106"/>
      <c r="GG95" s="106"/>
      <c r="GH95" s="106"/>
      <c r="GI95" s="106"/>
      <c r="GJ95" s="106"/>
      <c r="GK95" s="106"/>
      <c r="GL95" s="106"/>
      <c r="GM95" s="106"/>
      <c r="GN95" s="106"/>
      <c r="GO95" s="106"/>
      <c r="GP95" s="106"/>
    </row>
    <row r="96" spans="1:198" x14ac:dyDescent="0.2">
      <c r="B96" s="106"/>
      <c r="C96" s="106"/>
      <c r="D96" s="106"/>
      <c r="E96" s="106"/>
      <c r="F96" s="106"/>
      <c r="G96" s="106"/>
      <c r="H96" s="106"/>
      <c r="I96" s="106"/>
      <c r="J96" s="106"/>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106"/>
      <c r="CH96" s="106"/>
      <c r="CI96" s="106"/>
      <c r="CJ96" s="106"/>
      <c r="CK96" s="106"/>
      <c r="CL96" s="106"/>
      <c r="CM96" s="106"/>
      <c r="CN96" s="106"/>
      <c r="CO96" s="106"/>
      <c r="CP96" s="106"/>
      <c r="CQ96" s="106"/>
      <c r="CR96" s="106"/>
      <c r="CS96" s="106"/>
      <c r="CT96" s="106"/>
      <c r="CU96" s="106"/>
      <c r="CV96" s="106"/>
      <c r="CW96" s="106"/>
      <c r="CX96" s="106"/>
      <c r="CY96" s="106"/>
      <c r="CZ96" s="106"/>
      <c r="DA96" s="106"/>
      <c r="DB96" s="106"/>
      <c r="DC96" s="106"/>
      <c r="DD96" s="106"/>
      <c r="DE96" s="106"/>
      <c r="DF96" s="106"/>
      <c r="DG96" s="106"/>
      <c r="DH96" s="106"/>
      <c r="DI96" s="106"/>
      <c r="DJ96" s="106"/>
      <c r="DK96" s="106"/>
      <c r="DL96" s="106"/>
      <c r="DM96" s="106"/>
      <c r="DN96" s="106"/>
      <c r="DO96" s="106"/>
      <c r="DP96" s="106"/>
      <c r="DQ96" s="106"/>
      <c r="DR96" s="106"/>
      <c r="DS96" s="106"/>
      <c r="DT96" s="106"/>
      <c r="DU96" s="106"/>
      <c r="DV96" s="106"/>
      <c r="DW96" s="106"/>
      <c r="DX96" s="106"/>
      <c r="DY96" s="106"/>
      <c r="DZ96" s="106"/>
      <c r="EA96" s="106"/>
      <c r="EB96" s="106"/>
      <c r="EC96" s="106"/>
      <c r="ED96" s="106"/>
      <c r="EE96" s="106"/>
      <c r="EF96" s="106"/>
      <c r="EG96" s="106"/>
      <c r="EH96" s="106"/>
      <c r="EI96" s="106"/>
      <c r="EJ96" s="106"/>
      <c r="EK96" s="106"/>
      <c r="EL96" s="106"/>
      <c r="EM96" s="106"/>
      <c r="EN96" s="106"/>
      <c r="EO96" s="106"/>
      <c r="EP96" s="106"/>
      <c r="EQ96" s="106"/>
      <c r="ER96" s="106"/>
      <c r="ES96" s="106"/>
      <c r="ET96" s="106"/>
      <c r="EU96" s="106"/>
      <c r="EV96" s="106"/>
      <c r="EW96" s="106"/>
      <c r="EX96" s="106"/>
      <c r="EY96" s="106"/>
      <c r="EZ96" s="106"/>
      <c r="FA96" s="106"/>
      <c r="FB96" s="106"/>
      <c r="FC96" s="106"/>
      <c r="FD96" s="106"/>
      <c r="FE96" s="106"/>
      <c r="FF96" s="106"/>
      <c r="FG96" s="106"/>
      <c r="FH96" s="106"/>
      <c r="FI96" s="106"/>
      <c r="FJ96" s="106"/>
      <c r="FK96" s="106"/>
      <c r="FL96" s="106"/>
      <c r="FM96" s="106"/>
      <c r="FN96" s="106"/>
      <c r="FO96" s="106"/>
      <c r="FP96" s="106"/>
      <c r="FQ96" s="106"/>
      <c r="FR96" s="106"/>
      <c r="FS96" s="106"/>
      <c r="FT96" s="106"/>
      <c r="FU96" s="106"/>
      <c r="FV96" s="106"/>
      <c r="FW96" s="106"/>
      <c r="FX96" s="106"/>
      <c r="FY96" s="106"/>
      <c r="FZ96" s="106"/>
      <c r="GA96" s="106"/>
      <c r="GB96" s="106"/>
      <c r="GC96" s="106"/>
      <c r="GD96" s="106"/>
      <c r="GE96" s="106"/>
      <c r="GF96" s="106"/>
      <c r="GG96" s="106"/>
      <c r="GH96" s="106"/>
      <c r="GI96" s="106"/>
      <c r="GJ96" s="106"/>
      <c r="GK96" s="106"/>
      <c r="GL96" s="106"/>
      <c r="GM96" s="106"/>
      <c r="GN96" s="106"/>
      <c r="GO96" s="106"/>
      <c r="GP96" s="106"/>
    </row>
    <row r="97" spans="2:198" x14ac:dyDescent="0.2">
      <c r="B97" s="106"/>
      <c r="C97" s="106"/>
      <c r="D97" s="106"/>
      <c r="E97" s="106"/>
      <c r="F97" s="106"/>
      <c r="G97" s="106"/>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c r="CE97" s="106"/>
      <c r="CF97" s="106"/>
      <c r="CG97" s="106"/>
      <c r="CH97" s="106"/>
      <c r="CI97" s="106"/>
      <c r="CJ97" s="106"/>
      <c r="CK97" s="106"/>
      <c r="CL97" s="106"/>
      <c r="CM97" s="106"/>
      <c r="CN97" s="106"/>
      <c r="CO97" s="106"/>
      <c r="CP97" s="106"/>
      <c r="CQ97" s="106"/>
      <c r="CR97" s="106"/>
      <c r="CS97" s="106"/>
      <c r="CT97" s="106"/>
      <c r="CU97" s="106"/>
      <c r="CV97" s="106"/>
      <c r="CW97" s="106"/>
      <c r="CX97" s="106"/>
      <c r="CY97" s="106"/>
      <c r="CZ97" s="106"/>
      <c r="DA97" s="106"/>
      <c r="DB97" s="106"/>
      <c r="DC97" s="106"/>
      <c r="DD97" s="106"/>
      <c r="DE97" s="106"/>
      <c r="DF97" s="106"/>
      <c r="DG97" s="106"/>
      <c r="DH97" s="106"/>
      <c r="DI97" s="106"/>
      <c r="DJ97" s="106"/>
      <c r="DK97" s="106"/>
      <c r="DL97" s="106"/>
      <c r="DM97" s="106"/>
      <c r="DN97" s="106"/>
      <c r="DO97" s="106"/>
      <c r="DP97" s="106"/>
      <c r="DQ97" s="106"/>
      <c r="DR97" s="106"/>
      <c r="DS97" s="106"/>
      <c r="DT97" s="106"/>
      <c r="DU97" s="106"/>
      <c r="DV97" s="106"/>
      <c r="DW97" s="106"/>
      <c r="DX97" s="106"/>
      <c r="DY97" s="106"/>
      <c r="DZ97" s="106"/>
      <c r="EA97" s="106"/>
      <c r="EB97" s="106"/>
      <c r="EC97" s="106"/>
      <c r="ED97" s="106"/>
      <c r="EE97" s="106"/>
      <c r="EF97" s="106"/>
      <c r="EG97" s="106"/>
      <c r="EH97" s="106"/>
      <c r="EI97" s="106"/>
      <c r="EJ97" s="106"/>
      <c r="EK97" s="106"/>
      <c r="EL97" s="106"/>
      <c r="EM97" s="106"/>
      <c r="EN97" s="106"/>
      <c r="EO97" s="106"/>
      <c r="EP97" s="106"/>
      <c r="EQ97" s="106"/>
      <c r="ER97" s="106"/>
      <c r="ES97" s="106"/>
      <c r="ET97" s="106"/>
      <c r="EU97" s="106"/>
      <c r="EV97" s="106"/>
      <c r="EW97" s="106"/>
      <c r="EX97" s="106"/>
      <c r="EY97" s="106"/>
      <c r="EZ97" s="106"/>
      <c r="FA97" s="106"/>
      <c r="FB97" s="106"/>
      <c r="FC97" s="106"/>
      <c r="FD97" s="106"/>
      <c r="FE97" s="106"/>
      <c r="FF97" s="106"/>
      <c r="FG97" s="106"/>
      <c r="FH97" s="106"/>
      <c r="FI97" s="106"/>
      <c r="FJ97" s="106"/>
      <c r="FK97" s="106"/>
      <c r="FL97" s="106"/>
      <c r="FM97" s="106"/>
      <c r="FN97" s="106"/>
      <c r="FO97" s="106"/>
      <c r="FP97" s="106"/>
      <c r="FQ97" s="106"/>
      <c r="FR97" s="106"/>
      <c r="FS97" s="106"/>
      <c r="FT97" s="106"/>
      <c r="FU97" s="106"/>
      <c r="FV97" s="106"/>
      <c r="FW97" s="106"/>
      <c r="FX97" s="106"/>
      <c r="FY97" s="106"/>
      <c r="FZ97" s="106"/>
      <c r="GA97" s="106"/>
      <c r="GB97" s="106"/>
      <c r="GC97" s="106"/>
      <c r="GD97" s="106"/>
      <c r="GE97" s="106"/>
      <c r="GF97" s="106"/>
      <c r="GG97" s="106"/>
      <c r="GH97" s="106"/>
      <c r="GI97" s="106"/>
      <c r="GJ97" s="106"/>
      <c r="GK97" s="106"/>
      <c r="GL97" s="106"/>
      <c r="GM97" s="106"/>
      <c r="GN97" s="106"/>
      <c r="GO97" s="106"/>
      <c r="GP97" s="106"/>
    </row>
    <row r="98" spans="2:198" x14ac:dyDescent="0.2">
      <c r="B98" s="106"/>
      <c r="C98" s="106"/>
      <c r="D98" s="106"/>
      <c r="E98" s="106"/>
      <c r="F98" s="106"/>
      <c r="G98" s="106"/>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6"/>
      <c r="DB98" s="106"/>
      <c r="DC98" s="106"/>
      <c r="DD98" s="106"/>
      <c r="DE98" s="106"/>
      <c r="DF98" s="106"/>
      <c r="DG98" s="106"/>
      <c r="DH98" s="106"/>
      <c r="DI98" s="106"/>
      <c r="DJ98" s="106"/>
      <c r="DK98" s="106"/>
      <c r="DL98" s="106"/>
      <c r="DM98" s="106"/>
      <c r="DN98" s="106"/>
      <c r="DO98" s="106"/>
      <c r="DP98" s="106"/>
      <c r="DQ98" s="106"/>
      <c r="DR98" s="106"/>
      <c r="DS98" s="106"/>
      <c r="DT98" s="106"/>
      <c r="DU98" s="106"/>
      <c r="DV98" s="106"/>
      <c r="DW98" s="106"/>
      <c r="DX98" s="106"/>
      <c r="DY98" s="106"/>
      <c r="DZ98" s="106"/>
      <c r="EA98" s="106"/>
      <c r="EB98" s="106"/>
      <c r="EC98" s="106"/>
      <c r="ED98" s="106"/>
      <c r="EE98" s="106"/>
      <c r="EF98" s="106"/>
      <c r="EG98" s="106"/>
      <c r="EH98" s="106"/>
      <c r="EI98" s="106"/>
      <c r="EJ98" s="106"/>
      <c r="EK98" s="106"/>
      <c r="EL98" s="106"/>
      <c r="EM98" s="106"/>
      <c r="EN98" s="106"/>
      <c r="EO98" s="106"/>
      <c r="EP98" s="106"/>
      <c r="EQ98" s="106"/>
      <c r="ER98" s="106"/>
      <c r="ES98" s="106"/>
      <c r="ET98" s="106"/>
      <c r="EU98" s="106"/>
      <c r="EV98" s="106"/>
      <c r="EW98" s="106"/>
      <c r="EX98" s="106"/>
      <c r="EY98" s="106"/>
      <c r="EZ98" s="106"/>
      <c r="FA98" s="106"/>
      <c r="FB98" s="106"/>
      <c r="FC98" s="106"/>
      <c r="FD98" s="106"/>
      <c r="FE98" s="106"/>
      <c r="FF98" s="106"/>
      <c r="FG98" s="106"/>
      <c r="FH98" s="106"/>
      <c r="FI98" s="106"/>
      <c r="FJ98" s="106"/>
      <c r="FK98" s="106"/>
      <c r="FL98" s="106"/>
      <c r="FM98" s="106"/>
      <c r="FN98" s="106"/>
      <c r="FO98" s="106"/>
      <c r="FP98" s="106"/>
      <c r="FQ98" s="106"/>
      <c r="FR98" s="106"/>
      <c r="FS98" s="106"/>
      <c r="FT98" s="106"/>
      <c r="FU98" s="106"/>
      <c r="FV98" s="106"/>
      <c r="FW98" s="106"/>
      <c r="FX98" s="106"/>
      <c r="FY98" s="106"/>
      <c r="FZ98" s="106"/>
      <c r="GA98" s="106"/>
      <c r="GB98" s="106"/>
      <c r="GC98" s="106"/>
      <c r="GD98" s="106"/>
      <c r="GE98" s="106"/>
      <c r="GF98" s="106"/>
      <c r="GG98" s="106"/>
      <c r="GH98" s="106"/>
      <c r="GI98" s="106"/>
      <c r="GJ98" s="106"/>
      <c r="GK98" s="106"/>
      <c r="GL98" s="106"/>
      <c r="GM98" s="106"/>
      <c r="GN98" s="106"/>
      <c r="GO98" s="106"/>
      <c r="GP98" s="106"/>
    </row>
    <row r="99" spans="2:198" x14ac:dyDescent="0.2">
      <c r="B99" s="106"/>
      <c r="C99" s="106"/>
      <c r="D99" s="106"/>
      <c r="E99" s="106"/>
      <c r="F99" s="106"/>
      <c r="G99" s="106"/>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c r="CE99" s="106"/>
      <c r="CF99" s="106"/>
      <c r="CG99" s="106"/>
      <c r="CH99" s="106"/>
      <c r="CI99" s="106"/>
      <c r="CJ99" s="106"/>
      <c r="CK99" s="106"/>
      <c r="CL99" s="106"/>
      <c r="CM99" s="106"/>
      <c r="CN99" s="106"/>
      <c r="CO99" s="106"/>
      <c r="CP99" s="106"/>
      <c r="CQ99" s="106"/>
      <c r="CR99" s="106"/>
      <c r="CS99" s="106"/>
      <c r="CT99" s="106"/>
      <c r="CU99" s="106"/>
      <c r="CV99" s="106"/>
      <c r="CW99" s="106"/>
      <c r="CX99" s="106"/>
      <c r="CY99" s="106"/>
      <c r="CZ99" s="106"/>
      <c r="DA99" s="106"/>
      <c r="DB99" s="106"/>
      <c r="DC99" s="106"/>
      <c r="DD99" s="106"/>
      <c r="DE99" s="106"/>
      <c r="DF99" s="106"/>
      <c r="DG99" s="106"/>
      <c r="DH99" s="106"/>
      <c r="DI99" s="106"/>
      <c r="DJ99" s="106"/>
      <c r="DK99" s="106"/>
      <c r="DL99" s="106"/>
      <c r="DM99" s="106"/>
      <c r="DN99" s="106"/>
      <c r="DO99" s="106"/>
      <c r="DP99" s="106"/>
      <c r="DQ99" s="106"/>
      <c r="DR99" s="106"/>
      <c r="DS99" s="106"/>
      <c r="DT99" s="106"/>
      <c r="DU99" s="106"/>
      <c r="DV99" s="106"/>
      <c r="DW99" s="106"/>
      <c r="DX99" s="106"/>
      <c r="DY99" s="106"/>
      <c r="DZ99" s="106"/>
      <c r="EA99" s="106"/>
      <c r="EB99" s="106"/>
      <c r="EC99" s="106"/>
      <c r="ED99" s="106"/>
      <c r="EE99" s="106"/>
      <c r="EF99" s="106"/>
      <c r="EG99" s="106"/>
      <c r="EH99" s="106"/>
      <c r="EI99" s="106"/>
      <c r="EJ99" s="106"/>
      <c r="EK99" s="106"/>
      <c r="EL99" s="106"/>
      <c r="EM99" s="106"/>
      <c r="EN99" s="106"/>
      <c r="EO99" s="106"/>
      <c r="EP99" s="106"/>
      <c r="EQ99" s="106"/>
      <c r="ER99" s="106"/>
      <c r="ES99" s="106"/>
      <c r="ET99" s="106"/>
      <c r="EU99" s="106"/>
      <c r="EV99" s="106"/>
      <c r="EW99" s="106"/>
      <c r="EX99" s="106"/>
      <c r="EY99" s="106"/>
      <c r="EZ99" s="106"/>
      <c r="FA99" s="106"/>
      <c r="FB99" s="106"/>
      <c r="FC99" s="106"/>
      <c r="FD99" s="106"/>
      <c r="FE99" s="106"/>
      <c r="FF99" s="106"/>
      <c r="FG99" s="106"/>
      <c r="FH99" s="106"/>
      <c r="FI99" s="106"/>
      <c r="FJ99" s="106"/>
      <c r="FK99" s="106"/>
      <c r="FL99" s="106"/>
      <c r="FM99" s="106"/>
      <c r="FN99" s="106"/>
      <c r="FO99" s="106"/>
      <c r="FP99" s="106"/>
      <c r="FQ99" s="106"/>
      <c r="FR99" s="106"/>
      <c r="FS99" s="106"/>
      <c r="FT99" s="106"/>
      <c r="FU99" s="106"/>
      <c r="FV99" s="106"/>
      <c r="FW99" s="106"/>
      <c r="FX99" s="106"/>
      <c r="FY99" s="106"/>
      <c r="FZ99" s="106"/>
      <c r="GA99" s="106"/>
      <c r="GB99" s="106"/>
      <c r="GC99" s="106"/>
      <c r="GD99" s="106"/>
      <c r="GE99" s="106"/>
      <c r="GF99" s="106"/>
      <c r="GG99" s="106"/>
      <c r="GH99" s="106"/>
      <c r="GI99" s="106"/>
      <c r="GJ99" s="106"/>
      <c r="GK99" s="106"/>
      <c r="GL99" s="106"/>
      <c r="GM99" s="106"/>
      <c r="GN99" s="106"/>
      <c r="GO99" s="106"/>
      <c r="GP99" s="106"/>
    </row>
    <row r="100" spans="2:198" x14ac:dyDescent="0.2">
      <c r="B100" s="106"/>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c r="CZ100" s="106"/>
      <c r="DA100" s="106"/>
      <c r="DB100" s="106"/>
      <c r="DC100" s="106"/>
      <c r="DD100" s="106"/>
      <c r="DE100" s="106"/>
      <c r="DF100" s="106"/>
      <c r="DG100" s="106"/>
      <c r="DH100" s="106"/>
      <c r="DI100" s="106"/>
      <c r="DJ100" s="106"/>
      <c r="DK100" s="106"/>
      <c r="DL100" s="106"/>
      <c r="DM100" s="106"/>
      <c r="DN100" s="106"/>
      <c r="DO100" s="106"/>
      <c r="DP100" s="106"/>
      <c r="DQ100" s="106"/>
      <c r="DR100" s="106"/>
      <c r="DS100" s="106"/>
      <c r="DT100" s="106"/>
      <c r="DU100" s="106"/>
      <c r="DV100" s="106"/>
      <c r="DW100" s="106"/>
      <c r="DX100" s="106"/>
      <c r="DY100" s="106"/>
      <c r="DZ100" s="106"/>
      <c r="EA100" s="106"/>
      <c r="EB100" s="106"/>
      <c r="EC100" s="106"/>
      <c r="ED100" s="106"/>
      <c r="EE100" s="106"/>
      <c r="EF100" s="106"/>
      <c r="EG100" s="106"/>
      <c r="EH100" s="106"/>
      <c r="EI100" s="106"/>
      <c r="EJ100" s="106"/>
      <c r="EK100" s="106"/>
      <c r="EL100" s="106"/>
      <c r="EM100" s="106"/>
      <c r="EN100" s="106"/>
      <c r="EO100" s="106"/>
      <c r="EP100" s="106"/>
      <c r="EQ100" s="106"/>
      <c r="ER100" s="106"/>
      <c r="ES100" s="106"/>
      <c r="ET100" s="106"/>
      <c r="EU100" s="106"/>
      <c r="EV100" s="106"/>
      <c r="EW100" s="106"/>
      <c r="EX100" s="106"/>
      <c r="EY100" s="106"/>
      <c r="EZ100" s="106"/>
      <c r="FA100" s="106"/>
      <c r="FB100" s="106"/>
      <c r="FC100" s="106"/>
      <c r="FD100" s="106"/>
      <c r="FE100" s="106"/>
      <c r="FF100" s="106"/>
      <c r="FG100" s="106"/>
      <c r="FH100" s="106"/>
      <c r="FI100" s="106"/>
      <c r="FJ100" s="106"/>
      <c r="FK100" s="106"/>
      <c r="FL100" s="106"/>
      <c r="FM100" s="106"/>
      <c r="FN100" s="106"/>
      <c r="FO100" s="106"/>
      <c r="FP100" s="106"/>
      <c r="FQ100" s="106"/>
      <c r="FR100" s="106"/>
      <c r="FS100" s="106"/>
      <c r="FT100" s="106"/>
      <c r="FU100" s="106"/>
      <c r="FV100" s="106"/>
      <c r="FW100" s="106"/>
      <c r="FX100" s="106"/>
      <c r="FY100" s="106"/>
      <c r="FZ100" s="106"/>
      <c r="GA100" s="106"/>
      <c r="GB100" s="106"/>
      <c r="GC100" s="106"/>
      <c r="GD100" s="106"/>
      <c r="GE100" s="106"/>
      <c r="GF100" s="106"/>
      <c r="GG100" s="106"/>
      <c r="GH100" s="106"/>
      <c r="GI100" s="106"/>
      <c r="GJ100" s="106"/>
      <c r="GK100" s="106"/>
      <c r="GL100" s="106"/>
      <c r="GM100" s="106"/>
      <c r="GN100" s="106"/>
      <c r="GO100" s="106"/>
      <c r="GP100" s="106"/>
    </row>
    <row r="101" spans="2:198" x14ac:dyDescent="0.2">
      <c r="B101" s="106"/>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c r="CS101" s="106"/>
      <c r="CT101" s="106"/>
      <c r="CU101" s="106"/>
      <c r="CV101" s="106"/>
      <c r="CW101" s="106"/>
      <c r="CX101" s="106"/>
      <c r="CY101" s="106"/>
      <c r="CZ101" s="106"/>
      <c r="DA101" s="106"/>
      <c r="DB101" s="106"/>
      <c r="DC101" s="106"/>
      <c r="DD101" s="106"/>
      <c r="DE101" s="106"/>
      <c r="DF101" s="106"/>
      <c r="DG101" s="106"/>
      <c r="DH101" s="106"/>
      <c r="DI101" s="106"/>
      <c r="DJ101" s="106"/>
      <c r="DK101" s="106"/>
      <c r="DL101" s="106"/>
      <c r="DM101" s="106"/>
      <c r="DN101" s="106"/>
      <c r="DO101" s="106"/>
      <c r="DP101" s="106"/>
      <c r="DQ101" s="106"/>
      <c r="DR101" s="106"/>
      <c r="DS101" s="106"/>
      <c r="DT101" s="106"/>
      <c r="DU101" s="106"/>
      <c r="DV101" s="106"/>
      <c r="DW101" s="106"/>
      <c r="DX101" s="106"/>
      <c r="DY101" s="106"/>
      <c r="DZ101" s="106"/>
      <c r="EA101" s="106"/>
      <c r="EB101" s="106"/>
      <c r="EC101" s="106"/>
      <c r="ED101" s="106"/>
      <c r="EE101" s="106"/>
      <c r="EF101" s="106"/>
      <c r="EG101" s="106"/>
      <c r="EH101" s="106"/>
      <c r="EI101" s="106"/>
      <c r="EJ101" s="106"/>
      <c r="EK101" s="106"/>
      <c r="EL101" s="106"/>
      <c r="EM101" s="106"/>
      <c r="EN101" s="106"/>
      <c r="EO101" s="106"/>
      <c r="EP101" s="106"/>
      <c r="EQ101" s="106"/>
      <c r="ER101" s="106"/>
      <c r="ES101" s="106"/>
      <c r="ET101" s="106"/>
      <c r="EU101" s="106"/>
      <c r="EV101" s="106"/>
      <c r="EW101" s="106"/>
      <c r="EX101" s="106"/>
      <c r="EY101" s="106"/>
      <c r="EZ101" s="106"/>
      <c r="FA101" s="106"/>
      <c r="FB101" s="106"/>
      <c r="FC101" s="106"/>
      <c r="FD101" s="106"/>
      <c r="FE101" s="106"/>
      <c r="FF101" s="106"/>
      <c r="FG101" s="106"/>
      <c r="FH101" s="106"/>
      <c r="FI101" s="106"/>
      <c r="FJ101" s="106"/>
      <c r="FK101" s="106"/>
      <c r="FL101" s="106"/>
      <c r="FM101" s="106"/>
      <c r="FN101" s="106"/>
      <c r="FO101" s="106"/>
      <c r="FP101" s="106"/>
      <c r="FQ101" s="106"/>
      <c r="FR101" s="106"/>
      <c r="FS101" s="106"/>
      <c r="FT101" s="106"/>
      <c r="FU101" s="106"/>
      <c r="FV101" s="106"/>
      <c r="FW101" s="106"/>
      <c r="FX101" s="106"/>
      <c r="FY101" s="106"/>
      <c r="FZ101" s="106"/>
      <c r="GA101" s="106"/>
      <c r="GB101" s="106"/>
      <c r="GC101" s="106"/>
      <c r="GD101" s="106"/>
      <c r="GE101" s="106"/>
      <c r="GF101" s="106"/>
      <c r="GG101" s="106"/>
      <c r="GH101" s="106"/>
      <c r="GI101" s="106"/>
      <c r="GJ101" s="106"/>
      <c r="GK101" s="106"/>
      <c r="GL101" s="106"/>
      <c r="GM101" s="106"/>
      <c r="GN101" s="106"/>
      <c r="GO101" s="106"/>
      <c r="GP101" s="106"/>
    </row>
    <row r="102" spans="2:198" x14ac:dyDescent="0.2">
      <c r="B102" s="106"/>
      <c r="C102" s="106"/>
      <c r="D102" s="106"/>
      <c r="E102" s="106"/>
      <c r="F102" s="106"/>
      <c r="G102" s="106"/>
      <c r="H102" s="106"/>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c r="CH102" s="106"/>
      <c r="CI102" s="106"/>
      <c r="CJ102" s="106"/>
      <c r="CK102" s="106"/>
      <c r="CL102" s="106"/>
      <c r="CM102" s="106"/>
      <c r="CN102" s="106"/>
      <c r="CO102" s="106"/>
      <c r="CP102" s="106"/>
      <c r="CQ102" s="106"/>
      <c r="CR102" s="106"/>
      <c r="CS102" s="106"/>
      <c r="CT102" s="106"/>
      <c r="CU102" s="106"/>
      <c r="CV102" s="106"/>
      <c r="CW102" s="106"/>
      <c r="CX102" s="106"/>
      <c r="CY102" s="106"/>
      <c r="CZ102" s="106"/>
      <c r="DA102" s="106"/>
      <c r="DB102" s="106"/>
      <c r="DC102" s="106"/>
      <c r="DD102" s="106"/>
      <c r="DE102" s="106"/>
      <c r="DF102" s="106"/>
      <c r="DG102" s="106"/>
      <c r="DH102" s="106"/>
      <c r="DI102" s="106"/>
      <c r="DJ102" s="106"/>
      <c r="DK102" s="106"/>
      <c r="DL102" s="106"/>
      <c r="DM102" s="106"/>
      <c r="DN102" s="106"/>
      <c r="DO102" s="106"/>
      <c r="DP102" s="106"/>
      <c r="DQ102" s="106"/>
      <c r="DR102" s="106"/>
      <c r="DS102" s="106"/>
      <c r="DT102" s="106"/>
      <c r="DU102" s="106"/>
      <c r="DV102" s="106"/>
      <c r="DW102" s="106"/>
      <c r="DX102" s="106"/>
      <c r="DY102" s="106"/>
      <c r="DZ102" s="106"/>
      <c r="EA102" s="106"/>
      <c r="EB102" s="106"/>
      <c r="EC102" s="106"/>
      <c r="ED102" s="106"/>
      <c r="EE102" s="106"/>
      <c r="EF102" s="106"/>
      <c r="EG102" s="106"/>
      <c r="EH102" s="106"/>
      <c r="EI102" s="106"/>
      <c r="EJ102" s="106"/>
      <c r="EK102" s="106"/>
      <c r="EL102" s="106"/>
      <c r="EM102" s="106"/>
      <c r="EN102" s="106"/>
      <c r="EO102" s="106"/>
      <c r="EP102" s="106"/>
      <c r="EQ102" s="106"/>
      <c r="ER102" s="106"/>
      <c r="ES102" s="106"/>
      <c r="ET102" s="106"/>
      <c r="EU102" s="106"/>
      <c r="EV102" s="106"/>
      <c r="EW102" s="106"/>
      <c r="EX102" s="106"/>
      <c r="EY102" s="106"/>
      <c r="EZ102" s="106"/>
      <c r="FA102" s="106"/>
      <c r="FB102" s="106"/>
      <c r="FC102" s="106"/>
      <c r="FD102" s="106"/>
      <c r="FE102" s="106"/>
      <c r="FF102" s="106"/>
      <c r="FG102" s="106"/>
      <c r="FH102" s="106"/>
      <c r="FI102" s="106"/>
      <c r="FJ102" s="106"/>
      <c r="FK102" s="106"/>
      <c r="FL102" s="106"/>
      <c r="FM102" s="106"/>
      <c r="FN102" s="106"/>
      <c r="FO102" s="106"/>
      <c r="FP102" s="106"/>
      <c r="FQ102" s="106"/>
      <c r="FR102" s="106"/>
      <c r="FS102" s="106"/>
      <c r="FT102" s="106"/>
      <c r="FU102" s="106"/>
      <c r="FV102" s="106"/>
      <c r="FW102" s="106"/>
      <c r="FX102" s="106"/>
      <c r="FY102" s="106"/>
      <c r="FZ102" s="106"/>
      <c r="GA102" s="106"/>
      <c r="GB102" s="106"/>
      <c r="GC102" s="106"/>
      <c r="GD102" s="106"/>
      <c r="GE102" s="106"/>
      <c r="GF102" s="106"/>
      <c r="GG102" s="106"/>
      <c r="GH102" s="106"/>
      <c r="GI102" s="106"/>
      <c r="GJ102" s="106"/>
      <c r="GK102" s="106"/>
      <c r="GL102" s="106"/>
      <c r="GM102" s="106"/>
      <c r="GN102" s="106"/>
      <c r="GO102" s="106"/>
      <c r="GP102" s="106"/>
    </row>
    <row r="103" spans="2:198" x14ac:dyDescent="0.2">
      <c r="B103" s="106"/>
      <c r="C103" s="106"/>
      <c r="D103" s="106"/>
      <c r="E103" s="106"/>
      <c r="F103" s="106"/>
      <c r="G103" s="106"/>
      <c r="H103" s="106"/>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6"/>
      <c r="CN103" s="106"/>
      <c r="CO103" s="106"/>
      <c r="CP103" s="106"/>
      <c r="CQ103" s="106"/>
      <c r="CR103" s="106"/>
      <c r="CS103" s="106"/>
      <c r="CT103" s="106"/>
      <c r="CU103" s="106"/>
      <c r="CV103" s="106"/>
      <c r="CW103" s="106"/>
      <c r="CX103" s="106"/>
      <c r="CY103" s="106"/>
      <c r="CZ103" s="106"/>
      <c r="DA103" s="106"/>
      <c r="DB103" s="106"/>
      <c r="DC103" s="106"/>
      <c r="DD103" s="106"/>
      <c r="DE103" s="106"/>
      <c r="DF103" s="106"/>
      <c r="DG103" s="106"/>
      <c r="DH103" s="106"/>
      <c r="DI103" s="106"/>
      <c r="DJ103" s="106"/>
      <c r="DK103" s="106"/>
      <c r="DL103" s="106"/>
      <c r="DM103" s="106"/>
      <c r="DN103" s="106"/>
      <c r="DO103" s="106"/>
      <c r="DP103" s="106"/>
      <c r="DQ103" s="106"/>
      <c r="DR103" s="106"/>
      <c r="DS103" s="106"/>
      <c r="DT103" s="106"/>
      <c r="DU103" s="106"/>
      <c r="DV103" s="106"/>
      <c r="DW103" s="106"/>
      <c r="DX103" s="106"/>
      <c r="DY103" s="106"/>
      <c r="DZ103" s="106"/>
      <c r="EA103" s="106"/>
      <c r="EB103" s="106"/>
      <c r="EC103" s="106"/>
      <c r="ED103" s="106"/>
      <c r="EE103" s="106"/>
      <c r="EF103" s="106"/>
      <c r="EG103" s="106"/>
      <c r="EH103" s="106"/>
      <c r="EI103" s="106"/>
      <c r="EJ103" s="106"/>
      <c r="EK103" s="106"/>
      <c r="EL103" s="106"/>
      <c r="EM103" s="106"/>
      <c r="EN103" s="106"/>
      <c r="EO103" s="106"/>
      <c r="EP103" s="106"/>
      <c r="EQ103" s="106"/>
      <c r="ER103" s="106"/>
      <c r="ES103" s="106"/>
      <c r="ET103" s="106"/>
      <c r="EU103" s="106"/>
      <c r="EV103" s="106"/>
      <c r="EW103" s="106"/>
      <c r="EX103" s="106"/>
      <c r="EY103" s="106"/>
      <c r="EZ103" s="106"/>
      <c r="FA103" s="106"/>
      <c r="FB103" s="106"/>
      <c r="FC103" s="106"/>
      <c r="FD103" s="106"/>
      <c r="FE103" s="106"/>
      <c r="FF103" s="106"/>
      <c r="FG103" s="106"/>
      <c r="FH103" s="106"/>
      <c r="FI103" s="106"/>
      <c r="FJ103" s="106"/>
      <c r="FK103" s="106"/>
      <c r="FL103" s="106"/>
      <c r="FM103" s="106"/>
      <c r="FN103" s="106"/>
      <c r="FO103" s="106"/>
      <c r="FP103" s="106"/>
      <c r="FQ103" s="106"/>
      <c r="FR103" s="106"/>
      <c r="FS103" s="106"/>
      <c r="FT103" s="106"/>
      <c r="FU103" s="106"/>
      <c r="FV103" s="106"/>
      <c r="FW103" s="106"/>
      <c r="FX103" s="106"/>
      <c r="FY103" s="106"/>
      <c r="FZ103" s="106"/>
      <c r="GA103" s="106"/>
      <c r="GB103" s="106"/>
      <c r="GC103" s="106"/>
      <c r="GD103" s="106"/>
      <c r="GE103" s="106"/>
      <c r="GF103" s="106"/>
      <c r="GG103" s="106"/>
      <c r="GH103" s="106"/>
      <c r="GI103" s="106"/>
      <c r="GJ103" s="106"/>
      <c r="GK103" s="106"/>
      <c r="GL103" s="106"/>
      <c r="GM103" s="106"/>
      <c r="GN103" s="106"/>
      <c r="GO103" s="106"/>
      <c r="GP103" s="106"/>
    </row>
    <row r="104" spans="2:198" x14ac:dyDescent="0.2">
      <c r="B104" s="106"/>
      <c r="C104" s="106"/>
      <c r="D104" s="106"/>
      <c r="E104" s="106"/>
      <c r="F104" s="106"/>
      <c r="G104" s="106"/>
      <c r="H104" s="106"/>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c r="CE104" s="106"/>
      <c r="CF104" s="106"/>
      <c r="CG104" s="106"/>
      <c r="CH104" s="106"/>
      <c r="CI104" s="106"/>
      <c r="CJ104" s="106"/>
      <c r="CK104" s="106"/>
      <c r="CL104" s="106"/>
      <c r="CM104" s="106"/>
      <c r="CN104" s="106"/>
      <c r="CO104" s="106"/>
      <c r="CP104" s="106"/>
      <c r="CQ104" s="106"/>
      <c r="CR104" s="106"/>
      <c r="CS104" s="106"/>
      <c r="CT104" s="106"/>
      <c r="CU104" s="106"/>
      <c r="CV104" s="106"/>
      <c r="CW104" s="106"/>
      <c r="CX104" s="106"/>
      <c r="CY104" s="106"/>
      <c r="CZ104" s="106"/>
      <c r="DA104" s="106"/>
      <c r="DB104" s="106"/>
      <c r="DC104" s="106"/>
      <c r="DD104" s="106"/>
      <c r="DE104" s="106"/>
      <c r="DF104" s="106"/>
      <c r="DG104" s="106"/>
      <c r="DH104" s="106"/>
      <c r="DI104" s="106"/>
      <c r="DJ104" s="106"/>
      <c r="DK104" s="106"/>
      <c r="DL104" s="106"/>
      <c r="DM104" s="106"/>
      <c r="DN104" s="106"/>
      <c r="DO104" s="106"/>
      <c r="DP104" s="106"/>
      <c r="DQ104" s="106"/>
      <c r="DR104" s="106"/>
      <c r="DS104" s="106"/>
      <c r="DT104" s="106"/>
      <c r="DU104" s="106"/>
      <c r="DV104" s="106"/>
      <c r="DW104" s="106"/>
      <c r="DX104" s="106"/>
      <c r="DY104" s="106"/>
      <c r="DZ104" s="106"/>
      <c r="EA104" s="106"/>
      <c r="EB104" s="106"/>
      <c r="EC104" s="106"/>
      <c r="ED104" s="106"/>
      <c r="EE104" s="106"/>
      <c r="EF104" s="106"/>
      <c r="EG104" s="106"/>
      <c r="EH104" s="106"/>
      <c r="EI104" s="106"/>
      <c r="EJ104" s="106"/>
      <c r="EK104" s="106"/>
      <c r="EL104" s="106"/>
      <c r="EM104" s="106"/>
      <c r="EN104" s="106"/>
      <c r="EO104" s="106"/>
      <c r="EP104" s="106"/>
      <c r="EQ104" s="106"/>
      <c r="ER104" s="106"/>
      <c r="ES104" s="106"/>
      <c r="ET104" s="106"/>
      <c r="EU104" s="106"/>
      <c r="EV104" s="106"/>
      <c r="EW104" s="106"/>
      <c r="EX104" s="106"/>
      <c r="EY104" s="106"/>
      <c r="EZ104" s="106"/>
      <c r="FA104" s="106"/>
      <c r="FB104" s="106"/>
      <c r="FC104" s="106"/>
      <c r="FD104" s="106"/>
      <c r="FE104" s="106"/>
      <c r="FF104" s="106"/>
      <c r="FG104" s="106"/>
      <c r="FH104" s="106"/>
      <c r="FI104" s="106"/>
      <c r="FJ104" s="106"/>
      <c r="FK104" s="106"/>
      <c r="FL104" s="106"/>
      <c r="FM104" s="106"/>
      <c r="FN104" s="106"/>
      <c r="FO104" s="106"/>
      <c r="FP104" s="106"/>
      <c r="FQ104" s="106"/>
      <c r="FR104" s="106"/>
      <c r="FS104" s="106"/>
      <c r="FT104" s="106"/>
      <c r="FU104" s="106"/>
      <c r="FV104" s="106"/>
      <c r="FW104" s="106"/>
      <c r="FX104" s="106"/>
      <c r="FY104" s="106"/>
      <c r="FZ104" s="106"/>
      <c r="GA104" s="106"/>
      <c r="GB104" s="106"/>
      <c r="GC104" s="106"/>
      <c r="GD104" s="106"/>
      <c r="GE104" s="106"/>
      <c r="GF104" s="106"/>
      <c r="GG104" s="106"/>
      <c r="GH104" s="106"/>
      <c r="GI104" s="106"/>
      <c r="GJ104" s="106"/>
      <c r="GK104" s="106"/>
      <c r="GL104" s="106"/>
      <c r="GM104" s="106"/>
      <c r="GN104" s="106"/>
      <c r="GO104" s="106"/>
      <c r="GP104" s="106"/>
    </row>
    <row r="105" spans="2:198" x14ac:dyDescent="0.2">
      <c r="B105" s="106"/>
      <c r="C105" s="106"/>
      <c r="D105" s="106"/>
      <c r="E105" s="106"/>
      <c r="F105" s="106"/>
      <c r="G105" s="106"/>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c r="CE105" s="106"/>
      <c r="CF105" s="106"/>
      <c r="CG105" s="106"/>
      <c r="CH105" s="106"/>
      <c r="CI105" s="106"/>
      <c r="CJ105" s="106"/>
      <c r="CK105" s="106"/>
      <c r="CL105" s="106"/>
      <c r="CM105" s="106"/>
      <c r="CN105" s="106"/>
      <c r="CO105" s="106"/>
      <c r="CP105" s="106"/>
      <c r="CQ105" s="106"/>
      <c r="CR105" s="106"/>
      <c r="CS105" s="106"/>
      <c r="CT105" s="106"/>
      <c r="CU105" s="106"/>
      <c r="CV105" s="106"/>
      <c r="CW105" s="106"/>
      <c r="CX105" s="106"/>
      <c r="CY105" s="106"/>
      <c r="CZ105" s="106"/>
      <c r="DA105" s="106"/>
      <c r="DB105" s="106"/>
      <c r="DC105" s="106"/>
      <c r="DD105" s="106"/>
      <c r="DE105" s="106"/>
      <c r="DF105" s="106"/>
      <c r="DG105" s="106"/>
      <c r="DH105" s="106"/>
      <c r="DI105" s="106"/>
      <c r="DJ105" s="106"/>
      <c r="DK105" s="106"/>
      <c r="DL105" s="106"/>
      <c r="DM105" s="106"/>
      <c r="DN105" s="106"/>
      <c r="DO105" s="106"/>
      <c r="DP105" s="106"/>
      <c r="DQ105" s="106"/>
      <c r="DR105" s="106"/>
      <c r="DS105" s="106"/>
      <c r="DT105" s="106"/>
      <c r="DU105" s="106"/>
      <c r="DV105" s="106"/>
      <c r="DW105" s="106"/>
      <c r="DX105" s="106"/>
      <c r="DY105" s="106"/>
      <c r="DZ105" s="106"/>
      <c r="EA105" s="106"/>
      <c r="EB105" s="106"/>
      <c r="EC105" s="106"/>
      <c r="ED105" s="106"/>
      <c r="EE105" s="106"/>
      <c r="EF105" s="106"/>
      <c r="EG105" s="106"/>
      <c r="EH105" s="106"/>
      <c r="EI105" s="106"/>
      <c r="EJ105" s="106"/>
      <c r="EK105" s="106"/>
      <c r="EL105" s="106"/>
      <c r="EM105" s="106"/>
      <c r="EN105" s="106"/>
      <c r="EO105" s="106"/>
      <c r="EP105" s="106"/>
      <c r="EQ105" s="106"/>
      <c r="ER105" s="106"/>
      <c r="ES105" s="106"/>
      <c r="ET105" s="106"/>
      <c r="EU105" s="106"/>
      <c r="EV105" s="106"/>
      <c r="EW105" s="106"/>
      <c r="EX105" s="106"/>
      <c r="EY105" s="106"/>
      <c r="EZ105" s="106"/>
      <c r="FA105" s="106"/>
      <c r="FB105" s="106"/>
      <c r="FC105" s="106"/>
      <c r="FD105" s="106"/>
      <c r="FE105" s="106"/>
      <c r="FF105" s="106"/>
      <c r="FG105" s="106"/>
      <c r="FH105" s="106"/>
      <c r="FI105" s="106"/>
      <c r="FJ105" s="106"/>
      <c r="FK105" s="106"/>
      <c r="FL105" s="106"/>
      <c r="FM105" s="106"/>
      <c r="FN105" s="106"/>
      <c r="FO105" s="106"/>
      <c r="FP105" s="106"/>
      <c r="FQ105" s="106"/>
      <c r="FR105" s="106"/>
      <c r="FS105" s="106"/>
      <c r="FT105" s="106"/>
      <c r="FU105" s="106"/>
      <c r="FV105" s="106"/>
      <c r="FW105" s="106"/>
      <c r="FX105" s="106"/>
      <c r="FY105" s="106"/>
      <c r="FZ105" s="106"/>
      <c r="GA105" s="106"/>
      <c r="GB105" s="106"/>
      <c r="GC105" s="106"/>
      <c r="GD105" s="106"/>
      <c r="GE105" s="106"/>
      <c r="GF105" s="106"/>
      <c r="GG105" s="106"/>
      <c r="GH105" s="106"/>
      <c r="GI105" s="106"/>
      <c r="GJ105" s="106"/>
      <c r="GK105" s="106"/>
      <c r="GL105" s="106"/>
      <c r="GM105" s="106"/>
      <c r="GN105" s="106"/>
      <c r="GO105" s="106"/>
      <c r="GP105" s="106"/>
    </row>
    <row r="106" spans="2:198" x14ac:dyDescent="0.2">
      <c r="B106" s="106"/>
      <c r="C106" s="106"/>
      <c r="D106" s="106"/>
      <c r="E106" s="106"/>
      <c r="F106" s="106"/>
      <c r="G106" s="106"/>
      <c r="H106" s="106"/>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c r="CH106" s="106"/>
      <c r="CI106" s="106"/>
      <c r="CJ106" s="106"/>
      <c r="CK106" s="106"/>
      <c r="CL106" s="106"/>
      <c r="CM106" s="106"/>
      <c r="CN106" s="106"/>
      <c r="CO106" s="106"/>
      <c r="CP106" s="106"/>
      <c r="CQ106" s="106"/>
      <c r="CR106" s="106"/>
      <c r="CS106" s="106"/>
      <c r="CT106" s="106"/>
      <c r="CU106" s="106"/>
      <c r="CV106" s="106"/>
      <c r="CW106" s="106"/>
      <c r="CX106" s="106"/>
      <c r="CY106" s="106"/>
      <c r="CZ106" s="106"/>
      <c r="DA106" s="106"/>
      <c r="DB106" s="106"/>
      <c r="DC106" s="106"/>
      <c r="DD106" s="106"/>
      <c r="DE106" s="106"/>
      <c r="DF106" s="106"/>
      <c r="DG106" s="106"/>
      <c r="DH106" s="106"/>
      <c r="DI106" s="106"/>
      <c r="DJ106" s="106"/>
      <c r="DK106" s="106"/>
      <c r="DL106" s="106"/>
      <c r="DM106" s="106"/>
      <c r="DN106" s="106"/>
      <c r="DO106" s="106"/>
      <c r="DP106" s="106"/>
      <c r="DQ106" s="106"/>
      <c r="DR106" s="106"/>
      <c r="DS106" s="106"/>
      <c r="DT106" s="106"/>
      <c r="DU106" s="106"/>
      <c r="DV106" s="106"/>
      <c r="DW106" s="106"/>
      <c r="DX106" s="106"/>
      <c r="DY106" s="106"/>
      <c r="DZ106" s="106"/>
      <c r="EA106" s="106"/>
      <c r="EB106" s="106"/>
      <c r="EC106" s="106"/>
      <c r="ED106" s="106"/>
      <c r="EE106" s="106"/>
      <c r="EF106" s="106"/>
      <c r="EG106" s="106"/>
      <c r="EH106" s="106"/>
      <c r="EI106" s="106"/>
      <c r="EJ106" s="106"/>
      <c r="EK106" s="106"/>
      <c r="EL106" s="106"/>
      <c r="EM106" s="106"/>
      <c r="EN106" s="106"/>
      <c r="EO106" s="106"/>
      <c r="EP106" s="106"/>
      <c r="EQ106" s="106"/>
      <c r="ER106" s="106"/>
      <c r="ES106" s="106"/>
      <c r="ET106" s="106"/>
      <c r="EU106" s="106"/>
      <c r="EV106" s="106"/>
      <c r="EW106" s="106"/>
      <c r="EX106" s="106"/>
      <c r="EY106" s="106"/>
      <c r="EZ106" s="106"/>
      <c r="FA106" s="106"/>
      <c r="FB106" s="106"/>
      <c r="FC106" s="106"/>
      <c r="FD106" s="106"/>
      <c r="FE106" s="106"/>
      <c r="FF106" s="106"/>
      <c r="FG106" s="106"/>
      <c r="FH106" s="106"/>
      <c r="FI106" s="106"/>
      <c r="FJ106" s="106"/>
      <c r="FK106" s="106"/>
      <c r="FL106" s="106"/>
      <c r="FM106" s="106"/>
      <c r="FN106" s="106"/>
      <c r="FO106" s="106"/>
      <c r="FP106" s="106"/>
      <c r="FQ106" s="106"/>
      <c r="FR106" s="106"/>
      <c r="FS106" s="106"/>
      <c r="FT106" s="106"/>
      <c r="FU106" s="106"/>
      <c r="FV106" s="106"/>
      <c r="FW106" s="106"/>
      <c r="FX106" s="106"/>
      <c r="FY106" s="106"/>
      <c r="FZ106" s="106"/>
      <c r="GA106" s="106"/>
      <c r="GB106" s="106"/>
      <c r="GC106" s="106"/>
      <c r="GD106" s="106"/>
      <c r="GE106" s="106"/>
      <c r="GF106" s="106"/>
      <c r="GG106" s="106"/>
      <c r="GH106" s="106"/>
      <c r="GI106" s="106"/>
      <c r="GJ106" s="106"/>
      <c r="GK106" s="106"/>
      <c r="GL106" s="106"/>
      <c r="GM106" s="106"/>
      <c r="GN106" s="106"/>
      <c r="GO106" s="106"/>
      <c r="GP106" s="106"/>
    </row>
    <row r="107" spans="2:198" x14ac:dyDescent="0.2">
      <c r="B107" s="106"/>
      <c r="C107" s="106"/>
      <c r="D107" s="106"/>
      <c r="E107" s="106"/>
      <c r="F107" s="106"/>
      <c r="G107" s="106"/>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c r="CE107" s="106"/>
      <c r="CF107" s="106"/>
      <c r="CG107" s="106"/>
      <c r="CH107" s="106"/>
      <c r="CI107" s="106"/>
      <c r="CJ107" s="106"/>
      <c r="CK107" s="106"/>
      <c r="CL107" s="106"/>
      <c r="CM107" s="106"/>
      <c r="CN107" s="106"/>
      <c r="CO107" s="106"/>
      <c r="CP107" s="106"/>
      <c r="CQ107" s="106"/>
      <c r="CR107" s="106"/>
      <c r="CS107" s="106"/>
      <c r="CT107" s="106"/>
      <c r="CU107" s="106"/>
      <c r="CV107" s="106"/>
      <c r="CW107" s="106"/>
      <c r="CX107" s="106"/>
      <c r="CY107" s="106"/>
      <c r="CZ107" s="106"/>
      <c r="DA107" s="106"/>
      <c r="DB107" s="106"/>
      <c r="DC107" s="106"/>
      <c r="DD107" s="106"/>
      <c r="DE107" s="106"/>
      <c r="DF107" s="106"/>
      <c r="DG107" s="106"/>
      <c r="DH107" s="106"/>
      <c r="DI107" s="106"/>
      <c r="DJ107" s="106"/>
      <c r="DK107" s="106"/>
      <c r="DL107" s="106"/>
      <c r="DM107" s="106"/>
      <c r="DN107" s="106"/>
      <c r="DO107" s="106"/>
      <c r="DP107" s="106"/>
      <c r="DQ107" s="106"/>
      <c r="DR107" s="106"/>
      <c r="DS107" s="106"/>
      <c r="DT107" s="106"/>
      <c r="DU107" s="106"/>
      <c r="DV107" s="106"/>
      <c r="DW107" s="106"/>
      <c r="DX107" s="106"/>
      <c r="DY107" s="106"/>
      <c r="DZ107" s="106"/>
      <c r="EA107" s="106"/>
      <c r="EB107" s="106"/>
      <c r="EC107" s="106"/>
      <c r="ED107" s="106"/>
      <c r="EE107" s="106"/>
      <c r="EF107" s="106"/>
      <c r="EG107" s="106"/>
      <c r="EH107" s="106"/>
      <c r="EI107" s="106"/>
      <c r="EJ107" s="106"/>
      <c r="EK107" s="106"/>
      <c r="EL107" s="106"/>
      <c r="EM107" s="106"/>
      <c r="EN107" s="106"/>
      <c r="EO107" s="106"/>
      <c r="EP107" s="106"/>
      <c r="EQ107" s="106"/>
      <c r="ER107" s="106"/>
      <c r="ES107" s="106"/>
      <c r="ET107" s="106"/>
      <c r="EU107" s="106"/>
      <c r="EV107" s="106"/>
      <c r="EW107" s="106"/>
      <c r="EX107" s="106"/>
      <c r="EY107" s="106"/>
      <c r="EZ107" s="106"/>
      <c r="FA107" s="106"/>
      <c r="FB107" s="106"/>
      <c r="FC107" s="106"/>
      <c r="FD107" s="106"/>
      <c r="FE107" s="106"/>
      <c r="FF107" s="106"/>
      <c r="FG107" s="106"/>
      <c r="FH107" s="106"/>
      <c r="FI107" s="106"/>
      <c r="FJ107" s="106"/>
      <c r="FK107" s="106"/>
      <c r="FL107" s="106"/>
      <c r="FM107" s="106"/>
      <c r="FN107" s="106"/>
      <c r="FO107" s="106"/>
      <c r="FP107" s="106"/>
      <c r="FQ107" s="106"/>
      <c r="FR107" s="106"/>
      <c r="FS107" s="106"/>
      <c r="FT107" s="106"/>
      <c r="FU107" s="106"/>
      <c r="FV107" s="106"/>
      <c r="FW107" s="106"/>
      <c r="FX107" s="106"/>
      <c r="FY107" s="106"/>
      <c r="FZ107" s="106"/>
      <c r="GA107" s="106"/>
      <c r="GB107" s="106"/>
      <c r="GC107" s="106"/>
      <c r="GD107" s="106"/>
      <c r="GE107" s="106"/>
      <c r="GF107" s="106"/>
      <c r="GG107" s="106"/>
      <c r="GH107" s="106"/>
      <c r="GI107" s="106"/>
      <c r="GJ107" s="106"/>
      <c r="GK107" s="106"/>
      <c r="GL107" s="106"/>
      <c r="GM107" s="106"/>
      <c r="GN107" s="106"/>
      <c r="GO107" s="106"/>
      <c r="GP107" s="106"/>
    </row>
    <row r="108" spans="2:198" x14ac:dyDescent="0.2">
      <c r="B108" s="106"/>
      <c r="C108" s="106"/>
      <c r="D108" s="106"/>
      <c r="E108" s="106"/>
      <c r="F108" s="106"/>
      <c r="G108" s="106"/>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c r="CE108" s="106"/>
      <c r="CF108" s="106"/>
      <c r="CG108" s="106"/>
      <c r="CH108" s="106"/>
      <c r="CI108" s="106"/>
      <c r="CJ108" s="106"/>
      <c r="CK108" s="106"/>
      <c r="CL108" s="106"/>
      <c r="CM108" s="106"/>
      <c r="CN108" s="106"/>
      <c r="CO108" s="106"/>
      <c r="CP108" s="106"/>
      <c r="CQ108" s="106"/>
      <c r="CR108" s="106"/>
      <c r="CS108" s="106"/>
      <c r="CT108" s="106"/>
      <c r="CU108" s="106"/>
      <c r="CV108" s="106"/>
      <c r="CW108" s="106"/>
      <c r="CX108" s="106"/>
      <c r="CY108" s="106"/>
      <c r="CZ108" s="106"/>
      <c r="DA108" s="106"/>
      <c r="DB108" s="106"/>
      <c r="DC108" s="106"/>
      <c r="DD108" s="106"/>
      <c r="DE108" s="106"/>
      <c r="DF108" s="106"/>
      <c r="DG108" s="106"/>
      <c r="DH108" s="106"/>
      <c r="DI108" s="106"/>
      <c r="DJ108" s="106"/>
      <c r="DK108" s="106"/>
      <c r="DL108" s="106"/>
      <c r="DM108" s="106"/>
      <c r="DN108" s="106"/>
      <c r="DO108" s="106"/>
      <c r="DP108" s="106"/>
      <c r="DQ108" s="106"/>
      <c r="DR108" s="106"/>
      <c r="DS108" s="106"/>
      <c r="DT108" s="106"/>
      <c r="DU108" s="106"/>
      <c r="DV108" s="106"/>
      <c r="DW108" s="106"/>
      <c r="DX108" s="106"/>
      <c r="DY108" s="106"/>
      <c r="DZ108" s="106"/>
      <c r="EA108" s="106"/>
      <c r="EB108" s="106"/>
      <c r="EC108" s="106"/>
      <c r="ED108" s="106"/>
      <c r="EE108" s="106"/>
      <c r="EF108" s="106"/>
      <c r="EG108" s="106"/>
      <c r="EH108" s="106"/>
      <c r="EI108" s="106"/>
      <c r="EJ108" s="106"/>
      <c r="EK108" s="106"/>
      <c r="EL108" s="106"/>
      <c r="EM108" s="106"/>
      <c r="EN108" s="106"/>
      <c r="EO108" s="106"/>
      <c r="EP108" s="106"/>
      <c r="EQ108" s="106"/>
      <c r="ER108" s="106"/>
      <c r="ES108" s="106"/>
      <c r="ET108" s="106"/>
      <c r="EU108" s="106"/>
      <c r="EV108" s="106"/>
      <c r="EW108" s="106"/>
      <c r="EX108" s="106"/>
      <c r="EY108" s="106"/>
      <c r="EZ108" s="106"/>
      <c r="FA108" s="106"/>
      <c r="FB108" s="106"/>
      <c r="FC108" s="106"/>
      <c r="FD108" s="106"/>
      <c r="FE108" s="106"/>
      <c r="FF108" s="106"/>
      <c r="FG108" s="106"/>
      <c r="FH108" s="106"/>
      <c r="FI108" s="106"/>
      <c r="FJ108" s="106"/>
      <c r="FK108" s="106"/>
      <c r="FL108" s="106"/>
      <c r="FM108" s="106"/>
      <c r="FN108" s="106"/>
      <c r="FO108" s="106"/>
      <c r="FP108" s="106"/>
      <c r="FQ108" s="106"/>
      <c r="FR108" s="106"/>
      <c r="FS108" s="106"/>
      <c r="FT108" s="106"/>
      <c r="FU108" s="106"/>
      <c r="FV108" s="106"/>
      <c r="FW108" s="106"/>
      <c r="FX108" s="106"/>
      <c r="FY108" s="106"/>
      <c r="FZ108" s="106"/>
      <c r="GA108" s="106"/>
      <c r="GB108" s="106"/>
      <c r="GC108" s="106"/>
      <c r="GD108" s="106"/>
      <c r="GE108" s="106"/>
      <c r="GF108" s="106"/>
      <c r="GG108" s="106"/>
      <c r="GH108" s="106"/>
      <c r="GI108" s="106"/>
      <c r="GJ108" s="106"/>
      <c r="GK108" s="106"/>
      <c r="GL108" s="106"/>
      <c r="GM108" s="106"/>
      <c r="GN108" s="106"/>
      <c r="GO108" s="106"/>
      <c r="GP108" s="106"/>
    </row>
    <row r="109" spans="2:198" x14ac:dyDescent="0.2">
      <c r="B109" s="106"/>
      <c r="C109" s="106"/>
      <c r="D109" s="106"/>
      <c r="E109" s="106"/>
      <c r="F109" s="106"/>
      <c r="G109" s="106"/>
      <c r="H109" s="106"/>
      <c r="I109" s="106"/>
      <c r="J109" s="106"/>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c r="CE109" s="106"/>
      <c r="CF109" s="106"/>
      <c r="CG109" s="106"/>
      <c r="CH109" s="106"/>
      <c r="CI109" s="106"/>
      <c r="CJ109" s="106"/>
      <c r="CK109" s="106"/>
      <c r="CL109" s="106"/>
      <c r="CM109" s="106"/>
      <c r="CN109" s="106"/>
      <c r="CO109" s="106"/>
      <c r="CP109" s="106"/>
      <c r="CQ109" s="106"/>
      <c r="CR109" s="106"/>
      <c r="CS109" s="106"/>
      <c r="CT109" s="106"/>
      <c r="CU109" s="106"/>
      <c r="CV109" s="106"/>
      <c r="CW109" s="106"/>
      <c r="CX109" s="106"/>
      <c r="CY109" s="106"/>
      <c r="CZ109" s="106"/>
      <c r="DA109" s="106"/>
      <c r="DB109" s="106"/>
      <c r="DC109" s="106"/>
      <c r="DD109" s="106"/>
      <c r="DE109" s="106"/>
      <c r="DF109" s="106"/>
      <c r="DG109" s="106"/>
      <c r="DH109" s="106"/>
      <c r="DI109" s="106"/>
      <c r="DJ109" s="106"/>
      <c r="DK109" s="106"/>
      <c r="DL109" s="106"/>
      <c r="DM109" s="106"/>
      <c r="DN109" s="106"/>
      <c r="DO109" s="106"/>
      <c r="DP109" s="106"/>
      <c r="DQ109" s="106"/>
      <c r="DR109" s="106"/>
      <c r="DS109" s="106"/>
      <c r="DT109" s="106"/>
      <c r="DU109" s="106"/>
      <c r="DV109" s="106"/>
      <c r="DW109" s="106"/>
      <c r="DX109" s="106"/>
      <c r="DY109" s="106"/>
      <c r="DZ109" s="106"/>
      <c r="EA109" s="106"/>
      <c r="EB109" s="106"/>
      <c r="EC109" s="106"/>
      <c r="ED109" s="106"/>
      <c r="EE109" s="106"/>
      <c r="EF109" s="106"/>
      <c r="EG109" s="106"/>
      <c r="EH109" s="106"/>
      <c r="EI109" s="106"/>
      <c r="EJ109" s="106"/>
      <c r="EK109" s="106"/>
      <c r="EL109" s="106"/>
      <c r="EM109" s="106"/>
      <c r="EN109" s="106"/>
      <c r="EO109" s="106"/>
      <c r="EP109" s="106"/>
      <c r="EQ109" s="106"/>
      <c r="ER109" s="106"/>
      <c r="ES109" s="106"/>
      <c r="ET109" s="106"/>
      <c r="EU109" s="106"/>
      <c r="EV109" s="106"/>
      <c r="EW109" s="106"/>
      <c r="EX109" s="106"/>
      <c r="EY109" s="106"/>
      <c r="EZ109" s="106"/>
      <c r="FA109" s="106"/>
      <c r="FB109" s="106"/>
      <c r="FC109" s="106"/>
      <c r="FD109" s="106"/>
      <c r="FE109" s="106"/>
      <c r="FF109" s="106"/>
      <c r="FG109" s="106"/>
      <c r="FH109" s="106"/>
      <c r="FI109" s="106"/>
      <c r="FJ109" s="106"/>
      <c r="FK109" s="106"/>
      <c r="FL109" s="106"/>
      <c r="FM109" s="106"/>
      <c r="FN109" s="106"/>
      <c r="FO109" s="106"/>
      <c r="FP109" s="106"/>
      <c r="FQ109" s="106"/>
      <c r="FR109" s="106"/>
      <c r="FS109" s="106"/>
      <c r="FT109" s="106"/>
      <c r="FU109" s="106"/>
      <c r="FV109" s="106"/>
      <c r="FW109" s="106"/>
      <c r="FX109" s="106"/>
      <c r="FY109" s="106"/>
      <c r="FZ109" s="106"/>
      <c r="GA109" s="106"/>
      <c r="GB109" s="106"/>
      <c r="GC109" s="106"/>
      <c r="GD109" s="106"/>
      <c r="GE109" s="106"/>
      <c r="GF109" s="106"/>
      <c r="GG109" s="106"/>
      <c r="GH109" s="106"/>
      <c r="GI109" s="106"/>
      <c r="GJ109" s="106"/>
      <c r="GK109" s="106"/>
      <c r="GL109" s="106"/>
      <c r="GM109" s="106"/>
      <c r="GN109" s="106"/>
      <c r="GO109" s="106"/>
      <c r="GP109" s="106"/>
    </row>
    <row r="110" spans="2:198" x14ac:dyDescent="0.2">
      <c r="B110" s="106"/>
      <c r="C110" s="106"/>
      <c r="D110" s="106"/>
      <c r="E110" s="106"/>
      <c r="F110" s="106"/>
      <c r="G110" s="106"/>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c r="CE110" s="106"/>
      <c r="CF110" s="106"/>
      <c r="CG110" s="106"/>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c r="DB110" s="106"/>
      <c r="DC110" s="106"/>
      <c r="DD110" s="106"/>
      <c r="DE110" s="106"/>
      <c r="DF110" s="106"/>
      <c r="DG110" s="106"/>
      <c r="DH110" s="106"/>
      <c r="DI110" s="106"/>
      <c r="DJ110" s="106"/>
      <c r="DK110" s="106"/>
      <c r="DL110" s="106"/>
      <c r="DM110" s="106"/>
      <c r="DN110" s="106"/>
      <c r="DO110" s="106"/>
      <c r="DP110" s="106"/>
      <c r="DQ110" s="106"/>
      <c r="DR110" s="106"/>
      <c r="DS110" s="106"/>
      <c r="DT110" s="106"/>
      <c r="DU110" s="106"/>
      <c r="DV110" s="106"/>
      <c r="DW110" s="106"/>
      <c r="DX110" s="106"/>
      <c r="DY110" s="106"/>
      <c r="DZ110" s="106"/>
      <c r="EA110" s="106"/>
      <c r="EB110" s="106"/>
      <c r="EC110" s="106"/>
      <c r="ED110" s="106"/>
      <c r="EE110" s="106"/>
      <c r="EF110" s="106"/>
      <c r="EG110" s="106"/>
      <c r="EH110" s="106"/>
      <c r="EI110" s="106"/>
      <c r="EJ110" s="106"/>
      <c r="EK110" s="106"/>
      <c r="EL110" s="106"/>
      <c r="EM110" s="106"/>
      <c r="EN110" s="106"/>
      <c r="EO110" s="106"/>
      <c r="EP110" s="106"/>
      <c r="EQ110" s="106"/>
      <c r="ER110" s="106"/>
      <c r="ES110" s="106"/>
      <c r="ET110" s="106"/>
      <c r="EU110" s="106"/>
      <c r="EV110" s="106"/>
      <c r="EW110" s="106"/>
      <c r="EX110" s="106"/>
      <c r="EY110" s="106"/>
      <c r="EZ110" s="106"/>
      <c r="FA110" s="106"/>
      <c r="FB110" s="106"/>
      <c r="FC110" s="106"/>
      <c r="FD110" s="106"/>
      <c r="FE110" s="106"/>
      <c r="FF110" s="106"/>
      <c r="FG110" s="106"/>
      <c r="FH110" s="106"/>
      <c r="FI110" s="106"/>
      <c r="FJ110" s="106"/>
      <c r="FK110" s="106"/>
      <c r="FL110" s="106"/>
      <c r="FM110" s="106"/>
      <c r="FN110" s="106"/>
      <c r="FO110" s="106"/>
      <c r="FP110" s="106"/>
      <c r="FQ110" s="106"/>
      <c r="FR110" s="106"/>
      <c r="FS110" s="106"/>
      <c r="FT110" s="106"/>
      <c r="FU110" s="106"/>
      <c r="FV110" s="106"/>
      <c r="FW110" s="106"/>
      <c r="FX110" s="106"/>
      <c r="FY110" s="106"/>
      <c r="FZ110" s="106"/>
      <c r="GA110" s="106"/>
      <c r="GB110" s="106"/>
      <c r="GC110" s="106"/>
      <c r="GD110" s="106"/>
      <c r="GE110" s="106"/>
      <c r="GF110" s="106"/>
      <c r="GG110" s="106"/>
      <c r="GH110" s="106"/>
      <c r="GI110" s="106"/>
      <c r="GJ110" s="106"/>
      <c r="GK110" s="106"/>
      <c r="GL110" s="106"/>
      <c r="GM110" s="106"/>
      <c r="GN110" s="106"/>
      <c r="GO110" s="106"/>
      <c r="GP110" s="106"/>
    </row>
    <row r="111" spans="2:198" x14ac:dyDescent="0.2">
      <c r="B111" s="106"/>
      <c r="C111" s="106"/>
      <c r="D111" s="106"/>
      <c r="E111" s="106"/>
      <c r="F111" s="106"/>
      <c r="G111" s="106"/>
      <c r="H111" s="106"/>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c r="CE111" s="106"/>
      <c r="CF111" s="106"/>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c r="DB111" s="106"/>
      <c r="DC111" s="106"/>
      <c r="DD111" s="106"/>
      <c r="DE111" s="106"/>
      <c r="DF111" s="106"/>
      <c r="DG111" s="106"/>
      <c r="DH111" s="106"/>
      <c r="DI111" s="106"/>
      <c r="DJ111" s="106"/>
      <c r="DK111" s="106"/>
      <c r="DL111" s="106"/>
      <c r="DM111" s="106"/>
      <c r="DN111" s="106"/>
      <c r="DO111" s="106"/>
      <c r="DP111" s="106"/>
      <c r="DQ111" s="106"/>
      <c r="DR111" s="106"/>
      <c r="DS111" s="106"/>
      <c r="DT111" s="106"/>
      <c r="DU111" s="106"/>
      <c r="DV111" s="106"/>
      <c r="DW111" s="106"/>
      <c r="DX111" s="106"/>
      <c r="DY111" s="106"/>
      <c r="DZ111" s="106"/>
      <c r="EA111" s="106"/>
      <c r="EB111" s="106"/>
      <c r="EC111" s="106"/>
      <c r="ED111" s="106"/>
      <c r="EE111" s="106"/>
      <c r="EF111" s="106"/>
      <c r="EG111" s="106"/>
      <c r="EH111" s="106"/>
      <c r="EI111" s="106"/>
      <c r="EJ111" s="106"/>
      <c r="EK111" s="106"/>
      <c r="EL111" s="106"/>
      <c r="EM111" s="106"/>
      <c r="EN111" s="106"/>
      <c r="EO111" s="106"/>
      <c r="EP111" s="106"/>
      <c r="EQ111" s="106"/>
      <c r="ER111" s="106"/>
      <c r="ES111" s="106"/>
      <c r="ET111" s="106"/>
      <c r="EU111" s="106"/>
      <c r="EV111" s="106"/>
      <c r="EW111" s="106"/>
      <c r="EX111" s="106"/>
      <c r="EY111" s="106"/>
      <c r="EZ111" s="106"/>
      <c r="FA111" s="106"/>
      <c r="FB111" s="106"/>
      <c r="FC111" s="106"/>
      <c r="FD111" s="106"/>
      <c r="FE111" s="106"/>
      <c r="FF111" s="106"/>
      <c r="FG111" s="106"/>
      <c r="FH111" s="106"/>
      <c r="FI111" s="106"/>
      <c r="FJ111" s="106"/>
      <c r="FK111" s="106"/>
      <c r="FL111" s="106"/>
      <c r="FM111" s="106"/>
      <c r="FN111" s="106"/>
      <c r="FO111" s="106"/>
      <c r="FP111" s="106"/>
      <c r="FQ111" s="106"/>
      <c r="FR111" s="106"/>
      <c r="FS111" s="106"/>
      <c r="FT111" s="106"/>
      <c r="FU111" s="106"/>
      <c r="FV111" s="106"/>
      <c r="FW111" s="106"/>
      <c r="FX111" s="106"/>
      <c r="FY111" s="106"/>
      <c r="FZ111" s="106"/>
      <c r="GA111" s="106"/>
      <c r="GB111" s="106"/>
      <c r="GC111" s="106"/>
      <c r="GD111" s="106"/>
      <c r="GE111" s="106"/>
      <c r="GF111" s="106"/>
      <c r="GG111" s="106"/>
      <c r="GH111" s="106"/>
      <c r="GI111" s="106"/>
      <c r="GJ111" s="106"/>
      <c r="GK111" s="106"/>
      <c r="GL111" s="106"/>
      <c r="GM111" s="106"/>
      <c r="GN111" s="106"/>
      <c r="GO111" s="106"/>
      <c r="GP111" s="106"/>
    </row>
    <row r="112" spans="2:198" x14ac:dyDescent="0.2">
      <c r="B112" s="106"/>
      <c r="C112" s="106"/>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c r="CE112" s="106"/>
      <c r="CF112" s="106"/>
      <c r="CG112" s="106"/>
      <c r="CH112" s="106"/>
      <c r="CI112" s="106"/>
      <c r="CJ112" s="106"/>
      <c r="CK112" s="106"/>
      <c r="CL112" s="106"/>
      <c r="CM112" s="106"/>
      <c r="CN112" s="106"/>
      <c r="CO112" s="106"/>
      <c r="CP112" s="106"/>
      <c r="CQ112" s="106"/>
      <c r="CR112" s="106"/>
      <c r="CS112" s="106"/>
      <c r="CT112" s="106"/>
      <c r="CU112" s="106"/>
      <c r="CV112" s="106"/>
      <c r="CW112" s="106"/>
      <c r="CX112" s="106"/>
      <c r="CY112" s="106"/>
      <c r="CZ112" s="106"/>
      <c r="DA112" s="106"/>
      <c r="DB112" s="106"/>
      <c r="DC112" s="106"/>
      <c r="DD112" s="106"/>
      <c r="DE112" s="106"/>
      <c r="DF112" s="106"/>
      <c r="DG112" s="106"/>
      <c r="DH112" s="106"/>
      <c r="DI112" s="106"/>
      <c r="DJ112" s="106"/>
      <c r="DK112" s="106"/>
      <c r="DL112" s="106"/>
      <c r="DM112" s="106"/>
      <c r="DN112" s="106"/>
      <c r="DO112" s="106"/>
      <c r="DP112" s="106"/>
      <c r="DQ112" s="106"/>
      <c r="DR112" s="106"/>
      <c r="DS112" s="106"/>
      <c r="DT112" s="106"/>
      <c r="DU112" s="106"/>
      <c r="DV112" s="106"/>
      <c r="DW112" s="106"/>
      <c r="DX112" s="106"/>
      <c r="DY112" s="106"/>
      <c r="DZ112" s="106"/>
      <c r="EA112" s="106"/>
      <c r="EB112" s="106"/>
      <c r="EC112" s="106"/>
      <c r="ED112" s="106"/>
      <c r="EE112" s="106"/>
      <c r="EF112" s="106"/>
      <c r="EG112" s="106"/>
      <c r="EH112" s="106"/>
      <c r="EI112" s="106"/>
      <c r="EJ112" s="106"/>
      <c r="EK112" s="106"/>
      <c r="EL112" s="106"/>
      <c r="EM112" s="106"/>
      <c r="EN112" s="106"/>
      <c r="EO112" s="106"/>
      <c r="EP112" s="106"/>
      <c r="EQ112" s="106"/>
      <c r="ER112" s="106"/>
      <c r="ES112" s="106"/>
      <c r="ET112" s="106"/>
      <c r="EU112" s="106"/>
      <c r="EV112" s="106"/>
      <c r="EW112" s="106"/>
      <c r="EX112" s="106"/>
      <c r="EY112" s="106"/>
      <c r="EZ112" s="106"/>
      <c r="FA112" s="106"/>
      <c r="FB112" s="106"/>
      <c r="FC112" s="106"/>
      <c r="FD112" s="106"/>
      <c r="FE112" s="106"/>
      <c r="FF112" s="106"/>
      <c r="FG112" s="106"/>
      <c r="FH112" s="106"/>
      <c r="FI112" s="106"/>
      <c r="FJ112" s="106"/>
      <c r="FK112" s="106"/>
      <c r="FL112" s="106"/>
      <c r="FM112" s="106"/>
      <c r="FN112" s="106"/>
      <c r="FO112" s="106"/>
      <c r="FP112" s="106"/>
      <c r="FQ112" s="106"/>
      <c r="FR112" s="106"/>
      <c r="FS112" s="106"/>
      <c r="FT112" s="106"/>
      <c r="FU112" s="106"/>
      <c r="FV112" s="106"/>
      <c r="FW112" s="106"/>
      <c r="FX112" s="106"/>
      <c r="FY112" s="106"/>
      <c r="FZ112" s="106"/>
      <c r="GA112" s="106"/>
      <c r="GB112" s="106"/>
      <c r="GC112" s="106"/>
      <c r="GD112" s="106"/>
      <c r="GE112" s="106"/>
      <c r="GF112" s="106"/>
      <c r="GG112" s="106"/>
      <c r="GH112" s="106"/>
      <c r="GI112" s="106"/>
      <c r="GJ112" s="106"/>
      <c r="GK112" s="106"/>
      <c r="GL112" s="106"/>
      <c r="GM112" s="106"/>
      <c r="GN112" s="106"/>
      <c r="GO112" s="106"/>
      <c r="GP112" s="106"/>
    </row>
    <row r="113" spans="2:198" x14ac:dyDescent="0.2">
      <c r="B113" s="106"/>
      <c r="C113" s="106"/>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6"/>
      <c r="DV113" s="106"/>
      <c r="DW113" s="106"/>
      <c r="DX113" s="106"/>
      <c r="DY113" s="106"/>
      <c r="DZ113" s="106"/>
      <c r="EA113" s="106"/>
      <c r="EB113" s="106"/>
      <c r="EC113" s="106"/>
      <c r="ED113" s="106"/>
      <c r="EE113" s="106"/>
      <c r="EF113" s="106"/>
      <c r="EG113" s="106"/>
      <c r="EH113" s="106"/>
      <c r="EI113" s="106"/>
      <c r="EJ113" s="106"/>
      <c r="EK113" s="106"/>
      <c r="EL113" s="106"/>
      <c r="EM113" s="106"/>
      <c r="EN113" s="106"/>
      <c r="EO113" s="106"/>
      <c r="EP113" s="106"/>
      <c r="EQ113" s="106"/>
      <c r="ER113" s="106"/>
      <c r="ES113" s="106"/>
      <c r="ET113" s="106"/>
      <c r="EU113" s="106"/>
      <c r="EV113" s="106"/>
      <c r="EW113" s="106"/>
      <c r="EX113" s="106"/>
      <c r="EY113" s="106"/>
      <c r="EZ113" s="106"/>
      <c r="FA113" s="106"/>
      <c r="FB113" s="106"/>
      <c r="FC113" s="106"/>
      <c r="FD113" s="106"/>
      <c r="FE113" s="106"/>
      <c r="FF113" s="106"/>
      <c r="FG113" s="106"/>
      <c r="FH113" s="106"/>
      <c r="FI113" s="106"/>
      <c r="FJ113" s="106"/>
      <c r="FK113" s="106"/>
      <c r="FL113" s="106"/>
      <c r="FM113" s="106"/>
      <c r="FN113" s="106"/>
      <c r="FO113" s="106"/>
      <c r="FP113" s="106"/>
      <c r="FQ113" s="106"/>
      <c r="FR113" s="106"/>
      <c r="FS113" s="106"/>
      <c r="FT113" s="106"/>
      <c r="FU113" s="106"/>
      <c r="FV113" s="106"/>
      <c r="FW113" s="106"/>
      <c r="FX113" s="106"/>
      <c r="FY113" s="106"/>
      <c r="FZ113" s="106"/>
      <c r="GA113" s="106"/>
      <c r="GB113" s="106"/>
      <c r="GC113" s="106"/>
      <c r="GD113" s="106"/>
      <c r="GE113" s="106"/>
      <c r="GF113" s="106"/>
      <c r="GG113" s="106"/>
      <c r="GH113" s="106"/>
      <c r="GI113" s="106"/>
      <c r="GJ113" s="106"/>
      <c r="GK113" s="106"/>
      <c r="GL113" s="106"/>
      <c r="GM113" s="106"/>
      <c r="GN113" s="106"/>
      <c r="GO113" s="106"/>
      <c r="GP113" s="106"/>
    </row>
    <row r="114" spans="2:198" x14ac:dyDescent="0.2">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c r="CE114" s="106"/>
      <c r="CF114" s="106"/>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6"/>
      <c r="DN114" s="106"/>
      <c r="DO114" s="106"/>
      <c r="DP114" s="106"/>
      <c r="DQ114" s="106"/>
      <c r="DR114" s="106"/>
      <c r="DS114" s="106"/>
      <c r="DT114" s="106"/>
      <c r="DU114" s="106"/>
      <c r="DV114" s="106"/>
      <c r="DW114" s="106"/>
      <c r="DX114" s="106"/>
      <c r="DY114" s="106"/>
      <c r="DZ114" s="106"/>
      <c r="EA114" s="106"/>
      <c r="EB114" s="106"/>
      <c r="EC114" s="106"/>
      <c r="ED114" s="106"/>
      <c r="EE114" s="106"/>
      <c r="EF114" s="106"/>
      <c r="EG114" s="106"/>
      <c r="EH114" s="106"/>
      <c r="EI114" s="106"/>
      <c r="EJ114" s="106"/>
      <c r="EK114" s="106"/>
      <c r="EL114" s="106"/>
      <c r="EM114" s="106"/>
      <c r="EN114" s="106"/>
      <c r="EO114" s="106"/>
      <c r="EP114" s="106"/>
      <c r="EQ114" s="106"/>
      <c r="ER114" s="106"/>
      <c r="ES114" s="106"/>
      <c r="ET114" s="106"/>
      <c r="EU114" s="106"/>
      <c r="EV114" s="106"/>
      <c r="EW114" s="106"/>
      <c r="EX114" s="106"/>
      <c r="EY114" s="106"/>
      <c r="EZ114" s="106"/>
      <c r="FA114" s="106"/>
      <c r="FB114" s="106"/>
      <c r="FC114" s="106"/>
      <c r="FD114" s="106"/>
      <c r="FE114" s="106"/>
      <c r="FF114" s="106"/>
      <c r="FG114" s="106"/>
      <c r="FH114" s="106"/>
      <c r="FI114" s="106"/>
      <c r="FJ114" s="106"/>
      <c r="FK114" s="106"/>
      <c r="FL114" s="106"/>
      <c r="FM114" s="106"/>
      <c r="FN114" s="106"/>
      <c r="FO114" s="106"/>
      <c r="FP114" s="106"/>
      <c r="FQ114" s="106"/>
      <c r="FR114" s="106"/>
      <c r="FS114" s="106"/>
      <c r="FT114" s="106"/>
      <c r="FU114" s="106"/>
      <c r="FV114" s="106"/>
      <c r="FW114" s="106"/>
      <c r="FX114" s="106"/>
      <c r="FY114" s="106"/>
      <c r="FZ114" s="106"/>
      <c r="GA114" s="106"/>
      <c r="GB114" s="106"/>
      <c r="GC114" s="106"/>
      <c r="GD114" s="106"/>
      <c r="GE114" s="106"/>
      <c r="GF114" s="106"/>
      <c r="GG114" s="106"/>
      <c r="GH114" s="106"/>
      <c r="GI114" s="106"/>
      <c r="GJ114" s="106"/>
      <c r="GK114" s="106"/>
      <c r="GL114" s="106"/>
      <c r="GM114" s="106"/>
      <c r="GN114" s="106"/>
      <c r="GO114" s="106"/>
      <c r="GP114" s="106"/>
    </row>
    <row r="115" spans="2:198" x14ac:dyDescent="0.2">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c r="CE115" s="106"/>
      <c r="CF115" s="106"/>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6"/>
      <c r="DN115" s="106"/>
      <c r="DO115" s="106"/>
      <c r="DP115" s="106"/>
      <c r="DQ115" s="106"/>
      <c r="DR115" s="106"/>
      <c r="DS115" s="106"/>
      <c r="DT115" s="106"/>
      <c r="DU115" s="106"/>
      <c r="DV115" s="106"/>
      <c r="DW115" s="106"/>
      <c r="DX115" s="106"/>
      <c r="DY115" s="106"/>
      <c r="DZ115" s="106"/>
      <c r="EA115" s="106"/>
      <c r="EB115" s="106"/>
      <c r="EC115" s="106"/>
      <c r="ED115" s="106"/>
      <c r="EE115" s="106"/>
      <c r="EF115" s="106"/>
      <c r="EG115" s="106"/>
      <c r="EH115" s="106"/>
      <c r="EI115" s="106"/>
      <c r="EJ115" s="106"/>
      <c r="EK115" s="106"/>
      <c r="EL115" s="106"/>
      <c r="EM115" s="106"/>
      <c r="EN115" s="106"/>
      <c r="EO115" s="106"/>
      <c r="EP115" s="106"/>
      <c r="EQ115" s="106"/>
      <c r="ER115" s="106"/>
      <c r="ES115" s="106"/>
      <c r="ET115" s="106"/>
      <c r="EU115" s="106"/>
      <c r="EV115" s="106"/>
      <c r="EW115" s="106"/>
      <c r="EX115" s="106"/>
      <c r="EY115" s="106"/>
      <c r="EZ115" s="106"/>
      <c r="FA115" s="106"/>
      <c r="FB115" s="106"/>
      <c r="FC115" s="106"/>
      <c r="FD115" s="106"/>
      <c r="FE115" s="106"/>
      <c r="FF115" s="106"/>
      <c r="FG115" s="106"/>
      <c r="FH115" s="106"/>
      <c r="FI115" s="106"/>
      <c r="FJ115" s="106"/>
      <c r="FK115" s="106"/>
      <c r="FL115" s="106"/>
      <c r="FM115" s="106"/>
      <c r="FN115" s="106"/>
      <c r="FO115" s="106"/>
      <c r="FP115" s="106"/>
      <c r="FQ115" s="106"/>
      <c r="FR115" s="106"/>
      <c r="FS115" s="106"/>
      <c r="FT115" s="106"/>
      <c r="FU115" s="106"/>
      <c r="FV115" s="106"/>
      <c r="FW115" s="106"/>
      <c r="FX115" s="106"/>
      <c r="FY115" s="106"/>
      <c r="FZ115" s="106"/>
      <c r="GA115" s="106"/>
      <c r="GB115" s="106"/>
      <c r="GC115" s="106"/>
      <c r="GD115" s="106"/>
      <c r="GE115" s="106"/>
      <c r="GF115" s="106"/>
      <c r="GG115" s="106"/>
      <c r="GH115" s="106"/>
      <c r="GI115" s="106"/>
      <c r="GJ115" s="106"/>
      <c r="GK115" s="106"/>
      <c r="GL115" s="106"/>
      <c r="GM115" s="106"/>
      <c r="GN115" s="106"/>
      <c r="GO115" s="106"/>
      <c r="GP115" s="106"/>
    </row>
    <row r="116" spans="2:198" x14ac:dyDescent="0.2">
      <c r="B116" s="106"/>
      <c r="C116" s="106"/>
      <c r="D116" s="106"/>
      <c r="E116" s="106"/>
      <c r="F116" s="106"/>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6"/>
      <c r="DV116" s="106"/>
      <c r="DW116" s="106"/>
      <c r="DX116" s="106"/>
      <c r="DY116" s="106"/>
      <c r="DZ116" s="106"/>
      <c r="EA116" s="106"/>
      <c r="EB116" s="106"/>
      <c r="EC116" s="106"/>
      <c r="ED116" s="106"/>
      <c r="EE116" s="106"/>
      <c r="EF116" s="106"/>
      <c r="EG116" s="106"/>
      <c r="EH116" s="106"/>
      <c r="EI116" s="106"/>
      <c r="EJ116" s="106"/>
      <c r="EK116" s="106"/>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L116" s="106"/>
      <c r="FM116" s="106"/>
      <c r="FN116" s="106"/>
      <c r="FO116" s="106"/>
      <c r="FP116" s="106"/>
      <c r="FQ116" s="106"/>
      <c r="FR116" s="106"/>
      <c r="FS116" s="106"/>
      <c r="FT116" s="106"/>
      <c r="FU116" s="106"/>
      <c r="FV116" s="106"/>
      <c r="FW116" s="106"/>
      <c r="FX116" s="106"/>
      <c r="FY116" s="106"/>
      <c r="FZ116" s="106"/>
      <c r="GA116" s="106"/>
      <c r="GB116" s="106"/>
      <c r="GC116" s="106"/>
      <c r="GD116" s="106"/>
      <c r="GE116" s="106"/>
      <c r="GF116" s="106"/>
      <c r="GG116" s="106"/>
      <c r="GH116" s="106"/>
      <c r="GI116" s="106"/>
      <c r="GJ116" s="106"/>
      <c r="GK116" s="106"/>
      <c r="GL116" s="106"/>
      <c r="GM116" s="106"/>
      <c r="GN116" s="106"/>
      <c r="GO116" s="106"/>
      <c r="GP116" s="106"/>
    </row>
    <row r="117" spans="2:198" x14ac:dyDescent="0.2">
      <c r="B117" s="106"/>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c r="CE117" s="106"/>
      <c r="CF117" s="106"/>
      <c r="CG117" s="106"/>
      <c r="CH117" s="106"/>
      <c r="CI117" s="106"/>
      <c r="CJ117" s="106"/>
      <c r="CK117" s="106"/>
      <c r="CL117" s="106"/>
      <c r="CM117" s="106"/>
      <c r="CN117" s="106"/>
      <c r="CO117" s="106"/>
      <c r="CP117" s="106"/>
      <c r="CQ117" s="106"/>
      <c r="CR117" s="106"/>
      <c r="CS117" s="106"/>
      <c r="CT117" s="106"/>
      <c r="CU117" s="106"/>
      <c r="CV117" s="106"/>
      <c r="CW117" s="106"/>
      <c r="CX117" s="106"/>
      <c r="CY117" s="106"/>
      <c r="CZ117" s="106"/>
      <c r="DA117" s="106"/>
      <c r="DB117" s="106"/>
      <c r="DC117" s="106"/>
      <c r="DD117" s="106"/>
      <c r="DE117" s="106"/>
      <c r="DF117" s="106"/>
      <c r="DG117" s="106"/>
      <c r="DH117" s="106"/>
      <c r="DI117" s="106"/>
      <c r="DJ117" s="106"/>
      <c r="DK117" s="106"/>
      <c r="DL117" s="106"/>
      <c r="DM117" s="106"/>
      <c r="DN117" s="106"/>
      <c r="DO117" s="106"/>
      <c r="DP117" s="106"/>
      <c r="DQ117" s="106"/>
      <c r="DR117" s="106"/>
      <c r="DS117" s="106"/>
      <c r="DT117" s="106"/>
      <c r="DU117" s="106"/>
      <c r="DV117" s="106"/>
      <c r="DW117" s="106"/>
      <c r="DX117" s="106"/>
      <c r="DY117" s="106"/>
      <c r="DZ117" s="106"/>
      <c r="EA117" s="106"/>
      <c r="EB117" s="106"/>
      <c r="EC117" s="106"/>
      <c r="ED117" s="106"/>
      <c r="EE117" s="106"/>
      <c r="EF117" s="106"/>
      <c r="EG117" s="106"/>
      <c r="EH117" s="106"/>
      <c r="EI117" s="106"/>
      <c r="EJ117" s="106"/>
      <c r="EK117" s="106"/>
      <c r="EL117" s="106"/>
      <c r="EM117" s="106"/>
      <c r="EN117" s="106"/>
      <c r="EO117" s="106"/>
      <c r="EP117" s="106"/>
      <c r="EQ117" s="106"/>
      <c r="ER117" s="106"/>
      <c r="ES117" s="106"/>
      <c r="ET117" s="106"/>
      <c r="EU117" s="106"/>
      <c r="EV117" s="106"/>
      <c r="EW117" s="106"/>
      <c r="EX117" s="106"/>
      <c r="EY117" s="106"/>
      <c r="EZ117" s="106"/>
      <c r="FA117" s="106"/>
      <c r="FB117" s="106"/>
      <c r="FC117" s="106"/>
      <c r="FD117" s="106"/>
      <c r="FE117" s="106"/>
      <c r="FF117" s="106"/>
      <c r="FG117" s="106"/>
      <c r="FH117" s="106"/>
      <c r="FI117" s="106"/>
      <c r="FJ117" s="106"/>
      <c r="FK117" s="106"/>
      <c r="FL117" s="106"/>
      <c r="FM117" s="106"/>
      <c r="FN117" s="106"/>
      <c r="FO117" s="106"/>
      <c r="FP117" s="106"/>
      <c r="FQ117" s="106"/>
      <c r="FR117" s="106"/>
      <c r="FS117" s="106"/>
      <c r="FT117" s="106"/>
      <c r="FU117" s="106"/>
      <c r="FV117" s="106"/>
      <c r="FW117" s="106"/>
      <c r="FX117" s="106"/>
      <c r="FY117" s="106"/>
      <c r="FZ117" s="106"/>
      <c r="GA117" s="106"/>
      <c r="GB117" s="106"/>
      <c r="GC117" s="106"/>
      <c r="GD117" s="106"/>
      <c r="GE117" s="106"/>
      <c r="GF117" s="106"/>
      <c r="GG117" s="106"/>
      <c r="GH117" s="106"/>
      <c r="GI117" s="106"/>
      <c r="GJ117" s="106"/>
      <c r="GK117" s="106"/>
      <c r="GL117" s="106"/>
      <c r="GM117" s="106"/>
      <c r="GN117" s="106"/>
      <c r="GO117" s="106"/>
      <c r="GP117" s="106"/>
    </row>
    <row r="118" spans="2:198" x14ac:dyDescent="0.2">
      <c r="B118" s="106"/>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c r="CE118" s="106"/>
      <c r="CF118" s="106"/>
      <c r="CG118" s="106"/>
      <c r="CH118" s="106"/>
      <c r="CI118" s="106"/>
      <c r="CJ118" s="106"/>
      <c r="CK118" s="106"/>
      <c r="CL118" s="106"/>
      <c r="CM118" s="106"/>
      <c r="CN118" s="106"/>
      <c r="CO118" s="106"/>
      <c r="CP118" s="106"/>
      <c r="CQ118" s="106"/>
      <c r="CR118" s="106"/>
      <c r="CS118" s="106"/>
      <c r="CT118" s="106"/>
      <c r="CU118" s="106"/>
      <c r="CV118" s="106"/>
      <c r="CW118" s="106"/>
      <c r="CX118" s="106"/>
      <c r="CY118" s="106"/>
      <c r="CZ118" s="106"/>
      <c r="DA118" s="106"/>
      <c r="DB118" s="106"/>
      <c r="DC118" s="106"/>
      <c r="DD118" s="106"/>
      <c r="DE118" s="106"/>
      <c r="DF118" s="106"/>
      <c r="DG118" s="106"/>
      <c r="DH118" s="106"/>
      <c r="DI118" s="106"/>
      <c r="DJ118" s="106"/>
      <c r="DK118" s="106"/>
      <c r="DL118" s="106"/>
      <c r="DM118" s="106"/>
      <c r="DN118" s="106"/>
      <c r="DO118" s="106"/>
      <c r="DP118" s="106"/>
      <c r="DQ118" s="106"/>
      <c r="DR118" s="106"/>
      <c r="DS118" s="106"/>
      <c r="DT118" s="106"/>
      <c r="DU118" s="106"/>
      <c r="DV118" s="106"/>
      <c r="DW118" s="106"/>
      <c r="DX118" s="106"/>
      <c r="DY118" s="106"/>
      <c r="DZ118" s="106"/>
      <c r="EA118" s="106"/>
      <c r="EB118" s="106"/>
      <c r="EC118" s="106"/>
      <c r="ED118" s="106"/>
      <c r="EE118" s="106"/>
      <c r="EF118" s="106"/>
      <c r="EG118" s="106"/>
      <c r="EH118" s="106"/>
      <c r="EI118" s="106"/>
      <c r="EJ118" s="106"/>
      <c r="EK118" s="106"/>
      <c r="EL118" s="106"/>
      <c r="EM118" s="106"/>
      <c r="EN118" s="106"/>
      <c r="EO118" s="106"/>
      <c r="EP118" s="106"/>
      <c r="EQ118" s="106"/>
      <c r="ER118" s="106"/>
      <c r="ES118" s="106"/>
      <c r="ET118" s="106"/>
      <c r="EU118" s="106"/>
      <c r="EV118" s="106"/>
      <c r="EW118" s="106"/>
      <c r="EX118" s="106"/>
      <c r="EY118" s="106"/>
      <c r="EZ118" s="106"/>
      <c r="FA118" s="106"/>
      <c r="FB118" s="106"/>
      <c r="FC118" s="106"/>
      <c r="FD118" s="106"/>
      <c r="FE118" s="106"/>
      <c r="FF118" s="106"/>
      <c r="FG118" s="106"/>
      <c r="FH118" s="106"/>
      <c r="FI118" s="106"/>
      <c r="FJ118" s="106"/>
      <c r="FK118" s="106"/>
      <c r="FL118" s="106"/>
      <c r="FM118" s="106"/>
      <c r="FN118" s="106"/>
      <c r="FO118" s="106"/>
      <c r="FP118" s="106"/>
      <c r="FQ118" s="106"/>
      <c r="FR118" s="106"/>
      <c r="FS118" s="106"/>
      <c r="FT118" s="106"/>
      <c r="FU118" s="106"/>
      <c r="FV118" s="106"/>
      <c r="FW118" s="106"/>
      <c r="FX118" s="106"/>
      <c r="FY118" s="106"/>
      <c r="FZ118" s="106"/>
      <c r="GA118" s="106"/>
      <c r="GB118" s="106"/>
      <c r="GC118" s="106"/>
      <c r="GD118" s="106"/>
      <c r="GE118" s="106"/>
      <c r="GF118" s="106"/>
      <c r="GG118" s="106"/>
      <c r="GH118" s="106"/>
      <c r="GI118" s="106"/>
      <c r="GJ118" s="106"/>
      <c r="GK118" s="106"/>
      <c r="GL118" s="106"/>
      <c r="GM118" s="106"/>
      <c r="GN118" s="106"/>
      <c r="GO118" s="106"/>
      <c r="GP118" s="106"/>
    </row>
    <row r="119" spans="2:198" x14ac:dyDescent="0.2">
      <c r="B119" s="106"/>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6"/>
      <c r="DV119" s="106"/>
      <c r="DW119" s="106"/>
      <c r="DX119" s="106"/>
      <c r="DY119" s="106"/>
      <c r="DZ119" s="106"/>
      <c r="EA119" s="106"/>
      <c r="EB119" s="106"/>
      <c r="EC119" s="106"/>
      <c r="ED119" s="106"/>
      <c r="EE119" s="106"/>
      <c r="EF119" s="106"/>
      <c r="EG119" s="106"/>
      <c r="EH119" s="106"/>
      <c r="EI119" s="106"/>
      <c r="EJ119" s="106"/>
      <c r="EK119" s="106"/>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L119" s="106"/>
      <c r="FM119" s="106"/>
      <c r="FN119" s="106"/>
      <c r="FO119" s="106"/>
      <c r="FP119" s="106"/>
      <c r="FQ119" s="106"/>
      <c r="FR119" s="106"/>
      <c r="FS119" s="106"/>
      <c r="FT119" s="106"/>
      <c r="FU119" s="106"/>
      <c r="FV119" s="106"/>
      <c r="FW119" s="106"/>
      <c r="FX119" s="106"/>
      <c r="FY119" s="106"/>
      <c r="FZ119" s="106"/>
      <c r="GA119" s="106"/>
      <c r="GB119" s="106"/>
      <c r="GC119" s="106"/>
      <c r="GD119" s="106"/>
      <c r="GE119" s="106"/>
      <c r="GF119" s="106"/>
      <c r="GG119" s="106"/>
      <c r="GH119" s="106"/>
      <c r="GI119" s="106"/>
      <c r="GJ119" s="106"/>
      <c r="GK119" s="106"/>
      <c r="GL119" s="106"/>
      <c r="GM119" s="106"/>
      <c r="GN119" s="106"/>
      <c r="GO119" s="106"/>
      <c r="GP119" s="106"/>
    </row>
    <row r="120" spans="2:198" x14ac:dyDescent="0.2">
      <c r="B120" s="106"/>
      <c r="C120" s="106"/>
      <c r="D120" s="106"/>
      <c r="E120" s="106"/>
      <c r="F120" s="106"/>
      <c r="G120" s="106"/>
      <c r="H120" s="106"/>
      <c r="I120" s="106"/>
      <c r="J120" s="106"/>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c r="CE120" s="106"/>
      <c r="CF120" s="106"/>
      <c r="CG120" s="106"/>
      <c r="CH120" s="106"/>
      <c r="CI120" s="106"/>
      <c r="CJ120" s="106"/>
      <c r="CK120" s="106"/>
      <c r="CL120" s="106"/>
      <c r="CM120" s="106"/>
      <c r="CN120" s="106"/>
      <c r="CO120" s="106"/>
      <c r="CP120" s="106"/>
      <c r="CQ120" s="106"/>
      <c r="CR120" s="106"/>
      <c r="CS120" s="106"/>
      <c r="CT120" s="106"/>
      <c r="CU120" s="106"/>
      <c r="CV120" s="106"/>
      <c r="CW120" s="106"/>
      <c r="CX120" s="106"/>
      <c r="CY120" s="106"/>
      <c r="CZ120" s="106"/>
      <c r="DA120" s="106"/>
      <c r="DB120" s="106"/>
      <c r="DC120" s="106"/>
      <c r="DD120" s="106"/>
      <c r="DE120" s="106"/>
      <c r="DF120" s="106"/>
      <c r="DG120" s="106"/>
      <c r="DH120" s="106"/>
      <c r="DI120" s="106"/>
      <c r="DJ120" s="106"/>
      <c r="DK120" s="106"/>
      <c r="DL120" s="106"/>
      <c r="DM120" s="106"/>
      <c r="DN120" s="106"/>
      <c r="DO120" s="106"/>
      <c r="DP120" s="106"/>
      <c r="DQ120" s="106"/>
      <c r="DR120" s="106"/>
      <c r="DS120" s="106"/>
      <c r="DT120" s="106"/>
      <c r="DU120" s="106"/>
      <c r="DV120" s="106"/>
      <c r="DW120" s="106"/>
      <c r="DX120" s="106"/>
      <c r="DY120" s="106"/>
      <c r="DZ120" s="106"/>
      <c r="EA120" s="106"/>
      <c r="EB120" s="106"/>
      <c r="EC120" s="106"/>
      <c r="ED120" s="106"/>
      <c r="EE120" s="106"/>
      <c r="EF120" s="106"/>
      <c r="EG120" s="106"/>
      <c r="EH120" s="106"/>
      <c r="EI120" s="106"/>
      <c r="EJ120" s="106"/>
      <c r="EK120" s="106"/>
      <c r="EL120" s="106"/>
      <c r="EM120" s="106"/>
      <c r="EN120" s="106"/>
      <c r="EO120" s="106"/>
      <c r="EP120" s="106"/>
      <c r="EQ120" s="106"/>
      <c r="ER120" s="106"/>
      <c r="ES120" s="106"/>
      <c r="ET120" s="106"/>
      <c r="EU120" s="106"/>
      <c r="EV120" s="106"/>
      <c r="EW120" s="106"/>
      <c r="EX120" s="106"/>
      <c r="EY120" s="106"/>
      <c r="EZ120" s="106"/>
      <c r="FA120" s="106"/>
      <c r="FB120" s="106"/>
      <c r="FC120" s="106"/>
      <c r="FD120" s="106"/>
      <c r="FE120" s="106"/>
      <c r="FF120" s="106"/>
      <c r="FG120" s="106"/>
      <c r="FH120" s="106"/>
      <c r="FI120" s="106"/>
      <c r="FJ120" s="106"/>
      <c r="FK120" s="106"/>
      <c r="FL120" s="106"/>
      <c r="FM120" s="106"/>
      <c r="FN120" s="106"/>
      <c r="FO120" s="106"/>
      <c r="FP120" s="106"/>
      <c r="FQ120" s="106"/>
      <c r="FR120" s="106"/>
      <c r="FS120" s="106"/>
      <c r="FT120" s="106"/>
      <c r="FU120" s="106"/>
      <c r="FV120" s="106"/>
      <c r="FW120" s="106"/>
      <c r="FX120" s="106"/>
      <c r="FY120" s="106"/>
      <c r="FZ120" s="106"/>
      <c r="GA120" s="106"/>
      <c r="GB120" s="106"/>
      <c r="GC120" s="106"/>
      <c r="GD120" s="106"/>
      <c r="GE120" s="106"/>
      <c r="GF120" s="106"/>
      <c r="GG120" s="106"/>
      <c r="GH120" s="106"/>
      <c r="GI120" s="106"/>
      <c r="GJ120" s="106"/>
      <c r="GK120" s="106"/>
      <c r="GL120" s="106"/>
      <c r="GM120" s="106"/>
      <c r="GN120" s="106"/>
      <c r="GO120" s="106"/>
      <c r="GP120" s="106"/>
    </row>
    <row r="121" spans="2:198" x14ac:dyDescent="0.2">
      <c r="B121" s="106"/>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c r="CE121" s="106"/>
      <c r="CF121" s="106"/>
      <c r="CG121" s="106"/>
      <c r="CH121" s="106"/>
      <c r="CI121" s="106"/>
      <c r="CJ121" s="106"/>
      <c r="CK121" s="106"/>
      <c r="CL121" s="106"/>
      <c r="CM121" s="106"/>
      <c r="CN121" s="106"/>
      <c r="CO121" s="106"/>
      <c r="CP121" s="106"/>
      <c r="CQ121" s="106"/>
      <c r="CR121" s="106"/>
      <c r="CS121" s="106"/>
      <c r="CT121" s="106"/>
      <c r="CU121" s="106"/>
      <c r="CV121" s="106"/>
      <c r="CW121" s="106"/>
      <c r="CX121" s="106"/>
      <c r="CY121" s="106"/>
      <c r="CZ121" s="106"/>
      <c r="DA121" s="106"/>
      <c r="DB121" s="106"/>
      <c r="DC121" s="106"/>
      <c r="DD121" s="106"/>
      <c r="DE121" s="106"/>
      <c r="DF121" s="106"/>
      <c r="DG121" s="106"/>
      <c r="DH121" s="106"/>
      <c r="DI121" s="106"/>
      <c r="DJ121" s="106"/>
      <c r="DK121" s="106"/>
      <c r="DL121" s="106"/>
      <c r="DM121" s="106"/>
      <c r="DN121" s="106"/>
      <c r="DO121" s="106"/>
      <c r="DP121" s="106"/>
      <c r="DQ121" s="106"/>
      <c r="DR121" s="106"/>
      <c r="DS121" s="106"/>
      <c r="DT121" s="106"/>
      <c r="DU121" s="106"/>
      <c r="DV121" s="106"/>
      <c r="DW121" s="106"/>
      <c r="DX121" s="106"/>
      <c r="DY121" s="106"/>
      <c r="DZ121" s="106"/>
      <c r="EA121" s="106"/>
      <c r="EB121" s="106"/>
      <c r="EC121" s="106"/>
      <c r="ED121" s="106"/>
      <c r="EE121" s="106"/>
      <c r="EF121" s="106"/>
      <c r="EG121" s="106"/>
      <c r="EH121" s="106"/>
      <c r="EI121" s="106"/>
      <c r="EJ121" s="106"/>
      <c r="EK121" s="106"/>
      <c r="EL121" s="106"/>
      <c r="EM121" s="106"/>
      <c r="EN121" s="106"/>
      <c r="EO121" s="106"/>
      <c r="EP121" s="106"/>
      <c r="EQ121" s="106"/>
      <c r="ER121" s="106"/>
      <c r="ES121" s="106"/>
      <c r="ET121" s="106"/>
      <c r="EU121" s="106"/>
      <c r="EV121" s="106"/>
      <c r="EW121" s="106"/>
      <c r="EX121" s="106"/>
      <c r="EY121" s="106"/>
      <c r="EZ121" s="106"/>
      <c r="FA121" s="106"/>
      <c r="FB121" s="106"/>
      <c r="FC121" s="106"/>
      <c r="FD121" s="106"/>
      <c r="FE121" s="106"/>
      <c r="FF121" s="106"/>
      <c r="FG121" s="106"/>
      <c r="FH121" s="106"/>
      <c r="FI121" s="106"/>
      <c r="FJ121" s="106"/>
      <c r="FK121" s="106"/>
      <c r="FL121" s="106"/>
      <c r="FM121" s="106"/>
      <c r="FN121" s="106"/>
      <c r="FO121" s="106"/>
      <c r="FP121" s="106"/>
      <c r="FQ121" s="106"/>
      <c r="FR121" s="106"/>
      <c r="FS121" s="106"/>
      <c r="FT121" s="106"/>
      <c r="FU121" s="106"/>
      <c r="FV121" s="106"/>
      <c r="FW121" s="106"/>
      <c r="FX121" s="106"/>
      <c r="FY121" s="106"/>
      <c r="FZ121" s="106"/>
      <c r="GA121" s="106"/>
      <c r="GB121" s="106"/>
      <c r="GC121" s="106"/>
      <c r="GD121" s="106"/>
      <c r="GE121" s="106"/>
      <c r="GF121" s="106"/>
      <c r="GG121" s="106"/>
      <c r="GH121" s="106"/>
      <c r="GI121" s="106"/>
      <c r="GJ121" s="106"/>
      <c r="GK121" s="106"/>
      <c r="GL121" s="106"/>
      <c r="GM121" s="106"/>
      <c r="GN121" s="106"/>
      <c r="GO121" s="106"/>
      <c r="GP121" s="106"/>
    </row>
    <row r="122" spans="2:198" x14ac:dyDescent="0.2">
      <c r="B122" s="106"/>
      <c r="C122" s="106"/>
      <c r="D122" s="106"/>
      <c r="E122" s="106"/>
      <c r="F122" s="106"/>
      <c r="G122" s="106"/>
      <c r="H122" s="106"/>
      <c r="I122" s="106"/>
      <c r="J122" s="106"/>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c r="CE122" s="106"/>
      <c r="CF122" s="106"/>
      <c r="CG122" s="106"/>
      <c r="CH122" s="106"/>
      <c r="CI122" s="106"/>
      <c r="CJ122" s="106"/>
      <c r="CK122" s="106"/>
      <c r="CL122" s="106"/>
      <c r="CM122" s="106"/>
      <c r="CN122" s="106"/>
      <c r="CO122" s="106"/>
      <c r="CP122" s="106"/>
      <c r="CQ122" s="106"/>
      <c r="CR122" s="106"/>
      <c r="CS122" s="106"/>
      <c r="CT122" s="106"/>
      <c r="CU122" s="106"/>
      <c r="CV122" s="106"/>
      <c r="CW122" s="106"/>
      <c r="CX122" s="106"/>
      <c r="CY122" s="106"/>
      <c r="CZ122" s="106"/>
      <c r="DA122" s="106"/>
      <c r="DB122" s="106"/>
      <c r="DC122" s="106"/>
      <c r="DD122" s="106"/>
      <c r="DE122" s="106"/>
      <c r="DF122" s="106"/>
      <c r="DG122" s="106"/>
      <c r="DH122" s="106"/>
      <c r="DI122" s="106"/>
      <c r="DJ122" s="106"/>
      <c r="DK122" s="106"/>
      <c r="DL122" s="106"/>
      <c r="DM122" s="106"/>
      <c r="DN122" s="106"/>
      <c r="DO122" s="106"/>
      <c r="DP122" s="106"/>
      <c r="DQ122" s="106"/>
      <c r="DR122" s="106"/>
      <c r="DS122" s="106"/>
      <c r="DT122" s="106"/>
      <c r="DU122" s="106"/>
      <c r="DV122" s="106"/>
      <c r="DW122" s="106"/>
      <c r="DX122" s="106"/>
      <c r="DY122" s="106"/>
      <c r="DZ122" s="106"/>
      <c r="EA122" s="106"/>
      <c r="EB122" s="106"/>
      <c r="EC122" s="106"/>
      <c r="ED122" s="106"/>
      <c r="EE122" s="106"/>
      <c r="EF122" s="106"/>
      <c r="EG122" s="106"/>
      <c r="EH122" s="106"/>
      <c r="EI122" s="106"/>
      <c r="EJ122" s="106"/>
      <c r="EK122" s="106"/>
      <c r="EL122" s="106"/>
      <c r="EM122" s="106"/>
      <c r="EN122" s="106"/>
      <c r="EO122" s="106"/>
      <c r="EP122" s="106"/>
      <c r="EQ122" s="106"/>
      <c r="ER122" s="106"/>
      <c r="ES122" s="106"/>
      <c r="ET122" s="106"/>
      <c r="EU122" s="106"/>
      <c r="EV122" s="106"/>
      <c r="EW122" s="106"/>
      <c r="EX122" s="106"/>
      <c r="EY122" s="106"/>
      <c r="EZ122" s="106"/>
      <c r="FA122" s="106"/>
      <c r="FB122" s="106"/>
      <c r="FC122" s="106"/>
      <c r="FD122" s="106"/>
      <c r="FE122" s="106"/>
      <c r="FF122" s="106"/>
      <c r="FG122" s="106"/>
      <c r="FH122" s="106"/>
      <c r="FI122" s="106"/>
      <c r="FJ122" s="106"/>
      <c r="FK122" s="106"/>
      <c r="FL122" s="106"/>
      <c r="FM122" s="106"/>
      <c r="FN122" s="106"/>
      <c r="FO122" s="106"/>
      <c r="FP122" s="106"/>
      <c r="FQ122" s="106"/>
      <c r="FR122" s="106"/>
      <c r="FS122" s="106"/>
      <c r="FT122" s="106"/>
      <c r="FU122" s="106"/>
      <c r="FV122" s="106"/>
      <c r="FW122" s="106"/>
      <c r="FX122" s="106"/>
      <c r="FY122" s="106"/>
      <c r="FZ122" s="106"/>
      <c r="GA122" s="106"/>
      <c r="GB122" s="106"/>
      <c r="GC122" s="106"/>
      <c r="GD122" s="106"/>
      <c r="GE122" s="106"/>
      <c r="GF122" s="106"/>
      <c r="GG122" s="106"/>
      <c r="GH122" s="106"/>
      <c r="GI122" s="106"/>
      <c r="GJ122" s="106"/>
      <c r="GK122" s="106"/>
      <c r="GL122" s="106"/>
      <c r="GM122" s="106"/>
      <c r="GN122" s="106"/>
      <c r="GO122" s="106"/>
      <c r="GP122" s="106"/>
    </row>
    <row r="123" spans="2:198" x14ac:dyDescent="0.2">
      <c r="B123" s="106"/>
      <c r="C123" s="106"/>
      <c r="D123" s="106"/>
      <c r="E123" s="106"/>
      <c r="F123" s="106"/>
      <c r="G123" s="106"/>
      <c r="H123" s="106"/>
      <c r="I123" s="106"/>
      <c r="J123" s="106"/>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c r="CE123" s="106"/>
      <c r="CF123" s="106"/>
      <c r="CG123" s="106"/>
      <c r="CH123" s="106"/>
      <c r="CI123" s="106"/>
      <c r="CJ123" s="106"/>
      <c r="CK123" s="106"/>
      <c r="CL123" s="106"/>
      <c r="CM123" s="106"/>
      <c r="CN123" s="106"/>
      <c r="CO123" s="106"/>
      <c r="CP123" s="106"/>
      <c r="CQ123" s="106"/>
      <c r="CR123" s="106"/>
      <c r="CS123" s="106"/>
      <c r="CT123" s="106"/>
      <c r="CU123" s="106"/>
      <c r="CV123" s="106"/>
      <c r="CW123" s="106"/>
      <c r="CX123" s="106"/>
      <c r="CY123" s="106"/>
      <c r="CZ123" s="106"/>
      <c r="DA123" s="106"/>
      <c r="DB123" s="106"/>
      <c r="DC123" s="106"/>
      <c r="DD123" s="106"/>
      <c r="DE123" s="106"/>
      <c r="DF123" s="106"/>
      <c r="DG123" s="106"/>
      <c r="DH123" s="106"/>
      <c r="DI123" s="106"/>
      <c r="DJ123" s="106"/>
      <c r="DK123" s="106"/>
      <c r="DL123" s="106"/>
      <c r="DM123" s="106"/>
      <c r="DN123" s="106"/>
      <c r="DO123" s="106"/>
      <c r="DP123" s="106"/>
      <c r="DQ123" s="106"/>
      <c r="DR123" s="106"/>
      <c r="DS123" s="106"/>
      <c r="DT123" s="106"/>
      <c r="DU123" s="106"/>
      <c r="DV123" s="106"/>
      <c r="DW123" s="106"/>
      <c r="DX123" s="106"/>
      <c r="DY123" s="106"/>
      <c r="DZ123" s="106"/>
      <c r="EA123" s="106"/>
      <c r="EB123" s="106"/>
      <c r="EC123" s="106"/>
      <c r="ED123" s="106"/>
      <c r="EE123" s="106"/>
      <c r="EF123" s="106"/>
      <c r="EG123" s="106"/>
      <c r="EH123" s="106"/>
      <c r="EI123" s="106"/>
      <c r="EJ123" s="106"/>
      <c r="EK123" s="106"/>
      <c r="EL123" s="106"/>
      <c r="EM123" s="106"/>
      <c r="EN123" s="106"/>
      <c r="EO123" s="106"/>
      <c r="EP123" s="106"/>
      <c r="EQ123" s="106"/>
      <c r="ER123" s="106"/>
      <c r="ES123" s="106"/>
      <c r="ET123" s="106"/>
      <c r="EU123" s="106"/>
      <c r="EV123" s="106"/>
      <c r="EW123" s="106"/>
      <c r="EX123" s="106"/>
      <c r="EY123" s="106"/>
      <c r="EZ123" s="106"/>
      <c r="FA123" s="106"/>
      <c r="FB123" s="106"/>
      <c r="FC123" s="106"/>
      <c r="FD123" s="106"/>
      <c r="FE123" s="106"/>
      <c r="FF123" s="106"/>
      <c r="FG123" s="106"/>
      <c r="FH123" s="106"/>
      <c r="FI123" s="106"/>
      <c r="FJ123" s="106"/>
      <c r="FK123" s="106"/>
      <c r="FL123" s="106"/>
      <c r="FM123" s="106"/>
      <c r="FN123" s="106"/>
      <c r="FO123" s="106"/>
      <c r="FP123" s="106"/>
      <c r="FQ123" s="106"/>
      <c r="FR123" s="106"/>
      <c r="FS123" s="106"/>
      <c r="FT123" s="106"/>
      <c r="FU123" s="106"/>
      <c r="FV123" s="106"/>
      <c r="FW123" s="106"/>
      <c r="FX123" s="106"/>
      <c r="FY123" s="106"/>
      <c r="FZ123" s="106"/>
      <c r="GA123" s="106"/>
      <c r="GB123" s="106"/>
      <c r="GC123" s="106"/>
      <c r="GD123" s="106"/>
      <c r="GE123" s="106"/>
      <c r="GF123" s="106"/>
      <c r="GG123" s="106"/>
      <c r="GH123" s="106"/>
      <c r="GI123" s="106"/>
      <c r="GJ123" s="106"/>
      <c r="GK123" s="106"/>
      <c r="GL123" s="106"/>
      <c r="GM123" s="106"/>
      <c r="GN123" s="106"/>
      <c r="GO123" s="106"/>
      <c r="GP123" s="106"/>
    </row>
    <row r="124" spans="2:198" x14ac:dyDescent="0.2">
      <c r="B124" s="106"/>
      <c r="C124" s="106"/>
      <c r="D124" s="106"/>
      <c r="E124" s="106"/>
      <c r="F124" s="106"/>
      <c r="G124" s="106"/>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c r="CE124" s="106"/>
      <c r="CF124" s="106"/>
      <c r="CG124" s="106"/>
      <c r="CH124" s="106"/>
      <c r="CI124" s="106"/>
      <c r="CJ124" s="106"/>
      <c r="CK124" s="106"/>
      <c r="CL124" s="106"/>
      <c r="CM124" s="106"/>
      <c r="CN124" s="106"/>
      <c r="CO124" s="106"/>
      <c r="CP124" s="106"/>
      <c r="CQ124" s="106"/>
      <c r="CR124" s="106"/>
      <c r="CS124" s="106"/>
      <c r="CT124" s="106"/>
      <c r="CU124" s="106"/>
      <c r="CV124" s="106"/>
      <c r="CW124" s="106"/>
      <c r="CX124" s="106"/>
      <c r="CY124" s="106"/>
      <c r="CZ124" s="106"/>
      <c r="DA124" s="106"/>
      <c r="DB124" s="106"/>
      <c r="DC124" s="106"/>
      <c r="DD124" s="106"/>
      <c r="DE124" s="106"/>
      <c r="DF124" s="106"/>
      <c r="DG124" s="106"/>
      <c r="DH124" s="106"/>
      <c r="DI124" s="106"/>
      <c r="DJ124" s="106"/>
      <c r="DK124" s="106"/>
      <c r="DL124" s="106"/>
      <c r="DM124" s="106"/>
      <c r="DN124" s="106"/>
      <c r="DO124" s="106"/>
      <c r="DP124" s="106"/>
      <c r="DQ124" s="106"/>
      <c r="DR124" s="106"/>
      <c r="DS124" s="106"/>
      <c r="DT124" s="106"/>
      <c r="DU124" s="106"/>
      <c r="DV124" s="106"/>
      <c r="DW124" s="106"/>
      <c r="DX124" s="106"/>
      <c r="DY124" s="106"/>
      <c r="DZ124" s="106"/>
      <c r="EA124" s="106"/>
      <c r="EB124" s="106"/>
      <c r="EC124" s="106"/>
      <c r="ED124" s="106"/>
      <c r="EE124" s="106"/>
      <c r="EF124" s="106"/>
      <c r="EG124" s="106"/>
      <c r="EH124" s="106"/>
      <c r="EI124" s="106"/>
      <c r="EJ124" s="106"/>
      <c r="EK124" s="106"/>
      <c r="EL124" s="106"/>
      <c r="EM124" s="106"/>
      <c r="EN124" s="106"/>
      <c r="EO124" s="106"/>
      <c r="EP124" s="106"/>
      <c r="EQ124" s="106"/>
      <c r="ER124" s="106"/>
      <c r="ES124" s="106"/>
      <c r="ET124" s="106"/>
      <c r="EU124" s="106"/>
      <c r="EV124" s="106"/>
      <c r="EW124" s="106"/>
      <c r="EX124" s="106"/>
      <c r="EY124" s="106"/>
      <c r="EZ124" s="106"/>
      <c r="FA124" s="106"/>
      <c r="FB124" s="106"/>
      <c r="FC124" s="106"/>
      <c r="FD124" s="106"/>
      <c r="FE124" s="106"/>
      <c r="FF124" s="106"/>
      <c r="FG124" s="106"/>
      <c r="FH124" s="106"/>
      <c r="FI124" s="106"/>
      <c r="FJ124" s="106"/>
      <c r="FK124" s="106"/>
      <c r="FL124" s="106"/>
      <c r="FM124" s="106"/>
      <c r="FN124" s="106"/>
      <c r="FO124" s="106"/>
      <c r="FP124" s="106"/>
      <c r="FQ124" s="106"/>
      <c r="FR124" s="106"/>
      <c r="FS124" s="106"/>
      <c r="FT124" s="106"/>
      <c r="FU124" s="106"/>
      <c r="FV124" s="106"/>
      <c r="FW124" s="106"/>
      <c r="FX124" s="106"/>
      <c r="FY124" s="106"/>
      <c r="FZ124" s="106"/>
      <c r="GA124" s="106"/>
      <c r="GB124" s="106"/>
      <c r="GC124" s="106"/>
      <c r="GD124" s="106"/>
      <c r="GE124" s="106"/>
      <c r="GF124" s="106"/>
      <c r="GG124" s="106"/>
      <c r="GH124" s="106"/>
      <c r="GI124" s="106"/>
      <c r="GJ124" s="106"/>
      <c r="GK124" s="106"/>
      <c r="GL124" s="106"/>
      <c r="GM124" s="106"/>
      <c r="GN124" s="106"/>
      <c r="GO124" s="106"/>
      <c r="GP124" s="106"/>
    </row>
    <row r="125" spans="2:198" x14ac:dyDescent="0.2">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c r="CE125" s="106"/>
      <c r="CF125" s="106"/>
      <c r="CG125" s="106"/>
      <c r="CH125" s="106"/>
      <c r="CI125" s="106"/>
      <c r="CJ125" s="106"/>
      <c r="CK125" s="106"/>
      <c r="CL125" s="106"/>
      <c r="CM125" s="106"/>
      <c r="CN125" s="106"/>
      <c r="CO125" s="106"/>
      <c r="CP125" s="106"/>
      <c r="CQ125" s="106"/>
      <c r="CR125" s="106"/>
      <c r="CS125" s="106"/>
      <c r="CT125" s="106"/>
      <c r="CU125" s="106"/>
      <c r="CV125" s="106"/>
      <c r="CW125" s="106"/>
      <c r="CX125" s="106"/>
      <c r="CY125" s="106"/>
      <c r="CZ125" s="106"/>
      <c r="DA125" s="106"/>
      <c r="DB125" s="106"/>
      <c r="DC125" s="106"/>
      <c r="DD125" s="106"/>
      <c r="DE125" s="106"/>
      <c r="DF125" s="106"/>
      <c r="DG125" s="106"/>
      <c r="DH125" s="106"/>
      <c r="DI125" s="106"/>
      <c r="DJ125" s="106"/>
      <c r="DK125" s="106"/>
      <c r="DL125" s="106"/>
      <c r="DM125" s="106"/>
      <c r="DN125" s="106"/>
      <c r="DO125" s="106"/>
      <c r="DP125" s="106"/>
      <c r="DQ125" s="106"/>
      <c r="DR125" s="106"/>
      <c r="DS125" s="106"/>
      <c r="DT125" s="106"/>
      <c r="DU125" s="106"/>
      <c r="DV125" s="106"/>
      <c r="DW125" s="106"/>
      <c r="DX125" s="106"/>
      <c r="DY125" s="106"/>
      <c r="DZ125" s="106"/>
      <c r="EA125" s="106"/>
      <c r="EB125" s="106"/>
      <c r="EC125" s="106"/>
      <c r="ED125" s="106"/>
      <c r="EE125" s="106"/>
      <c r="EF125" s="106"/>
      <c r="EG125" s="106"/>
      <c r="EH125" s="106"/>
      <c r="EI125" s="106"/>
      <c r="EJ125" s="106"/>
      <c r="EK125" s="106"/>
      <c r="EL125" s="106"/>
      <c r="EM125" s="106"/>
      <c r="EN125" s="106"/>
      <c r="EO125" s="106"/>
      <c r="EP125" s="106"/>
      <c r="EQ125" s="106"/>
      <c r="ER125" s="106"/>
      <c r="ES125" s="106"/>
      <c r="ET125" s="106"/>
      <c r="EU125" s="106"/>
      <c r="EV125" s="106"/>
      <c r="EW125" s="106"/>
      <c r="EX125" s="106"/>
      <c r="EY125" s="106"/>
      <c r="EZ125" s="106"/>
      <c r="FA125" s="106"/>
      <c r="FB125" s="106"/>
      <c r="FC125" s="106"/>
      <c r="FD125" s="106"/>
      <c r="FE125" s="106"/>
      <c r="FF125" s="106"/>
      <c r="FG125" s="106"/>
      <c r="FH125" s="106"/>
      <c r="FI125" s="106"/>
      <c r="FJ125" s="106"/>
      <c r="FK125" s="106"/>
      <c r="FL125" s="106"/>
      <c r="FM125" s="106"/>
      <c r="FN125" s="106"/>
      <c r="FO125" s="106"/>
      <c r="FP125" s="106"/>
      <c r="FQ125" s="106"/>
      <c r="FR125" s="106"/>
      <c r="FS125" s="106"/>
      <c r="FT125" s="106"/>
      <c r="FU125" s="106"/>
      <c r="FV125" s="106"/>
      <c r="FW125" s="106"/>
      <c r="FX125" s="106"/>
      <c r="FY125" s="106"/>
      <c r="FZ125" s="106"/>
      <c r="GA125" s="106"/>
      <c r="GB125" s="106"/>
      <c r="GC125" s="106"/>
      <c r="GD125" s="106"/>
      <c r="GE125" s="106"/>
      <c r="GF125" s="106"/>
      <c r="GG125" s="106"/>
      <c r="GH125" s="106"/>
      <c r="GI125" s="106"/>
      <c r="GJ125" s="106"/>
      <c r="GK125" s="106"/>
      <c r="GL125" s="106"/>
      <c r="GM125" s="106"/>
      <c r="GN125" s="106"/>
      <c r="GO125" s="106"/>
      <c r="GP125" s="106"/>
    </row>
    <row r="126" spans="2:198" x14ac:dyDescent="0.2">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c r="DZ126" s="106"/>
      <c r="EA126" s="106"/>
      <c r="EB126" s="106"/>
      <c r="EC126" s="106"/>
      <c r="ED126" s="106"/>
      <c r="EE126" s="106"/>
      <c r="EF126" s="106"/>
      <c r="EG126" s="106"/>
      <c r="EH126" s="106"/>
      <c r="EI126" s="106"/>
      <c r="EJ126" s="106"/>
      <c r="EK126" s="106"/>
      <c r="EL126" s="106"/>
      <c r="EM126" s="106"/>
      <c r="EN126" s="106"/>
      <c r="EO126" s="106"/>
      <c r="EP126" s="106"/>
      <c r="EQ126" s="106"/>
      <c r="ER126" s="106"/>
      <c r="ES126" s="106"/>
      <c r="ET126" s="106"/>
      <c r="EU126" s="106"/>
      <c r="EV126" s="106"/>
      <c r="EW126" s="106"/>
      <c r="EX126" s="106"/>
      <c r="EY126" s="106"/>
      <c r="EZ126" s="106"/>
      <c r="FA126" s="106"/>
      <c r="FB126" s="106"/>
      <c r="FC126" s="106"/>
      <c r="FD126" s="106"/>
      <c r="FE126" s="106"/>
      <c r="FF126" s="106"/>
      <c r="FG126" s="106"/>
      <c r="FH126" s="106"/>
      <c r="FI126" s="106"/>
      <c r="FJ126" s="106"/>
      <c r="FK126" s="106"/>
      <c r="FL126" s="106"/>
      <c r="FM126" s="106"/>
      <c r="FN126" s="106"/>
      <c r="FO126" s="106"/>
      <c r="FP126" s="106"/>
      <c r="FQ126" s="106"/>
      <c r="FR126" s="106"/>
      <c r="FS126" s="106"/>
      <c r="FT126" s="106"/>
      <c r="FU126" s="106"/>
      <c r="FV126" s="106"/>
      <c r="FW126" s="106"/>
      <c r="FX126" s="106"/>
      <c r="FY126" s="106"/>
      <c r="FZ126" s="106"/>
      <c r="GA126" s="106"/>
      <c r="GB126" s="106"/>
      <c r="GC126" s="106"/>
      <c r="GD126" s="106"/>
      <c r="GE126" s="106"/>
      <c r="GF126" s="106"/>
      <c r="GG126" s="106"/>
      <c r="GH126" s="106"/>
      <c r="GI126" s="106"/>
      <c r="GJ126" s="106"/>
      <c r="GK126" s="106"/>
      <c r="GL126" s="106"/>
      <c r="GM126" s="106"/>
      <c r="GN126" s="106"/>
      <c r="GO126" s="106"/>
      <c r="GP126" s="106"/>
    </row>
    <row r="127" spans="2:198" x14ac:dyDescent="0.2">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c r="FD127" s="106"/>
      <c r="FE127" s="106"/>
      <c r="FF127" s="106"/>
      <c r="FG127" s="106"/>
      <c r="FH127" s="106"/>
      <c r="FI127" s="106"/>
      <c r="FJ127" s="106"/>
      <c r="FK127" s="106"/>
      <c r="FL127" s="106"/>
      <c r="FM127" s="106"/>
      <c r="FN127" s="106"/>
      <c r="FO127" s="106"/>
      <c r="FP127" s="106"/>
      <c r="FQ127" s="106"/>
      <c r="FR127" s="106"/>
      <c r="FS127" s="106"/>
      <c r="FT127" s="106"/>
      <c r="FU127" s="106"/>
      <c r="FV127" s="106"/>
      <c r="FW127" s="106"/>
      <c r="FX127" s="106"/>
      <c r="FY127" s="106"/>
      <c r="FZ127" s="106"/>
      <c r="GA127" s="106"/>
      <c r="GB127" s="106"/>
      <c r="GC127" s="106"/>
      <c r="GD127" s="106"/>
      <c r="GE127" s="106"/>
      <c r="GF127" s="106"/>
      <c r="GG127" s="106"/>
      <c r="GH127" s="106"/>
      <c r="GI127" s="106"/>
      <c r="GJ127" s="106"/>
      <c r="GK127" s="106"/>
      <c r="GL127" s="106"/>
      <c r="GM127" s="106"/>
      <c r="GN127" s="106"/>
      <c r="GO127" s="106"/>
      <c r="GP127" s="106"/>
    </row>
    <row r="128" spans="2:198" x14ac:dyDescent="0.2">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c r="FD128" s="106"/>
      <c r="FE128" s="106"/>
      <c r="FF128" s="106"/>
      <c r="FG128" s="106"/>
      <c r="FH128" s="106"/>
      <c r="FI128" s="106"/>
      <c r="FJ128" s="106"/>
      <c r="FK128" s="106"/>
      <c r="FL128" s="106"/>
      <c r="FM128" s="106"/>
      <c r="FN128" s="106"/>
      <c r="FO128" s="106"/>
      <c r="FP128" s="106"/>
      <c r="FQ128" s="106"/>
      <c r="FR128" s="106"/>
      <c r="FS128" s="106"/>
      <c r="FT128" s="106"/>
      <c r="FU128" s="106"/>
      <c r="FV128" s="106"/>
      <c r="FW128" s="106"/>
      <c r="FX128" s="106"/>
      <c r="FY128" s="106"/>
      <c r="FZ128" s="106"/>
      <c r="GA128" s="106"/>
      <c r="GB128" s="106"/>
      <c r="GC128" s="106"/>
      <c r="GD128" s="106"/>
      <c r="GE128" s="106"/>
      <c r="GF128" s="106"/>
      <c r="GG128" s="106"/>
      <c r="GH128" s="106"/>
      <c r="GI128" s="106"/>
      <c r="GJ128" s="106"/>
      <c r="GK128" s="106"/>
      <c r="GL128" s="106"/>
      <c r="GM128" s="106"/>
      <c r="GN128" s="106"/>
      <c r="GO128" s="106"/>
      <c r="GP128" s="106"/>
    </row>
    <row r="129" spans="2:198" x14ac:dyDescent="0.2">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c r="FI129" s="106"/>
      <c r="FJ129" s="106"/>
      <c r="FK129" s="106"/>
      <c r="FL129" s="106"/>
      <c r="FM129" s="106"/>
      <c r="FN129" s="106"/>
      <c r="FO129" s="106"/>
      <c r="FP129" s="106"/>
      <c r="FQ129" s="106"/>
      <c r="FR129" s="106"/>
      <c r="FS129" s="106"/>
      <c r="FT129" s="106"/>
      <c r="FU129" s="106"/>
      <c r="FV129" s="106"/>
      <c r="FW129" s="106"/>
      <c r="FX129" s="106"/>
      <c r="FY129" s="106"/>
      <c r="FZ129" s="106"/>
      <c r="GA129" s="106"/>
      <c r="GB129" s="106"/>
      <c r="GC129" s="106"/>
      <c r="GD129" s="106"/>
      <c r="GE129" s="106"/>
      <c r="GF129" s="106"/>
      <c r="GG129" s="106"/>
      <c r="GH129" s="106"/>
      <c r="GI129" s="106"/>
      <c r="GJ129" s="106"/>
      <c r="GK129" s="106"/>
      <c r="GL129" s="106"/>
      <c r="GM129" s="106"/>
      <c r="GN129" s="106"/>
      <c r="GO129" s="106"/>
      <c r="GP129" s="106"/>
    </row>
    <row r="130" spans="2:198" x14ac:dyDescent="0.2">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c r="FI130" s="106"/>
      <c r="FJ130" s="106"/>
      <c r="FK130" s="106"/>
      <c r="FL130" s="106"/>
      <c r="FM130" s="106"/>
      <c r="FN130" s="106"/>
      <c r="FO130" s="106"/>
      <c r="FP130" s="106"/>
      <c r="FQ130" s="106"/>
      <c r="FR130" s="106"/>
      <c r="FS130" s="106"/>
      <c r="FT130" s="106"/>
      <c r="FU130" s="106"/>
      <c r="FV130" s="106"/>
      <c r="FW130" s="106"/>
      <c r="FX130" s="106"/>
      <c r="FY130" s="106"/>
      <c r="FZ130" s="106"/>
      <c r="GA130" s="106"/>
      <c r="GB130" s="106"/>
      <c r="GC130" s="106"/>
      <c r="GD130" s="106"/>
      <c r="GE130" s="106"/>
      <c r="GF130" s="106"/>
      <c r="GG130" s="106"/>
      <c r="GH130" s="106"/>
      <c r="GI130" s="106"/>
      <c r="GJ130" s="106"/>
      <c r="GK130" s="106"/>
      <c r="GL130" s="106"/>
      <c r="GM130" s="106"/>
      <c r="GN130" s="106"/>
      <c r="GO130" s="106"/>
      <c r="GP130" s="106"/>
    </row>
    <row r="131" spans="2:198" x14ac:dyDescent="0.2">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c r="FI131" s="106"/>
      <c r="FJ131" s="106"/>
      <c r="FK131" s="106"/>
      <c r="FL131" s="106"/>
      <c r="FM131" s="106"/>
      <c r="FN131" s="106"/>
      <c r="FO131" s="106"/>
      <c r="FP131" s="106"/>
      <c r="FQ131" s="106"/>
      <c r="FR131" s="106"/>
      <c r="FS131" s="106"/>
      <c r="FT131" s="106"/>
      <c r="FU131" s="106"/>
      <c r="FV131" s="106"/>
      <c r="FW131" s="106"/>
      <c r="FX131" s="106"/>
      <c r="FY131" s="106"/>
      <c r="FZ131" s="106"/>
      <c r="GA131" s="106"/>
      <c r="GB131" s="106"/>
      <c r="GC131" s="106"/>
      <c r="GD131" s="106"/>
      <c r="GE131" s="106"/>
      <c r="GF131" s="106"/>
      <c r="GG131" s="106"/>
      <c r="GH131" s="106"/>
      <c r="GI131" s="106"/>
      <c r="GJ131" s="106"/>
      <c r="GK131" s="106"/>
      <c r="GL131" s="106"/>
      <c r="GM131" s="106"/>
      <c r="GN131" s="106"/>
      <c r="GO131" s="106"/>
      <c r="GP131" s="106"/>
    </row>
    <row r="132" spans="2:198" x14ac:dyDescent="0.2">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c r="FI132" s="106"/>
      <c r="FJ132" s="106"/>
      <c r="FK132" s="106"/>
      <c r="FL132" s="106"/>
      <c r="FM132" s="106"/>
      <c r="FN132" s="106"/>
      <c r="FO132" s="106"/>
      <c r="FP132" s="106"/>
      <c r="FQ132" s="106"/>
      <c r="FR132" s="106"/>
      <c r="FS132" s="106"/>
      <c r="FT132" s="106"/>
      <c r="FU132" s="106"/>
      <c r="FV132" s="106"/>
      <c r="FW132" s="106"/>
      <c r="FX132" s="106"/>
      <c r="FY132" s="106"/>
      <c r="FZ132" s="106"/>
      <c r="GA132" s="106"/>
      <c r="GB132" s="106"/>
      <c r="GC132" s="106"/>
      <c r="GD132" s="106"/>
      <c r="GE132" s="106"/>
      <c r="GF132" s="106"/>
      <c r="GG132" s="106"/>
      <c r="GH132" s="106"/>
      <c r="GI132" s="106"/>
      <c r="GJ132" s="106"/>
      <c r="GK132" s="106"/>
      <c r="GL132" s="106"/>
      <c r="GM132" s="106"/>
      <c r="GN132" s="106"/>
      <c r="GO132" s="106"/>
      <c r="GP132" s="106"/>
    </row>
    <row r="133" spans="2:198" x14ac:dyDescent="0.2">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c r="FI133" s="106"/>
      <c r="FJ133" s="106"/>
      <c r="FK133" s="106"/>
      <c r="FL133" s="106"/>
      <c r="FM133" s="106"/>
      <c r="FN133" s="106"/>
      <c r="FO133" s="106"/>
      <c r="FP133" s="106"/>
      <c r="FQ133" s="106"/>
      <c r="FR133" s="106"/>
      <c r="FS133" s="106"/>
      <c r="FT133" s="106"/>
      <c r="FU133" s="106"/>
      <c r="FV133" s="106"/>
      <c r="FW133" s="106"/>
      <c r="FX133" s="106"/>
      <c r="FY133" s="106"/>
      <c r="FZ133" s="106"/>
      <c r="GA133" s="106"/>
      <c r="GB133" s="106"/>
      <c r="GC133" s="106"/>
      <c r="GD133" s="106"/>
      <c r="GE133" s="106"/>
      <c r="GF133" s="106"/>
      <c r="GG133" s="106"/>
      <c r="GH133" s="106"/>
      <c r="GI133" s="106"/>
      <c r="GJ133" s="106"/>
      <c r="GK133" s="106"/>
      <c r="GL133" s="106"/>
      <c r="GM133" s="106"/>
      <c r="GN133" s="106"/>
      <c r="GO133" s="106"/>
      <c r="GP133" s="106"/>
    </row>
    <row r="134" spans="2:198" x14ac:dyDescent="0.2">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c r="FI134" s="106"/>
      <c r="FJ134" s="106"/>
      <c r="FK134" s="106"/>
      <c r="FL134" s="106"/>
      <c r="FM134" s="106"/>
      <c r="FN134" s="106"/>
      <c r="FO134" s="106"/>
      <c r="FP134" s="106"/>
      <c r="FQ134" s="106"/>
      <c r="FR134" s="106"/>
      <c r="FS134" s="106"/>
      <c r="FT134" s="106"/>
      <c r="FU134" s="106"/>
      <c r="FV134" s="106"/>
      <c r="FW134" s="106"/>
      <c r="FX134" s="106"/>
      <c r="FY134" s="106"/>
      <c r="FZ134" s="106"/>
      <c r="GA134" s="106"/>
      <c r="GB134" s="106"/>
      <c r="GC134" s="106"/>
      <c r="GD134" s="106"/>
      <c r="GE134" s="106"/>
      <c r="GF134" s="106"/>
      <c r="GG134" s="106"/>
      <c r="GH134" s="106"/>
      <c r="GI134" s="106"/>
      <c r="GJ134" s="106"/>
      <c r="GK134" s="106"/>
      <c r="GL134" s="106"/>
      <c r="GM134" s="106"/>
      <c r="GN134" s="106"/>
      <c r="GO134" s="106"/>
      <c r="GP134" s="106"/>
    </row>
    <row r="135" spans="2:198" x14ac:dyDescent="0.2">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c r="FI135" s="106"/>
      <c r="FJ135" s="106"/>
      <c r="FK135" s="106"/>
      <c r="FL135" s="106"/>
      <c r="FM135" s="106"/>
      <c r="FN135" s="106"/>
      <c r="FO135" s="106"/>
      <c r="FP135" s="106"/>
      <c r="FQ135" s="106"/>
      <c r="FR135" s="106"/>
      <c r="FS135" s="106"/>
      <c r="FT135" s="106"/>
      <c r="FU135" s="106"/>
      <c r="FV135" s="106"/>
      <c r="FW135" s="106"/>
      <c r="FX135" s="106"/>
      <c r="FY135" s="106"/>
      <c r="FZ135" s="106"/>
      <c r="GA135" s="106"/>
      <c r="GB135" s="106"/>
      <c r="GC135" s="106"/>
      <c r="GD135" s="106"/>
      <c r="GE135" s="106"/>
      <c r="GF135" s="106"/>
      <c r="GG135" s="106"/>
      <c r="GH135" s="106"/>
      <c r="GI135" s="106"/>
      <c r="GJ135" s="106"/>
      <c r="GK135" s="106"/>
      <c r="GL135" s="106"/>
      <c r="GM135" s="106"/>
      <c r="GN135" s="106"/>
      <c r="GO135" s="106"/>
      <c r="GP135" s="106"/>
    </row>
    <row r="136" spans="2:198" x14ac:dyDescent="0.2">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c r="FI136" s="106"/>
      <c r="FJ136" s="106"/>
      <c r="FK136" s="106"/>
      <c r="FL136" s="106"/>
      <c r="FM136" s="106"/>
      <c r="FN136" s="106"/>
      <c r="FO136" s="106"/>
      <c r="FP136" s="106"/>
      <c r="FQ136" s="106"/>
      <c r="FR136" s="106"/>
      <c r="FS136" s="106"/>
      <c r="FT136" s="106"/>
      <c r="FU136" s="106"/>
      <c r="FV136" s="106"/>
      <c r="FW136" s="106"/>
      <c r="FX136" s="106"/>
      <c r="FY136" s="106"/>
      <c r="FZ136" s="106"/>
      <c r="GA136" s="106"/>
      <c r="GB136" s="106"/>
      <c r="GC136" s="106"/>
      <c r="GD136" s="106"/>
      <c r="GE136" s="106"/>
      <c r="GF136" s="106"/>
      <c r="GG136" s="106"/>
      <c r="GH136" s="106"/>
      <c r="GI136" s="106"/>
      <c r="GJ136" s="106"/>
      <c r="GK136" s="106"/>
      <c r="GL136" s="106"/>
      <c r="GM136" s="106"/>
      <c r="GN136" s="106"/>
      <c r="GO136" s="106"/>
      <c r="GP136" s="106"/>
    </row>
    <row r="137" spans="2:198" x14ac:dyDescent="0.2">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c r="FI137" s="106"/>
      <c r="FJ137" s="106"/>
      <c r="FK137" s="106"/>
      <c r="FL137" s="106"/>
      <c r="FM137" s="106"/>
      <c r="FN137" s="106"/>
      <c r="FO137" s="106"/>
      <c r="FP137" s="106"/>
      <c r="FQ137" s="106"/>
      <c r="FR137" s="106"/>
      <c r="FS137" s="106"/>
      <c r="FT137" s="106"/>
      <c r="FU137" s="106"/>
      <c r="FV137" s="106"/>
      <c r="FW137" s="106"/>
      <c r="FX137" s="106"/>
      <c r="FY137" s="106"/>
      <c r="FZ137" s="106"/>
      <c r="GA137" s="106"/>
      <c r="GB137" s="106"/>
      <c r="GC137" s="106"/>
      <c r="GD137" s="106"/>
      <c r="GE137" s="106"/>
      <c r="GF137" s="106"/>
      <c r="GG137" s="106"/>
      <c r="GH137" s="106"/>
      <c r="GI137" s="106"/>
      <c r="GJ137" s="106"/>
      <c r="GK137" s="106"/>
      <c r="GL137" s="106"/>
      <c r="GM137" s="106"/>
      <c r="GN137" s="106"/>
      <c r="GO137" s="106"/>
      <c r="GP137" s="106"/>
    </row>
    <row r="138" spans="2:198" x14ac:dyDescent="0.2">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c r="FI138" s="106"/>
      <c r="FJ138" s="106"/>
      <c r="FK138" s="106"/>
      <c r="FL138" s="106"/>
      <c r="FM138" s="106"/>
      <c r="FN138" s="106"/>
      <c r="FO138" s="106"/>
      <c r="FP138" s="106"/>
      <c r="FQ138" s="106"/>
      <c r="FR138" s="106"/>
      <c r="FS138" s="106"/>
      <c r="FT138" s="106"/>
      <c r="FU138" s="106"/>
      <c r="FV138" s="106"/>
      <c r="FW138" s="106"/>
      <c r="FX138" s="106"/>
      <c r="FY138" s="106"/>
      <c r="FZ138" s="106"/>
      <c r="GA138" s="106"/>
      <c r="GB138" s="106"/>
      <c r="GC138" s="106"/>
      <c r="GD138" s="106"/>
      <c r="GE138" s="106"/>
      <c r="GF138" s="106"/>
      <c r="GG138" s="106"/>
      <c r="GH138" s="106"/>
      <c r="GI138" s="106"/>
      <c r="GJ138" s="106"/>
      <c r="GK138" s="106"/>
      <c r="GL138" s="106"/>
      <c r="GM138" s="106"/>
      <c r="GN138" s="106"/>
      <c r="GO138" s="106"/>
      <c r="GP138" s="106"/>
    </row>
    <row r="139" spans="2:198" x14ac:dyDescent="0.2">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c r="FI139" s="106"/>
      <c r="FJ139" s="106"/>
      <c r="FK139" s="106"/>
      <c r="FL139" s="106"/>
      <c r="FM139" s="106"/>
      <c r="FN139" s="106"/>
      <c r="FO139" s="106"/>
      <c r="FP139" s="106"/>
      <c r="FQ139" s="106"/>
      <c r="FR139" s="106"/>
      <c r="FS139" s="106"/>
      <c r="FT139" s="106"/>
      <c r="FU139" s="106"/>
      <c r="FV139" s="106"/>
      <c r="FW139" s="106"/>
      <c r="FX139" s="106"/>
      <c r="FY139" s="106"/>
      <c r="FZ139" s="106"/>
      <c r="GA139" s="106"/>
      <c r="GB139" s="106"/>
      <c r="GC139" s="106"/>
      <c r="GD139" s="106"/>
      <c r="GE139" s="106"/>
      <c r="GF139" s="106"/>
      <c r="GG139" s="106"/>
      <c r="GH139" s="106"/>
      <c r="GI139" s="106"/>
      <c r="GJ139" s="106"/>
      <c r="GK139" s="106"/>
      <c r="GL139" s="106"/>
      <c r="GM139" s="106"/>
      <c r="GN139" s="106"/>
      <c r="GO139" s="106"/>
      <c r="GP139" s="106"/>
    </row>
    <row r="140" spans="2:198" x14ac:dyDescent="0.2">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c r="FI140" s="106"/>
      <c r="FJ140" s="106"/>
      <c r="FK140" s="106"/>
      <c r="FL140" s="106"/>
      <c r="FM140" s="106"/>
      <c r="FN140" s="106"/>
      <c r="FO140" s="106"/>
      <c r="FP140" s="106"/>
      <c r="FQ140" s="106"/>
      <c r="FR140" s="106"/>
      <c r="FS140" s="106"/>
      <c r="FT140" s="106"/>
      <c r="FU140" s="106"/>
      <c r="FV140" s="106"/>
      <c r="FW140" s="106"/>
      <c r="FX140" s="106"/>
      <c r="FY140" s="106"/>
      <c r="FZ140" s="106"/>
      <c r="GA140" s="106"/>
      <c r="GB140" s="106"/>
      <c r="GC140" s="106"/>
      <c r="GD140" s="106"/>
      <c r="GE140" s="106"/>
      <c r="GF140" s="106"/>
      <c r="GG140" s="106"/>
      <c r="GH140" s="106"/>
      <c r="GI140" s="106"/>
      <c r="GJ140" s="106"/>
      <c r="GK140" s="106"/>
      <c r="GL140" s="106"/>
      <c r="GM140" s="106"/>
      <c r="GN140" s="106"/>
      <c r="GO140" s="106"/>
      <c r="GP140" s="106"/>
    </row>
    <row r="141" spans="2:198" x14ac:dyDescent="0.2">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c r="FI141" s="106"/>
      <c r="FJ141" s="106"/>
      <c r="FK141" s="106"/>
      <c r="FL141" s="106"/>
      <c r="FM141" s="106"/>
      <c r="FN141" s="106"/>
      <c r="FO141" s="106"/>
      <c r="FP141" s="106"/>
      <c r="FQ141" s="106"/>
      <c r="FR141" s="106"/>
      <c r="FS141" s="106"/>
      <c r="FT141" s="106"/>
      <c r="FU141" s="106"/>
      <c r="FV141" s="106"/>
      <c r="FW141" s="106"/>
      <c r="FX141" s="106"/>
      <c r="FY141" s="106"/>
      <c r="FZ141" s="106"/>
      <c r="GA141" s="106"/>
      <c r="GB141" s="106"/>
      <c r="GC141" s="106"/>
      <c r="GD141" s="106"/>
      <c r="GE141" s="106"/>
      <c r="GF141" s="106"/>
      <c r="GG141" s="106"/>
      <c r="GH141" s="106"/>
      <c r="GI141" s="106"/>
      <c r="GJ141" s="106"/>
      <c r="GK141" s="106"/>
      <c r="GL141" s="106"/>
      <c r="GM141" s="106"/>
      <c r="GN141" s="106"/>
      <c r="GO141" s="106"/>
      <c r="GP141" s="106"/>
    </row>
    <row r="142" spans="2:198" x14ac:dyDescent="0.2">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c r="FI142" s="106"/>
      <c r="FJ142" s="106"/>
      <c r="FK142" s="106"/>
      <c r="FL142" s="106"/>
      <c r="FM142" s="106"/>
      <c r="FN142" s="106"/>
      <c r="FO142" s="106"/>
      <c r="FP142" s="106"/>
      <c r="FQ142" s="106"/>
      <c r="FR142" s="106"/>
      <c r="FS142" s="106"/>
      <c r="FT142" s="106"/>
      <c r="FU142" s="106"/>
      <c r="FV142" s="106"/>
      <c r="FW142" s="106"/>
      <c r="FX142" s="106"/>
      <c r="FY142" s="106"/>
      <c r="FZ142" s="106"/>
      <c r="GA142" s="106"/>
      <c r="GB142" s="106"/>
      <c r="GC142" s="106"/>
      <c r="GD142" s="106"/>
      <c r="GE142" s="106"/>
      <c r="GF142" s="106"/>
      <c r="GG142" s="106"/>
      <c r="GH142" s="106"/>
      <c r="GI142" s="106"/>
      <c r="GJ142" s="106"/>
      <c r="GK142" s="106"/>
      <c r="GL142" s="106"/>
      <c r="GM142" s="106"/>
      <c r="GN142" s="106"/>
      <c r="GO142" s="106"/>
      <c r="GP142" s="106"/>
    </row>
    <row r="143" spans="2:198" x14ac:dyDescent="0.2">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06"/>
      <c r="EN143" s="106"/>
      <c r="EO143" s="106"/>
      <c r="EP143" s="106"/>
      <c r="EQ143" s="106"/>
      <c r="ER143" s="106"/>
      <c r="ES143" s="106"/>
      <c r="ET143" s="106"/>
      <c r="EU143" s="106"/>
      <c r="EV143" s="106"/>
      <c r="EW143" s="106"/>
      <c r="EX143" s="106"/>
      <c r="EY143" s="106"/>
      <c r="EZ143" s="106"/>
      <c r="FA143" s="106"/>
      <c r="FB143" s="106"/>
      <c r="FC143" s="106"/>
      <c r="FD143" s="106"/>
      <c r="FE143" s="106"/>
      <c r="FF143" s="106"/>
      <c r="FG143" s="106"/>
      <c r="FH143" s="106"/>
      <c r="FI143" s="106"/>
      <c r="FJ143" s="106"/>
      <c r="FK143" s="106"/>
      <c r="FL143" s="106"/>
      <c r="FM143" s="106"/>
      <c r="FN143" s="106"/>
      <c r="FO143" s="106"/>
      <c r="FP143" s="106"/>
      <c r="FQ143" s="106"/>
      <c r="FR143" s="106"/>
      <c r="FS143" s="106"/>
      <c r="FT143" s="106"/>
      <c r="FU143" s="106"/>
      <c r="FV143" s="106"/>
      <c r="FW143" s="106"/>
      <c r="FX143" s="106"/>
      <c r="FY143" s="106"/>
      <c r="FZ143" s="106"/>
      <c r="GA143" s="106"/>
      <c r="GB143" s="106"/>
      <c r="GC143" s="106"/>
      <c r="GD143" s="106"/>
      <c r="GE143" s="106"/>
      <c r="GF143" s="106"/>
      <c r="GG143" s="106"/>
      <c r="GH143" s="106"/>
      <c r="GI143" s="106"/>
      <c r="GJ143" s="106"/>
      <c r="GK143" s="106"/>
      <c r="GL143" s="106"/>
      <c r="GM143" s="106"/>
      <c r="GN143" s="106"/>
      <c r="GO143" s="106"/>
      <c r="GP143" s="106"/>
    </row>
    <row r="144" spans="2:198" x14ac:dyDescent="0.2">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06"/>
      <c r="EN144" s="106"/>
      <c r="EO144" s="106"/>
      <c r="EP144" s="106"/>
      <c r="EQ144" s="106"/>
      <c r="ER144" s="106"/>
      <c r="ES144" s="106"/>
      <c r="ET144" s="106"/>
      <c r="EU144" s="106"/>
      <c r="EV144" s="106"/>
      <c r="EW144" s="106"/>
      <c r="EX144" s="106"/>
      <c r="EY144" s="106"/>
      <c r="EZ144" s="106"/>
      <c r="FA144" s="106"/>
      <c r="FB144" s="106"/>
      <c r="FC144" s="106"/>
      <c r="FD144" s="106"/>
      <c r="FE144" s="106"/>
      <c r="FF144" s="106"/>
      <c r="FG144" s="106"/>
      <c r="FH144" s="106"/>
      <c r="FI144" s="106"/>
      <c r="FJ144" s="106"/>
      <c r="FK144" s="106"/>
      <c r="FL144" s="106"/>
      <c r="FM144" s="106"/>
      <c r="FN144" s="106"/>
      <c r="FO144" s="106"/>
      <c r="FP144" s="106"/>
      <c r="FQ144" s="106"/>
      <c r="FR144" s="106"/>
      <c r="FS144" s="106"/>
      <c r="FT144" s="106"/>
      <c r="FU144" s="106"/>
      <c r="FV144" s="106"/>
      <c r="FW144" s="106"/>
      <c r="FX144" s="106"/>
      <c r="FY144" s="106"/>
      <c r="FZ144" s="106"/>
      <c r="GA144" s="106"/>
      <c r="GB144" s="106"/>
      <c r="GC144" s="106"/>
      <c r="GD144" s="106"/>
      <c r="GE144" s="106"/>
      <c r="GF144" s="106"/>
      <c r="GG144" s="106"/>
      <c r="GH144" s="106"/>
      <c r="GI144" s="106"/>
      <c r="GJ144" s="106"/>
      <c r="GK144" s="106"/>
      <c r="GL144" s="106"/>
      <c r="GM144" s="106"/>
      <c r="GN144" s="106"/>
      <c r="GO144" s="106"/>
      <c r="GP144" s="106"/>
    </row>
    <row r="145" spans="2:198" x14ac:dyDescent="0.2">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06"/>
      <c r="EN145" s="106"/>
      <c r="EO145" s="106"/>
      <c r="EP145" s="106"/>
      <c r="EQ145" s="106"/>
      <c r="ER145" s="106"/>
      <c r="ES145" s="106"/>
      <c r="ET145" s="106"/>
      <c r="EU145" s="106"/>
      <c r="EV145" s="106"/>
      <c r="EW145" s="106"/>
      <c r="EX145" s="106"/>
      <c r="EY145" s="106"/>
      <c r="EZ145" s="106"/>
      <c r="FA145" s="106"/>
      <c r="FB145" s="106"/>
      <c r="FC145" s="106"/>
      <c r="FD145" s="106"/>
      <c r="FE145" s="106"/>
      <c r="FF145" s="106"/>
      <c r="FG145" s="106"/>
      <c r="FH145" s="106"/>
      <c r="FI145" s="106"/>
      <c r="FJ145" s="106"/>
      <c r="FK145" s="106"/>
      <c r="FL145" s="106"/>
      <c r="FM145" s="106"/>
      <c r="FN145" s="106"/>
      <c r="FO145" s="106"/>
      <c r="FP145" s="106"/>
      <c r="FQ145" s="106"/>
      <c r="FR145" s="106"/>
      <c r="FS145" s="106"/>
      <c r="FT145" s="106"/>
      <c r="FU145" s="106"/>
      <c r="FV145" s="106"/>
      <c r="FW145" s="106"/>
      <c r="FX145" s="106"/>
      <c r="FY145" s="106"/>
      <c r="FZ145" s="106"/>
      <c r="GA145" s="106"/>
      <c r="GB145" s="106"/>
      <c r="GC145" s="106"/>
      <c r="GD145" s="106"/>
      <c r="GE145" s="106"/>
      <c r="GF145" s="106"/>
      <c r="GG145" s="106"/>
      <c r="GH145" s="106"/>
      <c r="GI145" s="106"/>
      <c r="GJ145" s="106"/>
      <c r="GK145" s="106"/>
      <c r="GL145" s="106"/>
      <c r="GM145" s="106"/>
      <c r="GN145" s="106"/>
      <c r="GO145" s="106"/>
      <c r="GP145" s="106"/>
    </row>
    <row r="146" spans="2:198" x14ac:dyDescent="0.2">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06"/>
      <c r="EN146" s="106"/>
      <c r="EO146" s="106"/>
      <c r="EP146" s="106"/>
      <c r="EQ146" s="106"/>
      <c r="ER146" s="106"/>
      <c r="ES146" s="106"/>
      <c r="ET146" s="106"/>
      <c r="EU146" s="106"/>
      <c r="EV146" s="106"/>
      <c r="EW146" s="106"/>
      <c r="EX146" s="106"/>
      <c r="EY146" s="106"/>
      <c r="EZ146" s="106"/>
      <c r="FA146" s="106"/>
      <c r="FB146" s="106"/>
      <c r="FC146" s="106"/>
      <c r="FD146" s="106"/>
      <c r="FE146" s="106"/>
      <c r="FF146" s="106"/>
      <c r="FG146" s="106"/>
      <c r="FH146" s="106"/>
      <c r="FI146" s="106"/>
      <c r="FJ146" s="106"/>
      <c r="FK146" s="106"/>
      <c r="FL146" s="106"/>
      <c r="FM146" s="106"/>
      <c r="FN146" s="106"/>
      <c r="FO146" s="106"/>
      <c r="FP146" s="106"/>
      <c r="FQ146" s="106"/>
      <c r="FR146" s="106"/>
      <c r="FS146" s="106"/>
      <c r="FT146" s="106"/>
      <c r="FU146" s="106"/>
      <c r="FV146" s="106"/>
      <c r="FW146" s="106"/>
      <c r="FX146" s="106"/>
      <c r="FY146" s="106"/>
      <c r="FZ146" s="106"/>
      <c r="GA146" s="106"/>
      <c r="GB146" s="106"/>
      <c r="GC146" s="106"/>
      <c r="GD146" s="106"/>
      <c r="GE146" s="106"/>
      <c r="GF146" s="106"/>
      <c r="GG146" s="106"/>
      <c r="GH146" s="106"/>
      <c r="GI146" s="106"/>
      <c r="GJ146" s="106"/>
      <c r="GK146" s="106"/>
      <c r="GL146" s="106"/>
      <c r="GM146" s="106"/>
      <c r="GN146" s="106"/>
      <c r="GO146" s="106"/>
      <c r="GP146" s="106"/>
    </row>
    <row r="147" spans="2:198" x14ac:dyDescent="0.2">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06"/>
      <c r="EN147" s="106"/>
      <c r="EO147" s="106"/>
      <c r="EP147" s="106"/>
      <c r="EQ147" s="106"/>
      <c r="ER147" s="106"/>
      <c r="ES147" s="106"/>
      <c r="ET147" s="106"/>
      <c r="EU147" s="106"/>
      <c r="EV147" s="106"/>
      <c r="EW147" s="106"/>
      <c r="EX147" s="106"/>
      <c r="EY147" s="106"/>
      <c r="EZ147" s="106"/>
      <c r="FA147" s="106"/>
      <c r="FB147" s="106"/>
      <c r="FC147" s="106"/>
      <c r="FD147" s="106"/>
      <c r="FE147" s="106"/>
      <c r="FF147" s="106"/>
      <c r="FG147" s="106"/>
      <c r="FH147" s="106"/>
      <c r="FI147" s="106"/>
      <c r="FJ147" s="106"/>
      <c r="FK147" s="106"/>
      <c r="FL147" s="106"/>
      <c r="FM147" s="106"/>
      <c r="FN147" s="106"/>
      <c r="FO147" s="106"/>
      <c r="FP147" s="106"/>
      <c r="FQ147" s="106"/>
      <c r="FR147" s="106"/>
      <c r="FS147" s="106"/>
      <c r="FT147" s="106"/>
      <c r="FU147" s="106"/>
      <c r="FV147" s="106"/>
      <c r="FW147" s="106"/>
      <c r="FX147" s="106"/>
      <c r="FY147" s="106"/>
      <c r="FZ147" s="106"/>
      <c r="GA147" s="106"/>
      <c r="GB147" s="106"/>
      <c r="GC147" s="106"/>
      <c r="GD147" s="106"/>
      <c r="GE147" s="106"/>
      <c r="GF147" s="106"/>
      <c r="GG147" s="106"/>
      <c r="GH147" s="106"/>
      <c r="GI147" s="106"/>
      <c r="GJ147" s="106"/>
      <c r="GK147" s="106"/>
      <c r="GL147" s="106"/>
      <c r="GM147" s="106"/>
      <c r="GN147" s="106"/>
      <c r="GO147" s="106"/>
      <c r="GP147" s="106"/>
    </row>
    <row r="148" spans="2:198" x14ac:dyDescent="0.2">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06"/>
      <c r="EN148" s="106"/>
      <c r="EO148" s="106"/>
      <c r="EP148" s="106"/>
      <c r="EQ148" s="106"/>
      <c r="ER148" s="106"/>
      <c r="ES148" s="106"/>
      <c r="ET148" s="106"/>
      <c r="EU148" s="106"/>
      <c r="EV148" s="106"/>
      <c r="EW148" s="106"/>
      <c r="EX148" s="106"/>
      <c r="EY148" s="106"/>
      <c r="EZ148" s="106"/>
      <c r="FA148" s="106"/>
      <c r="FB148" s="106"/>
      <c r="FC148" s="106"/>
      <c r="FD148" s="106"/>
      <c r="FE148" s="106"/>
      <c r="FF148" s="106"/>
      <c r="FG148" s="106"/>
      <c r="FH148" s="106"/>
      <c r="FI148" s="106"/>
      <c r="FJ148" s="106"/>
      <c r="FK148" s="106"/>
      <c r="FL148" s="106"/>
      <c r="FM148" s="106"/>
      <c r="FN148" s="106"/>
      <c r="FO148" s="106"/>
      <c r="FP148" s="106"/>
      <c r="FQ148" s="106"/>
      <c r="FR148" s="106"/>
      <c r="FS148" s="106"/>
      <c r="FT148" s="106"/>
      <c r="FU148" s="106"/>
      <c r="FV148" s="106"/>
      <c r="FW148" s="106"/>
      <c r="FX148" s="106"/>
      <c r="FY148" s="106"/>
      <c r="FZ148" s="106"/>
      <c r="GA148" s="106"/>
      <c r="GB148" s="106"/>
      <c r="GC148" s="106"/>
      <c r="GD148" s="106"/>
      <c r="GE148" s="106"/>
      <c r="GF148" s="106"/>
      <c r="GG148" s="106"/>
      <c r="GH148" s="106"/>
      <c r="GI148" s="106"/>
      <c r="GJ148" s="106"/>
      <c r="GK148" s="106"/>
      <c r="GL148" s="106"/>
      <c r="GM148" s="106"/>
      <c r="GN148" s="106"/>
      <c r="GO148" s="106"/>
      <c r="GP148" s="106"/>
    </row>
    <row r="149" spans="2:198" x14ac:dyDescent="0.2">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06"/>
      <c r="EN149" s="106"/>
      <c r="EO149" s="106"/>
      <c r="EP149" s="106"/>
      <c r="EQ149" s="106"/>
      <c r="ER149" s="106"/>
      <c r="ES149" s="106"/>
      <c r="ET149" s="106"/>
      <c r="EU149" s="106"/>
      <c r="EV149" s="106"/>
      <c r="EW149" s="106"/>
      <c r="EX149" s="106"/>
      <c r="EY149" s="106"/>
      <c r="EZ149" s="106"/>
      <c r="FA149" s="106"/>
      <c r="FB149" s="106"/>
      <c r="FC149" s="106"/>
      <c r="FD149" s="106"/>
      <c r="FE149" s="106"/>
      <c r="FF149" s="106"/>
      <c r="FG149" s="106"/>
      <c r="FH149" s="106"/>
      <c r="FI149" s="106"/>
      <c r="FJ149" s="106"/>
      <c r="FK149" s="106"/>
      <c r="FL149" s="106"/>
      <c r="FM149" s="106"/>
      <c r="FN149" s="106"/>
      <c r="FO149" s="106"/>
      <c r="FP149" s="106"/>
      <c r="FQ149" s="106"/>
      <c r="FR149" s="106"/>
      <c r="FS149" s="106"/>
      <c r="FT149" s="106"/>
      <c r="FU149" s="106"/>
      <c r="FV149" s="106"/>
      <c r="FW149" s="106"/>
      <c r="FX149" s="106"/>
      <c r="FY149" s="106"/>
      <c r="FZ149" s="106"/>
      <c r="GA149" s="106"/>
      <c r="GB149" s="106"/>
      <c r="GC149" s="106"/>
      <c r="GD149" s="106"/>
      <c r="GE149" s="106"/>
      <c r="GF149" s="106"/>
      <c r="GG149" s="106"/>
      <c r="GH149" s="106"/>
      <c r="GI149" s="106"/>
      <c r="GJ149" s="106"/>
      <c r="GK149" s="106"/>
      <c r="GL149" s="106"/>
      <c r="GM149" s="106"/>
      <c r="GN149" s="106"/>
      <c r="GO149" s="106"/>
      <c r="GP149" s="106"/>
    </row>
    <row r="150" spans="2:198" x14ac:dyDescent="0.2">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06"/>
      <c r="EN150" s="106"/>
      <c r="EO150" s="106"/>
      <c r="EP150" s="106"/>
      <c r="EQ150" s="106"/>
      <c r="ER150" s="106"/>
      <c r="ES150" s="106"/>
      <c r="ET150" s="106"/>
      <c r="EU150" s="106"/>
      <c r="EV150" s="106"/>
      <c r="EW150" s="106"/>
      <c r="EX150" s="106"/>
      <c r="EY150" s="106"/>
      <c r="EZ150" s="106"/>
      <c r="FA150" s="106"/>
      <c r="FB150" s="106"/>
      <c r="FC150" s="106"/>
      <c r="FD150" s="106"/>
      <c r="FE150" s="106"/>
      <c r="FF150" s="106"/>
      <c r="FG150" s="106"/>
      <c r="FH150" s="106"/>
      <c r="FI150" s="106"/>
      <c r="FJ150" s="106"/>
      <c r="FK150" s="106"/>
      <c r="FL150" s="106"/>
      <c r="FM150" s="106"/>
      <c r="FN150" s="106"/>
      <c r="FO150" s="106"/>
      <c r="FP150" s="106"/>
      <c r="FQ150" s="106"/>
      <c r="FR150" s="106"/>
      <c r="FS150" s="106"/>
      <c r="FT150" s="106"/>
      <c r="FU150" s="106"/>
      <c r="FV150" s="106"/>
      <c r="FW150" s="106"/>
      <c r="FX150" s="106"/>
      <c r="FY150" s="106"/>
      <c r="FZ150" s="106"/>
      <c r="GA150" s="106"/>
      <c r="GB150" s="106"/>
      <c r="GC150" s="106"/>
      <c r="GD150" s="106"/>
      <c r="GE150" s="106"/>
      <c r="GF150" s="106"/>
      <c r="GG150" s="106"/>
      <c r="GH150" s="106"/>
      <c r="GI150" s="106"/>
      <c r="GJ150" s="106"/>
      <c r="GK150" s="106"/>
      <c r="GL150" s="106"/>
      <c r="GM150" s="106"/>
      <c r="GN150" s="106"/>
      <c r="GO150" s="106"/>
      <c r="GP150" s="106"/>
    </row>
    <row r="151" spans="2:198" x14ac:dyDescent="0.2">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06"/>
      <c r="EN151" s="106"/>
      <c r="EO151" s="106"/>
      <c r="EP151" s="106"/>
      <c r="EQ151" s="106"/>
      <c r="ER151" s="106"/>
      <c r="ES151" s="106"/>
      <c r="ET151" s="106"/>
      <c r="EU151" s="106"/>
      <c r="EV151" s="106"/>
      <c r="EW151" s="106"/>
      <c r="EX151" s="106"/>
      <c r="EY151" s="106"/>
      <c r="EZ151" s="106"/>
      <c r="FA151" s="106"/>
      <c r="FB151" s="106"/>
      <c r="FC151" s="106"/>
      <c r="FD151" s="106"/>
      <c r="FE151" s="106"/>
      <c r="FF151" s="106"/>
      <c r="FG151" s="106"/>
      <c r="FH151" s="106"/>
      <c r="FI151" s="106"/>
      <c r="FJ151" s="106"/>
      <c r="FK151" s="106"/>
      <c r="FL151" s="106"/>
      <c r="FM151" s="106"/>
      <c r="FN151" s="106"/>
      <c r="FO151" s="106"/>
      <c r="FP151" s="106"/>
      <c r="FQ151" s="106"/>
      <c r="FR151" s="106"/>
      <c r="FS151" s="106"/>
      <c r="FT151" s="106"/>
      <c r="FU151" s="106"/>
      <c r="FV151" s="106"/>
      <c r="FW151" s="106"/>
      <c r="FX151" s="106"/>
      <c r="FY151" s="106"/>
      <c r="FZ151" s="106"/>
      <c r="GA151" s="106"/>
      <c r="GB151" s="106"/>
      <c r="GC151" s="106"/>
      <c r="GD151" s="106"/>
      <c r="GE151" s="106"/>
      <c r="GF151" s="106"/>
      <c r="GG151" s="106"/>
      <c r="GH151" s="106"/>
      <c r="GI151" s="106"/>
      <c r="GJ151" s="106"/>
      <c r="GK151" s="106"/>
      <c r="GL151" s="106"/>
      <c r="GM151" s="106"/>
      <c r="GN151" s="106"/>
      <c r="GO151" s="106"/>
      <c r="GP151" s="106"/>
    </row>
    <row r="152" spans="2:198" x14ac:dyDescent="0.2">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06"/>
      <c r="EN152" s="106"/>
      <c r="EO152" s="106"/>
      <c r="EP152" s="106"/>
      <c r="EQ152" s="106"/>
      <c r="ER152" s="106"/>
      <c r="ES152" s="106"/>
      <c r="ET152" s="106"/>
      <c r="EU152" s="106"/>
      <c r="EV152" s="106"/>
      <c r="EW152" s="106"/>
      <c r="EX152" s="106"/>
      <c r="EY152" s="106"/>
      <c r="EZ152" s="106"/>
      <c r="FA152" s="106"/>
      <c r="FB152" s="106"/>
      <c r="FC152" s="106"/>
      <c r="FD152" s="106"/>
      <c r="FE152" s="106"/>
      <c r="FF152" s="106"/>
      <c r="FG152" s="106"/>
      <c r="FH152" s="106"/>
      <c r="FI152" s="106"/>
      <c r="FJ152" s="106"/>
      <c r="FK152" s="106"/>
      <c r="FL152" s="106"/>
      <c r="FM152" s="106"/>
      <c r="FN152" s="106"/>
      <c r="FO152" s="106"/>
      <c r="FP152" s="106"/>
      <c r="FQ152" s="106"/>
      <c r="FR152" s="106"/>
      <c r="FS152" s="106"/>
      <c r="FT152" s="106"/>
      <c r="FU152" s="106"/>
      <c r="FV152" s="106"/>
      <c r="FW152" s="106"/>
      <c r="FX152" s="106"/>
      <c r="FY152" s="106"/>
      <c r="FZ152" s="106"/>
      <c r="GA152" s="106"/>
      <c r="GB152" s="106"/>
      <c r="GC152" s="106"/>
      <c r="GD152" s="106"/>
      <c r="GE152" s="106"/>
      <c r="GF152" s="106"/>
      <c r="GG152" s="106"/>
      <c r="GH152" s="106"/>
      <c r="GI152" s="106"/>
      <c r="GJ152" s="106"/>
      <c r="GK152" s="106"/>
      <c r="GL152" s="106"/>
      <c r="GM152" s="106"/>
      <c r="GN152" s="106"/>
      <c r="GO152" s="106"/>
      <c r="GP152" s="106"/>
    </row>
    <row r="153" spans="2:198" x14ac:dyDescent="0.2">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06"/>
      <c r="EN153" s="106"/>
      <c r="EO153" s="106"/>
      <c r="EP153" s="106"/>
      <c r="EQ153" s="106"/>
      <c r="ER153" s="106"/>
      <c r="ES153" s="106"/>
      <c r="ET153" s="106"/>
      <c r="EU153" s="106"/>
      <c r="EV153" s="106"/>
      <c r="EW153" s="106"/>
      <c r="EX153" s="106"/>
      <c r="EY153" s="106"/>
      <c r="EZ153" s="106"/>
      <c r="FA153" s="106"/>
      <c r="FB153" s="106"/>
      <c r="FC153" s="106"/>
      <c r="FD153" s="106"/>
      <c r="FE153" s="106"/>
      <c r="FF153" s="106"/>
      <c r="FG153" s="106"/>
      <c r="FH153" s="106"/>
      <c r="FI153" s="106"/>
      <c r="FJ153" s="106"/>
      <c r="FK153" s="106"/>
      <c r="FL153" s="106"/>
      <c r="FM153" s="106"/>
      <c r="FN153" s="106"/>
      <c r="FO153" s="106"/>
      <c r="FP153" s="106"/>
      <c r="FQ153" s="106"/>
      <c r="FR153" s="106"/>
      <c r="FS153" s="106"/>
      <c r="FT153" s="106"/>
      <c r="FU153" s="106"/>
      <c r="FV153" s="106"/>
      <c r="FW153" s="106"/>
      <c r="FX153" s="106"/>
      <c r="FY153" s="106"/>
      <c r="FZ153" s="106"/>
      <c r="GA153" s="106"/>
      <c r="GB153" s="106"/>
      <c r="GC153" s="106"/>
      <c r="GD153" s="106"/>
      <c r="GE153" s="106"/>
      <c r="GF153" s="106"/>
      <c r="GG153" s="106"/>
      <c r="GH153" s="106"/>
      <c r="GI153" s="106"/>
      <c r="GJ153" s="106"/>
      <c r="GK153" s="106"/>
      <c r="GL153" s="106"/>
      <c r="GM153" s="106"/>
      <c r="GN153" s="106"/>
      <c r="GO153" s="106"/>
      <c r="GP153" s="106"/>
    </row>
    <row r="154" spans="2:198" x14ac:dyDescent="0.2">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06"/>
      <c r="EN154" s="106"/>
      <c r="EO154" s="106"/>
      <c r="EP154" s="106"/>
      <c r="EQ154" s="106"/>
      <c r="ER154" s="106"/>
      <c r="ES154" s="106"/>
      <c r="ET154" s="106"/>
      <c r="EU154" s="106"/>
      <c r="EV154" s="106"/>
      <c r="EW154" s="106"/>
      <c r="EX154" s="106"/>
      <c r="EY154" s="106"/>
      <c r="EZ154" s="106"/>
      <c r="FA154" s="106"/>
      <c r="FB154" s="106"/>
      <c r="FC154" s="106"/>
      <c r="FD154" s="106"/>
      <c r="FE154" s="106"/>
      <c r="FF154" s="106"/>
      <c r="FG154" s="106"/>
      <c r="FH154" s="106"/>
      <c r="FI154" s="106"/>
      <c r="FJ154" s="106"/>
      <c r="FK154" s="106"/>
      <c r="FL154" s="106"/>
      <c r="FM154" s="106"/>
      <c r="FN154" s="106"/>
      <c r="FO154" s="106"/>
      <c r="FP154" s="106"/>
      <c r="FQ154" s="106"/>
      <c r="FR154" s="106"/>
      <c r="FS154" s="106"/>
      <c r="FT154" s="106"/>
      <c r="FU154" s="106"/>
      <c r="FV154" s="106"/>
      <c r="FW154" s="106"/>
      <c r="FX154" s="106"/>
      <c r="FY154" s="106"/>
      <c r="FZ154" s="106"/>
      <c r="GA154" s="106"/>
      <c r="GB154" s="106"/>
      <c r="GC154" s="106"/>
      <c r="GD154" s="106"/>
      <c r="GE154" s="106"/>
      <c r="GF154" s="106"/>
      <c r="GG154" s="106"/>
      <c r="GH154" s="106"/>
      <c r="GI154" s="106"/>
      <c r="GJ154" s="106"/>
      <c r="GK154" s="106"/>
      <c r="GL154" s="106"/>
      <c r="GM154" s="106"/>
      <c r="GN154" s="106"/>
      <c r="GO154" s="106"/>
      <c r="GP154" s="106"/>
    </row>
    <row r="155" spans="2:198" x14ac:dyDescent="0.2">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06"/>
      <c r="EN155" s="106"/>
      <c r="EO155" s="106"/>
      <c r="EP155" s="106"/>
      <c r="EQ155" s="106"/>
      <c r="ER155" s="106"/>
      <c r="ES155" s="106"/>
      <c r="ET155" s="106"/>
      <c r="EU155" s="106"/>
      <c r="EV155" s="106"/>
      <c r="EW155" s="106"/>
      <c r="EX155" s="106"/>
      <c r="EY155" s="106"/>
      <c r="EZ155" s="106"/>
      <c r="FA155" s="106"/>
      <c r="FB155" s="106"/>
      <c r="FC155" s="106"/>
      <c r="FD155" s="106"/>
      <c r="FE155" s="106"/>
      <c r="FF155" s="106"/>
      <c r="FG155" s="106"/>
      <c r="FH155" s="106"/>
      <c r="FI155" s="106"/>
      <c r="FJ155" s="106"/>
      <c r="FK155" s="106"/>
      <c r="FL155" s="106"/>
      <c r="FM155" s="106"/>
      <c r="FN155" s="106"/>
      <c r="FO155" s="106"/>
      <c r="FP155" s="106"/>
      <c r="FQ155" s="106"/>
      <c r="FR155" s="106"/>
      <c r="FS155" s="106"/>
      <c r="FT155" s="106"/>
      <c r="FU155" s="106"/>
      <c r="FV155" s="106"/>
      <c r="FW155" s="106"/>
      <c r="FX155" s="106"/>
      <c r="FY155" s="106"/>
      <c r="FZ155" s="106"/>
      <c r="GA155" s="106"/>
      <c r="GB155" s="106"/>
      <c r="GC155" s="106"/>
      <c r="GD155" s="106"/>
      <c r="GE155" s="106"/>
      <c r="GF155" s="106"/>
      <c r="GG155" s="106"/>
      <c r="GH155" s="106"/>
      <c r="GI155" s="106"/>
      <c r="GJ155" s="106"/>
      <c r="GK155" s="106"/>
      <c r="GL155" s="106"/>
      <c r="GM155" s="106"/>
      <c r="GN155" s="106"/>
      <c r="GO155" s="106"/>
      <c r="GP155" s="106"/>
    </row>
    <row r="156" spans="2:198" x14ac:dyDescent="0.2">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c r="DZ156" s="106"/>
      <c r="EA156" s="106"/>
      <c r="EB156" s="106"/>
      <c r="EC156" s="106"/>
      <c r="ED156" s="106"/>
      <c r="EE156" s="106"/>
      <c r="EF156" s="106"/>
      <c r="EG156" s="106"/>
      <c r="EH156" s="106"/>
      <c r="EI156" s="106"/>
      <c r="EJ156" s="106"/>
      <c r="EK156" s="106"/>
      <c r="EL156" s="106"/>
      <c r="EM156" s="106"/>
      <c r="EN156" s="106"/>
      <c r="EO156" s="106"/>
      <c r="EP156" s="106"/>
      <c r="EQ156" s="106"/>
      <c r="ER156" s="106"/>
      <c r="ES156" s="106"/>
      <c r="ET156" s="106"/>
      <c r="EU156" s="106"/>
      <c r="EV156" s="106"/>
      <c r="EW156" s="106"/>
      <c r="EX156" s="106"/>
      <c r="EY156" s="106"/>
      <c r="EZ156" s="106"/>
      <c r="FA156" s="106"/>
      <c r="FB156" s="106"/>
      <c r="FC156" s="106"/>
      <c r="FD156" s="106"/>
      <c r="FE156" s="106"/>
      <c r="FF156" s="106"/>
      <c r="FG156" s="106"/>
      <c r="FH156" s="106"/>
      <c r="FI156" s="106"/>
      <c r="FJ156" s="106"/>
      <c r="FK156" s="106"/>
      <c r="FL156" s="106"/>
      <c r="FM156" s="106"/>
      <c r="FN156" s="106"/>
      <c r="FO156" s="106"/>
      <c r="FP156" s="106"/>
      <c r="FQ156" s="106"/>
      <c r="FR156" s="106"/>
      <c r="FS156" s="106"/>
      <c r="FT156" s="106"/>
      <c r="FU156" s="106"/>
      <c r="FV156" s="106"/>
      <c r="FW156" s="106"/>
      <c r="FX156" s="106"/>
      <c r="FY156" s="106"/>
      <c r="FZ156" s="106"/>
      <c r="GA156" s="106"/>
      <c r="GB156" s="106"/>
      <c r="GC156" s="106"/>
      <c r="GD156" s="106"/>
      <c r="GE156" s="106"/>
      <c r="GF156" s="106"/>
      <c r="GG156" s="106"/>
      <c r="GH156" s="106"/>
      <c r="GI156" s="106"/>
      <c r="GJ156" s="106"/>
      <c r="GK156" s="106"/>
      <c r="GL156" s="106"/>
      <c r="GM156" s="106"/>
      <c r="GN156" s="106"/>
      <c r="GO156" s="106"/>
      <c r="GP156" s="106"/>
    </row>
    <row r="157" spans="2:198" x14ac:dyDescent="0.2">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c r="DZ157" s="106"/>
      <c r="EA157" s="106"/>
      <c r="EB157" s="106"/>
      <c r="EC157" s="106"/>
      <c r="ED157" s="106"/>
      <c r="EE157" s="106"/>
      <c r="EF157" s="106"/>
      <c r="EG157" s="106"/>
      <c r="EH157" s="106"/>
      <c r="EI157" s="106"/>
      <c r="EJ157" s="106"/>
      <c r="EK157" s="106"/>
      <c r="EL157" s="106"/>
      <c r="EM157" s="106"/>
      <c r="EN157" s="106"/>
      <c r="EO157" s="106"/>
      <c r="EP157" s="106"/>
      <c r="EQ157" s="106"/>
      <c r="ER157" s="106"/>
      <c r="ES157" s="106"/>
      <c r="ET157" s="106"/>
      <c r="EU157" s="106"/>
      <c r="EV157" s="106"/>
      <c r="EW157" s="106"/>
      <c r="EX157" s="106"/>
      <c r="EY157" s="106"/>
      <c r="EZ157" s="106"/>
      <c r="FA157" s="106"/>
      <c r="FB157" s="106"/>
      <c r="FC157" s="106"/>
      <c r="FD157" s="106"/>
      <c r="FE157" s="106"/>
      <c r="FF157" s="106"/>
      <c r="FG157" s="106"/>
      <c r="FH157" s="106"/>
      <c r="FI157" s="106"/>
      <c r="FJ157" s="106"/>
      <c r="FK157" s="106"/>
      <c r="FL157" s="106"/>
      <c r="FM157" s="106"/>
      <c r="FN157" s="106"/>
      <c r="FO157" s="106"/>
      <c r="FP157" s="106"/>
      <c r="FQ157" s="106"/>
      <c r="FR157" s="106"/>
      <c r="FS157" s="106"/>
      <c r="FT157" s="106"/>
      <c r="FU157" s="106"/>
      <c r="FV157" s="106"/>
      <c r="FW157" s="106"/>
      <c r="FX157" s="106"/>
      <c r="FY157" s="106"/>
      <c r="FZ157" s="106"/>
      <c r="GA157" s="106"/>
      <c r="GB157" s="106"/>
      <c r="GC157" s="106"/>
      <c r="GD157" s="106"/>
      <c r="GE157" s="106"/>
      <c r="GF157" s="106"/>
      <c r="GG157" s="106"/>
      <c r="GH157" s="106"/>
      <c r="GI157" s="106"/>
      <c r="GJ157" s="106"/>
      <c r="GK157" s="106"/>
      <c r="GL157" s="106"/>
      <c r="GM157" s="106"/>
      <c r="GN157" s="106"/>
      <c r="GO157" s="106"/>
      <c r="GP157" s="106"/>
    </row>
    <row r="158" spans="2:198" x14ac:dyDescent="0.2">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c r="DZ158" s="106"/>
      <c r="EA158" s="106"/>
      <c r="EB158" s="106"/>
      <c r="EC158" s="106"/>
      <c r="ED158" s="106"/>
      <c r="EE158" s="106"/>
      <c r="EF158" s="106"/>
      <c r="EG158" s="106"/>
      <c r="EH158" s="106"/>
      <c r="EI158" s="106"/>
      <c r="EJ158" s="106"/>
      <c r="EK158" s="106"/>
      <c r="EL158" s="106"/>
      <c r="EM158" s="106"/>
      <c r="EN158" s="106"/>
      <c r="EO158" s="106"/>
      <c r="EP158" s="106"/>
      <c r="EQ158" s="106"/>
      <c r="ER158" s="106"/>
      <c r="ES158" s="106"/>
      <c r="ET158" s="106"/>
      <c r="EU158" s="106"/>
      <c r="EV158" s="106"/>
      <c r="EW158" s="106"/>
      <c r="EX158" s="106"/>
      <c r="EY158" s="106"/>
      <c r="EZ158" s="106"/>
      <c r="FA158" s="106"/>
      <c r="FB158" s="106"/>
      <c r="FC158" s="106"/>
      <c r="FD158" s="106"/>
      <c r="FE158" s="106"/>
      <c r="FF158" s="106"/>
      <c r="FG158" s="106"/>
      <c r="FH158" s="106"/>
      <c r="FI158" s="106"/>
      <c r="FJ158" s="106"/>
      <c r="FK158" s="106"/>
      <c r="FL158" s="106"/>
      <c r="FM158" s="106"/>
      <c r="FN158" s="106"/>
      <c r="FO158" s="106"/>
      <c r="FP158" s="106"/>
      <c r="FQ158" s="106"/>
      <c r="FR158" s="106"/>
      <c r="FS158" s="106"/>
      <c r="FT158" s="106"/>
      <c r="FU158" s="106"/>
      <c r="FV158" s="106"/>
      <c r="FW158" s="106"/>
      <c r="FX158" s="106"/>
      <c r="FY158" s="106"/>
      <c r="FZ158" s="106"/>
      <c r="GA158" s="106"/>
      <c r="GB158" s="106"/>
      <c r="GC158" s="106"/>
      <c r="GD158" s="106"/>
      <c r="GE158" s="106"/>
      <c r="GF158" s="106"/>
      <c r="GG158" s="106"/>
      <c r="GH158" s="106"/>
      <c r="GI158" s="106"/>
      <c r="GJ158" s="106"/>
      <c r="GK158" s="106"/>
      <c r="GL158" s="106"/>
      <c r="GM158" s="106"/>
      <c r="GN158" s="106"/>
      <c r="GO158" s="106"/>
      <c r="GP158" s="106"/>
    </row>
    <row r="159" spans="2:198" x14ac:dyDescent="0.2">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c r="DZ159" s="106"/>
      <c r="EA159" s="106"/>
      <c r="EB159" s="106"/>
      <c r="EC159" s="106"/>
      <c r="ED159" s="106"/>
      <c r="EE159" s="106"/>
      <c r="EF159" s="106"/>
      <c r="EG159" s="106"/>
      <c r="EH159" s="106"/>
      <c r="EI159" s="106"/>
      <c r="EJ159" s="106"/>
      <c r="EK159" s="106"/>
      <c r="EL159" s="106"/>
      <c r="EM159" s="106"/>
      <c r="EN159" s="106"/>
      <c r="EO159" s="106"/>
      <c r="EP159" s="106"/>
      <c r="EQ159" s="106"/>
      <c r="ER159" s="106"/>
      <c r="ES159" s="106"/>
      <c r="ET159" s="106"/>
      <c r="EU159" s="106"/>
      <c r="EV159" s="106"/>
      <c r="EW159" s="106"/>
      <c r="EX159" s="106"/>
      <c r="EY159" s="106"/>
      <c r="EZ159" s="106"/>
      <c r="FA159" s="106"/>
      <c r="FB159" s="106"/>
      <c r="FC159" s="106"/>
      <c r="FD159" s="106"/>
      <c r="FE159" s="106"/>
      <c r="FF159" s="106"/>
      <c r="FG159" s="106"/>
      <c r="FH159" s="106"/>
      <c r="FI159" s="106"/>
      <c r="FJ159" s="106"/>
      <c r="FK159" s="106"/>
      <c r="FL159" s="106"/>
      <c r="FM159" s="106"/>
      <c r="FN159" s="106"/>
      <c r="FO159" s="106"/>
      <c r="FP159" s="106"/>
      <c r="FQ159" s="106"/>
      <c r="FR159" s="106"/>
      <c r="FS159" s="106"/>
      <c r="FT159" s="106"/>
      <c r="FU159" s="106"/>
      <c r="FV159" s="106"/>
      <c r="FW159" s="106"/>
      <c r="FX159" s="106"/>
      <c r="FY159" s="106"/>
      <c r="FZ159" s="106"/>
      <c r="GA159" s="106"/>
      <c r="GB159" s="106"/>
      <c r="GC159" s="106"/>
      <c r="GD159" s="106"/>
      <c r="GE159" s="106"/>
      <c r="GF159" s="106"/>
      <c r="GG159" s="106"/>
      <c r="GH159" s="106"/>
      <c r="GI159" s="106"/>
      <c r="GJ159" s="106"/>
      <c r="GK159" s="106"/>
      <c r="GL159" s="106"/>
      <c r="GM159" s="106"/>
      <c r="GN159" s="106"/>
      <c r="GO159" s="106"/>
      <c r="GP159"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E133"/>
  <sheetViews>
    <sheetView workbookViewId="0">
      <pane xSplit="1" topLeftCell="B1" activePane="topRight" state="frozen"/>
      <selection activeCell="A10" sqref="A10"/>
      <selection pane="topRight" activeCell="L26" sqref="L26"/>
    </sheetView>
  </sheetViews>
  <sheetFormatPr defaultRowHeight="12.75" x14ac:dyDescent="0.2"/>
  <cols>
    <col min="1" max="1" width="43.85546875" style="5" customWidth="1"/>
    <col min="2" max="3" width="9.5703125" customWidth="1"/>
    <col min="4" max="5" width="10.140625" customWidth="1"/>
  </cols>
  <sheetData>
    <row r="1" spans="1:5" ht="24" x14ac:dyDescent="0.2">
      <c r="A1" s="47" t="s">
        <v>50</v>
      </c>
    </row>
    <row r="2" spans="1:5" ht="25.5" customHeight="1" x14ac:dyDescent="0.2">
      <c r="A2" s="131" t="s">
        <v>197</v>
      </c>
    </row>
    <row r="3" spans="1:5" x14ac:dyDescent="0.2">
      <c r="A3" s="131" t="s">
        <v>161</v>
      </c>
    </row>
    <row r="4" spans="1:5" ht="21.75" customHeight="1" x14ac:dyDescent="0.2">
      <c r="A4" s="74" t="s">
        <v>52</v>
      </c>
      <c r="B4" s="73" t="e">
        <f>'Stay&amp;Get 4=3 | FIT15'!B4</f>
        <v>#REF!</v>
      </c>
      <c r="C4" s="73" t="e">
        <f>'Stay&amp;Get 4=3 | FIT15'!C4</f>
        <v>#REF!</v>
      </c>
      <c r="D4" s="73" t="e">
        <f>'Stay&amp;Get 4=3 | FIT15'!D4</f>
        <v>#REF!</v>
      </c>
      <c r="E4" s="73" t="e">
        <f>'Stay&amp;Get 4=3 | FIT15'!E4</f>
        <v>#REF!</v>
      </c>
    </row>
    <row r="5" spans="1:5" ht="21.75" customHeight="1" x14ac:dyDescent="0.2">
      <c r="A5" s="74"/>
      <c r="B5" s="73" t="e">
        <f>'Stay&amp;Get 4=3 | FIT15'!B5</f>
        <v>#REF!</v>
      </c>
      <c r="C5" s="73" t="e">
        <f>'Stay&amp;Get 4=3 | FIT15'!C5</f>
        <v>#REF!</v>
      </c>
      <c r="D5" s="73" t="e">
        <f>'Stay&amp;Get 4=3 | FIT15'!D5</f>
        <v>#REF!</v>
      </c>
      <c r="E5" s="73" t="e">
        <f>'Stay&amp;Get 4=3 | FIT15'!E5</f>
        <v>#REF!</v>
      </c>
    </row>
    <row r="6" spans="1:5" s="11" customFormat="1" x14ac:dyDescent="0.2">
      <c r="A6" s="33" t="s">
        <v>53</v>
      </c>
      <c r="B6" s="135"/>
      <c r="C6" s="135"/>
      <c r="D6" s="135"/>
      <c r="E6" s="135"/>
    </row>
    <row r="7" spans="1:5" s="11" customFormat="1" x14ac:dyDescent="0.2">
      <c r="A7" s="42">
        <v>1</v>
      </c>
      <c r="B7" s="84" t="e">
        <f>'BAR BB| Open rates'!#REF!*0.75</f>
        <v>#REF!</v>
      </c>
      <c r="C7" s="84" t="e">
        <f>'BAR BB| Open rates'!#REF!*0.75</f>
        <v>#REF!</v>
      </c>
      <c r="D7" s="84" t="e">
        <f>'BAR BB| Open rates'!#REF!*0.75</f>
        <v>#REF!</v>
      </c>
      <c r="E7" s="84" t="e">
        <f>'BAR BB| Open rates'!#REF!*0.75</f>
        <v>#REF!</v>
      </c>
    </row>
    <row r="8" spans="1:5" s="11" customFormat="1" x14ac:dyDescent="0.2">
      <c r="A8" s="42">
        <v>2</v>
      </c>
      <c r="B8" s="84" t="e">
        <f>'BAR BB| Open rates'!#REF!*0.75</f>
        <v>#REF!</v>
      </c>
      <c r="C8" s="84" t="e">
        <f>'BAR BB| Open rates'!#REF!*0.75</f>
        <v>#REF!</v>
      </c>
      <c r="D8" s="84" t="e">
        <f>'BAR BB| Open rates'!#REF!*0.75</f>
        <v>#REF!</v>
      </c>
      <c r="E8" s="84" t="e">
        <f>'BAR BB| Open rates'!#REF!*0.75</f>
        <v>#REF!</v>
      </c>
    </row>
    <row r="9" spans="1:5" s="11" customFormat="1" x14ac:dyDescent="0.2">
      <c r="A9" s="33" t="s">
        <v>54</v>
      </c>
      <c r="B9" s="84"/>
      <c r="C9" s="84"/>
      <c r="D9" s="84"/>
      <c r="E9" s="84"/>
    </row>
    <row r="10" spans="1:5" s="11" customFormat="1" x14ac:dyDescent="0.2">
      <c r="A10" s="42">
        <v>1</v>
      </c>
      <c r="B10" s="84" t="e">
        <f>'BAR BB| Open rates'!#REF!*0.75</f>
        <v>#REF!</v>
      </c>
      <c r="C10" s="84" t="e">
        <f>'BAR BB| Open rates'!#REF!*0.75</f>
        <v>#REF!</v>
      </c>
      <c r="D10" s="84" t="e">
        <f>'BAR BB| Open rates'!#REF!*0.75</f>
        <v>#REF!</v>
      </c>
      <c r="E10" s="84" t="e">
        <f>'BAR BB| Open rates'!#REF!*0.75</f>
        <v>#REF!</v>
      </c>
    </row>
    <row r="11" spans="1:5" s="11" customFormat="1" x14ac:dyDescent="0.2">
      <c r="A11" s="42">
        <v>2</v>
      </c>
      <c r="B11" s="84" t="e">
        <f>'BAR BB| Open rates'!#REF!*0.75</f>
        <v>#REF!</v>
      </c>
      <c r="C11" s="84" t="e">
        <f>'BAR BB| Open rates'!#REF!*0.75</f>
        <v>#REF!</v>
      </c>
      <c r="D11" s="84" t="e">
        <f>'BAR BB| Open rates'!#REF!*0.75</f>
        <v>#REF!</v>
      </c>
      <c r="E11" s="84" t="e">
        <f>'BAR BB| Open rates'!#REF!*0.75</f>
        <v>#REF!</v>
      </c>
    </row>
    <row r="12" spans="1:5" s="11" customFormat="1" x14ac:dyDescent="0.2">
      <c r="A12" s="33" t="s">
        <v>151</v>
      </c>
      <c r="B12" s="84"/>
      <c r="C12" s="84"/>
      <c r="D12" s="84"/>
      <c r="E12" s="84"/>
    </row>
    <row r="13" spans="1:5" s="11" customFormat="1" x14ac:dyDescent="0.2">
      <c r="A13" s="42">
        <v>1</v>
      </c>
      <c r="B13" s="84" t="e">
        <f>'BAR BB| Open rates'!#REF!*0.75</f>
        <v>#REF!</v>
      </c>
      <c r="C13" s="84" t="e">
        <f>'BAR BB| Open rates'!#REF!*0.75</f>
        <v>#REF!</v>
      </c>
      <c r="D13" s="84" t="e">
        <f>'BAR BB| Open rates'!#REF!*0.75</f>
        <v>#REF!</v>
      </c>
      <c r="E13" s="84" t="e">
        <f>'BAR BB| Open rates'!#REF!*0.75</f>
        <v>#REF!</v>
      </c>
    </row>
    <row r="14" spans="1:5" s="11" customFormat="1" x14ac:dyDescent="0.2">
      <c r="A14" s="42">
        <v>2</v>
      </c>
      <c r="B14" s="84" t="e">
        <f>'BAR BB| Open rates'!#REF!*0.75</f>
        <v>#REF!</v>
      </c>
      <c r="C14" s="84" t="e">
        <f>'BAR BB| Open rates'!#REF!*0.75</f>
        <v>#REF!</v>
      </c>
      <c r="D14" s="84" t="e">
        <f>'BAR BB| Open rates'!#REF!*0.75</f>
        <v>#REF!</v>
      </c>
      <c r="E14" s="84" t="e">
        <f>'BAR BB| Open rates'!#REF!*0.75</f>
        <v>#REF!</v>
      </c>
    </row>
    <row r="15" spans="1:5" x14ac:dyDescent="0.2">
      <c r="A15" s="123"/>
    </row>
    <row r="16" spans="1:5" x14ac:dyDescent="0.2">
      <c r="A16" s="277" t="s">
        <v>157</v>
      </c>
    </row>
    <row r="17" spans="1:1" x14ac:dyDescent="0.2">
      <c r="A17" s="277"/>
    </row>
    <row r="18" spans="1:1" s="11" customFormat="1" ht="12.75" customHeight="1" x14ac:dyDescent="0.2"/>
    <row r="19" spans="1:1" x14ac:dyDescent="0.2">
      <c r="A19" s="150" t="s">
        <v>80</v>
      </c>
    </row>
    <row r="20" spans="1:1" ht="24" x14ac:dyDescent="0.2">
      <c r="A20" s="146" t="s">
        <v>266</v>
      </c>
    </row>
    <row r="21" spans="1:1" ht="24" x14ac:dyDescent="0.2">
      <c r="A21" s="146" t="s">
        <v>265</v>
      </c>
    </row>
    <row r="22" spans="1:1" x14ac:dyDescent="0.2">
      <c r="A22" s="106"/>
    </row>
    <row r="23" spans="1:1" x14ac:dyDescent="0.2">
      <c r="A23" s="136" t="s">
        <v>58</v>
      </c>
    </row>
    <row r="24" spans="1:1" s="149" customFormat="1" ht="35.25" customHeight="1" x14ac:dyDescent="0.2">
      <c r="A24" s="137" t="s">
        <v>163</v>
      </c>
    </row>
    <row r="25" spans="1:1" s="149" customFormat="1" ht="35.25" customHeight="1" x14ac:dyDescent="0.2">
      <c r="A25" s="145" t="s">
        <v>188</v>
      </c>
    </row>
    <row r="26" spans="1:1" s="149" customFormat="1" ht="35.25" customHeight="1" x14ac:dyDescent="0.2">
      <c r="A26" s="137" t="s">
        <v>164</v>
      </c>
    </row>
    <row r="27" spans="1:1" s="149" customFormat="1" ht="13.5" customHeight="1" x14ac:dyDescent="0.2">
      <c r="A27" s="137" t="s">
        <v>165</v>
      </c>
    </row>
    <row r="28" spans="1:1" s="149" customFormat="1" ht="35.25" customHeight="1" x14ac:dyDescent="0.2">
      <c r="A28" s="137" t="s">
        <v>162</v>
      </c>
    </row>
    <row r="29" spans="1:1" x14ac:dyDescent="0.2">
      <c r="A29" s="141" t="s">
        <v>102</v>
      </c>
    </row>
    <row r="30" spans="1:1" x14ac:dyDescent="0.2">
      <c r="A30" s="106"/>
    </row>
    <row r="31" spans="1:1" x14ac:dyDescent="0.2">
      <c r="A31" s="138" t="s">
        <v>65</v>
      </c>
    </row>
    <row r="32" spans="1:1" x14ac:dyDescent="0.2">
      <c r="A32" s="278" t="s">
        <v>223</v>
      </c>
    </row>
    <row r="33" spans="1:1" x14ac:dyDescent="0.2">
      <c r="A33" s="279"/>
    </row>
    <row r="34" spans="1:1" x14ac:dyDescent="0.2">
      <c r="A34" s="279"/>
    </row>
    <row r="35" spans="1:1" x14ac:dyDescent="0.2">
      <c r="A35" s="279"/>
    </row>
    <row r="36" spans="1:1" x14ac:dyDescent="0.2">
      <c r="A36" s="279"/>
    </row>
    <row r="37" spans="1:1" x14ac:dyDescent="0.2">
      <c r="A37" s="279"/>
    </row>
    <row r="38" spans="1:1" x14ac:dyDescent="0.2">
      <c r="A38" s="279"/>
    </row>
    <row r="39" spans="1:1" x14ac:dyDescent="0.2">
      <c r="A39" s="279"/>
    </row>
    <row r="40" spans="1:1" x14ac:dyDescent="0.2">
      <c r="A40" s="279"/>
    </row>
    <row r="41" spans="1:1" x14ac:dyDescent="0.2">
      <c r="A41" s="279"/>
    </row>
    <row r="42" spans="1:1" x14ac:dyDescent="0.2">
      <c r="A42" s="279"/>
    </row>
    <row r="43" spans="1:1" x14ac:dyDescent="0.2">
      <c r="A43" s="279"/>
    </row>
    <row r="44" spans="1:1" x14ac:dyDescent="0.2">
      <c r="A44" s="279"/>
    </row>
    <row r="45" spans="1:1" x14ac:dyDescent="0.2">
      <c r="A45" s="279"/>
    </row>
    <row r="46" spans="1:1" ht="21" customHeight="1" x14ac:dyDescent="0.2">
      <c r="A46" s="138"/>
    </row>
    <row r="47" spans="1:1" ht="21" customHeight="1" x14ac:dyDescent="0.2">
      <c r="A47" s="165" t="s">
        <v>195</v>
      </c>
    </row>
    <row r="48" spans="1:1" ht="21" customHeight="1" x14ac:dyDescent="0.2">
      <c r="A48" s="138"/>
    </row>
    <row r="49" spans="1:1" ht="21" customHeight="1" x14ac:dyDescent="0.2">
      <c r="A49" s="165"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296"/>
  <sheetViews>
    <sheetView workbookViewId="0">
      <pane xSplit="1" topLeftCell="B1" activePane="topRight" state="frozen"/>
      <selection activeCell="A10" sqref="A10"/>
      <selection pane="topRight" activeCell="E12" sqref="E12"/>
    </sheetView>
  </sheetViews>
  <sheetFormatPr defaultRowHeight="12.75" x14ac:dyDescent="0.2"/>
  <cols>
    <col min="1" max="1" width="43.85546875" style="5" customWidth="1"/>
    <col min="2" max="2" width="10.42578125" customWidth="1"/>
  </cols>
  <sheetData>
    <row r="1" spans="1:2" ht="24" x14ac:dyDescent="0.2">
      <c r="A1" s="47" t="s">
        <v>50</v>
      </c>
    </row>
    <row r="2" spans="1:2" ht="24" x14ac:dyDescent="0.2">
      <c r="A2" s="134" t="s">
        <v>200</v>
      </c>
    </row>
    <row r="3" spans="1:2" ht="21.75" customHeight="1" x14ac:dyDescent="0.2">
      <c r="A3" s="131" t="s">
        <v>193</v>
      </c>
      <c r="B3" s="73" t="e">
        <f>'BAR BB| Open rates'!#REF!</f>
        <v>#REF!</v>
      </c>
    </row>
    <row r="4" spans="1:2" ht="21.75" customHeight="1" x14ac:dyDescent="0.2">
      <c r="A4" s="74"/>
      <c r="B4" s="73" t="e">
        <f>'BAR BB| Open rates'!#REF!</f>
        <v>#REF!</v>
      </c>
    </row>
    <row r="5" spans="1:2" s="11" customFormat="1" x14ac:dyDescent="0.2">
      <c r="A5" s="33" t="s">
        <v>53</v>
      </c>
      <c r="B5" s="135"/>
    </row>
    <row r="6" spans="1:2" s="11" customFormat="1" x14ac:dyDescent="0.2">
      <c r="A6" s="42">
        <v>1</v>
      </c>
      <c r="B6" s="84" t="e">
        <f>'BAR BB| Open rates'!#REF!*0.9*0.87+25</f>
        <v>#REF!</v>
      </c>
    </row>
    <row r="7" spans="1:2" s="11" customFormat="1" x14ac:dyDescent="0.2">
      <c r="A7" s="42">
        <v>2</v>
      </c>
      <c r="B7" s="84" t="e">
        <f>'BAR BB| Open rates'!#REF!*0.9*0.87+25</f>
        <v>#REF!</v>
      </c>
    </row>
    <row r="8" spans="1:2" s="11" customFormat="1" x14ac:dyDescent="0.2">
      <c r="A8" s="33" t="s">
        <v>54</v>
      </c>
      <c r="B8" s="84"/>
    </row>
    <row r="9" spans="1:2" s="11" customFormat="1" x14ac:dyDescent="0.2">
      <c r="A9" s="42">
        <v>1</v>
      </c>
      <c r="B9" s="84" t="e">
        <f>'BAR BB| Open rates'!#REF!*0.9*0.87+25</f>
        <v>#REF!</v>
      </c>
    </row>
    <row r="10" spans="1:2" s="11" customFormat="1" x14ac:dyDescent="0.2">
      <c r="A10" s="42">
        <v>2</v>
      </c>
      <c r="B10" s="84" t="e">
        <f>'BAR BB| Open rates'!#REF!*0.9*0.87+25</f>
        <v>#REF!</v>
      </c>
    </row>
    <row r="11" spans="1:2" s="11" customFormat="1" x14ac:dyDescent="0.2">
      <c r="A11" s="33" t="s">
        <v>151</v>
      </c>
      <c r="B11" s="84"/>
    </row>
    <row r="12" spans="1:2" s="11" customFormat="1" x14ac:dyDescent="0.2">
      <c r="A12" s="42">
        <v>1</v>
      </c>
      <c r="B12" s="84" t="e">
        <f>'BAR BB| Open rates'!#REF!*0.9*0.87+25</f>
        <v>#REF!</v>
      </c>
    </row>
    <row r="13" spans="1:2" s="11" customFormat="1" x14ac:dyDescent="0.2">
      <c r="A13" s="42">
        <v>2</v>
      </c>
      <c r="B13" s="84" t="e">
        <f>'BAR BB| Open rates'!#REF!*0.9*0.87+25</f>
        <v>#REF!</v>
      </c>
    </row>
    <row r="14" spans="1:2" x14ac:dyDescent="0.2">
      <c r="A14" s="123"/>
    </row>
    <row r="15" spans="1:2" x14ac:dyDescent="0.2">
      <c r="A15" s="277" t="s">
        <v>157</v>
      </c>
    </row>
    <row r="16" spans="1:2" x14ac:dyDescent="0.2">
      <c r="A16" s="277"/>
    </row>
    <row r="17" spans="1:8" x14ac:dyDescent="0.2">
      <c r="A17" s="123"/>
    </row>
    <row r="18" spans="1:8" s="11" customFormat="1" ht="18" customHeight="1" x14ac:dyDescent="0.2">
      <c r="A18" s="316" t="s">
        <v>203</v>
      </c>
      <c r="B18" s="317"/>
      <c r="C18" s="317"/>
      <c r="D18" s="317"/>
      <c r="E18" s="317"/>
      <c r="F18" s="317"/>
      <c r="G18" s="317"/>
      <c r="H18" s="317"/>
    </row>
    <row r="19" spans="1:8" s="11" customFormat="1" ht="22.5" customHeight="1" x14ac:dyDescent="0.2">
      <c r="A19" s="316"/>
      <c r="B19" s="317"/>
      <c r="C19" s="317"/>
      <c r="D19" s="317"/>
      <c r="E19" s="317"/>
      <c r="F19" s="317"/>
      <c r="G19" s="317"/>
      <c r="H19" s="317"/>
    </row>
    <row r="20" spans="1:8" s="11" customFormat="1" ht="21.75" customHeight="1" x14ac:dyDescent="0.2">
      <c r="A20" s="316"/>
      <c r="B20" s="317"/>
      <c r="C20" s="317"/>
      <c r="D20" s="317"/>
      <c r="E20" s="317"/>
      <c r="F20" s="317"/>
      <c r="G20" s="317"/>
      <c r="H20" s="317"/>
    </row>
    <row r="21" spans="1:8" s="11" customFormat="1" ht="12.75" customHeight="1" x14ac:dyDescent="0.2">
      <c r="A21" s="316"/>
      <c r="B21" s="317"/>
      <c r="C21" s="317"/>
      <c r="D21" s="317"/>
      <c r="E21" s="317"/>
      <c r="F21" s="317"/>
      <c r="G21" s="317"/>
      <c r="H21" s="317"/>
    </row>
    <row r="22" spans="1:8" ht="12.75" customHeight="1" x14ac:dyDescent="0.2">
      <c r="A22"/>
    </row>
    <row r="23" spans="1:8" x14ac:dyDescent="0.2">
      <c r="A23" s="134" t="s">
        <v>80</v>
      </c>
    </row>
    <row r="24" spans="1:8" ht="24" x14ac:dyDescent="0.2">
      <c r="A24" s="137" t="s">
        <v>201</v>
      </c>
    </row>
    <row r="25" spans="1:8" ht="24" x14ac:dyDescent="0.2">
      <c r="A25" s="137" t="s">
        <v>202</v>
      </c>
    </row>
    <row r="26" spans="1:8" x14ac:dyDescent="0.2">
      <c r="A26" s="22"/>
    </row>
    <row r="27" spans="1:8" x14ac:dyDescent="0.2">
      <c r="A27" s="136" t="s">
        <v>58</v>
      </c>
    </row>
    <row r="28" spans="1:8" ht="24" x14ac:dyDescent="0.2">
      <c r="A28" s="165" t="s">
        <v>178</v>
      </c>
    </row>
    <row r="29" spans="1:8" s="149" customFormat="1" ht="35.25" customHeight="1" x14ac:dyDescent="0.2">
      <c r="A29" s="137" t="s">
        <v>163</v>
      </c>
      <c r="B29" s="148"/>
      <c r="C29" s="148"/>
      <c r="D29" s="148"/>
      <c r="E29" s="148"/>
      <c r="F29" s="148"/>
      <c r="G29" s="148"/>
      <c r="H29" s="148"/>
    </row>
    <row r="30" spans="1:8" s="149" customFormat="1" ht="35.25" customHeight="1" x14ac:dyDescent="0.2">
      <c r="A30" s="145" t="s">
        <v>188</v>
      </c>
      <c r="B30" s="148"/>
      <c r="C30" s="148"/>
      <c r="D30" s="148"/>
      <c r="E30" s="148"/>
      <c r="F30" s="148"/>
      <c r="G30" s="148"/>
      <c r="H30" s="148"/>
    </row>
    <row r="31" spans="1:8" s="149" customFormat="1" ht="35.25" customHeight="1" x14ac:dyDescent="0.2">
      <c r="A31" s="137" t="s">
        <v>164</v>
      </c>
      <c r="B31" s="148"/>
      <c r="C31" s="148"/>
      <c r="D31" s="148"/>
      <c r="E31" s="148"/>
      <c r="F31" s="148"/>
      <c r="G31" s="148"/>
      <c r="H31" s="148"/>
    </row>
    <row r="32" spans="1:8" s="149" customFormat="1" ht="13.5" customHeight="1" x14ac:dyDescent="0.2">
      <c r="A32" s="137" t="s">
        <v>165</v>
      </c>
      <c r="B32" s="148"/>
      <c r="C32" s="148"/>
      <c r="D32" s="148"/>
      <c r="E32" s="148"/>
      <c r="F32" s="148"/>
      <c r="G32" s="148"/>
      <c r="H32" s="148"/>
    </row>
    <row r="33" spans="1:8" s="149" customFormat="1" ht="35.25" customHeight="1" x14ac:dyDescent="0.2">
      <c r="A33" s="137" t="s">
        <v>162</v>
      </c>
      <c r="B33" s="148"/>
      <c r="C33" s="148"/>
      <c r="D33" s="148"/>
      <c r="E33" s="148"/>
      <c r="F33" s="148"/>
      <c r="G33" s="148"/>
      <c r="H33" s="148"/>
    </row>
    <row r="34" spans="1:8" x14ac:dyDescent="0.2">
      <c r="A34" s="141" t="s">
        <v>102</v>
      </c>
    </row>
    <row r="35" spans="1:8" ht="24" x14ac:dyDescent="0.2">
      <c r="A35" s="141" t="s">
        <v>179</v>
      </c>
    </row>
    <row r="36" spans="1:8" ht="72" customHeight="1" x14ac:dyDescent="0.2">
      <c r="A36" s="166" t="s">
        <v>103</v>
      </c>
    </row>
    <row r="37" spans="1:8" x14ac:dyDescent="0.2">
      <c r="A37" s="142"/>
    </row>
    <row r="38" spans="1:8" ht="36" x14ac:dyDescent="0.2">
      <c r="A38" s="170" t="s">
        <v>180</v>
      </c>
    </row>
    <row r="39" spans="1:8" s="11" customFormat="1" ht="27.75" customHeight="1" x14ac:dyDescent="0.2">
      <c r="A39" s="167" t="s">
        <v>206</v>
      </c>
    </row>
    <row r="40" spans="1:8" x14ac:dyDescent="0.2">
      <c r="A40" s="13"/>
    </row>
    <row r="41" spans="1:8" x14ac:dyDescent="0.2">
      <c r="A41" s="138" t="s">
        <v>65</v>
      </c>
    </row>
    <row r="42" spans="1:8" ht="48" x14ac:dyDescent="0.2">
      <c r="A42" s="140" t="s">
        <v>104</v>
      </c>
    </row>
    <row r="43" spans="1:8" ht="36" x14ac:dyDescent="0.2">
      <c r="A43" s="140" t="s">
        <v>105</v>
      </c>
    </row>
    <row r="44" spans="1:8" x14ac:dyDescent="0.2">
      <c r="A44" s="132"/>
    </row>
    <row r="45" spans="1:8" x14ac:dyDescent="0.2">
      <c r="A45" s="132"/>
    </row>
    <row r="46" spans="1:8" ht="26.25" x14ac:dyDescent="0.2">
      <c r="A46" s="136" t="s">
        <v>204</v>
      </c>
    </row>
    <row r="47" spans="1:8" x14ac:dyDescent="0.2">
      <c r="A47" s="139"/>
    </row>
    <row r="48" spans="1:8" s="11" customFormat="1" ht="24" x14ac:dyDescent="0.2">
      <c r="A48" s="174" t="s">
        <v>220</v>
      </c>
    </row>
    <row r="49" spans="1:1" s="11" customFormat="1" x14ac:dyDescent="0.2">
      <c r="A49" s="168" t="s">
        <v>181</v>
      </c>
    </row>
    <row r="50" spans="1:1" s="11" customFormat="1" ht="12.75" customHeight="1" x14ac:dyDescent="0.2">
      <c r="A50" s="168"/>
    </row>
    <row r="51" spans="1:1" s="11" customFormat="1" x14ac:dyDescent="0.2">
      <c r="A51" s="174" t="s">
        <v>212</v>
      </c>
    </row>
    <row r="52" spans="1:1" s="11" customFormat="1" x14ac:dyDescent="0.2">
      <c r="A52" s="175" t="s">
        <v>183</v>
      </c>
    </row>
    <row r="53" spans="1:1" s="11" customFormat="1" ht="13.5" customHeight="1" x14ac:dyDescent="0.2">
      <c r="A53" s="140"/>
    </row>
    <row r="54" spans="1:1" s="11" customFormat="1" x14ac:dyDescent="0.2">
      <c r="A54" s="174" t="s">
        <v>213</v>
      </c>
    </row>
    <row r="55" spans="1:1" s="11" customFormat="1" x14ac:dyDescent="0.2">
      <c r="A55" s="175" t="s">
        <v>183</v>
      </c>
    </row>
    <row r="56" spans="1:1" s="11" customFormat="1" ht="12.75" customHeight="1" x14ac:dyDescent="0.2">
      <c r="A56" s="140"/>
    </row>
    <row r="57" spans="1:1" s="11" customFormat="1" x14ac:dyDescent="0.2">
      <c r="A57" s="174" t="s">
        <v>214</v>
      </c>
    </row>
    <row r="58" spans="1:1" s="11" customFormat="1" x14ac:dyDescent="0.2">
      <c r="A58" s="168" t="s">
        <v>183</v>
      </c>
    </row>
    <row r="59" spans="1:1" s="11" customFormat="1" x14ac:dyDescent="0.2">
      <c r="A59" s="173"/>
    </row>
    <row r="60" spans="1:1" s="11" customFormat="1" ht="23.25" customHeight="1" x14ac:dyDescent="0.2">
      <c r="A60" s="174" t="s">
        <v>215</v>
      </c>
    </row>
    <row r="61" spans="1:1" s="11" customFormat="1" x14ac:dyDescent="0.2">
      <c r="A61" s="175" t="s">
        <v>183</v>
      </c>
    </row>
    <row r="62" spans="1:1" s="11" customFormat="1" x14ac:dyDescent="0.2">
      <c r="A62" s="168"/>
    </row>
    <row r="63" spans="1:1" ht="24" x14ac:dyDescent="0.2">
      <c r="A63" s="134" t="s">
        <v>205</v>
      </c>
    </row>
    <row r="64" spans="1:1" s="11" customFormat="1" ht="24" x14ac:dyDescent="0.2">
      <c r="A64" s="174" t="s">
        <v>221</v>
      </c>
    </row>
    <row r="65" spans="1:1" s="11" customFormat="1" x14ac:dyDescent="0.2">
      <c r="A65" s="168" t="s">
        <v>182</v>
      </c>
    </row>
    <row r="66" spans="1:1" s="11" customFormat="1" x14ac:dyDescent="0.2">
      <c r="A66" s="140"/>
    </row>
    <row r="67" spans="1:1" s="11" customFormat="1" ht="30" customHeight="1" x14ac:dyDescent="0.2">
      <c r="A67" s="174" t="s">
        <v>216</v>
      </c>
    </row>
    <row r="68" spans="1:1" s="11" customFormat="1" x14ac:dyDescent="0.2">
      <c r="A68" s="168" t="s">
        <v>184</v>
      </c>
    </row>
    <row r="69" spans="1:1" s="11" customFormat="1" x14ac:dyDescent="0.2">
      <c r="A69" s="140"/>
    </row>
    <row r="70" spans="1:1" s="11" customFormat="1" x14ac:dyDescent="0.2">
      <c r="A70" s="174" t="s">
        <v>217</v>
      </c>
    </row>
    <row r="71" spans="1:1" s="11" customFormat="1" x14ac:dyDescent="0.2">
      <c r="A71" s="168" t="s">
        <v>184</v>
      </c>
    </row>
    <row r="72" spans="1:1" s="11" customFormat="1" x14ac:dyDescent="0.2">
      <c r="A72" s="140"/>
    </row>
    <row r="73" spans="1:1" s="11" customFormat="1" x14ac:dyDescent="0.2">
      <c r="A73" s="174" t="s">
        <v>218</v>
      </c>
    </row>
    <row r="74" spans="1:1" s="11" customFormat="1" x14ac:dyDescent="0.2">
      <c r="A74" s="168" t="s">
        <v>184</v>
      </c>
    </row>
    <row r="75" spans="1:1" s="11" customFormat="1" x14ac:dyDescent="0.2">
      <c r="A75" s="140"/>
    </row>
    <row r="76" spans="1:1" s="11" customFormat="1" ht="24" x14ac:dyDescent="0.2">
      <c r="A76" s="174" t="s">
        <v>219</v>
      </c>
    </row>
    <row r="77" spans="1:1" s="11" customFormat="1" x14ac:dyDescent="0.2">
      <c r="A77" s="168" t="s">
        <v>184</v>
      </c>
    </row>
    <row r="78" spans="1:1" x14ac:dyDescent="0.2">
      <c r="A78" s="139"/>
    </row>
    <row r="79" spans="1:1" x14ac:dyDescent="0.2">
      <c r="A79" s="139"/>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sheetData>
  <mergeCells count="2">
    <mergeCell ref="A15:A16"/>
    <mergeCell ref="A18:H21"/>
  </mergeCells>
  <pageMargins left="0.7" right="0.7" top="0.75" bottom="0.75" header="0.3" footer="0.3"/>
  <pageSetup paperSize="9"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J297"/>
  <sheetViews>
    <sheetView workbookViewId="0">
      <pane xSplit="1" topLeftCell="B1" activePane="topRight" state="frozen"/>
      <selection activeCell="A10" sqref="A10"/>
      <selection pane="topRight" activeCell="E11" sqref="E11"/>
    </sheetView>
  </sheetViews>
  <sheetFormatPr defaultRowHeight="12.75" x14ac:dyDescent="0.2"/>
  <cols>
    <col min="1" max="1" width="43.85546875" style="5" customWidth="1"/>
    <col min="2" max="2" width="10.85546875" customWidth="1"/>
  </cols>
  <sheetData>
    <row r="1" spans="1:2" ht="24" x14ac:dyDescent="0.2">
      <c r="A1" s="47" t="s">
        <v>50</v>
      </c>
    </row>
    <row r="2" spans="1:2" ht="24" x14ac:dyDescent="0.2">
      <c r="A2" s="134" t="s">
        <v>200</v>
      </c>
    </row>
    <row r="3" spans="1:2" ht="20.25" customHeight="1" x14ac:dyDescent="0.2">
      <c r="A3" s="131" t="s">
        <v>185</v>
      </c>
      <c r="B3" s="73" t="e">
        <f>'BAR BB| Open rates'!#REF!</f>
        <v>#REF!</v>
      </c>
    </row>
    <row r="4" spans="1:2" ht="21.75" customHeight="1" x14ac:dyDescent="0.2">
      <c r="A4" s="74"/>
      <c r="B4" s="73" t="e">
        <f>'BAR BB| Open rates'!#REF!</f>
        <v>#REF!</v>
      </c>
    </row>
    <row r="5" spans="1:2" s="11" customFormat="1" x14ac:dyDescent="0.2">
      <c r="A5" s="33" t="s">
        <v>53</v>
      </c>
      <c r="B5" s="135"/>
    </row>
    <row r="6" spans="1:2" s="11" customFormat="1" x14ac:dyDescent="0.2">
      <c r="A6" s="42">
        <v>1</v>
      </c>
      <c r="B6" s="84" t="e">
        <f>'BAR BB| Open rates'!#REF!*0.9*0.9</f>
        <v>#REF!</v>
      </c>
    </row>
    <row r="7" spans="1:2" s="11" customFormat="1" x14ac:dyDescent="0.2">
      <c r="A7" s="42">
        <v>2</v>
      </c>
      <c r="B7" s="84" t="e">
        <f>'BAR BB| Open rates'!#REF!*0.9*0.9</f>
        <v>#REF!</v>
      </c>
    </row>
    <row r="8" spans="1:2" s="11" customFormat="1" x14ac:dyDescent="0.2">
      <c r="A8" s="33" t="s">
        <v>54</v>
      </c>
      <c r="B8" s="84"/>
    </row>
    <row r="9" spans="1:2" s="11" customFormat="1" x14ac:dyDescent="0.2">
      <c r="A9" s="42">
        <v>1</v>
      </c>
      <c r="B9" s="84" t="e">
        <f>'BAR BB| Open rates'!#REF!*0.9*0.9</f>
        <v>#REF!</v>
      </c>
    </row>
    <row r="10" spans="1:2" s="11" customFormat="1" x14ac:dyDescent="0.2">
      <c r="A10" s="42">
        <v>2</v>
      </c>
      <c r="B10" s="84" t="e">
        <f>'BAR BB| Open rates'!#REF!*0.9*0.9</f>
        <v>#REF!</v>
      </c>
    </row>
    <row r="11" spans="1:2" s="11" customFormat="1" x14ac:dyDescent="0.2">
      <c r="A11" s="33" t="s">
        <v>151</v>
      </c>
      <c r="B11" s="84"/>
    </row>
    <row r="12" spans="1:2" s="11" customFormat="1" x14ac:dyDescent="0.2">
      <c r="A12" s="42">
        <v>1</v>
      </c>
      <c r="B12" s="84" t="e">
        <f>'BAR BB| Open rates'!#REF!*0.9*0.9</f>
        <v>#REF!</v>
      </c>
    </row>
    <row r="13" spans="1:2" s="11" customFormat="1" x14ac:dyDescent="0.2">
      <c r="A13" s="42">
        <v>2</v>
      </c>
      <c r="B13" s="84" t="e">
        <f>'BAR BB| Open rates'!#REF!*0.9*0.9</f>
        <v>#REF!</v>
      </c>
    </row>
    <row r="14" spans="1:2" x14ac:dyDescent="0.2">
      <c r="A14" s="47"/>
    </row>
    <row r="15" spans="1:2" x14ac:dyDescent="0.2">
      <c r="A15" s="277" t="s">
        <v>157</v>
      </c>
    </row>
    <row r="16" spans="1:2" x14ac:dyDescent="0.2">
      <c r="A16" s="277"/>
    </row>
    <row r="17" spans="1:10" x14ac:dyDescent="0.2">
      <c r="A17" s="123"/>
    </row>
    <row r="18" spans="1:10" s="11" customFormat="1" ht="18" customHeight="1" x14ac:dyDescent="0.2">
      <c r="A18" s="316" t="s">
        <v>203</v>
      </c>
      <c r="B18" s="317"/>
      <c r="C18" s="317"/>
      <c r="D18" s="317"/>
      <c r="E18" s="317"/>
      <c r="F18" s="317"/>
      <c r="G18" s="317"/>
    </row>
    <row r="19" spans="1:10" s="11" customFormat="1" ht="22.5" customHeight="1" x14ac:dyDescent="0.2">
      <c r="A19" s="316"/>
      <c r="B19" s="317"/>
      <c r="C19" s="317"/>
      <c r="D19" s="317"/>
      <c r="E19" s="317"/>
      <c r="F19" s="317"/>
      <c r="G19" s="317"/>
    </row>
    <row r="20" spans="1:10" s="11" customFormat="1" ht="21.75" customHeight="1" x14ac:dyDescent="0.2">
      <c r="A20" s="316"/>
      <c r="B20" s="317"/>
      <c r="C20" s="317"/>
      <c r="D20" s="317"/>
      <c r="E20" s="317"/>
      <c r="F20" s="317"/>
      <c r="G20" s="317"/>
    </row>
    <row r="21" spans="1:10" s="11" customFormat="1" ht="12.75" customHeight="1" x14ac:dyDescent="0.2">
      <c r="A21" s="316"/>
      <c r="B21" s="317"/>
      <c r="C21" s="317"/>
      <c r="D21" s="317"/>
      <c r="E21" s="317"/>
      <c r="F21" s="317"/>
      <c r="G21" s="317"/>
    </row>
    <row r="22" spans="1:10" ht="12.75" customHeight="1" x14ac:dyDescent="0.2">
      <c r="A22"/>
    </row>
    <row r="23" spans="1:10" x14ac:dyDescent="0.2">
      <c r="A23" s="134" t="s">
        <v>80</v>
      </c>
    </row>
    <row r="24" spans="1:10" ht="24" x14ac:dyDescent="0.2">
      <c r="A24" s="137" t="s">
        <v>201</v>
      </c>
    </row>
    <row r="25" spans="1:10" ht="24" x14ac:dyDescent="0.2">
      <c r="A25" s="137" t="s">
        <v>202</v>
      </c>
    </row>
    <row r="26" spans="1:10" x14ac:dyDescent="0.2">
      <c r="A26" s="22"/>
    </row>
    <row r="27" spans="1:10" x14ac:dyDescent="0.2">
      <c r="A27" s="136" t="s">
        <v>58</v>
      </c>
    </row>
    <row r="28" spans="1:10" ht="24" x14ac:dyDescent="0.2">
      <c r="A28" s="165" t="s">
        <v>178</v>
      </c>
    </row>
    <row r="29" spans="1:10" s="149" customFormat="1" ht="35.25" customHeight="1" x14ac:dyDescent="0.2">
      <c r="A29" s="137" t="s">
        <v>163</v>
      </c>
      <c r="B29" s="148"/>
      <c r="C29" s="148"/>
      <c r="D29" s="148"/>
      <c r="E29" s="148"/>
      <c r="F29" s="148"/>
      <c r="G29" s="148"/>
      <c r="H29" s="148"/>
      <c r="I29" s="148"/>
      <c r="J29" s="148"/>
    </row>
    <row r="30" spans="1:10" s="149" customFormat="1" ht="35.25" customHeight="1" x14ac:dyDescent="0.2">
      <c r="A30" s="145" t="s">
        <v>188</v>
      </c>
      <c r="B30" s="148"/>
      <c r="C30" s="148"/>
      <c r="D30" s="148"/>
      <c r="E30" s="148"/>
      <c r="F30" s="148"/>
      <c r="G30" s="148"/>
      <c r="H30" s="148"/>
      <c r="I30" s="148"/>
      <c r="J30" s="148"/>
    </row>
    <row r="31" spans="1:10" s="149" customFormat="1" ht="35.25" customHeight="1" x14ac:dyDescent="0.2">
      <c r="A31" s="137" t="s">
        <v>164</v>
      </c>
      <c r="B31" s="148"/>
      <c r="C31" s="148"/>
      <c r="D31" s="148"/>
      <c r="E31" s="148"/>
      <c r="F31" s="148"/>
      <c r="G31" s="148"/>
      <c r="H31" s="148"/>
      <c r="I31" s="148"/>
      <c r="J31" s="148"/>
    </row>
    <row r="32" spans="1:10" s="149" customFormat="1" ht="13.5" customHeight="1" x14ac:dyDescent="0.2">
      <c r="A32" s="137" t="s">
        <v>165</v>
      </c>
      <c r="B32" s="148"/>
      <c r="C32" s="148"/>
      <c r="D32" s="148"/>
      <c r="E32" s="148"/>
      <c r="F32" s="148"/>
      <c r="G32" s="148"/>
      <c r="H32" s="148"/>
      <c r="I32" s="148"/>
      <c r="J32" s="148"/>
    </row>
    <row r="33" spans="1:10" s="149" customFormat="1" ht="35.25" customHeight="1" x14ac:dyDescent="0.2">
      <c r="A33" s="137" t="s">
        <v>162</v>
      </c>
      <c r="B33" s="148"/>
      <c r="C33" s="148"/>
      <c r="D33" s="148"/>
      <c r="E33" s="148"/>
      <c r="F33" s="148"/>
      <c r="G33" s="148"/>
      <c r="H33" s="148"/>
      <c r="I33" s="148"/>
      <c r="J33" s="148"/>
    </row>
    <row r="34" spans="1:10" x14ac:dyDescent="0.2">
      <c r="A34" s="141" t="s">
        <v>102</v>
      </c>
    </row>
    <row r="35" spans="1:10" ht="24" x14ac:dyDescent="0.2">
      <c r="A35" s="141" t="s">
        <v>179</v>
      </c>
    </row>
    <row r="36" spans="1:10" ht="72" customHeight="1" x14ac:dyDescent="0.2">
      <c r="A36" s="166" t="s">
        <v>103</v>
      </c>
    </row>
    <row r="37" spans="1:10" x14ac:dyDescent="0.2">
      <c r="A37" s="142"/>
    </row>
    <row r="38" spans="1:10" ht="36" x14ac:dyDescent="0.2">
      <c r="A38" s="170" t="s">
        <v>180</v>
      </c>
    </row>
    <row r="39" spans="1:10" s="11" customFormat="1" ht="27.75" customHeight="1" x14ac:dyDescent="0.2">
      <c r="A39" s="167" t="s">
        <v>206</v>
      </c>
    </row>
    <row r="40" spans="1:10" x14ac:dyDescent="0.2">
      <c r="A40" s="13"/>
    </row>
    <row r="41" spans="1:10" x14ac:dyDescent="0.2">
      <c r="A41" s="138" t="s">
        <v>65</v>
      </c>
    </row>
    <row r="42" spans="1:10" ht="48" x14ac:dyDescent="0.2">
      <c r="A42" s="140" t="s">
        <v>104</v>
      </c>
    </row>
    <row r="43" spans="1:10" ht="36" x14ac:dyDescent="0.2">
      <c r="A43" s="140" t="s">
        <v>105</v>
      </c>
    </row>
    <row r="44" spans="1:10" x14ac:dyDescent="0.2">
      <c r="A44" s="132"/>
    </row>
    <row r="45" spans="1:10" ht="26.25" x14ac:dyDescent="0.2">
      <c r="A45" s="136" t="s">
        <v>204</v>
      </c>
    </row>
    <row r="46" spans="1:10" x14ac:dyDescent="0.2">
      <c r="A46" s="139"/>
    </row>
    <row r="47" spans="1:10" s="11" customFormat="1" ht="24" x14ac:dyDescent="0.2">
      <c r="A47" s="174" t="s">
        <v>220</v>
      </c>
    </row>
    <row r="48" spans="1:10" s="11" customFormat="1" x14ac:dyDescent="0.2">
      <c r="A48" s="168" t="s">
        <v>181</v>
      </c>
    </row>
    <row r="49" spans="1:1" s="11" customFormat="1" ht="12.75" customHeight="1" x14ac:dyDescent="0.2">
      <c r="A49" s="168"/>
    </row>
    <row r="50" spans="1:1" s="11" customFormat="1" x14ac:dyDescent="0.2">
      <c r="A50" s="174" t="s">
        <v>212</v>
      </c>
    </row>
    <row r="51" spans="1:1" s="11" customFormat="1" x14ac:dyDescent="0.2">
      <c r="A51" s="175" t="s">
        <v>183</v>
      </c>
    </row>
    <row r="52" spans="1:1" s="11" customFormat="1" ht="13.5" customHeight="1" x14ac:dyDescent="0.2">
      <c r="A52" s="140"/>
    </row>
    <row r="53" spans="1:1" s="11" customFormat="1" x14ac:dyDescent="0.2">
      <c r="A53" s="174" t="s">
        <v>213</v>
      </c>
    </row>
    <row r="54" spans="1:1" s="11" customFormat="1" x14ac:dyDescent="0.2">
      <c r="A54" s="175" t="s">
        <v>183</v>
      </c>
    </row>
    <row r="55" spans="1:1" s="11" customFormat="1" ht="12.75" customHeight="1" x14ac:dyDescent="0.2">
      <c r="A55" s="140"/>
    </row>
    <row r="56" spans="1:1" s="11" customFormat="1" x14ac:dyDescent="0.2">
      <c r="A56" s="174" t="s">
        <v>214</v>
      </c>
    </row>
    <row r="57" spans="1:1" s="11" customFormat="1" x14ac:dyDescent="0.2">
      <c r="A57" s="168" t="s">
        <v>183</v>
      </c>
    </row>
    <row r="58" spans="1:1" s="11" customFormat="1" x14ac:dyDescent="0.2">
      <c r="A58" s="173"/>
    </row>
    <row r="59" spans="1:1" s="11" customFormat="1" ht="23.25" customHeight="1" x14ac:dyDescent="0.2">
      <c r="A59" s="174" t="s">
        <v>215</v>
      </c>
    </row>
    <row r="60" spans="1:1" s="11" customFormat="1" x14ac:dyDescent="0.2">
      <c r="A60" s="175" t="s">
        <v>183</v>
      </c>
    </row>
    <row r="61" spans="1:1" s="11" customFormat="1" x14ac:dyDescent="0.2">
      <c r="A61" s="168"/>
    </row>
    <row r="62" spans="1:1" ht="24" x14ac:dyDescent="0.2">
      <c r="A62" s="134" t="s">
        <v>205</v>
      </c>
    </row>
    <row r="63" spans="1:1" s="11" customFormat="1" ht="24" x14ac:dyDescent="0.2">
      <c r="A63" s="174" t="s">
        <v>221</v>
      </c>
    </row>
    <row r="64" spans="1:1" s="11" customFormat="1" x14ac:dyDescent="0.2">
      <c r="A64" s="168" t="s">
        <v>182</v>
      </c>
    </row>
    <row r="65" spans="1:1" s="11" customFormat="1" x14ac:dyDescent="0.2">
      <c r="A65" s="140"/>
    </row>
    <row r="66" spans="1:1" s="11" customFormat="1" ht="30" customHeight="1" x14ac:dyDescent="0.2">
      <c r="A66" s="174" t="s">
        <v>216</v>
      </c>
    </row>
    <row r="67" spans="1:1" s="11" customFormat="1" x14ac:dyDescent="0.2">
      <c r="A67" s="168" t="s">
        <v>184</v>
      </c>
    </row>
    <row r="68" spans="1:1" s="11" customFormat="1" x14ac:dyDescent="0.2">
      <c r="A68" s="140"/>
    </row>
    <row r="69" spans="1:1" s="11" customFormat="1" x14ac:dyDescent="0.2">
      <c r="A69" s="174" t="s">
        <v>217</v>
      </c>
    </row>
    <row r="70" spans="1:1" s="11" customFormat="1" x14ac:dyDescent="0.2">
      <c r="A70" s="168" t="s">
        <v>184</v>
      </c>
    </row>
    <row r="71" spans="1:1" s="11" customFormat="1" x14ac:dyDescent="0.2">
      <c r="A71" s="140"/>
    </row>
    <row r="72" spans="1:1" s="11" customFormat="1" x14ac:dyDescent="0.2">
      <c r="A72" s="174" t="s">
        <v>218</v>
      </c>
    </row>
    <row r="73" spans="1:1" s="11" customFormat="1" x14ac:dyDescent="0.2">
      <c r="A73" s="168" t="s">
        <v>184</v>
      </c>
    </row>
    <row r="74" spans="1:1" s="11" customFormat="1" x14ac:dyDescent="0.2">
      <c r="A74" s="140"/>
    </row>
    <row r="75" spans="1:1" s="11" customFormat="1" ht="24" x14ac:dyDescent="0.2">
      <c r="A75" s="174" t="s">
        <v>219</v>
      </c>
    </row>
    <row r="76" spans="1:1" s="11" customFormat="1" x14ac:dyDescent="0.2">
      <c r="A76" s="168" t="s">
        <v>184</v>
      </c>
    </row>
    <row r="77" spans="1:1" x14ac:dyDescent="0.2">
      <c r="A77" s="139"/>
    </row>
    <row r="78" spans="1:1" x14ac:dyDescent="0.2">
      <c r="A78" s="139"/>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G21"/>
  </mergeCells>
  <pageMargins left="0.7" right="0.7" top="0.75" bottom="0.75" header="0.3" footer="0.3"/>
  <pageSetup paperSize="9" orientation="portrait"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J297"/>
  <sheetViews>
    <sheetView workbookViewId="0">
      <pane xSplit="1" topLeftCell="B1" activePane="topRight" state="frozen"/>
      <selection activeCell="A10" sqref="A10"/>
      <selection pane="topRight" activeCell="D8" sqref="D8:D9"/>
    </sheetView>
  </sheetViews>
  <sheetFormatPr defaultRowHeight="12.75" x14ac:dyDescent="0.2"/>
  <cols>
    <col min="1" max="1" width="43.85546875" style="5" customWidth="1"/>
    <col min="2" max="2" width="10.7109375" customWidth="1"/>
  </cols>
  <sheetData>
    <row r="1" spans="1:2" ht="24" x14ac:dyDescent="0.2">
      <c r="A1" s="47" t="s">
        <v>50</v>
      </c>
    </row>
    <row r="2" spans="1:2" ht="24" x14ac:dyDescent="0.2">
      <c r="A2" s="134" t="s">
        <v>200</v>
      </c>
    </row>
    <row r="3" spans="1:2" ht="21.75" customHeight="1" x14ac:dyDescent="0.2">
      <c r="A3" s="131" t="s">
        <v>161</v>
      </c>
      <c r="B3" s="73" t="e">
        <f>'BAR BB| Open rates'!#REF!</f>
        <v>#REF!</v>
      </c>
    </row>
    <row r="4" spans="1:2" ht="21.75" customHeight="1" x14ac:dyDescent="0.2">
      <c r="A4" s="74"/>
      <c r="B4" s="73" t="e">
        <f>'BAR BB| Open rates'!#REF!</f>
        <v>#REF!</v>
      </c>
    </row>
    <row r="5" spans="1:2" s="11" customFormat="1" x14ac:dyDescent="0.2">
      <c r="A5" s="33" t="s">
        <v>53</v>
      </c>
      <c r="B5" s="135"/>
    </row>
    <row r="6" spans="1:2" s="11" customFormat="1" x14ac:dyDescent="0.2">
      <c r="A6" s="42">
        <v>1</v>
      </c>
      <c r="B6" s="84" t="e">
        <f>'BAR BB| Open rates'!#REF!*0.9</f>
        <v>#REF!</v>
      </c>
    </row>
    <row r="7" spans="1:2" s="11" customFormat="1" x14ac:dyDescent="0.2">
      <c r="A7" s="42">
        <v>2</v>
      </c>
      <c r="B7" s="84" t="e">
        <f>'BAR BB| Open rates'!#REF!*0.9</f>
        <v>#REF!</v>
      </c>
    </row>
    <row r="8" spans="1:2" s="11" customFormat="1" x14ac:dyDescent="0.2">
      <c r="A8" s="33" t="s">
        <v>54</v>
      </c>
      <c r="B8" s="84"/>
    </row>
    <row r="9" spans="1:2" s="11" customFormat="1" x14ac:dyDescent="0.2">
      <c r="A9" s="42">
        <v>1</v>
      </c>
      <c r="B9" s="84" t="e">
        <f>'BAR BB| Open rates'!#REF!*0.9</f>
        <v>#REF!</v>
      </c>
    </row>
    <row r="10" spans="1:2" s="11" customFormat="1" x14ac:dyDescent="0.2">
      <c r="A10" s="42">
        <v>2</v>
      </c>
      <c r="B10" s="84" t="e">
        <f>'BAR BB| Open rates'!#REF!*0.9</f>
        <v>#REF!</v>
      </c>
    </row>
    <row r="11" spans="1:2" s="11" customFormat="1" x14ac:dyDescent="0.2">
      <c r="A11" s="33" t="s">
        <v>151</v>
      </c>
      <c r="B11" s="84"/>
    </row>
    <row r="12" spans="1:2" s="11" customFormat="1" x14ac:dyDescent="0.2">
      <c r="A12" s="42">
        <v>1</v>
      </c>
      <c r="B12" s="84" t="e">
        <f>'BAR BB| Open rates'!#REF!*0.9</f>
        <v>#REF!</v>
      </c>
    </row>
    <row r="13" spans="1:2" s="11" customFormat="1" x14ac:dyDescent="0.2">
      <c r="A13" s="42">
        <v>2</v>
      </c>
      <c r="B13" s="84" t="e">
        <f>'BAR BB| Open rates'!#REF!*0.9</f>
        <v>#REF!</v>
      </c>
    </row>
    <row r="14" spans="1:2" x14ac:dyDescent="0.2">
      <c r="A14" s="47"/>
    </row>
    <row r="15" spans="1:2" x14ac:dyDescent="0.2">
      <c r="A15" s="277" t="s">
        <v>157</v>
      </c>
    </row>
    <row r="16" spans="1:2" x14ac:dyDescent="0.2">
      <c r="A16" s="277"/>
    </row>
    <row r="17" spans="1:10" x14ac:dyDescent="0.2">
      <c r="A17" s="123"/>
    </row>
    <row r="18" spans="1:10" s="11" customFormat="1" ht="18" customHeight="1" x14ac:dyDescent="0.2">
      <c r="A18" s="316" t="s">
        <v>203</v>
      </c>
      <c r="B18" s="317"/>
      <c r="C18" s="317"/>
      <c r="D18" s="317"/>
      <c r="E18" s="317"/>
      <c r="F18" s="317"/>
      <c r="G18" s="317"/>
    </row>
    <row r="19" spans="1:10" s="11" customFormat="1" ht="22.5" customHeight="1" x14ac:dyDescent="0.2">
      <c r="A19" s="316"/>
      <c r="B19" s="317"/>
      <c r="C19" s="317"/>
      <c r="D19" s="317"/>
      <c r="E19" s="317"/>
      <c r="F19" s="317"/>
      <c r="G19" s="317"/>
    </row>
    <row r="20" spans="1:10" s="11" customFormat="1" ht="21.75" customHeight="1" x14ac:dyDescent="0.2">
      <c r="A20" s="316"/>
      <c r="B20" s="317"/>
      <c r="C20" s="317"/>
      <c r="D20" s="317"/>
      <c r="E20" s="317"/>
      <c r="F20" s="317"/>
      <c r="G20" s="317"/>
    </row>
    <row r="21" spans="1:10" s="11" customFormat="1" ht="12.75" customHeight="1" x14ac:dyDescent="0.2">
      <c r="A21" s="316"/>
      <c r="B21" s="317"/>
      <c r="C21" s="317"/>
      <c r="D21" s="317"/>
      <c r="E21" s="317"/>
      <c r="F21" s="317"/>
      <c r="G21" s="317"/>
    </row>
    <row r="22" spans="1:10" ht="12.75" customHeight="1" x14ac:dyDescent="0.2">
      <c r="A22"/>
    </row>
    <row r="23" spans="1:10" x14ac:dyDescent="0.2">
      <c r="A23" s="134" t="s">
        <v>80</v>
      </c>
    </row>
    <row r="24" spans="1:10" ht="24" x14ac:dyDescent="0.2">
      <c r="A24" s="137" t="s">
        <v>201</v>
      </c>
    </row>
    <row r="25" spans="1:10" ht="24" x14ac:dyDescent="0.2">
      <c r="A25" s="137" t="s">
        <v>202</v>
      </c>
    </row>
    <row r="26" spans="1:10" x14ac:dyDescent="0.2">
      <c r="A26" s="22"/>
    </row>
    <row r="27" spans="1:10" x14ac:dyDescent="0.2">
      <c r="A27" s="136" t="s">
        <v>58</v>
      </c>
    </row>
    <row r="28" spans="1:10" ht="24" x14ac:dyDescent="0.2">
      <c r="A28" s="165" t="s">
        <v>178</v>
      </c>
    </row>
    <row r="29" spans="1:10" s="149" customFormat="1" ht="35.25" customHeight="1" x14ac:dyDescent="0.2">
      <c r="A29" s="137" t="s">
        <v>163</v>
      </c>
      <c r="B29" s="148"/>
      <c r="C29" s="148"/>
      <c r="D29" s="148"/>
      <c r="E29" s="148"/>
      <c r="F29" s="148"/>
      <c r="G29" s="148"/>
      <c r="H29" s="148"/>
      <c r="I29" s="148"/>
      <c r="J29" s="148"/>
    </row>
    <row r="30" spans="1:10" s="149" customFormat="1" ht="35.25" customHeight="1" x14ac:dyDescent="0.2">
      <c r="A30" s="145" t="s">
        <v>188</v>
      </c>
      <c r="B30" s="148"/>
      <c r="C30" s="148"/>
      <c r="D30" s="148"/>
      <c r="E30" s="148"/>
      <c r="F30" s="148"/>
      <c r="G30" s="148"/>
      <c r="H30" s="148"/>
      <c r="I30" s="148"/>
      <c r="J30" s="148"/>
    </row>
    <row r="31" spans="1:10" s="149" customFormat="1" ht="35.25" customHeight="1" x14ac:dyDescent="0.2">
      <c r="A31" s="137" t="s">
        <v>164</v>
      </c>
      <c r="B31" s="148"/>
      <c r="C31" s="148"/>
      <c r="D31" s="148"/>
      <c r="E31" s="148"/>
      <c r="F31" s="148"/>
      <c r="G31" s="148"/>
      <c r="H31" s="148"/>
      <c r="I31" s="148"/>
      <c r="J31" s="148"/>
    </row>
    <row r="32" spans="1:10" s="149" customFormat="1" ht="13.5" customHeight="1" x14ac:dyDescent="0.2">
      <c r="A32" s="137" t="s">
        <v>165</v>
      </c>
      <c r="B32" s="148"/>
      <c r="C32" s="148"/>
      <c r="D32" s="148"/>
      <c r="E32" s="148"/>
      <c r="F32" s="148"/>
      <c r="G32" s="148"/>
      <c r="H32" s="148"/>
      <c r="I32" s="148"/>
      <c r="J32" s="148"/>
    </row>
    <row r="33" spans="1:10" s="149" customFormat="1" ht="35.25" customHeight="1" x14ac:dyDescent="0.2">
      <c r="A33" s="137" t="s">
        <v>162</v>
      </c>
      <c r="B33" s="148"/>
      <c r="C33" s="148"/>
      <c r="D33" s="148"/>
      <c r="E33" s="148"/>
      <c r="F33" s="148"/>
      <c r="G33" s="148"/>
      <c r="H33" s="148"/>
      <c r="I33" s="148"/>
      <c r="J33" s="148"/>
    </row>
    <row r="34" spans="1:10" x14ac:dyDescent="0.2">
      <c r="A34" s="141" t="s">
        <v>102</v>
      </c>
    </row>
    <row r="35" spans="1:10" ht="24" x14ac:dyDescent="0.2">
      <c r="A35" s="141" t="s">
        <v>179</v>
      </c>
    </row>
    <row r="36" spans="1:10" ht="72" customHeight="1" x14ac:dyDescent="0.2">
      <c r="A36" s="166" t="s">
        <v>103</v>
      </c>
    </row>
    <row r="37" spans="1:10" x14ac:dyDescent="0.2">
      <c r="A37" s="142"/>
    </row>
    <row r="38" spans="1:10" ht="36" x14ac:dyDescent="0.2">
      <c r="A38" s="170" t="s">
        <v>180</v>
      </c>
    </row>
    <row r="39" spans="1:10" s="11" customFormat="1" ht="27.75" customHeight="1" x14ac:dyDescent="0.2">
      <c r="A39" s="167" t="s">
        <v>206</v>
      </c>
    </row>
    <row r="40" spans="1:10" x14ac:dyDescent="0.2">
      <c r="A40" s="13"/>
    </row>
    <row r="41" spans="1:10" x14ac:dyDescent="0.2">
      <c r="A41" s="138" t="s">
        <v>65</v>
      </c>
    </row>
    <row r="42" spans="1:10" ht="48" x14ac:dyDescent="0.2">
      <c r="A42" s="140" t="s">
        <v>104</v>
      </c>
    </row>
    <row r="43" spans="1:10" ht="36" x14ac:dyDescent="0.2">
      <c r="A43" s="140" t="s">
        <v>105</v>
      </c>
    </row>
    <row r="44" spans="1:10" x14ac:dyDescent="0.2">
      <c r="A44" s="132"/>
    </row>
    <row r="45" spans="1:10" ht="26.25" x14ac:dyDescent="0.2">
      <c r="A45" s="136" t="s">
        <v>204</v>
      </c>
    </row>
    <row r="46" spans="1:10" x14ac:dyDescent="0.2">
      <c r="A46" s="139"/>
    </row>
    <row r="47" spans="1:10" s="11" customFormat="1" ht="24" x14ac:dyDescent="0.2">
      <c r="A47" s="174" t="s">
        <v>220</v>
      </c>
    </row>
    <row r="48" spans="1:10" s="11" customFormat="1" x14ac:dyDescent="0.2">
      <c r="A48" s="168" t="s">
        <v>181</v>
      </c>
    </row>
    <row r="49" spans="1:1" s="11" customFormat="1" ht="12.75" customHeight="1" x14ac:dyDescent="0.2">
      <c r="A49" s="168"/>
    </row>
    <row r="50" spans="1:1" s="11" customFormat="1" x14ac:dyDescent="0.2">
      <c r="A50" s="174" t="s">
        <v>212</v>
      </c>
    </row>
    <row r="51" spans="1:1" s="11" customFormat="1" x14ac:dyDescent="0.2">
      <c r="A51" s="175" t="s">
        <v>183</v>
      </c>
    </row>
    <row r="52" spans="1:1" s="11" customFormat="1" ht="13.5" customHeight="1" x14ac:dyDescent="0.2">
      <c r="A52" s="140"/>
    </row>
    <row r="53" spans="1:1" s="11" customFormat="1" x14ac:dyDescent="0.2">
      <c r="A53" s="174" t="s">
        <v>213</v>
      </c>
    </row>
    <row r="54" spans="1:1" s="11" customFormat="1" x14ac:dyDescent="0.2">
      <c r="A54" s="175" t="s">
        <v>183</v>
      </c>
    </row>
    <row r="55" spans="1:1" s="11" customFormat="1" ht="12.75" customHeight="1" x14ac:dyDescent="0.2">
      <c r="A55" s="140"/>
    </row>
    <row r="56" spans="1:1" s="11" customFormat="1" x14ac:dyDescent="0.2">
      <c r="A56" s="174" t="s">
        <v>214</v>
      </c>
    </row>
    <row r="57" spans="1:1" s="11" customFormat="1" x14ac:dyDescent="0.2">
      <c r="A57" s="168" t="s">
        <v>183</v>
      </c>
    </row>
    <row r="58" spans="1:1" s="11" customFormat="1" x14ac:dyDescent="0.2">
      <c r="A58" s="173"/>
    </row>
    <row r="59" spans="1:1" s="11" customFormat="1" ht="23.25" customHeight="1" x14ac:dyDescent="0.2">
      <c r="A59" s="174" t="s">
        <v>215</v>
      </c>
    </row>
    <row r="60" spans="1:1" s="11" customFormat="1" x14ac:dyDescent="0.2">
      <c r="A60" s="175" t="s">
        <v>183</v>
      </c>
    </row>
    <row r="61" spans="1:1" s="11" customFormat="1" x14ac:dyDescent="0.2">
      <c r="A61" s="168"/>
    </row>
    <row r="62" spans="1:1" ht="24" x14ac:dyDescent="0.2">
      <c r="A62" s="134" t="s">
        <v>205</v>
      </c>
    </row>
    <row r="63" spans="1:1" s="11" customFormat="1" ht="24" x14ac:dyDescent="0.2">
      <c r="A63" s="174" t="s">
        <v>221</v>
      </c>
    </row>
    <row r="64" spans="1:1" s="11" customFormat="1" x14ac:dyDescent="0.2">
      <c r="A64" s="168" t="s">
        <v>182</v>
      </c>
    </row>
    <row r="65" spans="1:1" s="11" customFormat="1" x14ac:dyDescent="0.2">
      <c r="A65" s="140"/>
    </row>
    <row r="66" spans="1:1" s="11" customFormat="1" ht="30" customHeight="1" x14ac:dyDescent="0.2">
      <c r="A66" s="174" t="s">
        <v>216</v>
      </c>
    </row>
    <row r="67" spans="1:1" s="11" customFormat="1" x14ac:dyDescent="0.2">
      <c r="A67" s="168" t="s">
        <v>184</v>
      </c>
    </row>
    <row r="68" spans="1:1" s="11" customFormat="1" x14ac:dyDescent="0.2">
      <c r="A68" s="140"/>
    </row>
    <row r="69" spans="1:1" s="11" customFormat="1" x14ac:dyDescent="0.2">
      <c r="A69" s="174" t="s">
        <v>217</v>
      </c>
    </row>
    <row r="70" spans="1:1" s="11" customFormat="1" x14ac:dyDescent="0.2">
      <c r="A70" s="168" t="s">
        <v>184</v>
      </c>
    </row>
    <row r="71" spans="1:1" s="11" customFormat="1" x14ac:dyDescent="0.2">
      <c r="A71" s="140"/>
    </row>
    <row r="72" spans="1:1" s="11" customFormat="1" x14ac:dyDescent="0.2">
      <c r="A72" s="174" t="s">
        <v>218</v>
      </c>
    </row>
    <row r="73" spans="1:1" s="11" customFormat="1" x14ac:dyDescent="0.2">
      <c r="A73" s="168" t="s">
        <v>184</v>
      </c>
    </row>
    <row r="74" spans="1:1" s="11" customFormat="1" x14ac:dyDescent="0.2">
      <c r="A74" s="140"/>
    </row>
    <row r="75" spans="1:1" s="11" customFormat="1" ht="24" x14ac:dyDescent="0.2">
      <c r="A75" s="174" t="s">
        <v>219</v>
      </c>
    </row>
    <row r="76" spans="1:1" s="11" customFormat="1" x14ac:dyDescent="0.2">
      <c r="A76" s="168" t="s">
        <v>184</v>
      </c>
    </row>
    <row r="77" spans="1:1" x14ac:dyDescent="0.2">
      <c r="A77" s="139"/>
    </row>
    <row r="78" spans="1:1" x14ac:dyDescent="0.2">
      <c r="A78" s="139"/>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G21"/>
  </mergeCells>
  <pageMargins left="0.7" right="0.7" top="0.75" bottom="0.75" header="0.3" footer="0.3"/>
  <pageSetup paperSize="9" orientation="portrait" horizontalDpi="4294967295" verticalDpi="4294967295"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F238"/>
  <sheetViews>
    <sheetView workbookViewId="0">
      <pane xSplit="1" topLeftCell="B1" activePane="topRight" state="frozen"/>
      <selection activeCell="A10" sqref="A10"/>
      <selection pane="topRight" activeCell="A22" sqref="A22:A23"/>
    </sheetView>
  </sheetViews>
  <sheetFormatPr defaultColWidth="10.140625" defaultRowHeight="12.75" x14ac:dyDescent="0.2"/>
  <cols>
    <col min="1" max="1" width="45.28515625" style="5" customWidth="1"/>
    <col min="8" max="11" width="0" hidden="1" customWidth="1"/>
  </cols>
  <sheetData>
    <row r="1" spans="1:32" ht="24" x14ac:dyDescent="0.2">
      <c r="A1" s="47" t="s">
        <v>50</v>
      </c>
    </row>
    <row r="2" spans="1:32" s="11" customFormat="1" ht="24" customHeight="1" x14ac:dyDescent="0.2">
      <c r="A2" s="134" t="s">
        <v>166</v>
      </c>
    </row>
    <row r="3" spans="1:32" s="11" customFormat="1" ht="12.75" customHeight="1" x14ac:dyDescent="0.2">
      <c r="A3" s="131" t="s">
        <v>171</v>
      </c>
    </row>
    <row r="4" spans="1:32" ht="21.75" customHeight="1" x14ac:dyDescent="0.2">
      <c r="A4" s="154" t="s">
        <v>52</v>
      </c>
      <c r="B4" s="143">
        <f>'BAR BB| Open rates'!T3</f>
        <v>46003</v>
      </c>
      <c r="C4" s="143">
        <f>'BAR BB| Open rates'!U3</f>
        <v>46005</v>
      </c>
      <c r="D4" s="143">
        <f>'BAR BB| Open rates'!V3</f>
        <v>46010</v>
      </c>
      <c r="E4" s="143">
        <f>'BAR BB| Open rates'!W3</f>
        <v>46014</v>
      </c>
      <c r="F4" s="143">
        <f>'BAR BB| Open rates'!X3</f>
        <v>46017</v>
      </c>
      <c r="G4" s="143">
        <f>'BAR BB| Open rates'!Y3</f>
        <v>46020</v>
      </c>
      <c r="H4" s="143">
        <f>'BAR BB| Open rates'!Z3</f>
        <v>46021</v>
      </c>
      <c r="I4" s="143">
        <f>'BAR BB| Open rates'!AA3</f>
        <v>46023</v>
      </c>
      <c r="J4" s="143">
        <f>'BAR BB| Open rates'!AB3</f>
        <v>46027</v>
      </c>
      <c r="K4" s="143">
        <f>'BAR BB| Open rates'!AC3</f>
        <v>46029</v>
      </c>
      <c r="L4" s="143">
        <f>'BAR BB| Open rates'!AD3</f>
        <v>46031</v>
      </c>
      <c r="M4" s="143">
        <f>'BAR BB| Open rates'!AE3</f>
        <v>46033</v>
      </c>
      <c r="N4" s="143">
        <f>'BAR BB| Open rates'!AF3</f>
        <v>46038</v>
      </c>
      <c r="O4" s="143">
        <f>'BAR BB| Open rates'!AG3</f>
        <v>46045</v>
      </c>
      <c r="P4" s="143">
        <f>'BAR BB| Open rates'!AH3</f>
        <v>46047</v>
      </c>
      <c r="Q4" s="143">
        <f>'BAR BB| Open rates'!AI3</f>
        <v>46052</v>
      </c>
      <c r="R4" s="143">
        <f>'BAR BB| Open rates'!AJ3</f>
        <v>46054</v>
      </c>
      <c r="S4" s="143">
        <f>'BAR BB| Open rates'!AK3</f>
        <v>46056</v>
      </c>
      <c r="T4" s="143">
        <f>'BAR BB| Open rates'!AL3</f>
        <v>46059</v>
      </c>
      <c r="U4" s="143">
        <f>'BAR BB| Open rates'!AM3</f>
        <v>46061</v>
      </c>
      <c r="V4" s="143">
        <f>'BAR BB| Open rates'!AN3</f>
        <v>46066</v>
      </c>
      <c r="W4" s="143">
        <f>'BAR BB| Open rates'!AO3</f>
        <v>46072</v>
      </c>
      <c r="X4" s="143">
        <f>'BAR BB| Open rates'!AP3</f>
        <v>46077</v>
      </c>
      <c r="Y4" s="143">
        <f>'BAR BB| Open rates'!AQ3</f>
        <v>46082</v>
      </c>
      <c r="Z4" s="143">
        <f>'BAR BB| Open rates'!AR3</f>
        <v>46091</v>
      </c>
      <c r="AA4" s="143">
        <f>'BAR BB| Open rates'!AS3</f>
        <v>46103</v>
      </c>
      <c r="AB4" s="143">
        <f>'BAR BB| Open rates'!AT3</f>
        <v>46110</v>
      </c>
      <c r="AC4" s="143">
        <f>'BAR BB| Open rates'!AU3</f>
        <v>46113</v>
      </c>
      <c r="AD4" s="143">
        <f>'BAR BB| Open rates'!AV3</f>
        <v>46118</v>
      </c>
      <c r="AE4" s="143">
        <f>'BAR BB| Open rates'!AW3</f>
        <v>46122</v>
      </c>
      <c r="AF4" s="143">
        <f>'BAR BB| Open rates'!AX3</f>
        <v>46124</v>
      </c>
    </row>
    <row r="5" spans="1:32" ht="21.75" customHeight="1" x14ac:dyDescent="0.2">
      <c r="A5" s="154"/>
      <c r="B5" s="143">
        <f>'BAR BB| Open rates'!T4</f>
        <v>46004</v>
      </c>
      <c r="C5" s="143">
        <f>'BAR BB| Open rates'!U4</f>
        <v>46009</v>
      </c>
      <c r="D5" s="143">
        <f>'BAR BB| Open rates'!V4</f>
        <v>46013</v>
      </c>
      <c r="E5" s="143">
        <f>'BAR BB| Open rates'!W4</f>
        <v>46016</v>
      </c>
      <c r="F5" s="143">
        <f>'BAR BB| Open rates'!X4</f>
        <v>46019</v>
      </c>
      <c r="G5" s="143">
        <f>'BAR BB| Open rates'!Y4</f>
        <v>46020</v>
      </c>
      <c r="H5" s="143">
        <f>'BAR BB| Open rates'!Z4</f>
        <v>46022</v>
      </c>
      <c r="I5" s="143">
        <f>'BAR BB| Open rates'!AA4</f>
        <v>46026</v>
      </c>
      <c r="J5" s="143">
        <f>'BAR BB| Open rates'!AB4</f>
        <v>46028</v>
      </c>
      <c r="K5" s="143">
        <f>'BAR BB| Open rates'!AC4</f>
        <v>46030</v>
      </c>
      <c r="L5" s="143">
        <f>'BAR BB| Open rates'!AD4</f>
        <v>46032</v>
      </c>
      <c r="M5" s="143">
        <f>'BAR BB| Open rates'!AE4</f>
        <v>46037</v>
      </c>
      <c r="N5" s="143">
        <f>'BAR BB| Open rates'!AF4</f>
        <v>46044</v>
      </c>
      <c r="O5" s="143">
        <f>'BAR BB| Open rates'!AG4</f>
        <v>46046</v>
      </c>
      <c r="P5" s="143">
        <f>'BAR BB| Open rates'!AH4</f>
        <v>46051</v>
      </c>
      <c r="Q5" s="143">
        <f>'BAR BB| Open rates'!AI4</f>
        <v>46053</v>
      </c>
      <c r="R5" s="143">
        <f>'BAR BB| Open rates'!AJ4</f>
        <v>46055</v>
      </c>
      <c r="S5" s="143">
        <f>'BAR BB| Open rates'!AK4</f>
        <v>46058</v>
      </c>
      <c r="T5" s="143">
        <f>'BAR BB| Open rates'!AL4</f>
        <v>46060</v>
      </c>
      <c r="U5" s="143">
        <f>'BAR BB| Open rates'!AM4</f>
        <v>46065</v>
      </c>
      <c r="V5" s="143">
        <f>'BAR BB| Open rates'!AN4</f>
        <v>46071</v>
      </c>
      <c r="W5" s="143">
        <f>'BAR BB| Open rates'!AO4</f>
        <v>46076</v>
      </c>
      <c r="X5" s="143">
        <f>'BAR BB| Open rates'!AP4</f>
        <v>46081</v>
      </c>
      <c r="Y5" s="143">
        <f>'BAR BB| Open rates'!AQ4</f>
        <v>46090</v>
      </c>
      <c r="Z5" s="143">
        <f>'BAR BB| Open rates'!AR4</f>
        <v>46102</v>
      </c>
      <c r="AA5" s="143">
        <f>'BAR BB| Open rates'!AS4</f>
        <v>46109</v>
      </c>
      <c r="AB5" s="143">
        <f>'BAR BB| Open rates'!AT4</f>
        <v>46112</v>
      </c>
      <c r="AC5" s="143">
        <f>'BAR BB| Open rates'!AU4</f>
        <v>46117</v>
      </c>
      <c r="AD5" s="143">
        <f>'BAR BB| Open rates'!AV4</f>
        <v>46121</v>
      </c>
      <c r="AE5" s="143">
        <f>'BAR BB| Open rates'!AW4</f>
        <v>46123</v>
      </c>
      <c r="AF5" s="143">
        <f>'BAR BB| Open rates'!AX4</f>
        <v>46124</v>
      </c>
    </row>
    <row r="6" spans="1:32" s="11" customFormat="1" ht="12.75" customHeight="1" x14ac:dyDescent="0.2">
      <c r="A6" s="33" t="s">
        <v>53</v>
      </c>
      <c r="B6" s="135"/>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row>
    <row r="7" spans="1:32" s="11" customFormat="1" ht="12.75" customHeight="1" x14ac:dyDescent="0.2">
      <c r="A7" s="42">
        <v>1</v>
      </c>
      <c r="B7" s="84">
        <f>'BAR BB| Open rates'!T6*0.9</f>
        <v>5940</v>
      </c>
      <c r="C7" s="84">
        <f>'BAR BB| Open rates'!U6*0.9</f>
        <v>5940</v>
      </c>
      <c r="D7" s="84">
        <f>'BAR BB| Open rates'!V6*0.9</f>
        <v>8190</v>
      </c>
      <c r="E7" s="84">
        <f>'BAR BB| Open rates'!W6*0.9</f>
        <v>7110</v>
      </c>
      <c r="F7" s="84">
        <f>'BAR BB| Open rates'!X6*0.9</f>
        <v>14310</v>
      </c>
      <c r="G7" s="84">
        <f>'BAR BB| Open rates'!Y6*0.9</f>
        <v>24210</v>
      </c>
      <c r="H7" s="84">
        <f>'BAR BB| Open rates'!Z6*0.9</f>
        <v>24210</v>
      </c>
      <c r="I7" s="84">
        <f>'BAR BB| Open rates'!AA6*0.9</f>
        <v>24210</v>
      </c>
      <c r="J7" s="84">
        <f>'BAR BB| Open rates'!AB6*0.9</f>
        <v>26910</v>
      </c>
      <c r="K7" s="84">
        <f>'BAR BB| Open rates'!AC6*0.9</f>
        <v>24210</v>
      </c>
      <c r="L7" s="84">
        <f>'BAR BB| Open rates'!AD6*0.9</f>
        <v>20610</v>
      </c>
      <c r="M7" s="84">
        <f>'BAR BB| Open rates'!AE6*0.9</f>
        <v>12510</v>
      </c>
      <c r="N7" s="84">
        <f>'BAR BB| Open rates'!AF6*0.9</f>
        <v>14310</v>
      </c>
      <c r="O7" s="84">
        <f>'BAR BB| Open rates'!AG6*0.9</f>
        <v>16110</v>
      </c>
      <c r="P7" s="84">
        <f>'BAR BB| Open rates'!AH6*0.9</f>
        <v>14310</v>
      </c>
      <c r="Q7" s="84">
        <f>'BAR BB| Open rates'!AI6*0.9</f>
        <v>16110</v>
      </c>
      <c r="R7" s="84">
        <f>'BAR BB| Open rates'!AJ6*0.9</f>
        <v>17910</v>
      </c>
      <c r="S7" s="84">
        <f>'BAR BB| Open rates'!AK6*0.9</f>
        <v>17910</v>
      </c>
      <c r="T7" s="84">
        <f>'BAR BB| Open rates'!AL6*0.9</f>
        <v>21510</v>
      </c>
      <c r="U7" s="84">
        <f>'BAR BB| Open rates'!AM6*0.9</f>
        <v>17910</v>
      </c>
      <c r="V7" s="84">
        <f>'BAR BB| Open rates'!AN6*0.9</f>
        <v>25110</v>
      </c>
      <c r="W7" s="84">
        <f>'BAR BB| Open rates'!AO6*0.9</f>
        <v>25110</v>
      </c>
      <c r="X7" s="84">
        <f>'BAR BB| Open rates'!AP6*0.9</f>
        <v>17910</v>
      </c>
      <c r="Y7" s="84">
        <f>'BAR BB| Open rates'!AQ6*0.9</f>
        <v>12510</v>
      </c>
      <c r="Z7" s="84">
        <f>'BAR BB| Open rates'!AR6*0.9</f>
        <v>9090</v>
      </c>
      <c r="AA7" s="84">
        <f>'BAR BB| Open rates'!AS6*0.9</f>
        <v>8190</v>
      </c>
      <c r="AB7" s="84">
        <f>'BAR BB| Open rates'!AT6*0.9</f>
        <v>7110</v>
      </c>
      <c r="AC7" s="84">
        <f>'BAR BB| Open rates'!AU6*0.9</f>
        <v>7110</v>
      </c>
      <c r="AD7" s="84">
        <f>'BAR BB| Open rates'!AV6*0.9</f>
        <v>5310</v>
      </c>
      <c r="AE7" s="84">
        <f>'BAR BB| Open rates'!AW6*0.9</f>
        <v>5940</v>
      </c>
      <c r="AF7" s="84">
        <f>'BAR BB| Open rates'!AX6*0.9</f>
        <v>5310</v>
      </c>
    </row>
    <row r="8" spans="1:32" s="11" customFormat="1" ht="12.75" customHeight="1" x14ac:dyDescent="0.2">
      <c r="A8" s="42">
        <v>2</v>
      </c>
      <c r="B8" s="84">
        <f>'BAR BB| Open rates'!T7*0.9</f>
        <v>7290</v>
      </c>
      <c r="C8" s="84">
        <f>'BAR BB| Open rates'!U7*0.9</f>
        <v>7290</v>
      </c>
      <c r="D8" s="84">
        <f>'BAR BB| Open rates'!V7*0.9</f>
        <v>9540</v>
      </c>
      <c r="E8" s="84">
        <f>'BAR BB| Open rates'!W7*0.9</f>
        <v>8460</v>
      </c>
      <c r="F8" s="84">
        <f>'BAR BB| Open rates'!X7*0.9</f>
        <v>15660</v>
      </c>
      <c r="G8" s="84">
        <f>'BAR BB| Open rates'!Y7*0.9</f>
        <v>26010</v>
      </c>
      <c r="H8" s="84">
        <f>'BAR BB| Open rates'!Z7*0.9</f>
        <v>26010</v>
      </c>
      <c r="I8" s="84">
        <f>'BAR BB| Open rates'!AA7*0.9</f>
        <v>26010</v>
      </c>
      <c r="J8" s="84">
        <f>'BAR BB| Open rates'!AB7*0.9</f>
        <v>28710</v>
      </c>
      <c r="K8" s="84">
        <f>'BAR BB| Open rates'!AC7*0.9</f>
        <v>26010</v>
      </c>
      <c r="L8" s="84">
        <f>'BAR BB| Open rates'!AD7*0.9</f>
        <v>22410</v>
      </c>
      <c r="M8" s="84">
        <f>'BAR BB| Open rates'!AE7*0.9</f>
        <v>14310</v>
      </c>
      <c r="N8" s="84">
        <f>'BAR BB| Open rates'!AF7*0.9</f>
        <v>16110</v>
      </c>
      <c r="O8" s="84">
        <f>'BAR BB| Open rates'!AG7*0.9</f>
        <v>17910</v>
      </c>
      <c r="P8" s="84">
        <f>'BAR BB| Open rates'!AH7*0.9</f>
        <v>16110</v>
      </c>
      <c r="Q8" s="84">
        <f>'BAR BB| Open rates'!AI7*0.9</f>
        <v>17910</v>
      </c>
      <c r="R8" s="84">
        <f>'BAR BB| Open rates'!AJ7*0.9</f>
        <v>19710</v>
      </c>
      <c r="S8" s="84">
        <f>'BAR BB| Open rates'!AK7*0.9</f>
        <v>19710</v>
      </c>
      <c r="T8" s="84">
        <f>'BAR BB| Open rates'!AL7*0.9</f>
        <v>23310</v>
      </c>
      <c r="U8" s="84">
        <f>'BAR BB| Open rates'!AM7*0.9</f>
        <v>19710</v>
      </c>
      <c r="V8" s="84">
        <f>'BAR BB| Open rates'!AN7*0.9</f>
        <v>26910</v>
      </c>
      <c r="W8" s="84">
        <f>'BAR BB| Open rates'!AO7*0.9</f>
        <v>26910</v>
      </c>
      <c r="X8" s="84">
        <f>'BAR BB| Open rates'!AP7*0.9</f>
        <v>19710</v>
      </c>
      <c r="Y8" s="84">
        <f>'BAR BB| Open rates'!AQ7*0.9</f>
        <v>14310</v>
      </c>
      <c r="Z8" s="84">
        <f>'BAR BB| Open rates'!AR7*0.9</f>
        <v>10890</v>
      </c>
      <c r="AA8" s="84">
        <f>'BAR BB| Open rates'!AS7*0.9</f>
        <v>9990</v>
      </c>
      <c r="AB8" s="84">
        <f>'BAR BB| Open rates'!AT7*0.9</f>
        <v>8910</v>
      </c>
      <c r="AC8" s="84">
        <f>'BAR BB| Open rates'!AU7*0.9</f>
        <v>8910</v>
      </c>
      <c r="AD8" s="84">
        <f>'BAR BB| Open rates'!AV7*0.9</f>
        <v>7110</v>
      </c>
      <c r="AE8" s="84">
        <f>'BAR BB| Open rates'!AW7*0.9</f>
        <v>7740</v>
      </c>
      <c r="AF8" s="84">
        <f>'BAR BB| Open rates'!AX7*0.9</f>
        <v>7110</v>
      </c>
    </row>
    <row r="9" spans="1:32" s="11" customFormat="1" ht="12.75" customHeight="1" x14ac:dyDescent="0.2">
      <c r="A9" s="33" t="s">
        <v>54</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row>
    <row r="10" spans="1:32" s="11" customFormat="1" ht="12.75" customHeight="1" x14ac:dyDescent="0.2">
      <c r="A10" s="42">
        <v>1</v>
      </c>
      <c r="B10" s="84">
        <f>'BAR BB| Open rates'!T9*0.9</f>
        <v>7740</v>
      </c>
      <c r="C10" s="84">
        <f>'BAR BB| Open rates'!U9*0.9</f>
        <v>7740</v>
      </c>
      <c r="D10" s="84">
        <f>'BAR BB| Open rates'!V9*0.9</f>
        <v>9990</v>
      </c>
      <c r="E10" s="84">
        <f>'BAR BB| Open rates'!W9*0.9</f>
        <v>8910</v>
      </c>
      <c r="F10" s="84">
        <f>'BAR BB| Open rates'!X9*0.9</f>
        <v>16110</v>
      </c>
      <c r="G10" s="84">
        <f>'BAR BB| Open rates'!Y9*0.9</f>
        <v>32310</v>
      </c>
      <c r="H10" s="84">
        <f>'BAR BB| Open rates'!Z9*0.9</f>
        <v>32310</v>
      </c>
      <c r="I10" s="84">
        <f>'BAR BB| Open rates'!AA9*0.9</f>
        <v>32310</v>
      </c>
      <c r="J10" s="84">
        <f>'BAR BB| Open rates'!AB9*0.9</f>
        <v>35010</v>
      </c>
      <c r="K10" s="84">
        <f>'BAR BB| Open rates'!AC9*0.9</f>
        <v>32310</v>
      </c>
      <c r="L10" s="84">
        <f>'BAR BB| Open rates'!AD9*0.9</f>
        <v>26010</v>
      </c>
      <c r="M10" s="84">
        <f>'BAR BB| Open rates'!AE9*0.9</f>
        <v>17910</v>
      </c>
      <c r="N10" s="84">
        <f>'BAR BB| Open rates'!AF9*0.9</f>
        <v>19710</v>
      </c>
      <c r="O10" s="84">
        <f>'BAR BB| Open rates'!AG9*0.9</f>
        <v>21510</v>
      </c>
      <c r="P10" s="84">
        <f>'BAR BB| Open rates'!AH9*0.9</f>
        <v>19710</v>
      </c>
      <c r="Q10" s="84">
        <f>'BAR BB| Open rates'!AI9*0.9</f>
        <v>21510</v>
      </c>
      <c r="R10" s="84">
        <f>'BAR BB| Open rates'!AJ9*0.9</f>
        <v>23310</v>
      </c>
      <c r="S10" s="84">
        <f>'BAR BB| Open rates'!AK9*0.9</f>
        <v>25110</v>
      </c>
      <c r="T10" s="84">
        <f>'BAR BB| Open rates'!AL9*0.9</f>
        <v>28710</v>
      </c>
      <c r="U10" s="84">
        <f>'BAR BB| Open rates'!AM9*0.9</f>
        <v>25110</v>
      </c>
      <c r="V10" s="84">
        <f>'BAR BB| Open rates'!AN9*0.9</f>
        <v>32310</v>
      </c>
      <c r="W10" s="84">
        <f>'BAR BB| Open rates'!AO9*0.9</f>
        <v>34110</v>
      </c>
      <c r="X10" s="84">
        <f>'BAR BB| Open rates'!AP9*0.9</f>
        <v>23310</v>
      </c>
      <c r="Y10" s="84">
        <f>'BAR BB| Open rates'!AQ9*0.9</f>
        <v>17910</v>
      </c>
      <c r="Z10" s="84">
        <f>'BAR BB| Open rates'!AR9*0.9</f>
        <v>14490</v>
      </c>
      <c r="AA10" s="84">
        <f>'BAR BB| Open rates'!AS9*0.9</f>
        <v>13590</v>
      </c>
      <c r="AB10" s="84">
        <f>'BAR BB| Open rates'!AT9*0.9</f>
        <v>12510</v>
      </c>
      <c r="AC10" s="84">
        <f>'BAR BB| Open rates'!AU9*0.9</f>
        <v>9810</v>
      </c>
      <c r="AD10" s="84">
        <f>'BAR BB| Open rates'!AV9*0.9</f>
        <v>10710</v>
      </c>
      <c r="AE10" s="84">
        <f>'BAR BB| Open rates'!AW9*0.9</f>
        <v>11340</v>
      </c>
      <c r="AF10" s="84">
        <f>'BAR BB| Open rates'!AX9*0.9</f>
        <v>10710</v>
      </c>
    </row>
    <row r="11" spans="1:32" s="11" customFormat="1" ht="12.75" customHeight="1" x14ac:dyDescent="0.2">
      <c r="A11" s="42">
        <v>2</v>
      </c>
      <c r="B11" s="84">
        <f>'BAR BB| Open rates'!T10*0.9</f>
        <v>9090</v>
      </c>
      <c r="C11" s="84">
        <f>'BAR BB| Open rates'!U10*0.9</f>
        <v>9090</v>
      </c>
      <c r="D11" s="84">
        <f>'BAR BB| Open rates'!V10*0.9</f>
        <v>11340</v>
      </c>
      <c r="E11" s="84">
        <f>'BAR BB| Open rates'!W10*0.9</f>
        <v>10260</v>
      </c>
      <c r="F11" s="84">
        <f>'BAR BB| Open rates'!X10*0.9</f>
        <v>17460</v>
      </c>
      <c r="G11" s="84">
        <f>'BAR BB| Open rates'!Y10*0.9</f>
        <v>34110</v>
      </c>
      <c r="H11" s="84">
        <f>'BAR BB| Open rates'!Z10*0.9</f>
        <v>34110</v>
      </c>
      <c r="I11" s="84">
        <f>'BAR BB| Open rates'!AA10*0.9</f>
        <v>34110</v>
      </c>
      <c r="J11" s="84">
        <f>'BAR BB| Open rates'!AB10*0.9</f>
        <v>36810</v>
      </c>
      <c r="K11" s="84">
        <f>'BAR BB| Open rates'!AC10*0.9</f>
        <v>34110</v>
      </c>
      <c r="L11" s="84">
        <f>'BAR BB| Open rates'!AD10*0.9</f>
        <v>27810</v>
      </c>
      <c r="M11" s="84">
        <f>'BAR BB| Open rates'!AE10*0.9</f>
        <v>19710</v>
      </c>
      <c r="N11" s="84">
        <f>'BAR BB| Open rates'!AF10*0.9</f>
        <v>21510</v>
      </c>
      <c r="O11" s="84">
        <f>'BAR BB| Open rates'!AG10*0.9</f>
        <v>23310</v>
      </c>
      <c r="P11" s="84">
        <f>'BAR BB| Open rates'!AH10*0.9</f>
        <v>21510</v>
      </c>
      <c r="Q11" s="84">
        <f>'BAR BB| Open rates'!AI10*0.9</f>
        <v>23310</v>
      </c>
      <c r="R11" s="84">
        <f>'BAR BB| Open rates'!AJ10*0.9</f>
        <v>25110</v>
      </c>
      <c r="S11" s="84">
        <f>'BAR BB| Open rates'!AK10*0.9</f>
        <v>26910</v>
      </c>
      <c r="T11" s="84">
        <f>'BAR BB| Open rates'!AL10*0.9</f>
        <v>30510</v>
      </c>
      <c r="U11" s="84">
        <f>'BAR BB| Open rates'!AM10*0.9</f>
        <v>26910</v>
      </c>
      <c r="V11" s="84">
        <f>'BAR BB| Open rates'!AN10*0.9</f>
        <v>34110</v>
      </c>
      <c r="W11" s="84">
        <f>'BAR BB| Open rates'!AO10*0.9</f>
        <v>35910</v>
      </c>
      <c r="X11" s="84">
        <f>'BAR BB| Open rates'!AP10*0.9</f>
        <v>25110</v>
      </c>
      <c r="Y11" s="84">
        <f>'BAR BB| Open rates'!AQ10*0.9</f>
        <v>19710</v>
      </c>
      <c r="Z11" s="84">
        <f>'BAR BB| Open rates'!AR10*0.9</f>
        <v>16290</v>
      </c>
      <c r="AA11" s="84">
        <f>'BAR BB| Open rates'!AS10*0.9</f>
        <v>15390</v>
      </c>
      <c r="AB11" s="84">
        <f>'BAR BB| Open rates'!AT10*0.9</f>
        <v>14310</v>
      </c>
      <c r="AC11" s="84">
        <f>'BAR BB| Open rates'!AU10*0.9</f>
        <v>11610</v>
      </c>
      <c r="AD11" s="84">
        <f>'BAR BB| Open rates'!AV10*0.9</f>
        <v>12510</v>
      </c>
      <c r="AE11" s="84">
        <f>'BAR BB| Open rates'!AW10*0.9</f>
        <v>13140</v>
      </c>
      <c r="AF11" s="84">
        <f>'BAR BB| Open rates'!AX10*0.9</f>
        <v>12510</v>
      </c>
    </row>
    <row r="12" spans="1:32" s="11" customFormat="1" ht="12.75" customHeigh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row>
    <row r="13" spans="1:32" s="11" customFormat="1" ht="12.75" customHeight="1" x14ac:dyDescent="0.2">
      <c r="A13" s="42">
        <v>1</v>
      </c>
      <c r="B13" s="84">
        <f>'BAR BB| Open rates'!T12*0.9</f>
        <v>8640</v>
      </c>
      <c r="C13" s="84">
        <f>'BAR BB| Open rates'!U12*0.9</f>
        <v>8640</v>
      </c>
      <c r="D13" s="84">
        <f>'BAR BB| Open rates'!V12*0.9</f>
        <v>10890</v>
      </c>
      <c r="E13" s="84">
        <f>'BAR BB| Open rates'!W12*0.9</f>
        <v>9810</v>
      </c>
      <c r="F13" s="84">
        <f>'BAR BB| Open rates'!X12*0.9</f>
        <v>17010</v>
      </c>
      <c r="G13" s="84">
        <f>'BAR BB| Open rates'!Y12*0.9</f>
        <v>34110</v>
      </c>
      <c r="H13" s="84">
        <f>'BAR BB| Open rates'!Z12*0.9</f>
        <v>34110</v>
      </c>
      <c r="I13" s="84">
        <f>'BAR BB| Open rates'!AA12*0.9</f>
        <v>34110</v>
      </c>
      <c r="J13" s="84">
        <f>'BAR BB| Open rates'!AB12*0.9</f>
        <v>36810</v>
      </c>
      <c r="K13" s="84">
        <f>'BAR BB| Open rates'!AC12*0.9</f>
        <v>34110</v>
      </c>
      <c r="L13" s="84">
        <f>'BAR BB| Open rates'!AD12*0.9</f>
        <v>27810</v>
      </c>
      <c r="M13" s="84">
        <f>'BAR BB| Open rates'!AE12*0.9</f>
        <v>19710</v>
      </c>
      <c r="N13" s="84">
        <f>'BAR BB| Open rates'!AF12*0.9</f>
        <v>21510</v>
      </c>
      <c r="O13" s="84">
        <f>'BAR BB| Open rates'!AG12*0.9</f>
        <v>23310</v>
      </c>
      <c r="P13" s="84">
        <f>'BAR BB| Open rates'!AH12*0.9</f>
        <v>21510</v>
      </c>
      <c r="Q13" s="84">
        <f>'BAR BB| Open rates'!AI12*0.9</f>
        <v>23310</v>
      </c>
      <c r="R13" s="84">
        <f>'BAR BB| Open rates'!AJ12*0.9</f>
        <v>25110</v>
      </c>
      <c r="S13" s="84">
        <f>'BAR BB| Open rates'!AK12*0.9</f>
        <v>27810</v>
      </c>
      <c r="T13" s="84">
        <f>'BAR BB| Open rates'!AL12*0.9</f>
        <v>31410</v>
      </c>
      <c r="U13" s="84">
        <f>'BAR BB| Open rates'!AM12*0.9</f>
        <v>27810</v>
      </c>
      <c r="V13" s="84">
        <f>'BAR BB| Open rates'!AN12*0.9</f>
        <v>35010</v>
      </c>
      <c r="W13" s="84">
        <f>'BAR BB| Open rates'!AO12*0.9</f>
        <v>38610</v>
      </c>
      <c r="X13" s="84">
        <f>'BAR BB| Open rates'!AP12*0.9</f>
        <v>25110</v>
      </c>
      <c r="Y13" s="84">
        <f>'BAR BB| Open rates'!AQ12*0.9</f>
        <v>19710</v>
      </c>
      <c r="Z13" s="84">
        <f>'BAR BB| Open rates'!AR12*0.9</f>
        <v>16290</v>
      </c>
      <c r="AA13" s="84">
        <f>'BAR BB| Open rates'!AS12*0.9</f>
        <v>15390</v>
      </c>
      <c r="AB13" s="84">
        <f>'BAR BB| Open rates'!AT12*0.9</f>
        <v>14310</v>
      </c>
      <c r="AC13" s="84">
        <f>'BAR BB| Open rates'!AU12*0.9</f>
        <v>10260</v>
      </c>
      <c r="AD13" s="84">
        <f>'BAR BB| Open rates'!AV12*0.9</f>
        <v>12510</v>
      </c>
      <c r="AE13" s="84">
        <f>'BAR BB| Open rates'!AW12*0.9</f>
        <v>13140</v>
      </c>
      <c r="AF13" s="84">
        <f>'BAR BB| Open rates'!AX12*0.9</f>
        <v>12510</v>
      </c>
    </row>
    <row r="14" spans="1:32" s="11" customFormat="1" ht="12.75" customHeight="1" x14ac:dyDescent="0.2">
      <c r="A14" s="42">
        <v>2</v>
      </c>
      <c r="B14" s="84">
        <f>'BAR BB| Open rates'!T13*0.9</f>
        <v>9990</v>
      </c>
      <c r="C14" s="84">
        <f>'BAR BB| Open rates'!U13*0.9</f>
        <v>9990</v>
      </c>
      <c r="D14" s="84">
        <f>'BAR BB| Open rates'!V13*0.9</f>
        <v>12240</v>
      </c>
      <c r="E14" s="84">
        <f>'BAR BB| Open rates'!W13*0.9</f>
        <v>11160</v>
      </c>
      <c r="F14" s="84">
        <f>'BAR BB| Open rates'!X13*0.9</f>
        <v>18360</v>
      </c>
      <c r="G14" s="84">
        <f>'BAR BB| Open rates'!Y13*0.9</f>
        <v>35910</v>
      </c>
      <c r="H14" s="84">
        <f>'BAR BB| Open rates'!Z13*0.9</f>
        <v>35910</v>
      </c>
      <c r="I14" s="84">
        <f>'BAR BB| Open rates'!AA13*0.9</f>
        <v>35910</v>
      </c>
      <c r="J14" s="84">
        <f>'BAR BB| Open rates'!AB13*0.9</f>
        <v>38610</v>
      </c>
      <c r="K14" s="84">
        <f>'BAR BB| Open rates'!AC13*0.9</f>
        <v>35910</v>
      </c>
      <c r="L14" s="84">
        <f>'BAR BB| Open rates'!AD13*0.9</f>
        <v>29610</v>
      </c>
      <c r="M14" s="84">
        <f>'BAR BB| Open rates'!AE13*0.9</f>
        <v>21510</v>
      </c>
      <c r="N14" s="84">
        <f>'BAR BB| Open rates'!AF13*0.9</f>
        <v>23310</v>
      </c>
      <c r="O14" s="84">
        <f>'BAR BB| Open rates'!AG13*0.9</f>
        <v>25110</v>
      </c>
      <c r="P14" s="84">
        <f>'BAR BB| Open rates'!AH13*0.9</f>
        <v>23310</v>
      </c>
      <c r="Q14" s="84">
        <f>'BAR BB| Open rates'!AI13*0.9</f>
        <v>25110</v>
      </c>
      <c r="R14" s="84">
        <f>'BAR BB| Open rates'!AJ13*0.9</f>
        <v>26910</v>
      </c>
      <c r="S14" s="84">
        <f>'BAR BB| Open rates'!AK13*0.9</f>
        <v>29610</v>
      </c>
      <c r="T14" s="84">
        <f>'BAR BB| Open rates'!AL13*0.9</f>
        <v>33210</v>
      </c>
      <c r="U14" s="84">
        <f>'BAR BB| Open rates'!AM13*0.9</f>
        <v>29610</v>
      </c>
      <c r="V14" s="84">
        <f>'BAR BB| Open rates'!AN13*0.9</f>
        <v>36810</v>
      </c>
      <c r="W14" s="84">
        <f>'BAR BB| Open rates'!AO13*0.9</f>
        <v>40410</v>
      </c>
      <c r="X14" s="84">
        <f>'BAR BB| Open rates'!AP13*0.9</f>
        <v>26910</v>
      </c>
      <c r="Y14" s="84">
        <f>'BAR BB| Open rates'!AQ13*0.9</f>
        <v>21510</v>
      </c>
      <c r="Z14" s="84">
        <f>'BAR BB| Open rates'!AR13*0.9</f>
        <v>18090</v>
      </c>
      <c r="AA14" s="84">
        <f>'BAR BB| Open rates'!AS13*0.9</f>
        <v>17190</v>
      </c>
      <c r="AB14" s="84">
        <f>'BAR BB| Open rates'!AT13*0.9</f>
        <v>16110</v>
      </c>
      <c r="AC14" s="84">
        <f>'BAR BB| Open rates'!AU13*0.9</f>
        <v>12060</v>
      </c>
      <c r="AD14" s="84">
        <f>'BAR BB| Open rates'!AV13*0.9</f>
        <v>14310</v>
      </c>
      <c r="AE14" s="84">
        <f>'BAR BB| Open rates'!AW13*0.9</f>
        <v>14940</v>
      </c>
      <c r="AF14" s="84">
        <f>'BAR BB| Open rates'!AX13*0.9</f>
        <v>14310</v>
      </c>
    </row>
    <row r="15" spans="1:32" s="11" customFormat="1" ht="12.75" customHeight="1" x14ac:dyDescent="0.2">
      <c r="A15" s="123"/>
    </row>
    <row r="16" spans="1:32" x14ac:dyDescent="0.2">
      <c r="A16" s="277" t="s">
        <v>157</v>
      </c>
    </row>
    <row r="17" spans="1:7" x14ac:dyDescent="0.2">
      <c r="A17" s="277"/>
    </row>
    <row r="18" spans="1:7" ht="13.5" thickBot="1" x14ac:dyDescent="0.25">
      <c r="A18" s="123"/>
      <c r="C18" s="273" t="s">
        <v>327</v>
      </c>
      <c r="D18" s="273"/>
      <c r="E18" s="273"/>
      <c r="F18" s="273"/>
      <c r="G18" s="273"/>
    </row>
    <row r="19" spans="1:7" s="11" customFormat="1" ht="266.25" customHeight="1" thickBot="1" x14ac:dyDescent="0.25">
      <c r="A19" s="276" t="s">
        <v>329</v>
      </c>
    </row>
    <row r="20" spans="1:7" s="11" customFormat="1" ht="12.75" customHeight="1" x14ac:dyDescent="0.2"/>
    <row r="21" spans="1:7" x14ac:dyDescent="0.2">
      <c r="A21" s="150" t="s">
        <v>80</v>
      </c>
    </row>
    <row r="22" spans="1:7" ht="25.5" customHeight="1" x14ac:dyDescent="0.2">
      <c r="A22" s="224" t="s">
        <v>291</v>
      </c>
    </row>
    <row r="23" spans="1:7" ht="49.5" customHeight="1" x14ac:dyDescent="0.2">
      <c r="A23" s="224" t="s">
        <v>325</v>
      </c>
    </row>
    <row r="24" spans="1:7" ht="12.75" customHeight="1" x14ac:dyDescent="0.2">
      <c r="A24"/>
    </row>
    <row r="25" spans="1:7" x14ac:dyDescent="0.2">
      <c r="A25" s="136" t="s">
        <v>58</v>
      </c>
    </row>
    <row r="26" spans="1:7" s="149" customFormat="1" ht="35.25" customHeight="1" x14ac:dyDescent="0.2">
      <c r="A26" s="137" t="s">
        <v>163</v>
      </c>
    </row>
    <row r="27" spans="1:7" s="149" customFormat="1" ht="35.25" customHeight="1" x14ac:dyDescent="0.2">
      <c r="A27" s="145" t="s">
        <v>188</v>
      </c>
    </row>
    <row r="28" spans="1:7" s="149" customFormat="1" ht="35.25" customHeight="1" x14ac:dyDescent="0.2">
      <c r="A28" s="137" t="s">
        <v>164</v>
      </c>
    </row>
    <row r="29" spans="1:7" s="149" customFormat="1" ht="13.5" customHeight="1" x14ac:dyDescent="0.2">
      <c r="A29" s="137" t="s">
        <v>165</v>
      </c>
    </row>
    <row r="30" spans="1:7" s="149" customFormat="1" ht="35.25" customHeight="1" x14ac:dyDescent="0.2">
      <c r="A30" s="137" t="s">
        <v>162</v>
      </c>
    </row>
    <row r="31" spans="1:7" ht="24" x14ac:dyDescent="0.2">
      <c r="A31" s="141" t="s">
        <v>173</v>
      </c>
    </row>
    <row r="32" spans="1:7" s="149" customFormat="1" ht="26.25" customHeight="1" x14ac:dyDescent="0.2">
      <c r="A32" s="151"/>
    </row>
    <row r="33" spans="1:1" s="149" customFormat="1" ht="12" customHeight="1" x14ac:dyDescent="0.2">
      <c r="A33" s="151"/>
    </row>
    <row r="34" spans="1:1" s="149" customFormat="1" ht="198.75" customHeight="1" x14ac:dyDescent="0.2">
      <c r="A34" s="178" t="s">
        <v>208</v>
      </c>
    </row>
    <row r="35" spans="1:1" x14ac:dyDescent="0.2">
      <c r="A35" s="142"/>
    </row>
    <row r="36" spans="1:1" ht="24" x14ac:dyDescent="0.2">
      <c r="A36" s="150" t="s">
        <v>92</v>
      </c>
    </row>
    <row r="37" spans="1:1" ht="40.5" hidden="1" customHeight="1" x14ac:dyDescent="0.2">
      <c r="A37" s="199" t="s">
        <v>222</v>
      </c>
    </row>
    <row r="38" spans="1:1" s="11" customFormat="1" ht="24" customHeight="1" x14ac:dyDescent="0.2">
      <c r="A38" s="267" t="s">
        <v>326</v>
      </c>
    </row>
    <row r="39" spans="1:1" x14ac:dyDescent="0.2">
      <c r="A39" s="13"/>
    </row>
    <row r="40" spans="1:1" x14ac:dyDescent="0.2">
      <c r="A40" s="138" t="s">
        <v>65</v>
      </c>
    </row>
    <row r="41" spans="1:1" ht="98.25" customHeight="1" x14ac:dyDescent="0.2">
      <c r="A41" s="146" t="s">
        <v>261</v>
      </c>
    </row>
    <row r="42" spans="1:1" x14ac:dyDescent="0.2">
      <c r="A42" s="132"/>
    </row>
    <row r="43" spans="1:1" x14ac:dyDescent="0.2">
      <c r="A43" s="139"/>
    </row>
    <row r="44" spans="1:1" x14ac:dyDescent="0.2">
      <c r="A44" s="139"/>
    </row>
    <row r="45" spans="1:1" x14ac:dyDescent="0.2">
      <c r="A45" s="139"/>
    </row>
    <row r="46" spans="1:1" x14ac:dyDescent="0.2">
      <c r="A46" s="139"/>
    </row>
    <row r="47" spans="1:1" x14ac:dyDescent="0.2">
      <c r="A47" s="139"/>
    </row>
    <row r="48" spans="1:1" x14ac:dyDescent="0.2">
      <c r="A48" s="139"/>
    </row>
    <row r="49" spans="1:1" x14ac:dyDescent="0.2">
      <c r="A49" s="139"/>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sheetData>
  <mergeCells count="1">
    <mergeCell ref="A16:A17"/>
  </mergeCells>
  <pageMargins left="0.7" right="0.7" top="0.75" bottom="0.75" header="0.3" footer="0.3"/>
  <pageSetup paperSize="9" orientation="portrait"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F231"/>
  <sheetViews>
    <sheetView workbookViewId="0">
      <pane xSplit="1" topLeftCell="B1" activePane="topRight" state="frozen"/>
      <selection activeCell="A10" sqref="A10"/>
      <selection pane="topRight" activeCell="B7" sqref="B7"/>
    </sheetView>
  </sheetViews>
  <sheetFormatPr defaultColWidth="10.140625" defaultRowHeight="12.75" x14ac:dyDescent="0.2"/>
  <cols>
    <col min="1" max="1" width="45.28515625" style="5" customWidth="1"/>
    <col min="8" max="11" width="0" hidden="1" customWidth="1"/>
  </cols>
  <sheetData>
    <row r="1" spans="1:32" ht="24" x14ac:dyDescent="0.2">
      <c r="A1" s="47" t="s">
        <v>50</v>
      </c>
    </row>
    <row r="2" spans="1:32" s="11" customFormat="1" ht="24" customHeight="1" x14ac:dyDescent="0.2">
      <c r="A2" s="134" t="s">
        <v>166</v>
      </c>
    </row>
    <row r="3" spans="1:32" s="11" customFormat="1" ht="12.75" customHeight="1" x14ac:dyDescent="0.2">
      <c r="A3" s="131" t="s">
        <v>262</v>
      </c>
    </row>
    <row r="4" spans="1:32" ht="21.75" customHeight="1" x14ac:dyDescent="0.2">
      <c r="A4" s="154" t="s">
        <v>52</v>
      </c>
      <c r="B4" s="143">
        <f>'BAR BB| Open rates'!T3</f>
        <v>46003</v>
      </c>
      <c r="C4" s="143">
        <f>'BAR BB| Open rates'!U3</f>
        <v>46005</v>
      </c>
      <c r="D4" s="143">
        <f>'BAR BB| Open rates'!V3</f>
        <v>46010</v>
      </c>
      <c r="E4" s="143">
        <f>'BAR BB| Open rates'!W3</f>
        <v>46014</v>
      </c>
      <c r="F4" s="143">
        <f>'BAR BB| Open rates'!X3</f>
        <v>46017</v>
      </c>
      <c r="G4" s="143">
        <f>'BAR BB| Open rates'!Y3</f>
        <v>46020</v>
      </c>
      <c r="H4" s="143">
        <f>'BAR BB| Open rates'!Z3</f>
        <v>46021</v>
      </c>
      <c r="I4" s="143">
        <f>'BAR BB| Open rates'!AA3</f>
        <v>46023</v>
      </c>
      <c r="J4" s="143">
        <f>'BAR BB| Open rates'!AB3</f>
        <v>46027</v>
      </c>
      <c r="K4" s="143">
        <f>'BAR BB| Open rates'!AC3</f>
        <v>46029</v>
      </c>
      <c r="L4" s="143">
        <f>'BAR BB| Open rates'!AD3</f>
        <v>46031</v>
      </c>
      <c r="M4" s="143">
        <f>'BAR BB| Open rates'!AE3</f>
        <v>46033</v>
      </c>
      <c r="N4" s="143">
        <f>'BAR BB| Open rates'!AF3</f>
        <v>46038</v>
      </c>
      <c r="O4" s="143">
        <f>'BAR BB| Open rates'!AG3</f>
        <v>46045</v>
      </c>
      <c r="P4" s="143">
        <f>'BAR BB| Open rates'!AH3</f>
        <v>46047</v>
      </c>
      <c r="Q4" s="143">
        <f>'BAR BB| Open rates'!AI3</f>
        <v>46052</v>
      </c>
      <c r="R4" s="143">
        <f>'BAR BB| Open rates'!AJ3</f>
        <v>46054</v>
      </c>
      <c r="S4" s="143">
        <f>'BAR BB| Open rates'!AK3</f>
        <v>46056</v>
      </c>
      <c r="T4" s="143">
        <f>'BAR BB| Open rates'!AL3</f>
        <v>46059</v>
      </c>
      <c r="U4" s="143">
        <f>'BAR BB| Open rates'!AM3</f>
        <v>46061</v>
      </c>
      <c r="V4" s="143">
        <f>'BAR BB| Open rates'!AN3</f>
        <v>46066</v>
      </c>
      <c r="W4" s="143">
        <f>'BAR BB| Open rates'!AO3</f>
        <v>46072</v>
      </c>
      <c r="X4" s="143">
        <f>'BAR BB| Open rates'!AP3</f>
        <v>46077</v>
      </c>
      <c r="Y4" s="143">
        <f>'BAR BB| Open rates'!AQ3</f>
        <v>46082</v>
      </c>
      <c r="Z4" s="143">
        <f>'BAR BB| Open rates'!AR3</f>
        <v>46091</v>
      </c>
      <c r="AA4" s="143">
        <f>'BAR BB| Open rates'!AS3</f>
        <v>46103</v>
      </c>
      <c r="AB4" s="143">
        <f>'BAR BB| Open rates'!AT3</f>
        <v>46110</v>
      </c>
      <c r="AC4" s="143">
        <f>'BAR BB| Open rates'!AU3</f>
        <v>46113</v>
      </c>
      <c r="AD4" s="143">
        <f>'BAR BB| Open rates'!AV3</f>
        <v>46118</v>
      </c>
      <c r="AE4" s="143">
        <f>'BAR BB| Open rates'!AW3</f>
        <v>46122</v>
      </c>
      <c r="AF4" s="143">
        <f>'BAR BB| Open rates'!AX3</f>
        <v>46124</v>
      </c>
    </row>
    <row r="5" spans="1:32" ht="21.75" customHeight="1" x14ac:dyDescent="0.2">
      <c r="A5" s="154"/>
      <c r="B5" s="206">
        <f>'BAR BB| Open rates'!T4</f>
        <v>46004</v>
      </c>
      <c r="C5" s="206">
        <f>'BAR BB| Open rates'!U4</f>
        <v>46009</v>
      </c>
      <c r="D5" s="206">
        <f>'BAR BB| Open rates'!V4</f>
        <v>46013</v>
      </c>
      <c r="E5" s="206">
        <f>'BAR BB| Open rates'!W4</f>
        <v>46016</v>
      </c>
      <c r="F5" s="206">
        <f>'BAR BB| Open rates'!X4</f>
        <v>46019</v>
      </c>
      <c r="G5" s="206">
        <f>'BAR BB| Open rates'!Y4</f>
        <v>46020</v>
      </c>
      <c r="H5" s="206">
        <f>'BAR BB| Open rates'!Z4</f>
        <v>46022</v>
      </c>
      <c r="I5" s="206">
        <f>'BAR BB| Open rates'!AA4</f>
        <v>46026</v>
      </c>
      <c r="J5" s="206">
        <f>'BAR BB| Open rates'!AB4</f>
        <v>46028</v>
      </c>
      <c r="K5" s="206">
        <f>'BAR BB| Open rates'!AC4</f>
        <v>46030</v>
      </c>
      <c r="L5" s="206">
        <f>'BAR BB| Open rates'!AD4</f>
        <v>46032</v>
      </c>
      <c r="M5" s="206">
        <f>'BAR BB| Open rates'!AE4</f>
        <v>46037</v>
      </c>
      <c r="N5" s="206">
        <f>'BAR BB| Open rates'!AF4</f>
        <v>46044</v>
      </c>
      <c r="O5" s="206">
        <f>'BAR BB| Open rates'!AG4</f>
        <v>46046</v>
      </c>
      <c r="P5" s="206">
        <f>'BAR BB| Open rates'!AH4</f>
        <v>46051</v>
      </c>
      <c r="Q5" s="206">
        <f>'BAR BB| Open rates'!AI4</f>
        <v>46053</v>
      </c>
      <c r="R5" s="206">
        <f>'BAR BB| Open rates'!AJ4</f>
        <v>46055</v>
      </c>
      <c r="S5" s="206">
        <f>'BAR BB| Open rates'!AK4</f>
        <v>46058</v>
      </c>
      <c r="T5" s="206">
        <f>'BAR BB| Open rates'!AL4</f>
        <v>46060</v>
      </c>
      <c r="U5" s="206">
        <f>'BAR BB| Open rates'!AM4</f>
        <v>46065</v>
      </c>
      <c r="V5" s="206">
        <f>'BAR BB| Open rates'!AN4</f>
        <v>46071</v>
      </c>
      <c r="W5" s="206">
        <f>'BAR BB| Open rates'!AO4</f>
        <v>46076</v>
      </c>
      <c r="X5" s="206">
        <f>'BAR BB| Open rates'!AP4</f>
        <v>46081</v>
      </c>
      <c r="Y5" s="206">
        <f>'BAR BB| Open rates'!AQ4</f>
        <v>46090</v>
      </c>
      <c r="Z5" s="206">
        <f>'BAR BB| Open rates'!AR4</f>
        <v>46102</v>
      </c>
      <c r="AA5" s="206">
        <f>'BAR BB| Open rates'!AS4</f>
        <v>46109</v>
      </c>
      <c r="AB5" s="206">
        <f>'BAR BB| Open rates'!AT4</f>
        <v>46112</v>
      </c>
      <c r="AC5" s="206">
        <f>'BAR BB| Open rates'!AU4</f>
        <v>46117</v>
      </c>
      <c r="AD5" s="206">
        <f>'BAR BB| Open rates'!AV4</f>
        <v>46121</v>
      </c>
      <c r="AE5" s="206">
        <f>'BAR BB| Open rates'!AW4</f>
        <v>46123</v>
      </c>
      <c r="AF5" s="206">
        <f>'BAR BB| Open rates'!AX4</f>
        <v>46124</v>
      </c>
    </row>
    <row r="6" spans="1:32" s="11" customFormat="1" ht="12.75" customHeight="1" x14ac:dyDescent="0.2">
      <c r="A6" s="33" t="s">
        <v>53</v>
      </c>
      <c r="B6" s="135"/>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row>
    <row r="7" spans="1:32" s="11" customFormat="1" ht="12.75" customHeight="1" x14ac:dyDescent="0.2">
      <c r="A7" s="42">
        <v>1</v>
      </c>
      <c r="B7" s="84">
        <f>'BAR BB| Open rates'!T6*0.9*0.87</f>
        <v>5167.8</v>
      </c>
      <c r="C7" s="84">
        <f>'BAR BB| Open rates'!U6*0.9*0.87</f>
        <v>5167.8</v>
      </c>
      <c r="D7" s="84">
        <f>'BAR BB| Open rates'!V6*0.9*0.87</f>
        <v>7125.3</v>
      </c>
      <c r="E7" s="84">
        <f>'BAR BB| Open rates'!W6*0.9*0.87</f>
        <v>6185.7</v>
      </c>
      <c r="F7" s="84">
        <f>'BAR BB| Open rates'!X6*0.9*0.87</f>
        <v>12449.7</v>
      </c>
      <c r="G7" s="84">
        <f>'BAR BB| Open rates'!Y6*0.9*0.87</f>
        <v>21062.7</v>
      </c>
      <c r="H7" s="84">
        <f>'BAR BB| Open rates'!Z6*0.9*0.87</f>
        <v>21062.7</v>
      </c>
      <c r="I7" s="84">
        <f>'BAR BB| Open rates'!AA6*0.9*0.87</f>
        <v>21062.7</v>
      </c>
      <c r="J7" s="84">
        <f>'BAR BB| Open rates'!AB6*0.9*0.87</f>
        <v>23411.7</v>
      </c>
      <c r="K7" s="84">
        <f>'BAR BB| Open rates'!AC6*0.9*0.87</f>
        <v>21062.7</v>
      </c>
      <c r="L7" s="84">
        <f>'BAR BB| Open rates'!AD6*0.9*0.87</f>
        <v>17930.7</v>
      </c>
      <c r="M7" s="84">
        <f>'BAR BB| Open rates'!AE6*0.9*0.87</f>
        <v>10883.7</v>
      </c>
      <c r="N7" s="84">
        <f>'BAR BB| Open rates'!AF6*0.9*0.87</f>
        <v>12449.7</v>
      </c>
      <c r="O7" s="84">
        <f>'BAR BB| Open rates'!AG6*0.9*0.87</f>
        <v>14015.7</v>
      </c>
      <c r="P7" s="84">
        <f>'BAR BB| Open rates'!AH6*0.9*0.87</f>
        <v>12449.7</v>
      </c>
      <c r="Q7" s="84">
        <f>'BAR BB| Open rates'!AI6*0.9*0.87</f>
        <v>14015.7</v>
      </c>
      <c r="R7" s="84">
        <f>'BAR BB| Open rates'!AJ6*0.9*0.87</f>
        <v>15581.7</v>
      </c>
      <c r="S7" s="84">
        <f>'BAR BB| Open rates'!AK6*0.9*0.87</f>
        <v>15581.7</v>
      </c>
      <c r="T7" s="84">
        <f>'BAR BB| Open rates'!AL6*0.9*0.87</f>
        <v>18713.7</v>
      </c>
      <c r="U7" s="84">
        <f>'BAR BB| Open rates'!AM6*0.9*0.87</f>
        <v>15581.7</v>
      </c>
      <c r="V7" s="84">
        <f>'BAR BB| Open rates'!AN6*0.9*0.87</f>
        <v>21845.7</v>
      </c>
      <c r="W7" s="84">
        <f>'BAR BB| Open rates'!AO6*0.9*0.87</f>
        <v>21845.7</v>
      </c>
      <c r="X7" s="84">
        <f>'BAR BB| Open rates'!AP6*0.9*0.87</f>
        <v>15581.7</v>
      </c>
      <c r="Y7" s="84">
        <f>'BAR BB| Open rates'!AQ6*0.9*0.87</f>
        <v>10883.7</v>
      </c>
      <c r="Z7" s="84">
        <f>'BAR BB| Open rates'!AR6*0.9*0.87</f>
        <v>7908.3</v>
      </c>
      <c r="AA7" s="84">
        <f>'BAR BB| Open rates'!AS6*0.9*0.87</f>
        <v>7125.3</v>
      </c>
      <c r="AB7" s="84">
        <f>'BAR BB| Open rates'!AT6*0.9*0.87</f>
        <v>6185.7</v>
      </c>
      <c r="AC7" s="84">
        <f>'BAR BB| Open rates'!AU6*0.9*0.87</f>
        <v>6185.7</v>
      </c>
      <c r="AD7" s="84">
        <f>'BAR BB| Open rates'!AV6*0.9*0.87</f>
        <v>4619.7</v>
      </c>
      <c r="AE7" s="84">
        <f>'BAR BB| Open rates'!AW6*0.9*0.87</f>
        <v>5167.8</v>
      </c>
      <c r="AF7" s="84">
        <f>'BAR BB| Open rates'!AX6*0.9*0.87</f>
        <v>4619.7</v>
      </c>
    </row>
    <row r="8" spans="1:32" s="11" customFormat="1" ht="12.75" customHeight="1" x14ac:dyDescent="0.2">
      <c r="A8" s="42">
        <v>2</v>
      </c>
      <c r="B8" s="84">
        <f>'BAR BB| Open rates'!T7*0.9*0.87</f>
        <v>6342.3</v>
      </c>
      <c r="C8" s="84">
        <f>'BAR BB| Open rates'!U7*0.9*0.87</f>
        <v>6342.3</v>
      </c>
      <c r="D8" s="84">
        <f>'BAR BB| Open rates'!V7*0.9*0.87</f>
        <v>8299.7999999999993</v>
      </c>
      <c r="E8" s="84">
        <f>'BAR BB| Open rates'!W7*0.9*0.87</f>
        <v>7360.2</v>
      </c>
      <c r="F8" s="84">
        <f>'BAR BB| Open rates'!X7*0.9*0.87</f>
        <v>13624.2</v>
      </c>
      <c r="G8" s="84">
        <f>'BAR BB| Open rates'!Y7*0.9*0.87</f>
        <v>22628.7</v>
      </c>
      <c r="H8" s="84">
        <f>'BAR BB| Open rates'!Z7*0.9*0.87</f>
        <v>22628.7</v>
      </c>
      <c r="I8" s="84">
        <f>'BAR BB| Open rates'!AA7*0.9*0.87</f>
        <v>22628.7</v>
      </c>
      <c r="J8" s="84">
        <f>'BAR BB| Open rates'!AB7*0.9*0.87</f>
        <v>24977.7</v>
      </c>
      <c r="K8" s="84">
        <f>'BAR BB| Open rates'!AC7*0.9*0.87</f>
        <v>22628.7</v>
      </c>
      <c r="L8" s="84">
        <f>'BAR BB| Open rates'!AD7*0.9*0.87</f>
        <v>19496.7</v>
      </c>
      <c r="M8" s="84">
        <f>'BAR BB| Open rates'!AE7*0.9*0.87</f>
        <v>12449.7</v>
      </c>
      <c r="N8" s="84">
        <f>'BAR BB| Open rates'!AF7*0.9*0.87</f>
        <v>14015.7</v>
      </c>
      <c r="O8" s="84">
        <f>'BAR BB| Open rates'!AG7*0.9*0.87</f>
        <v>15581.7</v>
      </c>
      <c r="P8" s="84">
        <f>'BAR BB| Open rates'!AH7*0.9*0.87</f>
        <v>14015.7</v>
      </c>
      <c r="Q8" s="84">
        <f>'BAR BB| Open rates'!AI7*0.9*0.87</f>
        <v>15581.7</v>
      </c>
      <c r="R8" s="84">
        <f>'BAR BB| Open rates'!AJ7*0.9*0.87</f>
        <v>17147.7</v>
      </c>
      <c r="S8" s="84">
        <f>'BAR BB| Open rates'!AK7*0.9*0.87</f>
        <v>17147.7</v>
      </c>
      <c r="T8" s="84">
        <f>'BAR BB| Open rates'!AL7*0.9*0.87</f>
        <v>20279.7</v>
      </c>
      <c r="U8" s="84">
        <f>'BAR BB| Open rates'!AM7*0.9*0.87</f>
        <v>17147.7</v>
      </c>
      <c r="V8" s="84">
        <f>'BAR BB| Open rates'!AN7*0.9*0.87</f>
        <v>23411.7</v>
      </c>
      <c r="W8" s="84">
        <f>'BAR BB| Open rates'!AO7*0.9*0.87</f>
        <v>23411.7</v>
      </c>
      <c r="X8" s="84">
        <f>'BAR BB| Open rates'!AP7*0.9*0.87</f>
        <v>17147.7</v>
      </c>
      <c r="Y8" s="84">
        <f>'BAR BB| Open rates'!AQ7*0.9*0.87</f>
        <v>12449.7</v>
      </c>
      <c r="Z8" s="84">
        <f>'BAR BB| Open rates'!AR7*0.9*0.87</f>
        <v>9474.2999999999993</v>
      </c>
      <c r="AA8" s="84">
        <f>'BAR BB| Open rates'!AS7*0.9*0.87</f>
        <v>8691.2999999999993</v>
      </c>
      <c r="AB8" s="84">
        <f>'BAR BB| Open rates'!AT7*0.9*0.87</f>
        <v>7751.7</v>
      </c>
      <c r="AC8" s="84">
        <f>'BAR BB| Open rates'!AU7*0.9*0.87</f>
        <v>7751.7</v>
      </c>
      <c r="AD8" s="84">
        <f>'BAR BB| Open rates'!AV7*0.9*0.87</f>
        <v>6185.7</v>
      </c>
      <c r="AE8" s="84">
        <f>'BAR BB| Open rates'!AW7*0.9*0.87</f>
        <v>6733.8</v>
      </c>
      <c r="AF8" s="84">
        <f>'BAR BB| Open rates'!AX7*0.9*0.87</f>
        <v>6185.7</v>
      </c>
    </row>
    <row r="9" spans="1:32" s="11" customFormat="1" ht="12.75" customHeight="1" x14ac:dyDescent="0.2">
      <c r="A9" s="33" t="s">
        <v>54</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row>
    <row r="10" spans="1:32" s="11" customFormat="1" ht="12.75" customHeight="1" x14ac:dyDescent="0.2">
      <c r="A10" s="42">
        <v>1</v>
      </c>
      <c r="B10" s="84">
        <f>'BAR BB| Open rates'!T9*0.9*0.87</f>
        <v>6733.8</v>
      </c>
      <c r="C10" s="84">
        <f>'BAR BB| Open rates'!U9*0.9*0.87</f>
        <v>6733.8</v>
      </c>
      <c r="D10" s="84">
        <f>'BAR BB| Open rates'!V9*0.9*0.87</f>
        <v>8691.2999999999993</v>
      </c>
      <c r="E10" s="84">
        <f>'BAR BB| Open rates'!W9*0.9*0.87</f>
        <v>7751.7</v>
      </c>
      <c r="F10" s="84">
        <f>'BAR BB| Open rates'!X9*0.9*0.87</f>
        <v>14015.7</v>
      </c>
      <c r="G10" s="84">
        <f>'BAR BB| Open rates'!Y9*0.9*0.87</f>
        <v>28109.7</v>
      </c>
      <c r="H10" s="84">
        <f>'BAR BB| Open rates'!Z9*0.9*0.87</f>
        <v>28109.7</v>
      </c>
      <c r="I10" s="84">
        <f>'BAR BB| Open rates'!AA9*0.9*0.87</f>
        <v>28109.7</v>
      </c>
      <c r="J10" s="84">
        <f>'BAR BB| Open rates'!AB9*0.9*0.87</f>
        <v>30458.7</v>
      </c>
      <c r="K10" s="84">
        <f>'BAR BB| Open rates'!AC9*0.9*0.87</f>
        <v>28109.7</v>
      </c>
      <c r="L10" s="84">
        <f>'BAR BB| Open rates'!AD9*0.9*0.87</f>
        <v>22628.7</v>
      </c>
      <c r="M10" s="84">
        <f>'BAR BB| Open rates'!AE9*0.9*0.87</f>
        <v>15581.7</v>
      </c>
      <c r="N10" s="84">
        <f>'BAR BB| Open rates'!AF9*0.9*0.87</f>
        <v>17147.7</v>
      </c>
      <c r="O10" s="84">
        <f>'BAR BB| Open rates'!AG9*0.9*0.87</f>
        <v>18713.7</v>
      </c>
      <c r="P10" s="84">
        <f>'BAR BB| Open rates'!AH9*0.9*0.87</f>
        <v>17147.7</v>
      </c>
      <c r="Q10" s="84">
        <f>'BAR BB| Open rates'!AI9*0.9*0.87</f>
        <v>18713.7</v>
      </c>
      <c r="R10" s="84">
        <f>'BAR BB| Open rates'!AJ9*0.9*0.87</f>
        <v>20279.7</v>
      </c>
      <c r="S10" s="84">
        <f>'BAR BB| Open rates'!AK9*0.9*0.87</f>
        <v>21845.7</v>
      </c>
      <c r="T10" s="84">
        <f>'BAR BB| Open rates'!AL9*0.9*0.87</f>
        <v>24977.7</v>
      </c>
      <c r="U10" s="84">
        <f>'BAR BB| Open rates'!AM9*0.9*0.87</f>
        <v>21845.7</v>
      </c>
      <c r="V10" s="84">
        <f>'BAR BB| Open rates'!AN9*0.9*0.87</f>
        <v>28109.7</v>
      </c>
      <c r="W10" s="84">
        <f>'BAR BB| Open rates'!AO9*0.9*0.87</f>
        <v>29675.7</v>
      </c>
      <c r="X10" s="84">
        <f>'BAR BB| Open rates'!AP9*0.9*0.87</f>
        <v>20279.7</v>
      </c>
      <c r="Y10" s="84">
        <f>'BAR BB| Open rates'!AQ9*0.9*0.87</f>
        <v>15581.7</v>
      </c>
      <c r="Z10" s="84">
        <f>'BAR BB| Open rates'!AR9*0.9*0.87</f>
        <v>12606.3</v>
      </c>
      <c r="AA10" s="84">
        <f>'BAR BB| Open rates'!AS9*0.9*0.87</f>
        <v>11823.3</v>
      </c>
      <c r="AB10" s="84">
        <f>'BAR BB| Open rates'!AT9*0.9*0.87</f>
        <v>10883.7</v>
      </c>
      <c r="AC10" s="84">
        <f>'BAR BB| Open rates'!AU9*0.9*0.87</f>
        <v>8534.7000000000007</v>
      </c>
      <c r="AD10" s="84">
        <f>'BAR BB| Open rates'!AV9*0.9*0.87</f>
        <v>9317.7000000000007</v>
      </c>
      <c r="AE10" s="84">
        <f>'BAR BB| Open rates'!AW9*0.9*0.87</f>
        <v>9865.7999999999993</v>
      </c>
      <c r="AF10" s="84">
        <f>'BAR BB| Open rates'!AX9*0.9*0.87</f>
        <v>9317.7000000000007</v>
      </c>
    </row>
    <row r="11" spans="1:32" s="11" customFormat="1" ht="12.75" customHeight="1" x14ac:dyDescent="0.2">
      <c r="A11" s="42">
        <v>2</v>
      </c>
      <c r="B11" s="84">
        <f>'BAR BB| Open rates'!T10*0.9*0.87</f>
        <v>7908.3</v>
      </c>
      <c r="C11" s="84">
        <f>'BAR BB| Open rates'!U10*0.9*0.87</f>
        <v>7908.3</v>
      </c>
      <c r="D11" s="84">
        <f>'BAR BB| Open rates'!V10*0.9*0.87</f>
        <v>9865.7999999999993</v>
      </c>
      <c r="E11" s="84">
        <f>'BAR BB| Open rates'!W10*0.9*0.87</f>
        <v>8926.2000000000007</v>
      </c>
      <c r="F11" s="84">
        <f>'BAR BB| Open rates'!X10*0.9*0.87</f>
        <v>15190.2</v>
      </c>
      <c r="G11" s="84">
        <f>'BAR BB| Open rates'!Y10*0.9*0.87</f>
        <v>29675.7</v>
      </c>
      <c r="H11" s="84">
        <f>'BAR BB| Open rates'!Z10*0.9*0.87</f>
        <v>29675.7</v>
      </c>
      <c r="I11" s="84">
        <f>'BAR BB| Open rates'!AA10*0.9*0.87</f>
        <v>29675.7</v>
      </c>
      <c r="J11" s="84">
        <f>'BAR BB| Open rates'!AB10*0.9*0.87</f>
        <v>32024.7</v>
      </c>
      <c r="K11" s="84">
        <f>'BAR BB| Open rates'!AC10*0.9*0.87</f>
        <v>29675.7</v>
      </c>
      <c r="L11" s="84">
        <f>'BAR BB| Open rates'!AD10*0.9*0.87</f>
        <v>24194.7</v>
      </c>
      <c r="M11" s="84">
        <f>'BAR BB| Open rates'!AE10*0.9*0.87</f>
        <v>17147.7</v>
      </c>
      <c r="N11" s="84">
        <f>'BAR BB| Open rates'!AF10*0.9*0.87</f>
        <v>18713.7</v>
      </c>
      <c r="O11" s="84">
        <f>'BAR BB| Open rates'!AG10*0.9*0.87</f>
        <v>20279.7</v>
      </c>
      <c r="P11" s="84">
        <f>'BAR BB| Open rates'!AH10*0.9*0.87</f>
        <v>18713.7</v>
      </c>
      <c r="Q11" s="84">
        <f>'BAR BB| Open rates'!AI10*0.9*0.87</f>
        <v>20279.7</v>
      </c>
      <c r="R11" s="84">
        <f>'BAR BB| Open rates'!AJ10*0.9*0.87</f>
        <v>21845.7</v>
      </c>
      <c r="S11" s="84">
        <f>'BAR BB| Open rates'!AK10*0.9*0.87</f>
        <v>23411.7</v>
      </c>
      <c r="T11" s="84">
        <f>'BAR BB| Open rates'!AL10*0.9*0.87</f>
        <v>26543.7</v>
      </c>
      <c r="U11" s="84">
        <f>'BAR BB| Open rates'!AM10*0.9*0.87</f>
        <v>23411.7</v>
      </c>
      <c r="V11" s="84">
        <f>'BAR BB| Open rates'!AN10*0.9*0.87</f>
        <v>29675.7</v>
      </c>
      <c r="W11" s="84">
        <f>'BAR BB| Open rates'!AO10*0.9*0.87</f>
        <v>31241.7</v>
      </c>
      <c r="X11" s="84">
        <f>'BAR BB| Open rates'!AP10*0.9*0.87</f>
        <v>21845.7</v>
      </c>
      <c r="Y11" s="84">
        <f>'BAR BB| Open rates'!AQ10*0.9*0.87</f>
        <v>17147.7</v>
      </c>
      <c r="Z11" s="84">
        <f>'BAR BB| Open rates'!AR10*0.9*0.87</f>
        <v>14172.3</v>
      </c>
      <c r="AA11" s="84">
        <f>'BAR BB| Open rates'!AS10*0.9*0.87</f>
        <v>13389.3</v>
      </c>
      <c r="AB11" s="84">
        <f>'BAR BB| Open rates'!AT10*0.9*0.87</f>
        <v>12449.7</v>
      </c>
      <c r="AC11" s="84">
        <f>'BAR BB| Open rates'!AU10*0.9*0.87</f>
        <v>10100.700000000001</v>
      </c>
      <c r="AD11" s="84">
        <f>'BAR BB| Open rates'!AV10*0.9*0.87</f>
        <v>10883.7</v>
      </c>
      <c r="AE11" s="84">
        <f>'BAR BB| Open rates'!AW10*0.9*0.87</f>
        <v>11431.8</v>
      </c>
      <c r="AF11" s="84">
        <f>'BAR BB| Open rates'!AX10*0.9*0.87</f>
        <v>10883.7</v>
      </c>
    </row>
    <row r="12" spans="1:32" s="11" customFormat="1" ht="12.75" customHeigh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row>
    <row r="13" spans="1:32" s="11" customFormat="1" ht="12.75" customHeight="1" x14ac:dyDescent="0.2">
      <c r="A13" s="42">
        <v>1</v>
      </c>
      <c r="B13" s="84">
        <f>'BAR BB| Open rates'!T12*0.9*0.87</f>
        <v>7516.8</v>
      </c>
      <c r="C13" s="84">
        <f>'BAR BB| Open rates'!U12*0.9*0.87</f>
        <v>7516.8</v>
      </c>
      <c r="D13" s="84">
        <f>'BAR BB| Open rates'!V12*0.9*0.87</f>
        <v>9474.2999999999993</v>
      </c>
      <c r="E13" s="84">
        <f>'BAR BB| Open rates'!W12*0.9*0.87</f>
        <v>8534.7000000000007</v>
      </c>
      <c r="F13" s="84">
        <f>'BAR BB| Open rates'!X12*0.9*0.87</f>
        <v>14798.7</v>
      </c>
      <c r="G13" s="84">
        <f>'BAR BB| Open rates'!Y12*0.9*0.87</f>
        <v>29675.7</v>
      </c>
      <c r="H13" s="84">
        <f>'BAR BB| Open rates'!Z12*0.9*0.87</f>
        <v>29675.7</v>
      </c>
      <c r="I13" s="84">
        <f>'BAR BB| Open rates'!AA12*0.9*0.87</f>
        <v>29675.7</v>
      </c>
      <c r="J13" s="84">
        <f>'BAR BB| Open rates'!AB12*0.9*0.87</f>
        <v>32024.7</v>
      </c>
      <c r="K13" s="84">
        <f>'BAR BB| Open rates'!AC12*0.9*0.87</f>
        <v>29675.7</v>
      </c>
      <c r="L13" s="84">
        <f>'BAR BB| Open rates'!AD12*0.9*0.87</f>
        <v>24194.7</v>
      </c>
      <c r="M13" s="84">
        <f>'BAR BB| Open rates'!AE12*0.9*0.87</f>
        <v>17147.7</v>
      </c>
      <c r="N13" s="84">
        <f>'BAR BB| Open rates'!AF12*0.9*0.87</f>
        <v>18713.7</v>
      </c>
      <c r="O13" s="84">
        <f>'BAR BB| Open rates'!AG12*0.9*0.87</f>
        <v>20279.7</v>
      </c>
      <c r="P13" s="84">
        <f>'BAR BB| Open rates'!AH12*0.9*0.87</f>
        <v>18713.7</v>
      </c>
      <c r="Q13" s="84">
        <f>'BAR BB| Open rates'!AI12*0.9*0.87</f>
        <v>20279.7</v>
      </c>
      <c r="R13" s="84">
        <f>'BAR BB| Open rates'!AJ12*0.9*0.87</f>
        <v>21845.7</v>
      </c>
      <c r="S13" s="84">
        <f>'BAR BB| Open rates'!AK12*0.9*0.87</f>
        <v>24194.7</v>
      </c>
      <c r="T13" s="84">
        <f>'BAR BB| Open rates'!AL12*0.9*0.87</f>
        <v>27326.7</v>
      </c>
      <c r="U13" s="84">
        <f>'BAR BB| Open rates'!AM12*0.9*0.87</f>
        <v>24194.7</v>
      </c>
      <c r="V13" s="84">
        <f>'BAR BB| Open rates'!AN12*0.9*0.87</f>
        <v>30458.7</v>
      </c>
      <c r="W13" s="84">
        <f>'BAR BB| Open rates'!AO12*0.9*0.87</f>
        <v>33590.699999999997</v>
      </c>
      <c r="X13" s="84">
        <f>'BAR BB| Open rates'!AP12*0.9*0.87</f>
        <v>21845.7</v>
      </c>
      <c r="Y13" s="84">
        <f>'BAR BB| Open rates'!AQ12*0.9*0.87</f>
        <v>17147.7</v>
      </c>
      <c r="Z13" s="84">
        <f>'BAR BB| Open rates'!AR12*0.9*0.87</f>
        <v>14172.3</v>
      </c>
      <c r="AA13" s="84">
        <f>'BAR BB| Open rates'!AS12*0.9*0.87</f>
        <v>13389.3</v>
      </c>
      <c r="AB13" s="84">
        <f>'BAR BB| Open rates'!AT12*0.9*0.87</f>
        <v>12449.7</v>
      </c>
      <c r="AC13" s="84">
        <f>'BAR BB| Open rates'!AU12*0.9*0.87</f>
        <v>8926.2000000000007</v>
      </c>
      <c r="AD13" s="84">
        <f>'BAR BB| Open rates'!AV12*0.9*0.87</f>
        <v>10883.7</v>
      </c>
      <c r="AE13" s="84">
        <f>'BAR BB| Open rates'!AW12*0.9*0.87</f>
        <v>11431.8</v>
      </c>
      <c r="AF13" s="84">
        <f>'BAR BB| Open rates'!AX12*0.9*0.87</f>
        <v>10883.7</v>
      </c>
    </row>
    <row r="14" spans="1:32" s="11" customFormat="1" ht="12.75" customHeight="1" x14ac:dyDescent="0.2">
      <c r="A14" s="42">
        <v>2</v>
      </c>
      <c r="B14" s="84">
        <f>'BAR BB| Open rates'!T13*0.9*0.87</f>
        <v>8691.2999999999993</v>
      </c>
      <c r="C14" s="84">
        <f>'BAR BB| Open rates'!U13*0.9*0.87</f>
        <v>8691.2999999999993</v>
      </c>
      <c r="D14" s="84">
        <f>'BAR BB| Open rates'!V13*0.9*0.87</f>
        <v>10648.8</v>
      </c>
      <c r="E14" s="84">
        <f>'BAR BB| Open rates'!W13*0.9*0.87</f>
        <v>9709.2000000000007</v>
      </c>
      <c r="F14" s="84">
        <f>'BAR BB| Open rates'!X13*0.9*0.87</f>
        <v>15973.2</v>
      </c>
      <c r="G14" s="84">
        <f>'BAR BB| Open rates'!Y13*0.9*0.87</f>
        <v>31241.7</v>
      </c>
      <c r="H14" s="84">
        <f>'BAR BB| Open rates'!Z13*0.9*0.87</f>
        <v>31241.7</v>
      </c>
      <c r="I14" s="84">
        <f>'BAR BB| Open rates'!AA13*0.9*0.87</f>
        <v>31241.7</v>
      </c>
      <c r="J14" s="84">
        <f>'BAR BB| Open rates'!AB13*0.9*0.87</f>
        <v>33590.699999999997</v>
      </c>
      <c r="K14" s="84">
        <f>'BAR BB| Open rates'!AC13*0.9*0.87</f>
        <v>31241.7</v>
      </c>
      <c r="L14" s="84">
        <f>'BAR BB| Open rates'!AD13*0.9*0.87</f>
        <v>25760.7</v>
      </c>
      <c r="M14" s="84">
        <f>'BAR BB| Open rates'!AE13*0.9*0.87</f>
        <v>18713.7</v>
      </c>
      <c r="N14" s="84">
        <f>'BAR BB| Open rates'!AF13*0.9*0.87</f>
        <v>20279.7</v>
      </c>
      <c r="O14" s="84">
        <f>'BAR BB| Open rates'!AG13*0.9*0.87</f>
        <v>21845.7</v>
      </c>
      <c r="P14" s="84">
        <f>'BAR BB| Open rates'!AH13*0.9*0.87</f>
        <v>20279.7</v>
      </c>
      <c r="Q14" s="84">
        <f>'BAR BB| Open rates'!AI13*0.9*0.87</f>
        <v>21845.7</v>
      </c>
      <c r="R14" s="84">
        <f>'BAR BB| Open rates'!AJ13*0.9*0.87</f>
        <v>23411.7</v>
      </c>
      <c r="S14" s="84">
        <f>'BAR BB| Open rates'!AK13*0.9*0.87</f>
        <v>25760.7</v>
      </c>
      <c r="T14" s="84">
        <f>'BAR BB| Open rates'!AL13*0.9*0.87</f>
        <v>28892.7</v>
      </c>
      <c r="U14" s="84">
        <f>'BAR BB| Open rates'!AM13*0.9*0.87</f>
        <v>25760.7</v>
      </c>
      <c r="V14" s="84">
        <f>'BAR BB| Open rates'!AN13*0.9*0.87</f>
        <v>32024.7</v>
      </c>
      <c r="W14" s="84">
        <f>'BAR BB| Open rates'!AO13*0.9*0.87</f>
        <v>35156.699999999997</v>
      </c>
      <c r="X14" s="84">
        <f>'BAR BB| Open rates'!AP13*0.9*0.87</f>
        <v>23411.7</v>
      </c>
      <c r="Y14" s="84">
        <f>'BAR BB| Open rates'!AQ13*0.9*0.87</f>
        <v>18713.7</v>
      </c>
      <c r="Z14" s="84">
        <f>'BAR BB| Open rates'!AR13*0.9*0.87</f>
        <v>15738.3</v>
      </c>
      <c r="AA14" s="84">
        <f>'BAR BB| Open rates'!AS13*0.9*0.87</f>
        <v>14955.3</v>
      </c>
      <c r="AB14" s="84">
        <f>'BAR BB| Open rates'!AT13*0.9*0.87</f>
        <v>14015.7</v>
      </c>
      <c r="AC14" s="84">
        <f>'BAR BB| Open rates'!AU13*0.9*0.87</f>
        <v>10492.2</v>
      </c>
      <c r="AD14" s="84">
        <f>'BAR BB| Open rates'!AV13*0.9*0.87</f>
        <v>12449.7</v>
      </c>
      <c r="AE14" s="84">
        <f>'BAR BB| Open rates'!AW13*0.9*0.87</f>
        <v>12997.8</v>
      </c>
      <c r="AF14" s="84">
        <f>'BAR BB| Open rates'!AX13*0.9*0.87</f>
        <v>12449.7</v>
      </c>
    </row>
    <row r="15" spans="1:32" s="11" customFormat="1" ht="12" customHeight="1" x14ac:dyDescent="0.2">
      <c r="A15" s="123"/>
    </row>
    <row r="16" spans="1:32" x14ac:dyDescent="0.2">
      <c r="A16" s="277" t="s">
        <v>157</v>
      </c>
    </row>
    <row r="17" spans="1:1" x14ac:dyDescent="0.2">
      <c r="A17" s="277"/>
    </row>
    <row r="18" spans="1:1" ht="13.5" thickBot="1" x14ac:dyDescent="0.25">
      <c r="A18" s="123"/>
    </row>
    <row r="19" spans="1:1" s="11" customFormat="1" ht="266.25" customHeight="1" thickBot="1" x14ac:dyDescent="0.25">
      <c r="A19" s="202" t="s">
        <v>293</v>
      </c>
    </row>
    <row r="20" spans="1:1" s="11" customFormat="1" ht="12.75" customHeight="1" x14ac:dyDescent="0.2"/>
    <row r="21" spans="1:1" x14ac:dyDescent="0.2">
      <c r="A21" s="150" t="s">
        <v>80</v>
      </c>
    </row>
    <row r="22" spans="1:1" ht="25.5" customHeight="1" x14ac:dyDescent="0.2">
      <c r="A22" s="201" t="s">
        <v>289</v>
      </c>
    </row>
    <row r="23" spans="1:1" ht="49.5" customHeight="1" x14ac:dyDescent="0.2">
      <c r="A23" s="201" t="s">
        <v>290</v>
      </c>
    </row>
    <row r="24" spans="1:1" ht="12.75" customHeight="1" x14ac:dyDescent="0.2">
      <c r="A24"/>
    </row>
    <row r="25" spans="1:1" x14ac:dyDescent="0.2">
      <c r="A25" s="136" t="s">
        <v>58</v>
      </c>
    </row>
    <row r="26" spans="1:1" s="149" customFormat="1" ht="35.25" customHeight="1" x14ac:dyDescent="0.2">
      <c r="A26" s="137" t="s">
        <v>163</v>
      </c>
    </row>
    <row r="27" spans="1:1" s="149" customFormat="1" ht="35.25" customHeight="1" x14ac:dyDescent="0.2">
      <c r="A27" s="145" t="s">
        <v>188</v>
      </c>
    </row>
    <row r="28" spans="1:1" s="149" customFormat="1" ht="35.25" customHeight="1" x14ac:dyDescent="0.2">
      <c r="A28" s="137" t="s">
        <v>164</v>
      </c>
    </row>
    <row r="29" spans="1:1" s="149" customFormat="1" ht="13.5" customHeight="1" x14ac:dyDescent="0.2">
      <c r="A29" s="137" t="s">
        <v>165</v>
      </c>
    </row>
    <row r="30" spans="1:1" s="149" customFormat="1" ht="35.25" customHeight="1" x14ac:dyDescent="0.2">
      <c r="A30" s="137" t="s">
        <v>162</v>
      </c>
    </row>
    <row r="31" spans="1:1" ht="24" x14ac:dyDescent="0.2">
      <c r="A31" s="141" t="s">
        <v>173</v>
      </c>
    </row>
    <row r="32" spans="1:1" s="149" customFormat="1" ht="26.25" customHeight="1" x14ac:dyDescent="0.2">
      <c r="A32" s="151"/>
    </row>
    <row r="33" spans="1:1" s="149" customFormat="1" ht="12" customHeight="1" x14ac:dyDescent="0.2">
      <c r="A33" s="151"/>
    </row>
    <row r="34" spans="1:1" s="149" customFormat="1" ht="198.75" customHeight="1" x14ac:dyDescent="0.2">
      <c r="A34" s="178" t="s">
        <v>208</v>
      </c>
    </row>
    <row r="35" spans="1:1" x14ac:dyDescent="0.2">
      <c r="A35" s="142"/>
    </row>
    <row r="36" spans="1:1" ht="24" x14ac:dyDescent="0.2">
      <c r="A36" s="150" t="s">
        <v>92</v>
      </c>
    </row>
    <row r="37" spans="1:1" ht="40.5" hidden="1" customHeight="1" x14ac:dyDescent="0.2">
      <c r="A37" s="199" t="s">
        <v>222</v>
      </c>
    </row>
    <row r="38" spans="1:1" s="11" customFormat="1" ht="24" customHeight="1" x14ac:dyDescent="0.2">
      <c r="A38" s="203" t="s">
        <v>275</v>
      </c>
    </row>
    <row r="39" spans="1:1" x14ac:dyDescent="0.2">
      <c r="A39" s="13"/>
    </row>
    <row r="40" spans="1:1" x14ac:dyDescent="0.2">
      <c r="A40" s="138" t="s">
        <v>65</v>
      </c>
    </row>
    <row r="41" spans="1:1" ht="98.25" customHeight="1" x14ac:dyDescent="0.2">
      <c r="A41" s="146" t="s">
        <v>261</v>
      </c>
    </row>
    <row r="42" spans="1:1" x14ac:dyDescent="0.2">
      <c r="A42" s="132"/>
    </row>
    <row r="43" spans="1:1" x14ac:dyDescent="0.2">
      <c r="A43" s="139"/>
    </row>
    <row r="44" spans="1:1" x14ac:dyDescent="0.2">
      <c r="A44" s="139"/>
    </row>
    <row r="45" spans="1:1" x14ac:dyDescent="0.2">
      <c r="A45" s="139"/>
    </row>
    <row r="46" spans="1:1" x14ac:dyDescent="0.2">
      <c r="A46" s="139"/>
    </row>
    <row r="47" spans="1:1" x14ac:dyDescent="0.2">
      <c r="A47" s="139"/>
    </row>
    <row r="48" spans="1:1" x14ac:dyDescent="0.2">
      <c r="A48" s="139"/>
    </row>
    <row r="49" spans="1:1" x14ac:dyDescent="0.2">
      <c r="A49" s="139"/>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sheetData>
  <mergeCells count="1">
    <mergeCell ref="A16:A17"/>
  </mergeCells>
  <pageMargins left="0.7" right="0.7" top="0.75" bottom="0.75" header="0.3" footer="0.3"/>
  <pageSetup paperSize="9" orientation="portrait"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F240"/>
  <sheetViews>
    <sheetView workbookViewId="0">
      <pane xSplit="1" topLeftCell="B1" activePane="topRight" state="frozen"/>
      <selection activeCell="A10" sqref="A10"/>
      <selection pane="topRight" activeCell="B9" sqref="B8:B9"/>
    </sheetView>
  </sheetViews>
  <sheetFormatPr defaultColWidth="10.140625" defaultRowHeight="12.75" x14ac:dyDescent="0.2"/>
  <cols>
    <col min="1" max="1" width="45.28515625" style="5" customWidth="1"/>
    <col min="8" max="11" width="0" hidden="1" customWidth="1"/>
  </cols>
  <sheetData>
    <row r="1" spans="1:32" ht="24" x14ac:dyDescent="0.2">
      <c r="A1" s="47" t="s">
        <v>50</v>
      </c>
    </row>
    <row r="2" spans="1:32" ht="13.5" customHeight="1" x14ac:dyDescent="0.2">
      <c r="A2"/>
    </row>
    <row r="3" spans="1:32" s="11" customFormat="1" ht="24" customHeight="1" x14ac:dyDescent="0.2">
      <c r="A3" s="134" t="s">
        <v>166</v>
      </c>
    </row>
    <row r="4" spans="1:32" s="11" customFormat="1" ht="12.75" customHeight="1" x14ac:dyDescent="0.2">
      <c r="A4" s="131" t="s">
        <v>263</v>
      </c>
    </row>
    <row r="5" spans="1:32" ht="21.75" customHeight="1" x14ac:dyDescent="0.2">
      <c r="A5" s="154" t="s">
        <v>52</v>
      </c>
      <c r="B5" s="143">
        <f>'BAR BB| Open rates'!T3</f>
        <v>46003</v>
      </c>
      <c r="C5" s="143">
        <f>'BAR BB| Open rates'!U3</f>
        <v>46005</v>
      </c>
      <c r="D5" s="143">
        <f>'BAR BB| Open rates'!V3</f>
        <v>46010</v>
      </c>
      <c r="E5" s="143">
        <f>'BAR BB| Open rates'!W3</f>
        <v>46014</v>
      </c>
      <c r="F5" s="143">
        <f>'BAR BB| Open rates'!X3</f>
        <v>46017</v>
      </c>
      <c r="G5" s="143">
        <f>'BAR BB| Open rates'!Y3</f>
        <v>46020</v>
      </c>
      <c r="H5" s="143">
        <f>'BAR BB| Open rates'!Z3</f>
        <v>46021</v>
      </c>
      <c r="I5" s="143">
        <f>'BAR BB| Open rates'!AA3</f>
        <v>46023</v>
      </c>
      <c r="J5" s="143">
        <f>'BAR BB| Open rates'!AB3</f>
        <v>46027</v>
      </c>
      <c r="K5" s="143">
        <f>'BAR BB| Open rates'!AC3</f>
        <v>46029</v>
      </c>
      <c r="L5" s="143">
        <f>'BAR BB| Open rates'!AD3</f>
        <v>46031</v>
      </c>
      <c r="M5" s="143">
        <f>'BAR BB| Open rates'!AE3</f>
        <v>46033</v>
      </c>
      <c r="N5" s="143">
        <f>'BAR BB| Open rates'!AF3</f>
        <v>46038</v>
      </c>
      <c r="O5" s="143">
        <f>'BAR BB| Open rates'!AG3</f>
        <v>46045</v>
      </c>
      <c r="P5" s="143">
        <f>'BAR BB| Open rates'!AH3</f>
        <v>46047</v>
      </c>
      <c r="Q5" s="143">
        <f>'BAR BB| Open rates'!AI3</f>
        <v>46052</v>
      </c>
      <c r="R5" s="143">
        <f>'BAR BB| Open rates'!AJ3</f>
        <v>46054</v>
      </c>
      <c r="S5" s="143">
        <f>'BAR BB| Open rates'!AK3</f>
        <v>46056</v>
      </c>
      <c r="T5" s="143">
        <f>'BAR BB| Open rates'!AL3</f>
        <v>46059</v>
      </c>
      <c r="U5" s="143">
        <f>'BAR BB| Open rates'!AM3</f>
        <v>46061</v>
      </c>
      <c r="V5" s="143">
        <f>'BAR BB| Open rates'!AN3</f>
        <v>46066</v>
      </c>
      <c r="W5" s="143">
        <f>'BAR BB| Open rates'!AO3</f>
        <v>46072</v>
      </c>
      <c r="X5" s="143">
        <f>'BAR BB| Open rates'!AP3</f>
        <v>46077</v>
      </c>
      <c r="Y5" s="143">
        <f>'BAR BB| Open rates'!AQ3</f>
        <v>46082</v>
      </c>
      <c r="Z5" s="143">
        <f>'BAR BB| Open rates'!AR3</f>
        <v>46091</v>
      </c>
      <c r="AA5" s="143">
        <f>'BAR BB| Open rates'!AS3</f>
        <v>46103</v>
      </c>
      <c r="AB5" s="143">
        <f>'BAR BB| Open rates'!AT3</f>
        <v>46110</v>
      </c>
      <c r="AC5" s="143">
        <f>'BAR BB| Open rates'!AU3</f>
        <v>46113</v>
      </c>
      <c r="AD5" s="143">
        <f>'BAR BB| Open rates'!AV3</f>
        <v>46118</v>
      </c>
      <c r="AE5" s="143">
        <f>'BAR BB| Open rates'!AW3</f>
        <v>46122</v>
      </c>
      <c r="AF5" s="143">
        <f>'BAR BB| Open rates'!AX3</f>
        <v>46124</v>
      </c>
    </row>
    <row r="6" spans="1:32" ht="21.75" customHeight="1" x14ac:dyDescent="0.2">
      <c r="A6" s="154"/>
      <c r="B6" s="143">
        <f>'BAR BB| Open rates'!T4</f>
        <v>46004</v>
      </c>
      <c r="C6" s="143">
        <f>'BAR BB| Open rates'!U4</f>
        <v>46009</v>
      </c>
      <c r="D6" s="143">
        <f>'BAR BB| Open rates'!V4</f>
        <v>46013</v>
      </c>
      <c r="E6" s="143">
        <f>'BAR BB| Open rates'!W4</f>
        <v>46016</v>
      </c>
      <c r="F6" s="143">
        <f>'BAR BB| Open rates'!X4</f>
        <v>46019</v>
      </c>
      <c r="G6" s="143">
        <f>'BAR BB| Open rates'!Y4</f>
        <v>46020</v>
      </c>
      <c r="H6" s="143">
        <f>'BAR BB| Open rates'!Z4</f>
        <v>46022</v>
      </c>
      <c r="I6" s="143">
        <f>'BAR BB| Open rates'!AA4</f>
        <v>46026</v>
      </c>
      <c r="J6" s="143">
        <f>'BAR BB| Open rates'!AB4</f>
        <v>46028</v>
      </c>
      <c r="K6" s="143">
        <f>'BAR BB| Open rates'!AC4</f>
        <v>46030</v>
      </c>
      <c r="L6" s="143">
        <f>'BAR BB| Open rates'!AD4</f>
        <v>46032</v>
      </c>
      <c r="M6" s="143">
        <f>'BAR BB| Open rates'!AE4</f>
        <v>46037</v>
      </c>
      <c r="N6" s="143">
        <f>'BAR BB| Open rates'!AF4</f>
        <v>46044</v>
      </c>
      <c r="O6" s="143">
        <f>'BAR BB| Open rates'!AG4</f>
        <v>46046</v>
      </c>
      <c r="P6" s="143">
        <f>'BAR BB| Open rates'!AH4</f>
        <v>46051</v>
      </c>
      <c r="Q6" s="143">
        <f>'BAR BB| Open rates'!AI4</f>
        <v>46053</v>
      </c>
      <c r="R6" s="143">
        <f>'BAR BB| Open rates'!AJ4</f>
        <v>46055</v>
      </c>
      <c r="S6" s="143">
        <f>'BAR BB| Open rates'!AK4</f>
        <v>46058</v>
      </c>
      <c r="T6" s="143">
        <f>'BAR BB| Open rates'!AL4</f>
        <v>46060</v>
      </c>
      <c r="U6" s="143">
        <f>'BAR BB| Open rates'!AM4</f>
        <v>46065</v>
      </c>
      <c r="V6" s="143">
        <f>'BAR BB| Open rates'!AN4</f>
        <v>46071</v>
      </c>
      <c r="W6" s="143">
        <f>'BAR BB| Open rates'!AO4</f>
        <v>46076</v>
      </c>
      <c r="X6" s="143">
        <f>'BAR BB| Open rates'!AP4</f>
        <v>46081</v>
      </c>
      <c r="Y6" s="143">
        <f>'BAR BB| Open rates'!AQ4</f>
        <v>46090</v>
      </c>
      <c r="Z6" s="143">
        <f>'BAR BB| Open rates'!AR4</f>
        <v>46102</v>
      </c>
      <c r="AA6" s="143">
        <f>'BAR BB| Open rates'!AS4</f>
        <v>46109</v>
      </c>
      <c r="AB6" s="143">
        <f>'BAR BB| Open rates'!AT4</f>
        <v>46112</v>
      </c>
      <c r="AC6" s="143">
        <f>'BAR BB| Open rates'!AU4</f>
        <v>46117</v>
      </c>
      <c r="AD6" s="143">
        <f>'BAR BB| Open rates'!AV4</f>
        <v>46121</v>
      </c>
      <c r="AE6" s="143">
        <f>'BAR BB| Open rates'!AW4</f>
        <v>46123</v>
      </c>
      <c r="AF6" s="143">
        <f>'BAR BB| Open rates'!AX4</f>
        <v>46124</v>
      </c>
    </row>
    <row r="7" spans="1:32" s="11" customFormat="1" ht="12.75" customHeight="1" x14ac:dyDescent="0.2">
      <c r="A7" s="33" t="s">
        <v>53</v>
      </c>
      <c r="B7" s="135"/>
      <c r="C7" s="135"/>
      <c r="D7" s="135"/>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c r="AE7" s="135"/>
      <c r="AF7" s="135"/>
    </row>
    <row r="8" spans="1:32" s="11" customFormat="1" ht="12.75" customHeight="1" x14ac:dyDescent="0.2">
      <c r="A8" s="42">
        <v>1</v>
      </c>
      <c r="B8" s="84">
        <f>'BAR BB| Open rates'!T6*0.9*0.87+25</f>
        <v>5192.8</v>
      </c>
      <c r="C8" s="84">
        <f>'BAR BB| Open rates'!U6*0.9*0.87+25</f>
        <v>5192.8</v>
      </c>
      <c r="D8" s="84">
        <f>'BAR BB| Open rates'!V6*0.9*0.87+25</f>
        <v>7150.3</v>
      </c>
      <c r="E8" s="84">
        <f>'BAR BB| Open rates'!W6*0.9*0.87+25</f>
        <v>6210.7</v>
      </c>
      <c r="F8" s="84">
        <f>'BAR BB| Open rates'!X6*0.9*0.87+25</f>
        <v>12474.7</v>
      </c>
      <c r="G8" s="84">
        <f>'BAR BB| Open rates'!Y6*0.9*0.87+25</f>
        <v>21087.7</v>
      </c>
      <c r="H8" s="84">
        <f>'BAR BB| Open rates'!Z6*0.9*0.87+25</f>
        <v>21087.7</v>
      </c>
      <c r="I8" s="84">
        <f>'BAR BB| Open rates'!AA6*0.9*0.87+25</f>
        <v>21087.7</v>
      </c>
      <c r="J8" s="84">
        <f>'BAR BB| Open rates'!AB6*0.9*0.87+25</f>
        <v>23436.7</v>
      </c>
      <c r="K8" s="84">
        <f>'BAR BB| Open rates'!AC6*0.9*0.87+25</f>
        <v>21087.7</v>
      </c>
      <c r="L8" s="84">
        <f>'BAR BB| Open rates'!AD6*0.9*0.87+25</f>
        <v>17955.7</v>
      </c>
      <c r="M8" s="84">
        <f>'BAR BB| Open rates'!AE6*0.9*0.87+25</f>
        <v>10908.7</v>
      </c>
      <c r="N8" s="84">
        <f>'BAR BB| Open rates'!AF6*0.9*0.87+25</f>
        <v>12474.7</v>
      </c>
      <c r="O8" s="84">
        <f>'BAR BB| Open rates'!AG6*0.9*0.87+25</f>
        <v>14040.7</v>
      </c>
      <c r="P8" s="84">
        <f>'BAR BB| Open rates'!AH6*0.9*0.87+25</f>
        <v>12474.7</v>
      </c>
      <c r="Q8" s="84">
        <f>'BAR BB| Open rates'!AI6*0.9*0.87+25</f>
        <v>14040.7</v>
      </c>
      <c r="R8" s="84">
        <f>'BAR BB| Open rates'!AJ6*0.9*0.87+25</f>
        <v>15606.7</v>
      </c>
      <c r="S8" s="84">
        <f>'BAR BB| Open rates'!AK6*0.9*0.87+25</f>
        <v>15606.7</v>
      </c>
      <c r="T8" s="84">
        <f>'BAR BB| Open rates'!AL6*0.9*0.87+25</f>
        <v>18738.7</v>
      </c>
      <c r="U8" s="84">
        <f>'BAR BB| Open rates'!AM6*0.9*0.87+25</f>
        <v>15606.7</v>
      </c>
      <c r="V8" s="84">
        <f>'BAR BB| Open rates'!AN6*0.9*0.87+25</f>
        <v>21870.7</v>
      </c>
      <c r="W8" s="84">
        <f>'BAR BB| Open rates'!AO6*0.9*0.87+25</f>
        <v>21870.7</v>
      </c>
      <c r="X8" s="84">
        <f>'BAR BB| Open rates'!AP6*0.9*0.87+25</f>
        <v>15606.7</v>
      </c>
      <c r="Y8" s="84">
        <f>'BAR BB| Open rates'!AQ6*0.9*0.87+25</f>
        <v>10908.7</v>
      </c>
      <c r="Z8" s="84">
        <f>'BAR BB| Open rates'!AR6*0.9*0.87+25</f>
        <v>7933.3</v>
      </c>
      <c r="AA8" s="84">
        <f>'BAR BB| Open rates'!AS6*0.9*0.87+25</f>
        <v>7150.3</v>
      </c>
      <c r="AB8" s="84">
        <f>'BAR BB| Open rates'!AT6*0.9*0.87+25</f>
        <v>6210.7</v>
      </c>
      <c r="AC8" s="84">
        <f>'BAR BB| Open rates'!AU6*0.9*0.87+25</f>
        <v>6210.7</v>
      </c>
      <c r="AD8" s="84">
        <f>'BAR BB| Open rates'!AV6*0.9*0.87+25</f>
        <v>4644.7</v>
      </c>
      <c r="AE8" s="84">
        <f>'BAR BB| Open rates'!AW6*0.9*0.87+25</f>
        <v>5192.8</v>
      </c>
      <c r="AF8" s="84">
        <f>'BAR BB| Open rates'!AX6*0.9*0.87+25</f>
        <v>4644.7</v>
      </c>
    </row>
    <row r="9" spans="1:32" s="11" customFormat="1" ht="12.75" customHeight="1" x14ac:dyDescent="0.2">
      <c r="A9" s="42">
        <v>2</v>
      </c>
      <c r="B9" s="84">
        <f>'BAR BB| Open rates'!T7*0.9*0.87+25</f>
        <v>6367.3</v>
      </c>
      <c r="C9" s="84">
        <f>'BAR BB| Open rates'!U7*0.9*0.87+25</f>
        <v>6367.3</v>
      </c>
      <c r="D9" s="84">
        <f>'BAR BB| Open rates'!V7*0.9*0.87+25</f>
        <v>8324.7999999999993</v>
      </c>
      <c r="E9" s="84">
        <f>'BAR BB| Open rates'!W7*0.9*0.87+25</f>
        <v>7385.2</v>
      </c>
      <c r="F9" s="84">
        <f>'BAR BB| Open rates'!X7*0.9*0.87+25</f>
        <v>13649.2</v>
      </c>
      <c r="G9" s="84">
        <f>'BAR BB| Open rates'!Y7*0.9*0.87+25</f>
        <v>22653.7</v>
      </c>
      <c r="H9" s="84">
        <f>'BAR BB| Open rates'!Z7*0.9*0.87+25</f>
        <v>22653.7</v>
      </c>
      <c r="I9" s="84">
        <f>'BAR BB| Open rates'!AA7*0.9*0.87+25</f>
        <v>22653.7</v>
      </c>
      <c r="J9" s="84">
        <f>'BAR BB| Open rates'!AB7*0.9*0.87+25</f>
        <v>25002.7</v>
      </c>
      <c r="K9" s="84">
        <f>'BAR BB| Open rates'!AC7*0.9*0.87+25</f>
        <v>22653.7</v>
      </c>
      <c r="L9" s="84">
        <f>'BAR BB| Open rates'!AD7*0.9*0.87+25</f>
        <v>19521.7</v>
      </c>
      <c r="M9" s="84">
        <f>'BAR BB| Open rates'!AE7*0.9*0.87+25</f>
        <v>12474.7</v>
      </c>
      <c r="N9" s="84">
        <f>'BAR BB| Open rates'!AF7*0.9*0.87+25</f>
        <v>14040.7</v>
      </c>
      <c r="O9" s="84">
        <f>'BAR BB| Open rates'!AG7*0.9*0.87+25</f>
        <v>15606.7</v>
      </c>
      <c r="P9" s="84">
        <f>'BAR BB| Open rates'!AH7*0.9*0.87+25</f>
        <v>14040.7</v>
      </c>
      <c r="Q9" s="84">
        <f>'BAR BB| Open rates'!AI7*0.9*0.87+25</f>
        <v>15606.7</v>
      </c>
      <c r="R9" s="84">
        <f>'BAR BB| Open rates'!AJ7*0.9*0.87+25</f>
        <v>17172.7</v>
      </c>
      <c r="S9" s="84">
        <f>'BAR BB| Open rates'!AK7*0.9*0.87+25</f>
        <v>17172.7</v>
      </c>
      <c r="T9" s="84">
        <f>'BAR BB| Open rates'!AL7*0.9*0.87+25</f>
        <v>20304.7</v>
      </c>
      <c r="U9" s="84">
        <f>'BAR BB| Open rates'!AM7*0.9*0.87+25</f>
        <v>17172.7</v>
      </c>
      <c r="V9" s="84">
        <f>'BAR BB| Open rates'!AN7*0.9*0.87+25</f>
        <v>23436.7</v>
      </c>
      <c r="W9" s="84">
        <f>'BAR BB| Open rates'!AO7*0.9*0.87+25</f>
        <v>23436.7</v>
      </c>
      <c r="X9" s="84">
        <f>'BAR BB| Open rates'!AP7*0.9*0.87+25</f>
        <v>17172.7</v>
      </c>
      <c r="Y9" s="84">
        <f>'BAR BB| Open rates'!AQ7*0.9*0.87+25</f>
        <v>12474.7</v>
      </c>
      <c r="Z9" s="84">
        <f>'BAR BB| Open rates'!AR7*0.9*0.87+25</f>
        <v>9499.2999999999993</v>
      </c>
      <c r="AA9" s="84">
        <f>'BAR BB| Open rates'!AS7*0.9*0.87+25</f>
        <v>8716.2999999999993</v>
      </c>
      <c r="AB9" s="84">
        <f>'BAR BB| Open rates'!AT7*0.9*0.87+25</f>
        <v>7776.7</v>
      </c>
      <c r="AC9" s="84">
        <f>'BAR BB| Open rates'!AU7*0.9*0.87+25</f>
        <v>7776.7</v>
      </c>
      <c r="AD9" s="84">
        <f>'BAR BB| Open rates'!AV7*0.9*0.87+25</f>
        <v>6210.7</v>
      </c>
      <c r="AE9" s="84">
        <f>'BAR BB| Open rates'!AW7*0.9*0.87+25</f>
        <v>6758.8</v>
      </c>
      <c r="AF9" s="84">
        <f>'BAR BB| Open rates'!AX7*0.9*0.87+25</f>
        <v>6210.7</v>
      </c>
    </row>
    <row r="10" spans="1:32" s="11" customFormat="1" ht="12.75" customHeight="1" x14ac:dyDescent="0.2">
      <c r="A10" s="33" t="s">
        <v>54</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row>
    <row r="11" spans="1:32" s="11" customFormat="1" ht="12.75" customHeight="1" x14ac:dyDescent="0.2">
      <c r="A11" s="42">
        <v>1</v>
      </c>
      <c r="B11" s="84">
        <f>'BAR BB| Open rates'!T9*0.9*0.87+25</f>
        <v>6758.8</v>
      </c>
      <c r="C11" s="84">
        <f>'BAR BB| Open rates'!U9*0.9*0.87+25</f>
        <v>6758.8</v>
      </c>
      <c r="D11" s="84">
        <f>'BAR BB| Open rates'!V9*0.9*0.87+25</f>
        <v>8716.2999999999993</v>
      </c>
      <c r="E11" s="84">
        <f>'BAR BB| Open rates'!W9*0.9*0.87+25</f>
        <v>7776.7</v>
      </c>
      <c r="F11" s="84">
        <f>'BAR BB| Open rates'!X9*0.9*0.87+25</f>
        <v>14040.7</v>
      </c>
      <c r="G11" s="84">
        <f>'BAR BB| Open rates'!Y9*0.9*0.87+25</f>
        <v>28134.7</v>
      </c>
      <c r="H11" s="84">
        <f>'BAR BB| Open rates'!Z9*0.9*0.87+25</f>
        <v>28134.7</v>
      </c>
      <c r="I11" s="84">
        <f>'BAR BB| Open rates'!AA9*0.9*0.87+25</f>
        <v>28134.7</v>
      </c>
      <c r="J11" s="84">
        <f>'BAR BB| Open rates'!AB9*0.9*0.87+25</f>
        <v>30483.7</v>
      </c>
      <c r="K11" s="84">
        <f>'BAR BB| Open rates'!AC9*0.9*0.87+25</f>
        <v>28134.7</v>
      </c>
      <c r="L11" s="84">
        <f>'BAR BB| Open rates'!AD9*0.9*0.87+25</f>
        <v>22653.7</v>
      </c>
      <c r="M11" s="84">
        <f>'BAR BB| Open rates'!AE9*0.9*0.87+25</f>
        <v>15606.7</v>
      </c>
      <c r="N11" s="84">
        <f>'BAR BB| Open rates'!AF9*0.9*0.87+25</f>
        <v>17172.7</v>
      </c>
      <c r="O11" s="84">
        <f>'BAR BB| Open rates'!AG9*0.9*0.87+25</f>
        <v>18738.7</v>
      </c>
      <c r="P11" s="84">
        <f>'BAR BB| Open rates'!AH9*0.9*0.87+25</f>
        <v>17172.7</v>
      </c>
      <c r="Q11" s="84">
        <f>'BAR BB| Open rates'!AI9*0.9*0.87+25</f>
        <v>18738.7</v>
      </c>
      <c r="R11" s="84">
        <f>'BAR BB| Open rates'!AJ9*0.9*0.87+25</f>
        <v>20304.7</v>
      </c>
      <c r="S11" s="84">
        <f>'BAR BB| Open rates'!AK9*0.9*0.87+25</f>
        <v>21870.7</v>
      </c>
      <c r="T11" s="84">
        <f>'BAR BB| Open rates'!AL9*0.9*0.87+25</f>
        <v>25002.7</v>
      </c>
      <c r="U11" s="84">
        <f>'BAR BB| Open rates'!AM9*0.9*0.87+25</f>
        <v>21870.7</v>
      </c>
      <c r="V11" s="84">
        <f>'BAR BB| Open rates'!AN9*0.9*0.87+25</f>
        <v>28134.7</v>
      </c>
      <c r="W11" s="84">
        <f>'BAR BB| Open rates'!AO9*0.9*0.87+25</f>
        <v>29700.7</v>
      </c>
      <c r="X11" s="84">
        <f>'BAR BB| Open rates'!AP9*0.9*0.87+25</f>
        <v>20304.7</v>
      </c>
      <c r="Y11" s="84">
        <f>'BAR BB| Open rates'!AQ9*0.9*0.87+25</f>
        <v>15606.7</v>
      </c>
      <c r="Z11" s="84">
        <f>'BAR BB| Open rates'!AR9*0.9*0.87+25</f>
        <v>12631.3</v>
      </c>
      <c r="AA11" s="84">
        <f>'BAR BB| Open rates'!AS9*0.9*0.87+25</f>
        <v>11848.3</v>
      </c>
      <c r="AB11" s="84">
        <f>'BAR BB| Open rates'!AT9*0.9*0.87+25</f>
        <v>10908.7</v>
      </c>
      <c r="AC11" s="84">
        <f>'BAR BB| Open rates'!AU9*0.9*0.87+25</f>
        <v>8559.7000000000007</v>
      </c>
      <c r="AD11" s="84">
        <f>'BAR BB| Open rates'!AV9*0.9*0.87+25</f>
        <v>9342.7000000000007</v>
      </c>
      <c r="AE11" s="84">
        <f>'BAR BB| Open rates'!AW9*0.9*0.87+25</f>
        <v>9890.7999999999993</v>
      </c>
      <c r="AF11" s="84">
        <f>'BAR BB| Open rates'!AX9*0.9*0.87+25</f>
        <v>9342.7000000000007</v>
      </c>
    </row>
    <row r="12" spans="1:32" s="11" customFormat="1" ht="12.75" customHeight="1" x14ac:dyDescent="0.2">
      <c r="A12" s="42">
        <v>2</v>
      </c>
      <c r="B12" s="84">
        <f>'BAR BB| Open rates'!T10*0.9*0.87+25</f>
        <v>7933.3</v>
      </c>
      <c r="C12" s="84">
        <f>'BAR BB| Open rates'!U10*0.9*0.87+25</f>
        <v>7933.3</v>
      </c>
      <c r="D12" s="84">
        <f>'BAR BB| Open rates'!V10*0.9*0.87+25</f>
        <v>9890.7999999999993</v>
      </c>
      <c r="E12" s="84">
        <f>'BAR BB| Open rates'!W10*0.9*0.87+25</f>
        <v>8951.2000000000007</v>
      </c>
      <c r="F12" s="84">
        <f>'BAR BB| Open rates'!X10*0.9*0.87+25</f>
        <v>15215.2</v>
      </c>
      <c r="G12" s="84">
        <f>'BAR BB| Open rates'!Y10*0.9*0.87+25</f>
        <v>29700.7</v>
      </c>
      <c r="H12" s="84">
        <f>'BAR BB| Open rates'!Z10*0.9*0.87+25</f>
        <v>29700.7</v>
      </c>
      <c r="I12" s="84">
        <f>'BAR BB| Open rates'!AA10*0.9*0.87+25</f>
        <v>29700.7</v>
      </c>
      <c r="J12" s="84">
        <f>'BAR BB| Open rates'!AB10*0.9*0.87+25</f>
        <v>32049.7</v>
      </c>
      <c r="K12" s="84">
        <f>'BAR BB| Open rates'!AC10*0.9*0.87+25</f>
        <v>29700.7</v>
      </c>
      <c r="L12" s="84">
        <f>'BAR BB| Open rates'!AD10*0.9*0.87+25</f>
        <v>24219.7</v>
      </c>
      <c r="M12" s="84">
        <f>'BAR BB| Open rates'!AE10*0.9*0.87+25</f>
        <v>17172.7</v>
      </c>
      <c r="N12" s="84">
        <f>'BAR BB| Open rates'!AF10*0.9*0.87+25</f>
        <v>18738.7</v>
      </c>
      <c r="O12" s="84">
        <f>'BAR BB| Open rates'!AG10*0.9*0.87+25</f>
        <v>20304.7</v>
      </c>
      <c r="P12" s="84">
        <f>'BAR BB| Open rates'!AH10*0.9*0.87+25</f>
        <v>18738.7</v>
      </c>
      <c r="Q12" s="84">
        <f>'BAR BB| Open rates'!AI10*0.9*0.87+25</f>
        <v>20304.7</v>
      </c>
      <c r="R12" s="84">
        <f>'BAR BB| Open rates'!AJ10*0.9*0.87+25</f>
        <v>21870.7</v>
      </c>
      <c r="S12" s="84">
        <f>'BAR BB| Open rates'!AK10*0.9*0.87+25</f>
        <v>23436.7</v>
      </c>
      <c r="T12" s="84">
        <f>'BAR BB| Open rates'!AL10*0.9*0.87+25</f>
        <v>26568.7</v>
      </c>
      <c r="U12" s="84">
        <f>'BAR BB| Open rates'!AM10*0.9*0.87+25</f>
        <v>23436.7</v>
      </c>
      <c r="V12" s="84">
        <f>'BAR BB| Open rates'!AN10*0.9*0.87+25</f>
        <v>29700.7</v>
      </c>
      <c r="W12" s="84">
        <f>'BAR BB| Open rates'!AO10*0.9*0.87+25</f>
        <v>31266.7</v>
      </c>
      <c r="X12" s="84">
        <f>'BAR BB| Open rates'!AP10*0.9*0.87+25</f>
        <v>21870.7</v>
      </c>
      <c r="Y12" s="84">
        <f>'BAR BB| Open rates'!AQ10*0.9*0.87+25</f>
        <v>17172.7</v>
      </c>
      <c r="Z12" s="84">
        <f>'BAR BB| Open rates'!AR10*0.9*0.87+25</f>
        <v>14197.3</v>
      </c>
      <c r="AA12" s="84">
        <f>'BAR BB| Open rates'!AS10*0.9*0.87+25</f>
        <v>13414.3</v>
      </c>
      <c r="AB12" s="84">
        <f>'BAR BB| Open rates'!AT10*0.9*0.87+25</f>
        <v>12474.7</v>
      </c>
      <c r="AC12" s="84">
        <f>'BAR BB| Open rates'!AU10*0.9*0.87+25</f>
        <v>10125.700000000001</v>
      </c>
      <c r="AD12" s="84">
        <f>'BAR BB| Open rates'!AV10*0.9*0.87+25</f>
        <v>10908.7</v>
      </c>
      <c r="AE12" s="84">
        <f>'BAR BB| Open rates'!AW10*0.9*0.87+25</f>
        <v>11456.8</v>
      </c>
      <c r="AF12" s="84">
        <f>'BAR BB| Open rates'!AX10*0.9*0.87+25</f>
        <v>10908.7</v>
      </c>
    </row>
    <row r="13" spans="1:32" s="11" customFormat="1" ht="12.75" customHeight="1" x14ac:dyDescent="0.2">
      <c r="A13" s="33" t="s">
        <v>151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row>
    <row r="14" spans="1:32" s="11" customFormat="1" ht="12.75" customHeight="1" x14ac:dyDescent="0.2">
      <c r="A14" s="42">
        <v>1</v>
      </c>
      <c r="B14" s="84">
        <f>'BAR BB| Open rates'!T12*0.9*0.87+25</f>
        <v>7541.8</v>
      </c>
      <c r="C14" s="84">
        <f>'BAR BB| Open rates'!U12*0.9*0.87+25</f>
        <v>7541.8</v>
      </c>
      <c r="D14" s="84">
        <f>'BAR BB| Open rates'!V12*0.9*0.87+25</f>
        <v>9499.2999999999993</v>
      </c>
      <c r="E14" s="84">
        <f>'BAR BB| Open rates'!W12*0.9*0.87+25</f>
        <v>8559.7000000000007</v>
      </c>
      <c r="F14" s="84">
        <f>'BAR BB| Open rates'!X12*0.9*0.87+25</f>
        <v>14823.7</v>
      </c>
      <c r="G14" s="84">
        <f>'BAR BB| Open rates'!Y12*0.9*0.87+25</f>
        <v>29700.7</v>
      </c>
      <c r="H14" s="84">
        <f>'BAR BB| Open rates'!Z12*0.9*0.87+25</f>
        <v>29700.7</v>
      </c>
      <c r="I14" s="84">
        <f>'BAR BB| Open rates'!AA12*0.9*0.87+25</f>
        <v>29700.7</v>
      </c>
      <c r="J14" s="84">
        <f>'BAR BB| Open rates'!AB12*0.9*0.87+25</f>
        <v>32049.7</v>
      </c>
      <c r="K14" s="84">
        <f>'BAR BB| Open rates'!AC12*0.9*0.87+25</f>
        <v>29700.7</v>
      </c>
      <c r="L14" s="84">
        <f>'BAR BB| Open rates'!AD12*0.9*0.87+25</f>
        <v>24219.7</v>
      </c>
      <c r="M14" s="84">
        <f>'BAR BB| Open rates'!AE12*0.9*0.87+25</f>
        <v>17172.7</v>
      </c>
      <c r="N14" s="84">
        <f>'BAR BB| Open rates'!AF12*0.9*0.87+25</f>
        <v>18738.7</v>
      </c>
      <c r="O14" s="84">
        <f>'BAR BB| Open rates'!AG12*0.9*0.87+25</f>
        <v>20304.7</v>
      </c>
      <c r="P14" s="84">
        <f>'BAR BB| Open rates'!AH12*0.9*0.87+25</f>
        <v>18738.7</v>
      </c>
      <c r="Q14" s="84">
        <f>'BAR BB| Open rates'!AI12*0.9*0.87+25</f>
        <v>20304.7</v>
      </c>
      <c r="R14" s="84">
        <f>'BAR BB| Open rates'!AJ12*0.9*0.87+25</f>
        <v>21870.7</v>
      </c>
      <c r="S14" s="84">
        <f>'BAR BB| Open rates'!AK12*0.9*0.87+25</f>
        <v>24219.7</v>
      </c>
      <c r="T14" s="84">
        <f>'BAR BB| Open rates'!AL12*0.9*0.87+25</f>
        <v>27351.7</v>
      </c>
      <c r="U14" s="84">
        <f>'BAR BB| Open rates'!AM12*0.9*0.87+25</f>
        <v>24219.7</v>
      </c>
      <c r="V14" s="84">
        <f>'BAR BB| Open rates'!AN12*0.9*0.87+25</f>
        <v>30483.7</v>
      </c>
      <c r="W14" s="84">
        <f>'BAR BB| Open rates'!AO12*0.9*0.87+25</f>
        <v>33615.699999999997</v>
      </c>
      <c r="X14" s="84">
        <f>'BAR BB| Open rates'!AP12*0.9*0.87+25</f>
        <v>21870.7</v>
      </c>
      <c r="Y14" s="84">
        <f>'BAR BB| Open rates'!AQ12*0.9*0.87+25</f>
        <v>17172.7</v>
      </c>
      <c r="Z14" s="84">
        <f>'BAR BB| Open rates'!AR12*0.9*0.87+25</f>
        <v>14197.3</v>
      </c>
      <c r="AA14" s="84">
        <f>'BAR BB| Open rates'!AS12*0.9*0.87+25</f>
        <v>13414.3</v>
      </c>
      <c r="AB14" s="84">
        <f>'BAR BB| Open rates'!AT12*0.9*0.87+25</f>
        <v>12474.7</v>
      </c>
      <c r="AC14" s="84">
        <f>'BAR BB| Open rates'!AU12*0.9*0.87+25</f>
        <v>8951.2000000000007</v>
      </c>
      <c r="AD14" s="84">
        <f>'BAR BB| Open rates'!AV12*0.9*0.87+25</f>
        <v>10908.7</v>
      </c>
      <c r="AE14" s="84">
        <f>'BAR BB| Open rates'!AW12*0.9*0.87+25</f>
        <v>11456.8</v>
      </c>
      <c r="AF14" s="84">
        <f>'BAR BB| Open rates'!AX12*0.9*0.87+25</f>
        <v>10908.7</v>
      </c>
    </row>
    <row r="15" spans="1:32" s="11" customFormat="1" ht="12.75" customHeight="1" x14ac:dyDescent="0.2">
      <c r="A15" s="42">
        <v>2</v>
      </c>
      <c r="B15" s="84">
        <f>'BAR BB| Open rates'!T13*0.9*0.87+25</f>
        <v>8716.2999999999993</v>
      </c>
      <c r="C15" s="84">
        <f>'BAR BB| Open rates'!U13*0.9*0.87+25</f>
        <v>8716.2999999999993</v>
      </c>
      <c r="D15" s="84">
        <f>'BAR BB| Open rates'!V13*0.9*0.87+25</f>
        <v>10673.8</v>
      </c>
      <c r="E15" s="84">
        <f>'BAR BB| Open rates'!W13*0.9*0.87+25</f>
        <v>9734.2000000000007</v>
      </c>
      <c r="F15" s="84">
        <f>'BAR BB| Open rates'!X13*0.9*0.87+25</f>
        <v>15998.2</v>
      </c>
      <c r="G15" s="84">
        <f>'BAR BB| Open rates'!Y13*0.9*0.87+25</f>
        <v>31266.7</v>
      </c>
      <c r="H15" s="84">
        <f>'BAR BB| Open rates'!Z13*0.9*0.87+25</f>
        <v>31266.7</v>
      </c>
      <c r="I15" s="84">
        <f>'BAR BB| Open rates'!AA13*0.9*0.87+25</f>
        <v>31266.7</v>
      </c>
      <c r="J15" s="84">
        <f>'BAR BB| Open rates'!AB13*0.9*0.87+25</f>
        <v>33615.699999999997</v>
      </c>
      <c r="K15" s="84">
        <f>'BAR BB| Open rates'!AC13*0.9*0.87+25</f>
        <v>31266.7</v>
      </c>
      <c r="L15" s="84">
        <f>'BAR BB| Open rates'!AD13*0.9*0.87+25</f>
        <v>25785.7</v>
      </c>
      <c r="M15" s="84">
        <f>'BAR BB| Open rates'!AE13*0.9*0.87+25</f>
        <v>18738.7</v>
      </c>
      <c r="N15" s="84">
        <f>'BAR BB| Open rates'!AF13*0.9*0.87+25</f>
        <v>20304.7</v>
      </c>
      <c r="O15" s="84">
        <f>'BAR BB| Open rates'!AG13*0.9*0.87+25</f>
        <v>21870.7</v>
      </c>
      <c r="P15" s="84">
        <f>'BAR BB| Open rates'!AH13*0.9*0.87+25</f>
        <v>20304.7</v>
      </c>
      <c r="Q15" s="84">
        <f>'BAR BB| Open rates'!AI13*0.9*0.87+25</f>
        <v>21870.7</v>
      </c>
      <c r="R15" s="84">
        <f>'BAR BB| Open rates'!AJ13*0.9*0.87+25</f>
        <v>23436.7</v>
      </c>
      <c r="S15" s="84">
        <f>'BAR BB| Open rates'!AK13*0.9*0.87+25</f>
        <v>25785.7</v>
      </c>
      <c r="T15" s="84">
        <f>'BAR BB| Open rates'!AL13*0.9*0.87+25</f>
        <v>28917.7</v>
      </c>
      <c r="U15" s="84">
        <f>'BAR BB| Open rates'!AM13*0.9*0.87+25</f>
        <v>25785.7</v>
      </c>
      <c r="V15" s="84">
        <f>'BAR BB| Open rates'!AN13*0.9*0.87+25</f>
        <v>32049.7</v>
      </c>
      <c r="W15" s="84">
        <f>'BAR BB| Open rates'!AO13*0.9*0.87+25</f>
        <v>35181.699999999997</v>
      </c>
      <c r="X15" s="84">
        <f>'BAR BB| Open rates'!AP13*0.9*0.87+25</f>
        <v>23436.7</v>
      </c>
      <c r="Y15" s="84">
        <f>'BAR BB| Open rates'!AQ13*0.9*0.87+25</f>
        <v>18738.7</v>
      </c>
      <c r="Z15" s="84">
        <f>'BAR BB| Open rates'!AR13*0.9*0.87+25</f>
        <v>15763.3</v>
      </c>
      <c r="AA15" s="84">
        <f>'BAR BB| Open rates'!AS13*0.9*0.87+25</f>
        <v>14980.3</v>
      </c>
      <c r="AB15" s="84">
        <f>'BAR BB| Open rates'!AT13*0.9*0.87+25</f>
        <v>14040.7</v>
      </c>
      <c r="AC15" s="84">
        <f>'BAR BB| Open rates'!AU13*0.9*0.87+25</f>
        <v>10517.2</v>
      </c>
      <c r="AD15" s="84">
        <f>'BAR BB| Open rates'!AV13*0.9*0.87+25</f>
        <v>12474.7</v>
      </c>
      <c r="AE15" s="84">
        <f>'BAR BB| Open rates'!AW13*0.9*0.87+25</f>
        <v>13022.8</v>
      </c>
      <c r="AF15" s="84">
        <f>'BAR BB| Open rates'!AX13*0.9*0.87+25</f>
        <v>12474.7</v>
      </c>
    </row>
    <row r="16" spans="1:32" s="11" customFormat="1" ht="12.75" customHeight="1" x14ac:dyDescent="0.2">
      <c r="A16" s="123"/>
    </row>
    <row r="17" spans="1:1" x14ac:dyDescent="0.2">
      <c r="A17" s="277" t="s">
        <v>157</v>
      </c>
    </row>
    <row r="18" spans="1:1" x14ac:dyDescent="0.2">
      <c r="A18" s="277"/>
    </row>
    <row r="19" spans="1:1" ht="13.5" thickBot="1" x14ac:dyDescent="0.25">
      <c r="A19" s="123"/>
    </row>
    <row r="20" spans="1:1" s="11" customFormat="1" ht="266.25" customHeight="1" thickBot="1" x14ac:dyDescent="0.25">
      <c r="A20" s="202" t="s">
        <v>293</v>
      </c>
    </row>
    <row r="21" spans="1:1" s="11" customFormat="1" ht="12.75" customHeight="1" x14ac:dyDescent="0.2"/>
    <row r="22" spans="1:1" x14ac:dyDescent="0.2">
      <c r="A22" s="150" t="s">
        <v>80</v>
      </c>
    </row>
    <row r="23" spans="1:1" ht="25.5" customHeight="1" x14ac:dyDescent="0.2">
      <c r="A23" s="201" t="s">
        <v>291</v>
      </c>
    </row>
    <row r="24" spans="1:1" ht="49.5" customHeight="1" x14ac:dyDescent="0.2">
      <c r="A24" s="201" t="s">
        <v>292</v>
      </c>
    </row>
    <row r="25" spans="1:1" ht="12.75" customHeight="1" x14ac:dyDescent="0.2">
      <c r="A25"/>
    </row>
    <row r="26" spans="1:1" x14ac:dyDescent="0.2">
      <c r="A26" s="136" t="s">
        <v>58</v>
      </c>
    </row>
    <row r="27" spans="1:1" s="149" customFormat="1" ht="35.25" customHeight="1" x14ac:dyDescent="0.2">
      <c r="A27" s="137" t="s">
        <v>163</v>
      </c>
    </row>
    <row r="28" spans="1:1" s="149" customFormat="1" ht="35.25" customHeight="1" x14ac:dyDescent="0.2">
      <c r="A28" s="145" t="s">
        <v>188</v>
      </c>
    </row>
    <row r="29" spans="1:1" s="149" customFormat="1" ht="35.25" customHeight="1" x14ac:dyDescent="0.2">
      <c r="A29" s="137" t="s">
        <v>164</v>
      </c>
    </row>
    <row r="30" spans="1:1" s="149" customFormat="1" ht="13.5" customHeight="1" x14ac:dyDescent="0.2">
      <c r="A30" s="137" t="s">
        <v>165</v>
      </c>
    </row>
    <row r="31" spans="1:1" s="149" customFormat="1" ht="35.25" customHeight="1" x14ac:dyDescent="0.2">
      <c r="A31" s="137" t="s">
        <v>162</v>
      </c>
    </row>
    <row r="32" spans="1:1" ht="24" x14ac:dyDescent="0.2">
      <c r="A32" s="141" t="s">
        <v>173</v>
      </c>
    </row>
    <row r="33" spans="1:1" s="149" customFormat="1" ht="26.25" customHeight="1" x14ac:dyDescent="0.2">
      <c r="A33" s="151"/>
    </row>
    <row r="34" spans="1:1" s="149" customFormat="1" ht="12" customHeight="1" x14ac:dyDescent="0.2">
      <c r="A34" s="151"/>
    </row>
    <row r="35" spans="1:1" s="149" customFormat="1" ht="198.75" customHeight="1" x14ac:dyDescent="0.2">
      <c r="A35" s="178" t="s">
        <v>208</v>
      </c>
    </row>
    <row r="36" spans="1:1" x14ac:dyDescent="0.2">
      <c r="A36" s="142"/>
    </row>
    <row r="37" spans="1:1" ht="24" x14ac:dyDescent="0.2">
      <c r="A37" s="150" t="s">
        <v>92</v>
      </c>
    </row>
    <row r="38" spans="1:1" ht="40.5" hidden="1" customHeight="1" x14ac:dyDescent="0.2">
      <c r="A38" s="199" t="s">
        <v>222</v>
      </c>
    </row>
    <row r="39" spans="1:1" s="11" customFormat="1" ht="24" customHeight="1" x14ac:dyDescent="0.2">
      <c r="A39" s="203" t="s">
        <v>275</v>
      </c>
    </row>
    <row r="40" spans="1:1" x14ac:dyDescent="0.2">
      <c r="A40" s="13"/>
    </row>
    <row r="41" spans="1:1" x14ac:dyDescent="0.2">
      <c r="A41" s="138" t="s">
        <v>65</v>
      </c>
    </row>
    <row r="42" spans="1:1" ht="98.25" customHeight="1" x14ac:dyDescent="0.2">
      <c r="A42" s="146" t="s">
        <v>261</v>
      </c>
    </row>
    <row r="43" spans="1:1" x14ac:dyDescent="0.2">
      <c r="A43" s="132"/>
    </row>
    <row r="44" spans="1:1" x14ac:dyDescent="0.2">
      <c r="A44" s="139"/>
    </row>
    <row r="45" spans="1:1" x14ac:dyDescent="0.2">
      <c r="A45" s="139"/>
    </row>
    <row r="46" spans="1:1" x14ac:dyDescent="0.2">
      <c r="A46" s="139"/>
    </row>
    <row r="47" spans="1:1" x14ac:dyDescent="0.2">
      <c r="A47" s="139"/>
    </row>
    <row r="48" spans="1:1" x14ac:dyDescent="0.2">
      <c r="A48" s="139"/>
    </row>
    <row r="49" spans="1:1" x14ac:dyDescent="0.2">
      <c r="A49" s="139"/>
    </row>
    <row r="50" spans="1:1" x14ac:dyDescent="0.2">
      <c r="A50" s="139"/>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sheetData>
  <mergeCells count="1">
    <mergeCell ref="A17:A18"/>
  </mergeCells>
  <pageMargins left="0.7" right="0.7" top="0.75" bottom="0.75" header="0.3" footer="0.3"/>
  <pageSetup paperSize="9" orientation="portrait" horizontalDpi="4294967295" verticalDpi="4294967295"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B236"/>
  <sheetViews>
    <sheetView workbookViewId="0">
      <pane xSplit="1" topLeftCell="B1" activePane="topRight" state="frozen"/>
      <selection activeCell="A10" sqref="A10"/>
      <selection pane="topRight" activeCell="E19" sqref="E19"/>
    </sheetView>
  </sheetViews>
  <sheetFormatPr defaultColWidth="10.140625" defaultRowHeight="12.75" x14ac:dyDescent="0.2"/>
  <cols>
    <col min="1" max="1" width="45.28515625" style="5" customWidth="1"/>
  </cols>
  <sheetData>
    <row r="1" spans="1:2" ht="24" x14ac:dyDescent="0.2">
      <c r="A1" s="47" t="s">
        <v>50</v>
      </c>
    </row>
    <row r="2" spans="1:2" s="11" customFormat="1" ht="24" customHeight="1" x14ac:dyDescent="0.2">
      <c r="A2" s="134" t="s">
        <v>166</v>
      </c>
    </row>
    <row r="3" spans="1:2" s="11" customFormat="1" ht="12.75" customHeight="1" x14ac:dyDescent="0.2">
      <c r="A3" s="131" t="s">
        <v>229</v>
      </c>
    </row>
    <row r="4" spans="1:2" ht="21.75" customHeight="1" x14ac:dyDescent="0.2">
      <c r="A4" s="154" t="s">
        <v>52</v>
      </c>
      <c r="B4" s="143" t="e">
        <f>'BAR BB| Open rates'!#REF!</f>
        <v>#REF!</v>
      </c>
    </row>
    <row r="5" spans="1:2" ht="21.75" customHeight="1" x14ac:dyDescent="0.2">
      <c r="A5" s="154"/>
      <c r="B5" s="143" t="e">
        <f>'BAR BB| Open rates'!#REF!</f>
        <v>#REF!</v>
      </c>
    </row>
    <row r="6" spans="1:2" s="11" customFormat="1" ht="12.75" customHeight="1" x14ac:dyDescent="0.2">
      <c r="A6" s="33" t="s">
        <v>53</v>
      </c>
      <c r="B6" s="135"/>
    </row>
    <row r="7" spans="1:2" s="11" customFormat="1" ht="12.75" customHeight="1" x14ac:dyDescent="0.2">
      <c r="A7" s="42">
        <v>1</v>
      </c>
      <c r="B7" s="84" t="e">
        <f>'BAR BB| Open rates'!#REF!*0.9*0.87+25</f>
        <v>#REF!</v>
      </c>
    </row>
    <row r="8" spans="1:2" s="11" customFormat="1" ht="12.75" customHeight="1" x14ac:dyDescent="0.2">
      <c r="A8" s="42">
        <v>2</v>
      </c>
      <c r="B8" s="84" t="e">
        <f>'BAR BB| Open rates'!#REF!*0.9*0.87+25</f>
        <v>#REF!</v>
      </c>
    </row>
    <row r="9" spans="1:2" s="11" customFormat="1" ht="12.75" customHeight="1" x14ac:dyDescent="0.2">
      <c r="A9" s="33" t="s">
        <v>54</v>
      </c>
      <c r="B9" s="84"/>
    </row>
    <row r="10" spans="1:2" s="11" customFormat="1" ht="12.75" customHeight="1" x14ac:dyDescent="0.2">
      <c r="A10" s="42">
        <v>1</v>
      </c>
      <c r="B10" s="84" t="e">
        <f>'BAR BB| Open rates'!#REF!*0.9*0.87+25</f>
        <v>#REF!</v>
      </c>
    </row>
    <row r="11" spans="1:2" s="11" customFormat="1" ht="12.75" customHeight="1" x14ac:dyDescent="0.2">
      <c r="A11" s="42">
        <v>2</v>
      </c>
      <c r="B11" s="84" t="e">
        <f>'BAR BB| Open rates'!#REF!*0.9*0.87+25</f>
        <v>#REF!</v>
      </c>
    </row>
    <row r="12" spans="1:2" s="11" customFormat="1" ht="12.75" customHeight="1" x14ac:dyDescent="0.2">
      <c r="A12" s="33" t="s">
        <v>151</v>
      </c>
      <c r="B12" s="84"/>
    </row>
    <row r="13" spans="1:2" s="11" customFormat="1" ht="12.75" customHeight="1" x14ac:dyDescent="0.2">
      <c r="A13" s="42">
        <v>1</v>
      </c>
      <c r="B13" s="84" t="e">
        <f>'BAR BB| Open rates'!#REF!*0.9*0.87+25</f>
        <v>#REF!</v>
      </c>
    </row>
    <row r="14" spans="1:2" s="11" customFormat="1" ht="12.75" customHeight="1" x14ac:dyDescent="0.2">
      <c r="A14" s="161">
        <v>2</v>
      </c>
      <c r="B14" s="84" t="e">
        <f>'BAR BB| Open rates'!#REF!*0.9*0.87+25</f>
        <v>#REF!</v>
      </c>
    </row>
    <row r="15" spans="1:2" s="11" customFormat="1" ht="12.75" customHeight="1" x14ac:dyDescent="0.2">
      <c r="A15" s="123"/>
    </row>
    <row r="16" spans="1:2" x14ac:dyDescent="0.2">
      <c r="A16" s="277" t="s">
        <v>157</v>
      </c>
    </row>
    <row r="17" spans="1:1" x14ac:dyDescent="0.2">
      <c r="A17" s="277"/>
    </row>
    <row r="18" spans="1:1" ht="13.5" thickBot="1" x14ac:dyDescent="0.25">
      <c r="A18" s="123"/>
    </row>
    <row r="19" spans="1:1" s="11" customFormat="1" ht="266.25" customHeight="1" thickBot="1" x14ac:dyDescent="0.25">
      <c r="A19" s="202" t="s">
        <v>293</v>
      </c>
    </row>
    <row r="20" spans="1:1" s="11" customFormat="1" ht="12.75" customHeight="1" x14ac:dyDescent="0.2"/>
    <row r="21" spans="1:1" x14ac:dyDescent="0.2">
      <c r="A21" s="150" t="s">
        <v>80</v>
      </c>
    </row>
    <row r="22" spans="1:1" ht="25.5" customHeight="1" x14ac:dyDescent="0.2">
      <c r="A22" s="201" t="s">
        <v>291</v>
      </c>
    </row>
    <row r="23" spans="1:1" ht="49.5" customHeight="1" x14ac:dyDescent="0.2">
      <c r="A23" s="201" t="s">
        <v>292</v>
      </c>
    </row>
    <row r="24" spans="1:1" ht="12.75" customHeight="1" x14ac:dyDescent="0.2">
      <c r="A24"/>
    </row>
    <row r="25" spans="1:1" x14ac:dyDescent="0.2">
      <c r="A25" s="136" t="s">
        <v>58</v>
      </c>
    </row>
    <row r="26" spans="1:1" s="149" customFormat="1" ht="35.25" customHeight="1" x14ac:dyDescent="0.2">
      <c r="A26" s="137" t="s">
        <v>163</v>
      </c>
    </row>
    <row r="27" spans="1:1" s="149" customFormat="1" ht="35.25" customHeight="1" x14ac:dyDescent="0.2">
      <c r="A27" s="145" t="s">
        <v>188</v>
      </c>
    </row>
    <row r="28" spans="1:1" s="149" customFormat="1" ht="35.25" customHeight="1" x14ac:dyDescent="0.2">
      <c r="A28" s="137" t="s">
        <v>164</v>
      </c>
    </row>
    <row r="29" spans="1:1" s="149" customFormat="1" ht="13.5" customHeight="1" x14ac:dyDescent="0.2">
      <c r="A29" s="137" t="s">
        <v>165</v>
      </c>
    </row>
    <row r="30" spans="1:1" s="149" customFormat="1" ht="35.25" customHeight="1" x14ac:dyDescent="0.2">
      <c r="A30" s="137" t="s">
        <v>162</v>
      </c>
    </row>
    <row r="31" spans="1:1" ht="24" x14ac:dyDescent="0.2">
      <c r="A31" s="141" t="s">
        <v>173</v>
      </c>
    </row>
    <row r="32" spans="1:1" s="149" customFormat="1" ht="26.25" customHeight="1" x14ac:dyDescent="0.2">
      <c r="A32" s="151"/>
    </row>
    <row r="33" spans="1:1" s="149" customFormat="1" ht="12" customHeight="1" x14ac:dyDescent="0.2">
      <c r="A33" s="151"/>
    </row>
    <row r="34" spans="1:1" s="149" customFormat="1" ht="198.75" customHeight="1" x14ac:dyDescent="0.2">
      <c r="A34" s="178" t="s">
        <v>208</v>
      </c>
    </row>
    <row r="35" spans="1:1" x14ac:dyDescent="0.2">
      <c r="A35" s="142"/>
    </row>
    <row r="36" spans="1:1" ht="24" x14ac:dyDescent="0.2">
      <c r="A36" s="150" t="s">
        <v>92</v>
      </c>
    </row>
    <row r="37" spans="1:1" ht="40.5" hidden="1" customHeight="1" x14ac:dyDescent="0.2">
      <c r="A37" s="199" t="s">
        <v>222</v>
      </c>
    </row>
    <row r="38" spans="1:1" s="11" customFormat="1" ht="24" customHeight="1" x14ac:dyDescent="0.2">
      <c r="A38" s="203" t="s">
        <v>275</v>
      </c>
    </row>
    <row r="39" spans="1:1" x14ac:dyDescent="0.2">
      <c r="A39" s="13"/>
    </row>
    <row r="40" spans="1:1" x14ac:dyDescent="0.2">
      <c r="A40" s="138" t="s">
        <v>65</v>
      </c>
    </row>
    <row r="41" spans="1:1" ht="98.25" customHeight="1" x14ac:dyDescent="0.2">
      <c r="A41" s="146" t="s">
        <v>261</v>
      </c>
    </row>
    <row r="42" spans="1:1" x14ac:dyDescent="0.2">
      <c r="A42" s="132"/>
    </row>
    <row r="43" spans="1:1" x14ac:dyDescent="0.2">
      <c r="A43" s="139"/>
    </row>
    <row r="44" spans="1:1" x14ac:dyDescent="0.2">
      <c r="A44" s="139"/>
    </row>
    <row r="45" spans="1:1" x14ac:dyDescent="0.2">
      <c r="A45" s="139"/>
    </row>
    <row r="46" spans="1:1" x14ac:dyDescent="0.2">
      <c r="A46" s="139"/>
    </row>
    <row r="47" spans="1:1" x14ac:dyDescent="0.2">
      <c r="A47" s="139"/>
    </row>
    <row r="48" spans="1:1" x14ac:dyDescent="0.2">
      <c r="A48" s="139"/>
    </row>
    <row r="49" spans="1:1" x14ac:dyDescent="0.2">
      <c r="A49" s="139"/>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sheetData>
  <mergeCells count="1">
    <mergeCell ref="A16:A17"/>
  </mergeCells>
  <pageMargins left="0.7" right="0.7" top="0.75" bottom="0.75" header="0.3" footer="0.3"/>
  <pageSetup paperSize="9" orientation="portrait" horizontalDpi="4294967295" verticalDpi="4294967295"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CCFF"/>
  </sheetPr>
  <dimension ref="A1:V272"/>
  <sheetViews>
    <sheetView workbookViewId="0">
      <pane xSplit="1" topLeftCell="B1" activePane="topRight" state="frozen"/>
      <selection activeCell="A10" sqref="A10"/>
      <selection pane="topRight" activeCell="E45" sqref="E45"/>
    </sheetView>
  </sheetViews>
  <sheetFormatPr defaultColWidth="10.140625" defaultRowHeight="12.75" x14ac:dyDescent="0.2"/>
  <cols>
    <col min="1" max="1" width="45.28515625" style="5" customWidth="1"/>
  </cols>
  <sheetData>
    <row r="1" spans="1:22" ht="24" x14ac:dyDescent="0.2">
      <c r="A1" s="47" t="s">
        <v>50</v>
      </c>
    </row>
    <row r="2" spans="1:22" ht="13.5" customHeight="1" x14ac:dyDescent="0.2">
      <c r="A2"/>
    </row>
    <row r="3" spans="1:22" hidden="1" x14ac:dyDescent="0.2">
      <c r="A3" s="157" t="s">
        <v>170</v>
      </c>
    </row>
    <row r="4" spans="1:22" ht="21.75" hidden="1" customHeight="1" x14ac:dyDescent="0.2">
      <c r="A4" s="158" t="s">
        <v>52</v>
      </c>
      <c r="B4" s="143" t="e">
        <f>'BAR BB| Open rates'!#REF!</f>
        <v>#REF!</v>
      </c>
      <c r="C4" s="143" t="e">
        <f>'BAR BB| Open rates'!#REF!</f>
        <v>#REF!</v>
      </c>
      <c r="D4" s="143" t="e">
        <f>'BAR BB| Open rates'!#REF!</f>
        <v>#REF!</v>
      </c>
      <c r="E4" s="143" t="e">
        <f>'BAR BB| Open rates'!#REF!</f>
        <v>#REF!</v>
      </c>
      <c r="F4" s="143" t="e">
        <f>'BAR BB| Open rates'!#REF!</f>
        <v>#REF!</v>
      </c>
      <c r="G4" s="143" t="e">
        <f>'BAR BB| Open rates'!#REF!</f>
        <v>#REF!</v>
      </c>
      <c r="H4" s="143" t="e">
        <f>'BAR BB| Open rates'!#REF!</f>
        <v>#REF!</v>
      </c>
      <c r="I4" s="143" t="e">
        <f>'BAR BB| Open rates'!#REF!</f>
        <v>#REF!</v>
      </c>
      <c r="J4" s="143" t="e">
        <f>'BAR BB| Open rates'!#REF!</f>
        <v>#REF!</v>
      </c>
      <c r="K4" s="143" t="e">
        <f>'BAR BB| Open rates'!#REF!</f>
        <v>#REF!</v>
      </c>
      <c r="L4" s="143" t="e">
        <f>'BAR BB| Open rates'!#REF!</f>
        <v>#REF!</v>
      </c>
      <c r="M4" s="143" t="e">
        <f>'BAR BB| Open rates'!#REF!</f>
        <v>#REF!</v>
      </c>
      <c r="N4" s="143" t="e">
        <f>'BAR BB| Open rates'!#REF!</f>
        <v>#REF!</v>
      </c>
      <c r="O4" s="143" t="e">
        <f>'BAR BB| Open rates'!#REF!</f>
        <v>#REF!</v>
      </c>
      <c r="P4" s="143" t="e">
        <f>'BAR BB| Open rates'!#REF!</f>
        <v>#REF!</v>
      </c>
      <c r="Q4" s="143" t="e">
        <f>'BAR BB| Open rates'!#REF!</f>
        <v>#REF!</v>
      </c>
      <c r="R4" s="143" t="e">
        <f>'BAR BB| Open rates'!#REF!</f>
        <v>#REF!</v>
      </c>
      <c r="S4" s="143" t="e">
        <f>'BAR BB| Open rates'!#REF!</f>
        <v>#REF!</v>
      </c>
      <c r="T4" s="143" t="e">
        <f>'BAR BB| Open rates'!#REF!</f>
        <v>#REF!</v>
      </c>
      <c r="U4" s="143" t="e">
        <f>'BAR BB| Open rates'!#REF!</f>
        <v>#REF!</v>
      </c>
      <c r="V4" s="143" t="e">
        <f>'BAR BB| Open rates'!#REF!</f>
        <v>#REF!</v>
      </c>
    </row>
    <row r="5" spans="1:22" ht="21.75" hidden="1" customHeight="1" x14ac:dyDescent="0.2">
      <c r="A5" s="154"/>
      <c r="B5" s="143" t="e">
        <f>'BAR BB| Open rates'!#REF!</f>
        <v>#REF!</v>
      </c>
      <c r="C5" s="143" t="e">
        <f>'BAR BB| Open rates'!#REF!</f>
        <v>#REF!</v>
      </c>
      <c r="D5" s="143" t="e">
        <f>'BAR BB| Open rates'!#REF!</f>
        <v>#REF!</v>
      </c>
      <c r="E5" s="143" t="e">
        <f>'BAR BB| Open rates'!#REF!</f>
        <v>#REF!</v>
      </c>
      <c r="F5" s="143" t="e">
        <f>'BAR BB| Open rates'!#REF!</f>
        <v>#REF!</v>
      </c>
      <c r="G5" s="143" t="e">
        <f>'BAR BB| Open rates'!#REF!</f>
        <v>#REF!</v>
      </c>
      <c r="H5" s="143" t="e">
        <f>'BAR BB| Open rates'!#REF!</f>
        <v>#REF!</v>
      </c>
      <c r="I5" s="143" t="e">
        <f>'BAR BB| Open rates'!#REF!</f>
        <v>#REF!</v>
      </c>
      <c r="J5" s="143" t="e">
        <f>'BAR BB| Open rates'!#REF!</f>
        <v>#REF!</v>
      </c>
      <c r="K5" s="143" t="e">
        <f>'BAR BB| Open rates'!#REF!</f>
        <v>#REF!</v>
      </c>
      <c r="L5" s="143" t="e">
        <f>'BAR BB| Open rates'!#REF!</f>
        <v>#REF!</v>
      </c>
      <c r="M5" s="143" t="e">
        <f>'BAR BB| Open rates'!#REF!</f>
        <v>#REF!</v>
      </c>
      <c r="N5" s="143" t="e">
        <f>'BAR BB| Open rates'!#REF!</f>
        <v>#REF!</v>
      </c>
      <c r="O5" s="143" t="e">
        <f>'BAR BB| Open rates'!#REF!</f>
        <v>#REF!</v>
      </c>
      <c r="P5" s="143" t="e">
        <f>'BAR BB| Open rates'!#REF!</f>
        <v>#REF!</v>
      </c>
      <c r="Q5" s="143" t="e">
        <f>'BAR BB| Open rates'!#REF!</f>
        <v>#REF!</v>
      </c>
      <c r="R5" s="143" t="e">
        <f>'BAR BB| Open rates'!#REF!</f>
        <v>#REF!</v>
      </c>
      <c r="S5" s="143" t="e">
        <f>'BAR BB| Open rates'!#REF!</f>
        <v>#REF!</v>
      </c>
      <c r="T5" s="143" t="e">
        <f>'BAR BB| Open rates'!#REF!</f>
        <v>#REF!</v>
      </c>
      <c r="U5" s="143" t="e">
        <f>'BAR BB| Open rates'!#REF!</f>
        <v>#REF!</v>
      </c>
      <c r="V5" s="143" t="e">
        <f>'BAR BB| Open rates'!#REF!</f>
        <v>#REF!</v>
      </c>
    </row>
    <row r="6" spans="1:22" s="11" customFormat="1" ht="12.75" hidden="1" customHeight="1" x14ac:dyDescent="0.2">
      <c r="A6" s="155" t="s">
        <v>53</v>
      </c>
      <c r="B6" s="152"/>
      <c r="C6" s="152"/>
      <c r="D6" s="152"/>
      <c r="E6" s="152"/>
      <c r="F6" s="152"/>
      <c r="G6" s="152"/>
      <c r="H6" s="152"/>
      <c r="I6" s="152"/>
      <c r="J6" s="152"/>
      <c r="K6" s="152"/>
      <c r="L6" s="152"/>
      <c r="M6" s="152"/>
      <c r="N6" s="152"/>
      <c r="O6" s="152"/>
      <c r="P6" s="152"/>
      <c r="Q6" s="152"/>
      <c r="R6" s="152"/>
      <c r="S6" s="152"/>
      <c r="T6" s="152"/>
      <c r="U6" s="152"/>
      <c r="V6" s="152"/>
    </row>
    <row r="7" spans="1:22" s="11" customFormat="1" ht="12.75" hidden="1" customHeight="1" x14ac:dyDescent="0.2">
      <c r="A7" s="156">
        <v>1</v>
      </c>
      <c r="B7" s="153" t="e">
        <f>'BAR BB| Open rates'!#REF!</f>
        <v>#REF!</v>
      </c>
      <c r="C7" s="153" t="e">
        <f>'BAR BB| Open rates'!#REF!</f>
        <v>#REF!</v>
      </c>
      <c r="D7" s="153" t="e">
        <f>'BAR BB| Open rates'!#REF!</f>
        <v>#REF!</v>
      </c>
      <c r="E7" s="153" t="e">
        <f>'BAR BB| Open rates'!#REF!</f>
        <v>#REF!</v>
      </c>
      <c r="F7" s="153" t="e">
        <f>'BAR BB| Open rates'!#REF!</f>
        <v>#REF!</v>
      </c>
      <c r="G7" s="153" t="e">
        <f>'BAR BB| Open rates'!#REF!</f>
        <v>#REF!</v>
      </c>
      <c r="H7" s="153" t="e">
        <f>'BAR BB| Open rates'!#REF!</f>
        <v>#REF!</v>
      </c>
      <c r="I7" s="153" t="e">
        <f>'BAR BB| Open rates'!#REF!</f>
        <v>#REF!</v>
      </c>
      <c r="J7" s="153" t="e">
        <f>'BAR BB| Open rates'!#REF!</f>
        <v>#REF!</v>
      </c>
      <c r="K7" s="153" t="e">
        <f>'BAR BB| Open rates'!#REF!</f>
        <v>#REF!</v>
      </c>
      <c r="L7" s="153" t="e">
        <f>'BAR BB| Open rates'!#REF!</f>
        <v>#REF!</v>
      </c>
      <c r="M7" s="153" t="e">
        <f>'BAR BB| Open rates'!#REF!</f>
        <v>#REF!</v>
      </c>
      <c r="N7" s="153" t="e">
        <f>'BAR BB| Open rates'!#REF!</f>
        <v>#REF!</v>
      </c>
      <c r="O7" s="153" t="e">
        <f>'BAR BB| Open rates'!#REF!</f>
        <v>#REF!</v>
      </c>
      <c r="P7" s="153" t="e">
        <f>'BAR BB| Open rates'!#REF!</f>
        <v>#REF!</v>
      </c>
      <c r="Q7" s="153" t="e">
        <f>'BAR BB| Open rates'!#REF!</f>
        <v>#REF!</v>
      </c>
      <c r="R7" s="153" t="e">
        <f>'BAR BB| Open rates'!#REF!</f>
        <v>#REF!</v>
      </c>
      <c r="S7" s="153" t="e">
        <f>'BAR BB| Open rates'!#REF!</f>
        <v>#REF!</v>
      </c>
      <c r="T7" s="153" t="e">
        <f>'BAR BB| Open rates'!#REF!</f>
        <v>#REF!</v>
      </c>
      <c r="U7" s="153" t="e">
        <f>'BAR BB| Open rates'!#REF!</f>
        <v>#REF!</v>
      </c>
      <c r="V7" s="153" t="e">
        <f>'BAR BB| Open rates'!#REF!</f>
        <v>#REF!</v>
      </c>
    </row>
    <row r="8" spans="1:22" s="11" customFormat="1" ht="12.75" hidden="1" customHeight="1" x14ac:dyDescent="0.2">
      <c r="A8" s="156">
        <v>2</v>
      </c>
      <c r="B8" s="153" t="e">
        <f>'BAR BB| Open rates'!#REF!</f>
        <v>#REF!</v>
      </c>
      <c r="C8" s="153" t="e">
        <f>'BAR BB| Open rates'!#REF!</f>
        <v>#REF!</v>
      </c>
      <c r="D8" s="153" t="e">
        <f>'BAR BB| Open rates'!#REF!</f>
        <v>#REF!</v>
      </c>
      <c r="E8" s="153" t="e">
        <f>'BAR BB| Open rates'!#REF!</f>
        <v>#REF!</v>
      </c>
      <c r="F8" s="153" t="e">
        <f>'BAR BB| Open rates'!#REF!</f>
        <v>#REF!</v>
      </c>
      <c r="G8" s="153" t="e">
        <f>'BAR BB| Open rates'!#REF!</f>
        <v>#REF!</v>
      </c>
      <c r="H8" s="153" t="e">
        <f>'BAR BB| Open rates'!#REF!</f>
        <v>#REF!</v>
      </c>
      <c r="I8" s="153" t="e">
        <f>'BAR BB| Open rates'!#REF!</f>
        <v>#REF!</v>
      </c>
      <c r="J8" s="153" t="e">
        <f>'BAR BB| Open rates'!#REF!</f>
        <v>#REF!</v>
      </c>
      <c r="K8" s="153" t="e">
        <f>'BAR BB| Open rates'!#REF!</f>
        <v>#REF!</v>
      </c>
      <c r="L8" s="153" t="e">
        <f>'BAR BB| Open rates'!#REF!</f>
        <v>#REF!</v>
      </c>
      <c r="M8" s="153" t="e">
        <f>'BAR BB| Open rates'!#REF!</f>
        <v>#REF!</v>
      </c>
      <c r="N8" s="153" t="e">
        <f>'BAR BB| Open rates'!#REF!</f>
        <v>#REF!</v>
      </c>
      <c r="O8" s="153" t="e">
        <f>'BAR BB| Open rates'!#REF!</f>
        <v>#REF!</v>
      </c>
      <c r="P8" s="153" t="e">
        <f>'BAR BB| Open rates'!#REF!</f>
        <v>#REF!</v>
      </c>
      <c r="Q8" s="153" t="e">
        <f>'BAR BB| Open rates'!#REF!</f>
        <v>#REF!</v>
      </c>
      <c r="R8" s="153" t="e">
        <f>'BAR BB| Open rates'!#REF!</f>
        <v>#REF!</v>
      </c>
      <c r="S8" s="153" t="e">
        <f>'BAR BB| Open rates'!#REF!</f>
        <v>#REF!</v>
      </c>
      <c r="T8" s="153" t="e">
        <f>'BAR BB| Open rates'!#REF!</f>
        <v>#REF!</v>
      </c>
      <c r="U8" s="153" t="e">
        <f>'BAR BB| Open rates'!#REF!</f>
        <v>#REF!</v>
      </c>
      <c r="V8" s="153" t="e">
        <f>'BAR BB| Open rates'!#REF!</f>
        <v>#REF!</v>
      </c>
    </row>
    <row r="9" spans="1:22" s="11" customFormat="1" ht="12.75" hidden="1" customHeight="1" x14ac:dyDescent="0.2">
      <c r="A9" s="155" t="s">
        <v>54</v>
      </c>
      <c r="B9" s="153"/>
      <c r="C9" s="153"/>
      <c r="D9" s="153"/>
      <c r="E9" s="153"/>
      <c r="F9" s="153"/>
      <c r="G9" s="153"/>
      <c r="H9" s="153"/>
      <c r="I9" s="153"/>
      <c r="J9" s="153"/>
      <c r="K9" s="153"/>
      <c r="L9" s="153"/>
      <c r="M9" s="153"/>
      <c r="N9" s="153"/>
      <c r="O9" s="153"/>
      <c r="P9" s="153"/>
      <c r="Q9" s="153"/>
      <c r="R9" s="153"/>
      <c r="S9" s="153"/>
      <c r="T9" s="153"/>
      <c r="U9" s="153"/>
      <c r="V9" s="153"/>
    </row>
    <row r="10" spans="1:22" s="11" customFormat="1" ht="12.75" hidden="1" customHeight="1" x14ac:dyDescent="0.2">
      <c r="A10" s="156">
        <v>1</v>
      </c>
      <c r="B10" s="153" t="e">
        <f>'BAR BB| Open rates'!#REF!</f>
        <v>#REF!</v>
      </c>
      <c r="C10" s="153" t="e">
        <f>'BAR BB| Open rates'!#REF!</f>
        <v>#REF!</v>
      </c>
      <c r="D10" s="153" t="e">
        <f>'BAR BB| Open rates'!#REF!</f>
        <v>#REF!</v>
      </c>
      <c r="E10" s="153" t="e">
        <f>'BAR BB| Open rates'!#REF!</f>
        <v>#REF!</v>
      </c>
      <c r="F10" s="153" t="e">
        <f>'BAR BB| Open rates'!#REF!</f>
        <v>#REF!</v>
      </c>
      <c r="G10" s="153" t="e">
        <f>'BAR BB| Open rates'!#REF!</f>
        <v>#REF!</v>
      </c>
      <c r="H10" s="153" t="e">
        <f>'BAR BB| Open rates'!#REF!</f>
        <v>#REF!</v>
      </c>
      <c r="I10" s="153" t="e">
        <f>'BAR BB| Open rates'!#REF!</f>
        <v>#REF!</v>
      </c>
      <c r="J10" s="153" t="e">
        <f>'BAR BB| Open rates'!#REF!</f>
        <v>#REF!</v>
      </c>
      <c r="K10" s="153" t="e">
        <f>'BAR BB| Open rates'!#REF!</f>
        <v>#REF!</v>
      </c>
      <c r="L10" s="153" t="e">
        <f>'BAR BB| Open rates'!#REF!</f>
        <v>#REF!</v>
      </c>
      <c r="M10" s="153" t="e">
        <f>'BAR BB| Open rates'!#REF!</f>
        <v>#REF!</v>
      </c>
      <c r="N10" s="153" t="e">
        <f>'BAR BB| Open rates'!#REF!</f>
        <v>#REF!</v>
      </c>
      <c r="O10" s="153" t="e">
        <f>'BAR BB| Open rates'!#REF!</f>
        <v>#REF!</v>
      </c>
      <c r="P10" s="153" t="e">
        <f>'BAR BB| Open rates'!#REF!</f>
        <v>#REF!</v>
      </c>
      <c r="Q10" s="153" t="e">
        <f>'BAR BB| Open rates'!#REF!</f>
        <v>#REF!</v>
      </c>
      <c r="R10" s="153" t="e">
        <f>'BAR BB| Open rates'!#REF!</f>
        <v>#REF!</v>
      </c>
      <c r="S10" s="153" t="e">
        <f>'BAR BB| Open rates'!#REF!</f>
        <v>#REF!</v>
      </c>
      <c r="T10" s="153" t="e">
        <f>'BAR BB| Open rates'!#REF!</f>
        <v>#REF!</v>
      </c>
      <c r="U10" s="153" t="e">
        <f>'BAR BB| Open rates'!#REF!</f>
        <v>#REF!</v>
      </c>
      <c r="V10" s="153" t="e">
        <f>'BAR BB| Open rates'!#REF!</f>
        <v>#REF!</v>
      </c>
    </row>
    <row r="11" spans="1:22" s="11" customFormat="1" ht="12.75" hidden="1" customHeight="1" x14ac:dyDescent="0.2">
      <c r="A11" s="156">
        <v>2</v>
      </c>
      <c r="B11" s="153" t="e">
        <f>'BAR BB| Open rates'!#REF!</f>
        <v>#REF!</v>
      </c>
      <c r="C11" s="153" t="e">
        <f>'BAR BB| Open rates'!#REF!</f>
        <v>#REF!</v>
      </c>
      <c r="D11" s="153" t="e">
        <f>'BAR BB| Open rates'!#REF!</f>
        <v>#REF!</v>
      </c>
      <c r="E11" s="153" t="e">
        <f>'BAR BB| Open rates'!#REF!</f>
        <v>#REF!</v>
      </c>
      <c r="F11" s="153" t="e">
        <f>'BAR BB| Open rates'!#REF!</f>
        <v>#REF!</v>
      </c>
      <c r="G11" s="153" t="e">
        <f>'BAR BB| Open rates'!#REF!</f>
        <v>#REF!</v>
      </c>
      <c r="H11" s="153" t="e">
        <f>'BAR BB| Open rates'!#REF!</f>
        <v>#REF!</v>
      </c>
      <c r="I11" s="153" t="e">
        <f>'BAR BB| Open rates'!#REF!</f>
        <v>#REF!</v>
      </c>
      <c r="J11" s="153" t="e">
        <f>'BAR BB| Open rates'!#REF!</f>
        <v>#REF!</v>
      </c>
      <c r="K11" s="153" t="e">
        <f>'BAR BB| Open rates'!#REF!</f>
        <v>#REF!</v>
      </c>
      <c r="L11" s="153" t="e">
        <f>'BAR BB| Open rates'!#REF!</f>
        <v>#REF!</v>
      </c>
      <c r="M11" s="153" t="e">
        <f>'BAR BB| Open rates'!#REF!</f>
        <v>#REF!</v>
      </c>
      <c r="N11" s="153" t="e">
        <f>'BAR BB| Open rates'!#REF!</f>
        <v>#REF!</v>
      </c>
      <c r="O11" s="153" t="e">
        <f>'BAR BB| Open rates'!#REF!</f>
        <v>#REF!</v>
      </c>
      <c r="P11" s="153" t="e">
        <f>'BAR BB| Open rates'!#REF!</f>
        <v>#REF!</v>
      </c>
      <c r="Q11" s="153" t="e">
        <f>'BAR BB| Open rates'!#REF!</f>
        <v>#REF!</v>
      </c>
      <c r="R11" s="153" t="e">
        <f>'BAR BB| Open rates'!#REF!</f>
        <v>#REF!</v>
      </c>
      <c r="S11" s="153" t="e">
        <f>'BAR BB| Open rates'!#REF!</f>
        <v>#REF!</v>
      </c>
      <c r="T11" s="153" t="e">
        <f>'BAR BB| Open rates'!#REF!</f>
        <v>#REF!</v>
      </c>
      <c r="U11" s="153" t="e">
        <f>'BAR BB| Open rates'!#REF!</f>
        <v>#REF!</v>
      </c>
      <c r="V11" s="153" t="e">
        <f>'BAR BB| Open rates'!#REF!</f>
        <v>#REF!</v>
      </c>
    </row>
    <row r="12" spans="1:22" s="11" customFormat="1" ht="12.75" hidden="1" customHeight="1" x14ac:dyDescent="0.2">
      <c r="A12" s="155" t="s">
        <v>151</v>
      </c>
      <c r="B12" s="153"/>
      <c r="C12" s="153"/>
      <c r="D12" s="153"/>
      <c r="E12" s="153"/>
      <c r="F12" s="153"/>
      <c r="G12" s="153"/>
      <c r="H12" s="153"/>
      <c r="I12" s="153"/>
      <c r="J12" s="153"/>
      <c r="K12" s="153"/>
      <c r="L12" s="153"/>
      <c r="M12" s="153"/>
      <c r="N12" s="153"/>
      <c r="O12" s="153"/>
      <c r="P12" s="153"/>
      <c r="Q12" s="153"/>
      <c r="R12" s="153"/>
      <c r="S12" s="153"/>
      <c r="T12" s="153"/>
      <c r="U12" s="153"/>
      <c r="V12" s="153"/>
    </row>
    <row r="13" spans="1:22" s="11" customFormat="1" ht="12.75" hidden="1" customHeight="1" x14ac:dyDescent="0.2">
      <c r="A13" s="156">
        <v>1</v>
      </c>
      <c r="B13" s="153" t="e">
        <f>'BAR BB| Open rates'!#REF!</f>
        <v>#REF!</v>
      </c>
      <c r="C13" s="153" t="e">
        <f>'BAR BB| Open rates'!#REF!</f>
        <v>#REF!</v>
      </c>
      <c r="D13" s="153" t="e">
        <f>'BAR BB| Open rates'!#REF!</f>
        <v>#REF!</v>
      </c>
      <c r="E13" s="153" t="e">
        <f>'BAR BB| Open rates'!#REF!</f>
        <v>#REF!</v>
      </c>
      <c r="F13" s="153" t="e">
        <f>'BAR BB| Open rates'!#REF!</f>
        <v>#REF!</v>
      </c>
      <c r="G13" s="153" t="e">
        <f>'BAR BB| Open rates'!#REF!</f>
        <v>#REF!</v>
      </c>
      <c r="H13" s="153" t="e">
        <f>'BAR BB| Open rates'!#REF!</f>
        <v>#REF!</v>
      </c>
      <c r="I13" s="153" t="e">
        <f>'BAR BB| Open rates'!#REF!</f>
        <v>#REF!</v>
      </c>
      <c r="J13" s="153" t="e">
        <f>'BAR BB| Open rates'!#REF!</f>
        <v>#REF!</v>
      </c>
      <c r="K13" s="153" t="e">
        <f>'BAR BB| Open rates'!#REF!</f>
        <v>#REF!</v>
      </c>
      <c r="L13" s="153" t="e">
        <f>'BAR BB| Open rates'!#REF!</f>
        <v>#REF!</v>
      </c>
      <c r="M13" s="153" t="e">
        <f>'BAR BB| Open rates'!#REF!</f>
        <v>#REF!</v>
      </c>
      <c r="N13" s="153" t="e">
        <f>'BAR BB| Open rates'!#REF!</f>
        <v>#REF!</v>
      </c>
      <c r="O13" s="153" t="e">
        <f>'BAR BB| Open rates'!#REF!</f>
        <v>#REF!</v>
      </c>
      <c r="P13" s="153" t="e">
        <f>'BAR BB| Open rates'!#REF!</f>
        <v>#REF!</v>
      </c>
      <c r="Q13" s="153" t="e">
        <f>'BAR BB| Open rates'!#REF!</f>
        <v>#REF!</v>
      </c>
      <c r="R13" s="153" t="e">
        <f>'BAR BB| Open rates'!#REF!</f>
        <v>#REF!</v>
      </c>
      <c r="S13" s="153" t="e">
        <f>'BAR BB| Open rates'!#REF!</f>
        <v>#REF!</v>
      </c>
      <c r="T13" s="153" t="e">
        <f>'BAR BB| Open rates'!#REF!</f>
        <v>#REF!</v>
      </c>
      <c r="U13" s="153" t="e">
        <f>'BAR BB| Open rates'!#REF!</f>
        <v>#REF!</v>
      </c>
      <c r="V13" s="153" t="e">
        <f>'BAR BB| Open rates'!#REF!</f>
        <v>#REF!</v>
      </c>
    </row>
    <row r="14" spans="1:22" s="11" customFormat="1" ht="12.75" hidden="1" customHeight="1" thickBot="1" x14ac:dyDescent="0.25">
      <c r="A14" s="156">
        <v>2</v>
      </c>
      <c r="B14" s="153" t="e">
        <f>'BAR BB| Open rates'!#REF!</f>
        <v>#REF!</v>
      </c>
      <c r="C14" s="153" t="e">
        <f>'BAR BB| Open rates'!#REF!</f>
        <v>#REF!</v>
      </c>
      <c r="D14" s="153" t="e">
        <f>'BAR BB| Open rates'!#REF!</f>
        <v>#REF!</v>
      </c>
      <c r="E14" s="153" t="e">
        <f>'BAR BB| Open rates'!#REF!</f>
        <v>#REF!</v>
      </c>
      <c r="F14" s="153" t="e">
        <f>'BAR BB| Open rates'!#REF!</f>
        <v>#REF!</v>
      </c>
      <c r="G14" s="153" t="e">
        <f>'BAR BB| Open rates'!#REF!</f>
        <v>#REF!</v>
      </c>
      <c r="H14" s="153" t="e">
        <f>'BAR BB| Open rates'!#REF!</f>
        <v>#REF!</v>
      </c>
      <c r="I14" s="153" t="e">
        <f>'BAR BB| Open rates'!#REF!</f>
        <v>#REF!</v>
      </c>
      <c r="J14" s="153" t="e">
        <f>'BAR BB| Open rates'!#REF!</f>
        <v>#REF!</v>
      </c>
      <c r="K14" s="153" t="e">
        <f>'BAR BB| Open rates'!#REF!</f>
        <v>#REF!</v>
      </c>
      <c r="L14" s="153" t="e">
        <f>'BAR BB| Open rates'!#REF!</f>
        <v>#REF!</v>
      </c>
      <c r="M14" s="153" t="e">
        <f>'BAR BB| Open rates'!#REF!</f>
        <v>#REF!</v>
      </c>
      <c r="N14" s="153" t="e">
        <f>'BAR BB| Open rates'!#REF!</f>
        <v>#REF!</v>
      </c>
      <c r="O14" s="153" t="e">
        <f>'BAR BB| Open rates'!#REF!</f>
        <v>#REF!</v>
      </c>
      <c r="P14" s="153" t="e">
        <f>'BAR BB| Open rates'!#REF!</f>
        <v>#REF!</v>
      </c>
      <c r="Q14" s="153" t="e">
        <f>'BAR BB| Open rates'!#REF!</f>
        <v>#REF!</v>
      </c>
      <c r="R14" s="153" t="e">
        <f>'BAR BB| Open rates'!#REF!</f>
        <v>#REF!</v>
      </c>
      <c r="S14" s="153" t="e">
        <f>'BAR BB| Open rates'!#REF!</f>
        <v>#REF!</v>
      </c>
      <c r="T14" s="153" t="e">
        <f>'BAR BB| Open rates'!#REF!</f>
        <v>#REF!</v>
      </c>
      <c r="U14" s="153" t="e">
        <f>'BAR BB| Open rates'!#REF!</f>
        <v>#REF!</v>
      </c>
      <c r="V14" s="153" t="e">
        <f>'BAR BB| Open rates'!#REF!</f>
        <v>#REF!</v>
      </c>
    </row>
    <row r="15" spans="1:22" s="11" customFormat="1" ht="12.75" hidden="1" customHeight="1" x14ac:dyDescent="0.2">
      <c r="A15" s="160" t="s">
        <v>167</v>
      </c>
      <c r="B15" s="179">
        <v>2700</v>
      </c>
      <c r="C15" s="181">
        <v>3500</v>
      </c>
      <c r="D15" s="181">
        <v>3500</v>
      </c>
      <c r="E15" s="181">
        <v>3500</v>
      </c>
      <c r="F15" s="181">
        <v>3500</v>
      </c>
      <c r="G15" s="181">
        <v>3500</v>
      </c>
      <c r="H15" s="181">
        <v>3500</v>
      </c>
      <c r="I15" s="181">
        <v>3500</v>
      </c>
      <c r="J15" s="181">
        <v>3500</v>
      </c>
      <c r="K15" s="181">
        <v>3500</v>
      </c>
      <c r="L15" s="181">
        <v>3500</v>
      </c>
      <c r="M15" s="181">
        <v>3500</v>
      </c>
      <c r="N15" s="181">
        <v>3500</v>
      </c>
      <c r="O15" s="181">
        <v>3500</v>
      </c>
      <c r="P15" s="181">
        <v>3500</v>
      </c>
      <c r="Q15" s="181">
        <v>3500</v>
      </c>
      <c r="R15" s="179">
        <v>2700</v>
      </c>
      <c r="S15" s="179">
        <v>2700</v>
      </c>
      <c r="T15" s="179">
        <v>2700</v>
      </c>
      <c r="U15" s="179">
        <v>2700</v>
      </c>
      <c r="V15" s="179">
        <v>2700</v>
      </c>
    </row>
    <row r="16" spans="1:22" s="11" customFormat="1" ht="12.75" hidden="1" customHeight="1" x14ac:dyDescent="0.2">
      <c r="A16" s="156" t="s">
        <v>168</v>
      </c>
      <c r="B16" s="176">
        <f t="shared" ref="B16:V16" si="0">B15*2</f>
        <v>5400</v>
      </c>
      <c r="C16" s="180">
        <f t="shared" si="0"/>
        <v>7000</v>
      </c>
      <c r="D16" s="180">
        <f t="shared" si="0"/>
        <v>7000</v>
      </c>
      <c r="E16" s="180">
        <f t="shared" si="0"/>
        <v>7000</v>
      </c>
      <c r="F16" s="180">
        <f t="shared" si="0"/>
        <v>7000</v>
      </c>
      <c r="G16" s="180">
        <f t="shared" si="0"/>
        <v>7000</v>
      </c>
      <c r="H16" s="180">
        <f t="shared" si="0"/>
        <v>7000</v>
      </c>
      <c r="I16" s="180">
        <f t="shared" si="0"/>
        <v>7000</v>
      </c>
      <c r="J16" s="180">
        <f t="shared" si="0"/>
        <v>7000</v>
      </c>
      <c r="K16" s="180">
        <f t="shared" si="0"/>
        <v>7000</v>
      </c>
      <c r="L16" s="180">
        <f t="shared" si="0"/>
        <v>7000</v>
      </c>
      <c r="M16" s="180">
        <f t="shared" si="0"/>
        <v>7000</v>
      </c>
      <c r="N16" s="180">
        <f t="shared" si="0"/>
        <v>7000</v>
      </c>
      <c r="O16" s="176">
        <f t="shared" si="0"/>
        <v>7000</v>
      </c>
      <c r="P16" s="176">
        <f t="shared" si="0"/>
        <v>7000</v>
      </c>
      <c r="Q16" s="176">
        <f t="shared" si="0"/>
        <v>7000</v>
      </c>
      <c r="R16" s="176">
        <f t="shared" si="0"/>
        <v>5400</v>
      </c>
      <c r="S16" s="176">
        <f t="shared" si="0"/>
        <v>5400</v>
      </c>
      <c r="T16" s="176">
        <f t="shared" si="0"/>
        <v>5400</v>
      </c>
      <c r="U16" s="176">
        <f t="shared" si="0"/>
        <v>5400</v>
      </c>
      <c r="V16" s="176">
        <f t="shared" si="0"/>
        <v>5400</v>
      </c>
    </row>
    <row r="17" spans="1:22" s="11" customFormat="1" ht="12.75" hidden="1" customHeight="1" thickBot="1" x14ac:dyDescent="0.25">
      <c r="A17" s="159" t="s">
        <v>169</v>
      </c>
      <c r="B17" s="176">
        <f t="shared" ref="B17:V17" si="1">4000+B15</f>
        <v>6700</v>
      </c>
      <c r="C17" s="180">
        <f t="shared" si="1"/>
        <v>7500</v>
      </c>
      <c r="D17" s="180">
        <f t="shared" si="1"/>
        <v>7500</v>
      </c>
      <c r="E17" s="180">
        <f t="shared" si="1"/>
        <v>7500</v>
      </c>
      <c r="F17" s="180">
        <f t="shared" si="1"/>
        <v>7500</v>
      </c>
      <c r="G17" s="180">
        <f t="shared" si="1"/>
        <v>7500</v>
      </c>
      <c r="H17" s="180">
        <f t="shared" si="1"/>
        <v>7500</v>
      </c>
      <c r="I17" s="180">
        <f t="shared" si="1"/>
        <v>7500</v>
      </c>
      <c r="J17" s="180">
        <f t="shared" si="1"/>
        <v>7500</v>
      </c>
      <c r="K17" s="180">
        <f t="shared" si="1"/>
        <v>7500</v>
      </c>
      <c r="L17" s="180">
        <f t="shared" si="1"/>
        <v>7500</v>
      </c>
      <c r="M17" s="180">
        <f t="shared" si="1"/>
        <v>7500</v>
      </c>
      <c r="N17" s="180">
        <f t="shared" si="1"/>
        <v>7500</v>
      </c>
      <c r="O17" s="176">
        <f t="shared" si="1"/>
        <v>7500</v>
      </c>
      <c r="P17" s="176">
        <f t="shared" si="1"/>
        <v>7500</v>
      </c>
      <c r="Q17" s="176">
        <f t="shared" si="1"/>
        <v>7500</v>
      </c>
      <c r="R17" s="176">
        <f t="shared" si="1"/>
        <v>6700</v>
      </c>
      <c r="S17" s="176">
        <f t="shared" si="1"/>
        <v>6700</v>
      </c>
      <c r="T17" s="176">
        <f t="shared" si="1"/>
        <v>6700</v>
      </c>
      <c r="U17" s="176">
        <f t="shared" si="1"/>
        <v>6700</v>
      </c>
      <c r="V17" s="176">
        <f t="shared" si="1"/>
        <v>6700</v>
      </c>
    </row>
    <row r="18" spans="1:22" s="11" customFormat="1" ht="24" hidden="1" customHeight="1" x14ac:dyDescent="0.2">
      <c r="A18" s="134" t="s">
        <v>166</v>
      </c>
    </row>
    <row r="19" spans="1:22" s="11" customFormat="1" ht="12.75" hidden="1" customHeight="1" x14ac:dyDescent="0.2">
      <c r="A19" s="131" t="s">
        <v>177</v>
      </c>
    </row>
    <row r="20" spans="1:22" ht="21.75" hidden="1" customHeight="1" x14ac:dyDescent="0.2">
      <c r="A20" s="74" t="s">
        <v>52</v>
      </c>
      <c r="B20" s="73" t="e">
        <f t="shared" ref="B20:V21" si="2">B4</f>
        <v>#REF!</v>
      </c>
      <c r="C20" s="73" t="e">
        <f t="shared" si="2"/>
        <v>#REF!</v>
      </c>
      <c r="D20" s="73" t="e">
        <f t="shared" si="2"/>
        <v>#REF!</v>
      </c>
      <c r="E20" s="73" t="e">
        <f t="shared" si="2"/>
        <v>#REF!</v>
      </c>
      <c r="F20" s="73" t="e">
        <f t="shared" si="2"/>
        <v>#REF!</v>
      </c>
      <c r="G20" s="73" t="e">
        <f t="shared" si="2"/>
        <v>#REF!</v>
      </c>
      <c r="H20" s="73" t="e">
        <f t="shared" si="2"/>
        <v>#REF!</v>
      </c>
      <c r="I20" s="73" t="e">
        <f t="shared" si="2"/>
        <v>#REF!</v>
      </c>
      <c r="J20" s="73" t="e">
        <f t="shared" si="2"/>
        <v>#REF!</v>
      </c>
      <c r="K20" s="73" t="e">
        <f t="shared" si="2"/>
        <v>#REF!</v>
      </c>
      <c r="L20" s="73" t="e">
        <f t="shared" si="2"/>
        <v>#REF!</v>
      </c>
      <c r="M20" s="73" t="e">
        <f t="shared" si="2"/>
        <v>#REF!</v>
      </c>
      <c r="N20" s="73" t="e">
        <f t="shared" si="2"/>
        <v>#REF!</v>
      </c>
      <c r="O20" s="73" t="e">
        <f t="shared" si="2"/>
        <v>#REF!</v>
      </c>
      <c r="P20" s="73" t="e">
        <f t="shared" si="2"/>
        <v>#REF!</v>
      </c>
      <c r="Q20" s="73" t="e">
        <f t="shared" si="2"/>
        <v>#REF!</v>
      </c>
      <c r="R20" s="73" t="e">
        <f t="shared" si="2"/>
        <v>#REF!</v>
      </c>
      <c r="S20" s="73" t="e">
        <f t="shared" si="2"/>
        <v>#REF!</v>
      </c>
      <c r="T20" s="73" t="e">
        <f t="shared" si="2"/>
        <v>#REF!</v>
      </c>
      <c r="U20" s="73" t="e">
        <f t="shared" si="2"/>
        <v>#REF!</v>
      </c>
      <c r="V20" s="73" t="e">
        <f t="shared" si="2"/>
        <v>#REF!</v>
      </c>
    </row>
    <row r="21" spans="1:22" ht="21.75" hidden="1" customHeight="1" x14ac:dyDescent="0.2">
      <c r="A21" s="74"/>
      <c r="B21" s="73" t="e">
        <f t="shared" si="2"/>
        <v>#REF!</v>
      </c>
      <c r="C21" s="73" t="e">
        <f t="shared" si="2"/>
        <v>#REF!</v>
      </c>
      <c r="D21" s="73" t="e">
        <f t="shared" si="2"/>
        <v>#REF!</v>
      </c>
      <c r="E21" s="73" t="e">
        <f t="shared" si="2"/>
        <v>#REF!</v>
      </c>
      <c r="F21" s="73" t="e">
        <f t="shared" si="2"/>
        <v>#REF!</v>
      </c>
      <c r="G21" s="73" t="e">
        <f t="shared" si="2"/>
        <v>#REF!</v>
      </c>
      <c r="H21" s="73" t="e">
        <f t="shared" si="2"/>
        <v>#REF!</v>
      </c>
      <c r="I21" s="73" t="e">
        <f t="shared" si="2"/>
        <v>#REF!</v>
      </c>
      <c r="J21" s="73" t="e">
        <f t="shared" si="2"/>
        <v>#REF!</v>
      </c>
      <c r="K21" s="73" t="e">
        <f t="shared" si="2"/>
        <v>#REF!</v>
      </c>
      <c r="L21" s="73" t="e">
        <f t="shared" si="2"/>
        <v>#REF!</v>
      </c>
      <c r="M21" s="73" t="e">
        <f t="shared" si="2"/>
        <v>#REF!</v>
      </c>
      <c r="N21" s="73" t="e">
        <f t="shared" si="2"/>
        <v>#REF!</v>
      </c>
      <c r="O21" s="73" t="e">
        <f t="shared" si="2"/>
        <v>#REF!</v>
      </c>
      <c r="P21" s="73" t="e">
        <f t="shared" si="2"/>
        <v>#REF!</v>
      </c>
      <c r="Q21" s="73" t="e">
        <f t="shared" si="2"/>
        <v>#REF!</v>
      </c>
      <c r="R21" s="73" t="e">
        <f t="shared" si="2"/>
        <v>#REF!</v>
      </c>
      <c r="S21" s="73" t="e">
        <f t="shared" si="2"/>
        <v>#REF!</v>
      </c>
      <c r="T21" s="73" t="e">
        <f t="shared" si="2"/>
        <v>#REF!</v>
      </c>
      <c r="U21" s="73" t="e">
        <f t="shared" si="2"/>
        <v>#REF!</v>
      </c>
      <c r="V21" s="73" t="e">
        <f t="shared" si="2"/>
        <v>#REF!</v>
      </c>
    </row>
    <row r="22" spans="1:22" s="11" customFormat="1" ht="12.75" hidden="1" customHeight="1" x14ac:dyDescent="0.2">
      <c r="A22" s="33" t="s">
        <v>53</v>
      </c>
      <c r="B22" s="135"/>
      <c r="C22" s="135"/>
      <c r="D22" s="135"/>
      <c r="E22" s="135"/>
      <c r="F22" s="135"/>
      <c r="G22" s="135"/>
      <c r="H22" s="135"/>
      <c r="I22" s="135"/>
      <c r="J22" s="135"/>
      <c r="K22" s="135"/>
      <c r="L22" s="135"/>
      <c r="M22" s="135"/>
      <c r="N22" s="135"/>
      <c r="O22" s="135"/>
      <c r="P22" s="135"/>
      <c r="Q22" s="135"/>
      <c r="R22" s="135"/>
      <c r="S22" s="135"/>
      <c r="T22" s="135"/>
      <c r="U22" s="135"/>
      <c r="V22" s="135"/>
    </row>
    <row r="23" spans="1:22" s="11" customFormat="1" ht="12.75" hidden="1" customHeight="1" x14ac:dyDescent="0.2">
      <c r="A23" s="42">
        <v>1</v>
      </c>
      <c r="B23" s="84" t="e">
        <f t="shared" ref="B23:V30" si="3">B7*0.9*0.85</f>
        <v>#REF!</v>
      </c>
      <c r="C23" s="84" t="e">
        <f t="shared" si="3"/>
        <v>#REF!</v>
      </c>
      <c r="D23" s="84" t="e">
        <f t="shared" si="3"/>
        <v>#REF!</v>
      </c>
      <c r="E23" s="84" t="e">
        <f t="shared" si="3"/>
        <v>#REF!</v>
      </c>
      <c r="F23" s="84" t="e">
        <f t="shared" si="3"/>
        <v>#REF!</v>
      </c>
      <c r="G23" s="84" t="e">
        <f t="shared" si="3"/>
        <v>#REF!</v>
      </c>
      <c r="H23" s="84" t="e">
        <f t="shared" si="3"/>
        <v>#REF!</v>
      </c>
      <c r="I23" s="84" t="e">
        <f t="shared" si="3"/>
        <v>#REF!</v>
      </c>
      <c r="J23" s="84" t="e">
        <f t="shared" si="3"/>
        <v>#REF!</v>
      </c>
      <c r="K23" s="84" t="e">
        <f t="shared" si="3"/>
        <v>#REF!</v>
      </c>
      <c r="L23" s="84" t="e">
        <f t="shared" si="3"/>
        <v>#REF!</v>
      </c>
      <c r="M23" s="84" t="e">
        <f t="shared" si="3"/>
        <v>#REF!</v>
      </c>
      <c r="N23" s="84" t="e">
        <f t="shared" si="3"/>
        <v>#REF!</v>
      </c>
      <c r="O23" s="84" t="e">
        <f t="shared" si="3"/>
        <v>#REF!</v>
      </c>
      <c r="P23" s="84" t="e">
        <f t="shared" si="3"/>
        <v>#REF!</v>
      </c>
      <c r="Q23" s="84" t="e">
        <f t="shared" si="3"/>
        <v>#REF!</v>
      </c>
      <c r="R23" s="84" t="e">
        <f t="shared" si="3"/>
        <v>#REF!</v>
      </c>
      <c r="S23" s="84" t="e">
        <f t="shared" si="3"/>
        <v>#REF!</v>
      </c>
      <c r="T23" s="84" t="e">
        <f t="shared" si="3"/>
        <v>#REF!</v>
      </c>
      <c r="U23" s="84" t="e">
        <f t="shared" si="3"/>
        <v>#REF!</v>
      </c>
      <c r="V23" s="84" t="e">
        <f t="shared" si="3"/>
        <v>#REF!</v>
      </c>
    </row>
    <row r="24" spans="1:22" s="11" customFormat="1" ht="12.75" hidden="1" customHeight="1" x14ac:dyDescent="0.2">
      <c r="A24" s="42">
        <v>2</v>
      </c>
      <c r="B24" s="84" t="e">
        <f t="shared" ref="B24:O24" si="4">B8*0.9*0.85</f>
        <v>#REF!</v>
      </c>
      <c r="C24" s="84" t="e">
        <f t="shared" si="4"/>
        <v>#REF!</v>
      </c>
      <c r="D24" s="84" t="e">
        <f t="shared" si="4"/>
        <v>#REF!</v>
      </c>
      <c r="E24" s="84" t="e">
        <f t="shared" si="4"/>
        <v>#REF!</v>
      </c>
      <c r="F24" s="84" t="e">
        <f t="shared" si="4"/>
        <v>#REF!</v>
      </c>
      <c r="G24" s="84" t="e">
        <f t="shared" si="4"/>
        <v>#REF!</v>
      </c>
      <c r="H24" s="84" t="e">
        <f t="shared" si="4"/>
        <v>#REF!</v>
      </c>
      <c r="I24" s="84" t="e">
        <f t="shared" si="4"/>
        <v>#REF!</v>
      </c>
      <c r="J24" s="84" t="e">
        <f t="shared" si="4"/>
        <v>#REF!</v>
      </c>
      <c r="K24" s="84" t="e">
        <f t="shared" si="4"/>
        <v>#REF!</v>
      </c>
      <c r="L24" s="84" t="e">
        <f t="shared" si="4"/>
        <v>#REF!</v>
      </c>
      <c r="M24" s="84" t="e">
        <f t="shared" si="4"/>
        <v>#REF!</v>
      </c>
      <c r="N24" s="84" t="e">
        <f t="shared" si="4"/>
        <v>#REF!</v>
      </c>
      <c r="O24" s="84" t="e">
        <f t="shared" si="4"/>
        <v>#REF!</v>
      </c>
      <c r="P24" s="84" t="e">
        <f t="shared" si="3"/>
        <v>#REF!</v>
      </c>
      <c r="Q24" s="84" t="e">
        <f t="shared" si="3"/>
        <v>#REF!</v>
      </c>
      <c r="R24" s="84" t="e">
        <f t="shared" si="3"/>
        <v>#REF!</v>
      </c>
      <c r="S24" s="84" t="e">
        <f t="shared" si="3"/>
        <v>#REF!</v>
      </c>
      <c r="T24" s="84" t="e">
        <f t="shared" si="3"/>
        <v>#REF!</v>
      </c>
      <c r="U24" s="84" t="e">
        <f t="shared" si="3"/>
        <v>#REF!</v>
      </c>
      <c r="V24" s="84" t="e">
        <f t="shared" si="3"/>
        <v>#REF!</v>
      </c>
    </row>
    <row r="25" spans="1:22" s="11" customFormat="1" ht="12.75" hidden="1" customHeight="1" x14ac:dyDescent="0.2">
      <c r="A25" s="33" t="s">
        <v>54</v>
      </c>
      <c r="B25" s="84"/>
      <c r="C25" s="84"/>
      <c r="D25" s="84"/>
      <c r="E25" s="84"/>
      <c r="F25" s="84"/>
      <c r="G25" s="84"/>
      <c r="H25" s="84"/>
      <c r="I25" s="84"/>
      <c r="J25" s="84"/>
      <c r="K25" s="84"/>
      <c r="L25" s="84"/>
      <c r="M25" s="84"/>
      <c r="N25" s="84"/>
      <c r="O25" s="84"/>
      <c r="P25" s="84"/>
      <c r="Q25" s="84"/>
      <c r="R25" s="84"/>
      <c r="S25" s="84"/>
      <c r="T25" s="84"/>
      <c r="U25" s="84"/>
      <c r="V25" s="84"/>
    </row>
    <row r="26" spans="1:22" s="11" customFormat="1" ht="12.75" hidden="1" customHeight="1" x14ac:dyDescent="0.2">
      <c r="A26" s="42">
        <v>1</v>
      </c>
      <c r="B26" s="84" t="e">
        <f t="shared" si="3"/>
        <v>#REF!</v>
      </c>
      <c r="C26" s="84" t="e">
        <f t="shared" si="3"/>
        <v>#REF!</v>
      </c>
      <c r="D26" s="84" t="e">
        <f t="shared" si="3"/>
        <v>#REF!</v>
      </c>
      <c r="E26" s="84" t="e">
        <f t="shared" si="3"/>
        <v>#REF!</v>
      </c>
      <c r="F26" s="84" t="e">
        <f t="shared" si="3"/>
        <v>#REF!</v>
      </c>
      <c r="G26" s="84" t="e">
        <f t="shared" si="3"/>
        <v>#REF!</v>
      </c>
      <c r="H26" s="84" t="e">
        <f t="shared" si="3"/>
        <v>#REF!</v>
      </c>
      <c r="I26" s="84" t="e">
        <f t="shared" si="3"/>
        <v>#REF!</v>
      </c>
      <c r="J26" s="84" t="e">
        <f t="shared" si="3"/>
        <v>#REF!</v>
      </c>
      <c r="K26" s="84" t="e">
        <f t="shared" si="3"/>
        <v>#REF!</v>
      </c>
      <c r="L26" s="84" t="e">
        <f t="shared" si="3"/>
        <v>#REF!</v>
      </c>
      <c r="M26" s="84" t="e">
        <f t="shared" si="3"/>
        <v>#REF!</v>
      </c>
      <c r="N26" s="84" t="e">
        <f t="shared" si="3"/>
        <v>#REF!</v>
      </c>
      <c r="O26" s="84" t="e">
        <f t="shared" si="3"/>
        <v>#REF!</v>
      </c>
      <c r="P26" s="84" t="e">
        <f t="shared" si="3"/>
        <v>#REF!</v>
      </c>
      <c r="Q26" s="84" t="e">
        <f t="shared" si="3"/>
        <v>#REF!</v>
      </c>
      <c r="R26" s="84" t="e">
        <f t="shared" si="3"/>
        <v>#REF!</v>
      </c>
      <c r="S26" s="84" t="e">
        <f t="shared" si="3"/>
        <v>#REF!</v>
      </c>
      <c r="T26" s="84" t="e">
        <f t="shared" si="3"/>
        <v>#REF!</v>
      </c>
      <c r="U26" s="84" t="e">
        <f t="shared" si="3"/>
        <v>#REF!</v>
      </c>
      <c r="V26" s="84" t="e">
        <f t="shared" si="3"/>
        <v>#REF!</v>
      </c>
    </row>
    <row r="27" spans="1:22" s="11" customFormat="1" ht="12.75" hidden="1" customHeight="1" x14ac:dyDescent="0.2">
      <c r="A27" s="42">
        <v>2</v>
      </c>
      <c r="B27" s="84" t="e">
        <f t="shared" si="3"/>
        <v>#REF!</v>
      </c>
      <c r="C27" s="84" t="e">
        <f t="shared" si="3"/>
        <v>#REF!</v>
      </c>
      <c r="D27" s="84" t="e">
        <f t="shared" si="3"/>
        <v>#REF!</v>
      </c>
      <c r="E27" s="84" t="e">
        <f t="shared" si="3"/>
        <v>#REF!</v>
      </c>
      <c r="F27" s="84" t="e">
        <f t="shared" si="3"/>
        <v>#REF!</v>
      </c>
      <c r="G27" s="84" t="e">
        <f t="shared" si="3"/>
        <v>#REF!</v>
      </c>
      <c r="H27" s="84" t="e">
        <f t="shared" si="3"/>
        <v>#REF!</v>
      </c>
      <c r="I27" s="84" t="e">
        <f t="shared" si="3"/>
        <v>#REF!</v>
      </c>
      <c r="J27" s="84" t="e">
        <f t="shared" si="3"/>
        <v>#REF!</v>
      </c>
      <c r="K27" s="84" t="e">
        <f t="shared" si="3"/>
        <v>#REF!</v>
      </c>
      <c r="L27" s="84" t="e">
        <f t="shared" si="3"/>
        <v>#REF!</v>
      </c>
      <c r="M27" s="84" t="e">
        <f t="shared" si="3"/>
        <v>#REF!</v>
      </c>
      <c r="N27" s="84" t="e">
        <f t="shared" si="3"/>
        <v>#REF!</v>
      </c>
      <c r="O27" s="84" t="e">
        <f t="shared" si="3"/>
        <v>#REF!</v>
      </c>
      <c r="P27" s="84" t="e">
        <f t="shared" si="3"/>
        <v>#REF!</v>
      </c>
      <c r="Q27" s="84" t="e">
        <f t="shared" si="3"/>
        <v>#REF!</v>
      </c>
      <c r="R27" s="84" t="e">
        <f t="shared" si="3"/>
        <v>#REF!</v>
      </c>
      <c r="S27" s="84" t="e">
        <f t="shared" si="3"/>
        <v>#REF!</v>
      </c>
      <c r="T27" s="84" t="e">
        <f t="shared" si="3"/>
        <v>#REF!</v>
      </c>
      <c r="U27" s="84" t="e">
        <f t="shared" si="3"/>
        <v>#REF!</v>
      </c>
      <c r="V27" s="84" t="e">
        <f t="shared" si="3"/>
        <v>#REF!</v>
      </c>
    </row>
    <row r="28" spans="1:22" s="11" customFormat="1" ht="12.75" hidden="1" customHeight="1" x14ac:dyDescent="0.2">
      <c r="A28" s="33" t="s">
        <v>151</v>
      </c>
      <c r="B28" s="84"/>
      <c r="C28" s="84"/>
      <c r="D28" s="84"/>
      <c r="E28" s="84"/>
      <c r="F28" s="84"/>
      <c r="G28" s="84"/>
      <c r="H28" s="84"/>
      <c r="I28" s="84"/>
      <c r="J28" s="84"/>
      <c r="K28" s="84"/>
      <c r="L28" s="84"/>
      <c r="M28" s="84"/>
      <c r="N28" s="84"/>
      <c r="O28" s="84"/>
      <c r="P28" s="84"/>
      <c r="Q28" s="84"/>
      <c r="R28" s="84"/>
      <c r="S28" s="84"/>
      <c r="T28" s="84"/>
      <c r="U28" s="84"/>
      <c r="V28" s="84"/>
    </row>
    <row r="29" spans="1:22" s="11" customFormat="1" ht="12.75" hidden="1" customHeight="1" x14ac:dyDescent="0.2">
      <c r="A29" s="42">
        <v>1</v>
      </c>
      <c r="B29" s="84" t="e">
        <f t="shared" si="3"/>
        <v>#REF!</v>
      </c>
      <c r="C29" s="84" t="e">
        <f t="shared" si="3"/>
        <v>#REF!</v>
      </c>
      <c r="D29" s="84" t="e">
        <f t="shared" si="3"/>
        <v>#REF!</v>
      </c>
      <c r="E29" s="84" t="e">
        <f t="shared" si="3"/>
        <v>#REF!</v>
      </c>
      <c r="F29" s="84" t="e">
        <f t="shared" si="3"/>
        <v>#REF!</v>
      </c>
      <c r="G29" s="84" t="e">
        <f t="shared" si="3"/>
        <v>#REF!</v>
      </c>
      <c r="H29" s="84" t="e">
        <f t="shared" si="3"/>
        <v>#REF!</v>
      </c>
      <c r="I29" s="84" t="e">
        <f t="shared" si="3"/>
        <v>#REF!</v>
      </c>
      <c r="J29" s="84" t="e">
        <f t="shared" si="3"/>
        <v>#REF!</v>
      </c>
      <c r="K29" s="84" t="e">
        <f t="shared" si="3"/>
        <v>#REF!</v>
      </c>
      <c r="L29" s="84" t="e">
        <f t="shared" si="3"/>
        <v>#REF!</v>
      </c>
      <c r="M29" s="84" t="e">
        <f t="shared" si="3"/>
        <v>#REF!</v>
      </c>
      <c r="N29" s="84" t="e">
        <f t="shared" si="3"/>
        <v>#REF!</v>
      </c>
      <c r="O29" s="84" t="e">
        <f t="shared" si="3"/>
        <v>#REF!</v>
      </c>
      <c r="P29" s="84" t="e">
        <f t="shared" si="3"/>
        <v>#REF!</v>
      </c>
      <c r="Q29" s="84" t="e">
        <f t="shared" si="3"/>
        <v>#REF!</v>
      </c>
      <c r="R29" s="84" t="e">
        <f t="shared" si="3"/>
        <v>#REF!</v>
      </c>
      <c r="S29" s="84" t="e">
        <f t="shared" si="3"/>
        <v>#REF!</v>
      </c>
      <c r="T29" s="84" t="e">
        <f t="shared" si="3"/>
        <v>#REF!</v>
      </c>
      <c r="U29" s="84" t="e">
        <f t="shared" si="3"/>
        <v>#REF!</v>
      </c>
      <c r="V29" s="84" t="e">
        <f t="shared" si="3"/>
        <v>#REF!</v>
      </c>
    </row>
    <row r="30" spans="1:22" s="11" customFormat="1" ht="12.75" hidden="1" customHeight="1" thickBot="1" x14ac:dyDescent="0.25">
      <c r="A30" s="161">
        <v>2</v>
      </c>
      <c r="B30" s="84" t="e">
        <f t="shared" si="3"/>
        <v>#REF!</v>
      </c>
      <c r="C30" s="84" t="e">
        <f t="shared" si="3"/>
        <v>#REF!</v>
      </c>
      <c r="D30" s="84" t="e">
        <f t="shared" si="3"/>
        <v>#REF!</v>
      </c>
      <c r="E30" s="84" t="e">
        <f t="shared" si="3"/>
        <v>#REF!</v>
      </c>
      <c r="F30" s="84" t="e">
        <f t="shared" si="3"/>
        <v>#REF!</v>
      </c>
      <c r="G30" s="84" t="e">
        <f t="shared" si="3"/>
        <v>#REF!</v>
      </c>
      <c r="H30" s="84" t="e">
        <f t="shared" si="3"/>
        <v>#REF!</v>
      </c>
      <c r="I30" s="84" t="e">
        <f t="shared" si="3"/>
        <v>#REF!</v>
      </c>
      <c r="J30" s="84" t="e">
        <f t="shared" si="3"/>
        <v>#REF!</v>
      </c>
      <c r="K30" s="84" t="e">
        <f t="shared" si="3"/>
        <v>#REF!</v>
      </c>
      <c r="L30" s="84" t="e">
        <f t="shared" si="3"/>
        <v>#REF!</v>
      </c>
      <c r="M30" s="84" t="e">
        <f t="shared" si="3"/>
        <v>#REF!</v>
      </c>
      <c r="N30" s="84" t="e">
        <f t="shared" si="3"/>
        <v>#REF!</v>
      </c>
      <c r="O30" s="84" t="e">
        <f t="shared" si="3"/>
        <v>#REF!</v>
      </c>
      <c r="P30" s="84" t="e">
        <f t="shared" si="3"/>
        <v>#REF!</v>
      </c>
      <c r="Q30" s="84" t="e">
        <f t="shared" si="3"/>
        <v>#REF!</v>
      </c>
      <c r="R30" s="84" t="e">
        <f t="shared" si="3"/>
        <v>#REF!</v>
      </c>
      <c r="S30" s="84" t="e">
        <f t="shared" si="3"/>
        <v>#REF!</v>
      </c>
      <c r="T30" s="84" t="e">
        <f t="shared" si="3"/>
        <v>#REF!</v>
      </c>
      <c r="U30" s="84" t="e">
        <f t="shared" si="3"/>
        <v>#REF!</v>
      </c>
      <c r="V30" s="84" t="e">
        <f t="shared" si="3"/>
        <v>#REF!</v>
      </c>
    </row>
    <row r="31" spans="1:22" s="11" customFormat="1" ht="12.75" hidden="1" customHeight="1" thickBot="1" x14ac:dyDescent="0.25">
      <c r="A31" s="162" t="s">
        <v>172</v>
      </c>
    </row>
    <row r="32" spans="1:22" s="11" customFormat="1" ht="12.75" hidden="1" customHeight="1" thickBot="1" x14ac:dyDescent="0.25">
      <c r="A32" s="160" t="s">
        <v>167</v>
      </c>
      <c r="B32" s="177">
        <f t="shared" ref="B32:V32" si="5">B15*0.85</f>
        <v>2295</v>
      </c>
      <c r="C32" s="177">
        <f t="shared" si="5"/>
        <v>2975</v>
      </c>
      <c r="D32" s="177">
        <f t="shared" si="5"/>
        <v>2975</v>
      </c>
      <c r="E32" s="177">
        <f t="shared" si="5"/>
        <v>2975</v>
      </c>
      <c r="F32" s="177">
        <f t="shared" si="5"/>
        <v>2975</v>
      </c>
      <c r="G32" s="177">
        <f t="shared" si="5"/>
        <v>2975</v>
      </c>
      <c r="H32" s="177">
        <f t="shared" si="5"/>
        <v>2975</v>
      </c>
      <c r="I32" s="177">
        <f t="shared" si="5"/>
        <v>2975</v>
      </c>
      <c r="J32" s="177">
        <f t="shared" si="5"/>
        <v>2975</v>
      </c>
      <c r="K32" s="177">
        <f t="shared" si="5"/>
        <v>2975</v>
      </c>
      <c r="L32" s="177">
        <f t="shared" si="5"/>
        <v>2975</v>
      </c>
      <c r="M32" s="177">
        <f t="shared" si="5"/>
        <v>2975</v>
      </c>
      <c r="N32" s="177">
        <f t="shared" si="5"/>
        <v>2975</v>
      </c>
      <c r="O32" s="177">
        <f t="shared" si="5"/>
        <v>2975</v>
      </c>
      <c r="P32" s="177">
        <f t="shared" si="5"/>
        <v>2975</v>
      </c>
      <c r="Q32" s="177">
        <f t="shared" si="5"/>
        <v>2975</v>
      </c>
      <c r="R32" s="177">
        <f t="shared" si="5"/>
        <v>2295</v>
      </c>
      <c r="S32" s="177">
        <f t="shared" si="5"/>
        <v>2295</v>
      </c>
      <c r="T32" s="177">
        <f t="shared" si="5"/>
        <v>2295</v>
      </c>
      <c r="U32" s="177">
        <f t="shared" si="5"/>
        <v>2295</v>
      </c>
      <c r="V32" s="177">
        <f t="shared" si="5"/>
        <v>2295</v>
      </c>
    </row>
    <row r="33" spans="1:22" s="11" customFormat="1" ht="12.75" hidden="1" customHeight="1" x14ac:dyDescent="0.2">
      <c r="A33" s="156" t="s">
        <v>168</v>
      </c>
      <c r="B33" s="177">
        <f t="shared" ref="B33:V33" si="6">B16*0.85</f>
        <v>4590</v>
      </c>
      <c r="C33" s="177">
        <f t="shared" si="6"/>
        <v>5950</v>
      </c>
      <c r="D33" s="177">
        <f t="shared" si="6"/>
        <v>5950</v>
      </c>
      <c r="E33" s="177">
        <f t="shared" si="6"/>
        <v>5950</v>
      </c>
      <c r="F33" s="177">
        <f t="shared" si="6"/>
        <v>5950</v>
      </c>
      <c r="G33" s="177">
        <f t="shared" si="6"/>
        <v>5950</v>
      </c>
      <c r="H33" s="177">
        <f t="shared" si="6"/>
        <v>5950</v>
      </c>
      <c r="I33" s="177">
        <f t="shared" si="6"/>
        <v>5950</v>
      </c>
      <c r="J33" s="177">
        <f t="shared" si="6"/>
        <v>5950</v>
      </c>
      <c r="K33" s="177">
        <f t="shared" si="6"/>
        <v>5950</v>
      </c>
      <c r="L33" s="177">
        <f t="shared" si="6"/>
        <v>5950</v>
      </c>
      <c r="M33" s="177">
        <f t="shared" si="6"/>
        <v>5950</v>
      </c>
      <c r="N33" s="177">
        <f t="shared" si="6"/>
        <v>5950</v>
      </c>
      <c r="O33" s="177">
        <f t="shared" si="6"/>
        <v>5950</v>
      </c>
      <c r="P33" s="177">
        <f t="shared" si="6"/>
        <v>5950</v>
      </c>
      <c r="Q33" s="177">
        <f t="shared" si="6"/>
        <v>5950</v>
      </c>
      <c r="R33" s="177">
        <f t="shared" si="6"/>
        <v>4590</v>
      </c>
      <c r="S33" s="177">
        <f t="shared" si="6"/>
        <v>4590</v>
      </c>
      <c r="T33" s="177">
        <f t="shared" si="6"/>
        <v>4590</v>
      </c>
      <c r="U33" s="177">
        <f t="shared" si="6"/>
        <v>4590</v>
      </c>
      <c r="V33" s="177">
        <f t="shared" si="6"/>
        <v>4590</v>
      </c>
    </row>
    <row r="34" spans="1:22" s="11" customFormat="1" ht="12.75" hidden="1" customHeight="1" x14ac:dyDescent="0.2">
      <c r="A34" s="123"/>
    </row>
    <row r="35" spans="1:22" s="11" customFormat="1" ht="24" customHeight="1" x14ac:dyDescent="0.2">
      <c r="A35" s="134" t="s">
        <v>166</v>
      </c>
    </row>
    <row r="36" spans="1:22" s="11" customFormat="1" ht="12.75" customHeight="1" x14ac:dyDescent="0.2">
      <c r="A36" s="131" t="s">
        <v>192</v>
      </c>
    </row>
    <row r="37" spans="1:22" ht="21.75" customHeight="1" x14ac:dyDescent="0.2">
      <c r="A37" s="74" t="s">
        <v>52</v>
      </c>
      <c r="B37" s="73" t="e">
        <f t="shared" ref="B37:V38" si="7">B20</f>
        <v>#REF!</v>
      </c>
      <c r="C37" s="73" t="e">
        <f t="shared" si="7"/>
        <v>#REF!</v>
      </c>
      <c r="D37" s="73" t="e">
        <f t="shared" si="7"/>
        <v>#REF!</v>
      </c>
      <c r="E37" s="73" t="e">
        <f t="shared" si="7"/>
        <v>#REF!</v>
      </c>
      <c r="F37" s="73" t="e">
        <f t="shared" si="7"/>
        <v>#REF!</v>
      </c>
      <c r="G37" s="73" t="e">
        <f t="shared" si="7"/>
        <v>#REF!</v>
      </c>
      <c r="H37" s="73" t="e">
        <f t="shared" si="7"/>
        <v>#REF!</v>
      </c>
      <c r="I37" s="73" t="e">
        <f t="shared" si="7"/>
        <v>#REF!</v>
      </c>
      <c r="J37" s="73" t="e">
        <f t="shared" si="7"/>
        <v>#REF!</v>
      </c>
      <c r="K37" s="73" t="e">
        <f t="shared" si="7"/>
        <v>#REF!</v>
      </c>
      <c r="L37" s="73" t="e">
        <f t="shared" si="7"/>
        <v>#REF!</v>
      </c>
      <c r="M37" s="73" t="e">
        <f t="shared" si="7"/>
        <v>#REF!</v>
      </c>
      <c r="N37" s="73" t="e">
        <f t="shared" si="7"/>
        <v>#REF!</v>
      </c>
      <c r="O37" s="73" t="e">
        <f t="shared" si="7"/>
        <v>#REF!</v>
      </c>
      <c r="P37" s="73" t="e">
        <f t="shared" si="7"/>
        <v>#REF!</v>
      </c>
      <c r="Q37" s="73" t="e">
        <f t="shared" si="7"/>
        <v>#REF!</v>
      </c>
      <c r="R37" s="73" t="e">
        <f t="shared" si="7"/>
        <v>#REF!</v>
      </c>
      <c r="S37" s="73" t="e">
        <f t="shared" si="7"/>
        <v>#REF!</v>
      </c>
      <c r="T37" s="73" t="e">
        <f t="shared" si="7"/>
        <v>#REF!</v>
      </c>
      <c r="U37" s="73" t="e">
        <f t="shared" si="7"/>
        <v>#REF!</v>
      </c>
      <c r="V37" s="73" t="e">
        <f t="shared" si="7"/>
        <v>#REF!</v>
      </c>
    </row>
    <row r="38" spans="1:22" ht="21.75" customHeight="1" x14ac:dyDescent="0.2">
      <c r="A38" s="74"/>
      <c r="B38" s="73" t="e">
        <f t="shared" si="7"/>
        <v>#REF!</v>
      </c>
      <c r="C38" s="73" t="e">
        <f t="shared" si="7"/>
        <v>#REF!</v>
      </c>
      <c r="D38" s="73" t="e">
        <f t="shared" si="7"/>
        <v>#REF!</v>
      </c>
      <c r="E38" s="73" t="e">
        <f t="shared" si="7"/>
        <v>#REF!</v>
      </c>
      <c r="F38" s="73" t="e">
        <f t="shared" si="7"/>
        <v>#REF!</v>
      </c>
      <c r="G38" s="73" t="e">
        <f t="shared" si="7"/>
        <v>#REF!</v>
      </c>
      <c r="H38" s="73" t="e">
        <f t="shared" si="7"/>
        <v>#REF!</v>
      </c>
      <c r="I38" s="73" t="e">
        <f t="shared" si="7"/>
        <v>#REF!</v>
      </c>
      <c r="J38" s="73" t="e">
        <f t="shared" si="7"/>
        <v>#REF!</v>
      </c>
      <c r="K38" s="73" t="e">
        <f t="shared" si="7"/>
        <v>#REF!</v>
      </c>
      <c r="L38" s="73" t="e">
        <f t="shared" si="7"/>
        <v>#REF!</v>
      </c>
      <c r="M38" s="73" t="e">
        <f t="shared" si="7"/>
        <v>#REF!</v>
      </c>
      <c r="N38" s="73" t="e">
        <f t="shared" si="7"/>
        <v>#REF!</v>
      </c>
      <c r="O38" s="73" t="e">
        <f t="shared" si="7"/>
        <v>#REF!</v>
      </c>
      <c r="P38" s="73" t="e">
        <f t="shared" si="7"/>
        <v>#REF!</v>
      </c>
      <c r="Q38" s="73" t="e">
        <f t="shared" si="7"/>
        <v>#REF!</v>
      </c>
      <c r="R38" s="73" t="e">
        <f t="shared" si="7"/>
        <v>#REF!</v>
      </c>
      <c r="S38" s="73" t="e">
        <f t="shared" si="7"/>
        <v>#REF!</v>
      </c>
      <c r="T38" s="73" t="e">
        <f t="shared" si="7"/>
        <v>#REF!</v>
      </c>
      <c r="U38" s="73" t="e">
        <f t="shared" si="7"/>
        <v>#REF!</v>
      </c>
      <c r="V38" s="73" t="e">
        <f t="shared" si="7"/>
        <v>#REF!</v>
      </c>
    </row>
    <row r="39" spans="1:22" s="11" customFormat="1" ht="12.75" customHeight="1" x14ac:dyDescent="0.2">
      <c r="A39" s="33" t="s">
        <v>53</v>
      </c>
      <c r="B39" s="135"/>
      <c r="C39" s="135"/>
      <c r="D39" s="135"/>
      <c r="E39" s="135"/>
      <c r="F39" s="135"/>
      <c r="G39" s="135"/>
      <c r="H39" s="135"/>
      <c r="I39" s="135"/>
      <c r="J39" s="135"/>
      <c r="K39" s="135"/>
      <c r="L39" s="135"/>
      <c r="M39" s="135"/>
      <c r="N39" s="135"/>
      <c r="O39" s="135"/>
      <c r="P39" s="135"/>
      <c r="Q39" s="135"/>
      <c r="R39" s="135"/>
      <c r="S39" s="135"/>
      <c r="T39" s="135"/>
      <c r="U39" s="135"/>
      <c r="V39" s="135"/>
    </row>
    <row r="40" spans="1:22" s="11" customFormat="1" ht="12.75" customHeight="1" x14ac:dyDescent="0.2">
      <c r="A40" s="42">
        <v>1</v>
      </c>
      <c r="B40" s="84" t="e">
        <f t="shared" ref="B40:V41" si="8">B23+B32+25</f>
        <v>#REF!</v>
      </c>
      <c r="C40" s="84" t="e">
        <f t="shared" si="8"/>
        <v>#REF!</v>
      </c>
      <c r="D40" s="84" t="e">
        <f t="shared" si="8"/>
        <v>#REF!</v>
      </c>
      <c r="E40" s="84" t="e">
        <f t="shared" si="8"/>
        <v>#REF!</v>
      </c>
      <c r="F40" s="84" t="e">
        <f t="shared" si="8"/>
        <v>#REF!</v>
      </c>
      <c r="G40" s="84" t="e">
        <f t="shared" si="8"/>
        <v>#REF!</v>
      </c>
      <c r="H40" s="84" t="e">
        <f t="shared" si="8"/>
        <v>#REF!</v>
      </c>
      <c r="I40" s="84" t="e">
        <f t="shared" si="8"/>
        <v>#REF!</v>
      </c>
      <c r="J40" s="84" t="e">
        <f t="shared" si="8"/>
        <v>#REF!</v>
      </c>
      <c r="K40" s="84" t="e">
        <f t="shared" si="8"/>
        <v>#REF!</v>
      </c>
      <c r="L40" s="84" t="e">
        <f t="shared" si="8"/>
        <v>#REF!</v>
      </c>
      <c r="M40" s="84" t="e">
        <f t="shared" si="8"/>
        <v>#REF!</v>
      </c>
      <c r="N40" s="84" t="e">
        <f t="shared" si="8"/>
        <v>#REF!</v>
      </c>
      <c r="O40" s="84" t="e">
        <f t="shared" si="8"/>
        <v>#REF!</v>
      </c>
      <c r="P40" s="84" t="e">
        <f t="shared" si="8"/>
        <v>#REF!</v>
      </c>
      <c r="Q40" s="84" t="e">
        <f t="shared" si="8"/>
        <v>#REF!</v>
      </c>
      <c r="R40" s="84" t="e">
        <f t="shared" si="8"/>
        <v>#REF!</v>
      </c>
      <c r="S40" s="84" t="e">
        <f t="shared" si="8"/>
        <v>#REF!</v>
      </c>
      <c r="T40" s="84" t="e">
        <f t="shared" si="8"/>
        <v>#REF!</v>
      </c>
      <c r="U40" s="84" t="e">
        <f t="shared" si="8"/>
        <v>#REF!</v>
      </c>
      <c r="V40" s="84" t="e">
        <f t="shared" si="8"/>
        <v>#REF!</v>
      </c>
    </row>
    <row r="41" spans="1:22" s="11" customFormat="1" ht="12.75" customHeight="1" x14ac:dyDescent="0.2">
      <c r="A41" s="42">
        <v>2</v>
      </c>
      <c r="B41" s="84" t="e">
        <f t="shared" si="8"/>
        <v>#REF!</v>
      </c>
      <c r="C41" s="84" t="e">
        <f t="shared" si="8"/>
        <v>#REF!</v>
      </c>
      <c r="D41" s="84" t="e">
        <f t="shared" si="8"/>
        <v>#REF!</v>
      </c>
      <c r="E41" s="84" t="e">
        <f t="shared" si="8"/>
        <v>#REF!</v>
      </c>
      <c r="F41" s="84" t="e">
        <f t="shared" si="8"/>
        <v>#REF!</v>
      </c>
      <c r="G41" s="84" t="e">
        <f t="shared" si="8"/>
        <v>#REF!</v>
      </c>
      <c r="H41" s="84" t="e">
        <f t="shared" si="8"/>
        <v>#REF!</v>
      </c>
      <c r="I41" s="84" t="e">
        <f t="shared" si="8"/>
        <v>#REF!</v>
      </c>
      <c r="J41" s="84" t="e">
        <f t="shared" si="8"/>
        <v>#REF!</v>
      </c>
      <c r="K41" s="84" t="e">
        <f t="shared" si="8"/>
        <v>#REF!</v>
      </c>
      <c r="L41" s="84" t="e">
        <f t="shared" si="8"/>
        <v>#REF!</v>
      </c>
      <c r="M41" s="84" t="e">
        <f t="shared" si="8"/>
        <v>#REF!</v>
      </c>
      <c r="N41" s="84" t="e">
        <f t="shared" si="8"/>
        <v>#REF!</v>
      </c>
      <c r="O41" s="84" t="e">
        <f t="shared" si="8"/>
        <v>#REF!</v>
      </c>
      <c r="P41" s="84" t="e">
        <f t="shared" si="8"/>
        <v>#REF!</v>
      </c>
      <c r="Q41" s="84" t="e">
        <f t="shared" si="8"/>
        <v>#REF!</v>
      </c>
      <c r="R41" s="84" t="e">
        <f t="shared" si="8"/>
        <v>#REF!</v>
      </c>
      <c r="S41" s="84" t="e">
        <f t="shared" si="8"/>
        <v>#REF!</v>
      </c>
      <c r="T41" s="84" t="e">
        <f t="shared" si="8"/>
        <v>#REF!</v>
      </c>
      <c r="U41" s="84" t="e">
        <f t="shared" si="8"/>
        <v>#REF!</v>
      </c>
      <c r="V41" s="84" t="e">
        <f t="shared" si="8"/>
        <v>#REF!</v>
      </c>
    </row>
    <row r="42" spans="1:22" s="11" customFormat="1" ht="12.75" customHeight="1" x14ac:dyDescent="0.2">
      <c r="A42" s="33" t="s">
        <v>54</v>
      </c>
      <c r="B42" s="84"/>
      <c r="C42" s="84"/>
      <c r="D42" s="84"/>
      <c r="E42" s="84"/>
      <c r="F42" s="84"/>
      <c r="G42" s="84"/>
      <c r="H42" s="84"/>
      <c r="I42" s="84"/>
      <c r="J42" s="84"/>
      <c r="K42" s="84"/>
      <c r="L42" s="84"/>
      <c r="M42" s="84"/>
      <c r="N42" s="84"/>
      <c r="O42" s="84"/>
      <c r="P42" s="84"/>
      <c r="Q42" s="84"/>
      <c r="R42" s="84"/>
      <c r="S42" s="84"/>
      <c r="T42" s="84"/>
      <c r="U42" s="84"/>
      <c r="V42" s="84"/>
    </row>
    <row r="43" spans="1:22" s="11" customFormat="1" ht="12.75" customHeight="1" x14ac:dyDescent="0.2">
      <c r="A43" s="42">
        <v>1</v>
      </c>
      <c r="B43" s="84" t="e">
        <f t="shared" ref="B43:V44" si="9">B26+B32+25</f>
        <v>#REF!</v>
      </c>
      <c r="C43" s="84" t="e">
        <f t="shared" si="9"/>
        <v>#REF!</v>
      </c>
      <c r="D43" s="84" t="e">
        <f t="shared" si="9"/>
        <v>#REF!</v>
      </c>
      <c r="E43" s="84" t="e">
        <f t="shared" si="9"/>
        <v>#REF!</v>
      </c>
      <c r="F43" s="84" t="e">
        <f t="shared" si="9"/>
        <v>#REF!</v>
      </c>
      <c r="G43" s="84" t="e">
        <f t="shared" si="9"/>
        <v>#REF!</v>
      </c>
      <c r="H43" s="84" t="e">
        <f t="shared" si="9"/>
        <v>#REF!</v>
      </c>
      <c r="I43" s="84" t="e">
        <f t="shared" si="9"/>
        <v>#REF!</v>
      </c>
      <c r="J43" s="84" t="e">
        <f t="shared" si="9"/>
        <v>#REF!</v>
      </c>
      <c r="K43" s="84" t="e">
        <f t="shared" si="9"/>
        <v>#REF!</v>
      </c>
      <c r="L43" s="84" t="e">
        <f t="shared" si="9"/>
        <v>#REF!</v>
      </c>
      <c r="M43" s="84" t="e">
        <f t="shared" si="9"/>
        <v>#REF!</v>
      </c>
      <c r="N43" s="84" t="e">
        <f t="shared" si="9"/>
        <v>#REF!</v>
      </c>
      <c r="O43" s="84" t="e">
        <f t="shared" si="9"/>
        <v>#REF!</v>
      </c>
      <c r="P43" s="84" t="e">
        <f t="shared" si="9"/>
        <v>#REF!</v>
      </c>
      <c r="Q43" s="84" t="e">
        <f t="shared" si="9"/>
        <v>#REF!</v>
      </c>
      <c r="R43" s="84" t="e">
        <f t="shared" si="9"/>
        <v>#REF!</v>
      </c>
      <c r="S43" s="84" t="e">
        <f t="shared" si="9"/>
        <v>#REF!</v>
      </c>
      <c r="T43" s="84" t="e">
        <f t="shared" si="9"/>
        <v>#REF!</v>
      </c>
      <c r="U43" s="84" t="e">
        <f t="shared" si="9"/>
        <v>#REF!</v>
      </c>
      <c r="V43" s="84" t="e">
        <f t="shared" si="9"/>
        <v>#REF!</v>
      </c>
    </row>
    <row r="44" spans="1:22" s="11" customFormat="1" ht="12.75" customHeight="1" x14ac:dyDescent="0.2">
      <c r="A44" s="42">
        <v>2</v>
      </c>
      <c r="B44" s="84" t="e">
        <f t="shared" si="9"/>
        <v>#REF!</v>
      </c>
      <c r="C44" s="84" t="e">
        <f t="shared" si="9"/>
        <v>#REF!</v>
      </c>
      <c r="D44" s="84" t="e">
        <f t="shared" si="9"/>
        <v>#REF!</v>
      </c>
      <c r="E44" s="84" t="e">
        <f t="shared" si="9"/>
        <v>#REF!</v>
      </c>
      <c r="F44" s="84" t="e">
        <f t="shared" si="9"/>
        <v>#REF!</v>
      </c>
      <c r="G44" s="84" t="e">
        <f t="shared" si="9"/>
        <v>#REF!</v>
      </c>
      <c r="H44" s="84" t="e">
        <f t="shared" si="9"/>
        <v>#REF!</v>
      </c>
      <c r="I44" s="84" t="e">
        <f t="shared" si="9"/>
        <v>#REF!</v>
      </c>
      <c r="J44" s="84" t="e">
        <f t="shared" si="9"/>
        <v>#REF!</v>
      </c>
      <c r="K44" s="84" t="e">
        <f t="shared" si="9"/>
        <v>#REF!</v>
      </c>
      <c r="L44" s="84" t="e">
        <f t="shared" si="9"/>
        <v>#REF!</v>
      </c>
      <c r="M44" s="84" t="e">
        <f t="shared" si="9"/>
        <v>#REF!</v>
      </c>
      <c r="N44" s="84" t="e">
        <f t="shared" si="9"/>
        <v>#REF!</v>
      </c>
      <c r="O44" s="84" t="e">
        <f t="shared" si="9"/>
        <v>#REF!</v>
      </c>
      <c r="P44" s="84" t="e">
        <f t="shared" si="9"/>
        <v>#REF!</v>
      </c>
      <c r="Q44" s="84" t="e">
        <f t="shared" si="9"/>
        <v>#REF!</v>
      </c>
      <c r="R44" s="84" t="e">
        <f t="shared" si="9"/>
        <v>#REF!</v>
      </c>
      <c r="S44" s="84" t="e">
        <f t="shared" si="9"/>
        <v>#REF!</v>
      </c>
      <c r="T44" s="84" t="e">
        <f t="shared" si="9"/>
        <v>#REF!</v>
      </c>
      <c r="U44" s="84" t="e">
        <f t="shared" si="9"/>
        <v>#REF!</v>
      </c>
      <c r="V44" s="84" t="e">
        <f t="shared" si="9"/>
        <v>#REF!</v>
      </c>
    </row>
    <row r="45" spans="1:22" s="11" customFormat="1" ht="12.75" customHeight="1" x14ac:dyDescent="0.2">
      <c r="A45" s="33" t="s">
        <v>151</v>
      </c>
      <c r="B45" s="84"/>
      <c r="C45" s="84"/>
      <c r="D45" s="84"/>
      <c r="E45" s="84"/>
      <c r="F45" s="84"/>
      <c r="G45" s="84"/>
      <c r="H45" s="84"/>
      <c r="I45" s="84"/>
      <c r="J45" s="84"/>
      <c r="K45" s="84"/>
      <c r="L45" s="84"/>
      <c r="M45" s="84"/>
      <c r="N45" s="84"/>
      <c r="O45" s="84"/>
      <c r="P45" s="84"/>
      <c r="Q45" s="84"/>
      <c r="R45" s="84"/>
      <c r="S45" s="84"/>
      <c r="T45" s="84"/>
      <c r="U45" s="84"/>
      <c r="V45" s="84"/>
    </row>
    <row r="46" spans="1:22" s="11" customFormat="1" ht="12.75" customHeight="1" x14ac:dyDescent="0.2">
      <c r="A46" s="42">
        <v>1</v>
      </c>
      <c r="B46" s="84" t="e">
        <f t="shared" ref="B46:V47" si="10">B29+B32+25</f>
        <v>#REF!</v>
      </c>
      <c r="C46" s="84" t="e">
        <f t="shared" si="10"/>
        <v>#REF!</v>
      </c>
      <c r="D46" s="84" t="e">
        <f t="shared" si="10"/>
        <v>#REF!</v>
      </c>
      <c r="E46" s="84" t="e">
        <f t="shared" si="10"/>
        <v>#REF!</v>
      </c>
      <c r="F46" s="84" t="e">
        <f t="shared" si="10"/>
        <v>#REF!</v>
      </c>
      <c r="G46" s="84" t="e">
        <f t="shared" si="10"/>
        <v>#REF!</v>
      </c>
      <c r="H46" s="84" t="e">
        <f t="shared" si="10"/>
        <v>#REF!</v>
      </c>
      <c r="I46" s="84" t="e">
        <f t="shared" si="10"/>
        <v>#REF!</v>
      </c>
      <c r="J46" s="84" t="e">
        <f t="shared" si="10"/>
        <v>#REF!</v>
      </c>
      <c r="K46" s="84" t="e">
        <f t="shared" si="10"/>
        <v>#REF!</v>
      </c>
      <c r="L46" s="84" t="e">
        <f t="shared" si="10"/>
        <v>#REF!</v>
      </c>
      <c r="M46" s="84" t="e">
        <f t="shared" si="10"/>
        <v>#REF!</v>
      </c>
      <c r="N46" s="84" t="e">
        <f t="shared" si="10"/>
        <v>#REF!</v>
      </c>
      <c r="O46" s="84" t="e">
        <f t="shared" si="10"/>
        <v>#REF!</v>
      </c>
      <c r="P46" s="84" t="e">
        <f t="shared" si="10"/>
        <v>#REF!</v>
      </c>
      <c r="Q46" s="84" t="e">
        <f t="shared" si="10"/>
        <v>#REF!</v>
      </c>
      <c r="R46" s="84" t="e">
        <f t="shared" si="10"/>
        <v>#REF!</v>
      </c>
      <c r="S46" s="84" t="e">
        <f t="shared" si="10"/>
        <v>#REF!</v>
      </c>
      <c r="T46" s="84" t="e">
        <f t="shared" si="10"/>
        <v>#REF!</v>
      </c>
      <c r="U46" s="84" t="e">
        <f t="shared" si="10"/>
        <v>#REF!</v>
      </c>
      <c r="V46" s="84" t="e">
        <f t="shared" si="10"/>
        <v>#REF!</v>
      </c>
    </row>
    <row r="47" spans="1:22" s="11" customFormat="1" ht="12.75" customHeight="1" x14ac:dyDescent="0.2">
      <c r="A47" s="42">
        <v>2</v>
      </c>
      <c r="B47" s="84" t="e">
        <f t="shared" si="10"/>
        <v>#REF!</v>
      </c>
      <c r="C47" s="84" t="e">
        <f t="shared" si="10"/>
        <v>#REF!</v>
      </c>
      <c r="D47" s="84" t="e">
        <f t="shared" si="10"/>
        <v>#REF!</v>
      </c>
      <c r="E47" s="84" t="e">
        <f t="shared" si="10"/>
        <v>#REF!</v>
      </c>
      <c r="F47" s="84" t="e">
        <f t="shared" si="10"/>
        <v>#REF!</v>
      </c>
      <c r="G47" s="84" t="e">
        <f t="shared" si="10"/>
        <v>#REF!</v>
      </c>
      <c r="H47" s="84" t="e">
        <f t="shared" si="10"/>
        <v>#REF!</v>
      </c>
      <c r="I47" s="84" t="e">
        <f t="shared" si="10"/>
        <v>#REF!</v>
      </c>
      <c r="J47" s="84" t="e">
        <f t="shared" si="10"/>
        <v>#REF!</v>
      </c>
      <c r="K47" s="84" t="e">
        <f t="shared" si="10"/>
        <v>#REF!</v>
      </c>
      <c r="L47" s="84" t="e">
        <f t="shared" si="10"/>
        <v>#REF!</v>
      </c>
      <c r="M47" s="84" t="e">
        <f t="shared" si="10"/>
        <v>#REF!</v>
      </c>
      <c r="N47" s="84" t="e">
        <f t="shared" si="10"/>
        <v>#REF!</v>
      </c>
      <c r="O47" s="84" t="e">
        <f t="shared" si="10"/>
        <v>#REF!</v>
      </c>
      <c r="P47" s="84" t="e">
        <f t="shared" si="10"/>
        <v>#REF!</v>
      </c>
      <c r="Q47" s="84" t="e">
        <f t="shared" si="10"/>
        <v>#REF!</v>
      </c>
      <c r="R47" s="84" t="e">
        <f t="shared" si="10"/>
        <v>#REF!</v>
      </c>
      <c r="S47" s="84" t="e">
        <f t="shared" si="10"/>
        <v>#REF!</v>
      </c>
      <c r="T47" s="84" t="e">
        <f t="shared" si="10"/>
        <v>#REF!</v>
      </c>
      <c r="U47" s="84" t="e">
        <f t="shared" si="10"/>
        <v>#REF!</v>
      </c>
      <c r="V47" s="84" t="e">
        <f t="shared" si="10"/>
        <v>#REF!</v>
      </c>
    </row>
    <row r="48" spans="1:22" s="11" customFormat="1" ht="12.75" customHeight="1" x14ac:dyDescent="0.2">
      <c r="A48" s="123"/>
    </row>
    <row r="49" spans="1:8" x14ac:dyDescent="0.2">
      <c r="A49" s="277" t="s">
        <v>157</v>
      </c>
    </row>
    <row r="50" spans="1:8" x14ac:dyDescent="0.2">
      <c r="A50" s="277"/>
    </row>
    <row r="51" spans="1:8" x14ac:dyDescent="0.2">
      <c r="A51" s="123"/>
    </row>
    <row r="52" spans="1:8" s="11" customFormat="1" ht="12.75" customHeight="1" x14ac:dyDescent="0.2">
      <c r="A52" s="318" t="s">
        <v>207</v>
      </c>
      <c r="B52" s="319"/>
      <c r="C52" s="319"/>
      <c r="D52" s="319"/>
      <c r="E52" s="319"/>
      <c r="F52" s="319"/>
      <c r="G52" s="319"/>
      <c r="H52" s="319"/>
    </row>
    <row r="53" spans="1:8" s="11" customFormat="1" ht="12.75" customHeight="1" x14ac:dyDescent="0.2">
      <c r="A53" s="318"/>
      <c r="B53" s="319"/>
      <c r="C53" s="319"/>
      <c r="D53" s="319"/>
      <c r="E53" s="319"/>
      <c r="F53" s="319"/>
      <c r="G53" s="319"/>
      <c r="H53" s="319"/>
    </row>
    <row r="54" spans="1:8" s="11" customFormat="1" ht="12.75" customHeight="1" x14ac:dyDescent="0.2">
      <c r="A54" s="318"/>
      <c r="B54" s="319"/>
      <c r="C54" s="319"/>
      <c r="D54" s="319"/>
      <c r="E54" s="319"/>
      <c r="F54" s="319"/>
      <c r="G54" s="319"/>
      <c r="H54" s="319"/>
    </row>
    <row r="55" spans="1:8" s="11" customFormat="1" ht="12.75" customHeight="1" x14ac:dyDescent="0.2">
      <c r="A55" s="318"/>
      <c r="B55" s="319"/>
      <c r="C55" s="319"/>
      <c r="D55" s="319"/>
      <c r="E55" s="319"/>
      <c r="F55" s="319"/>
      <c r="G55" s="319"/>
      <c r="H55" s="319"/>
    </row>
    <row r="56" spans="1:8" s="11" customFormat="1" ht="12.75" customHeight="1" x14ac:dyDescent="0.2">
      <c r="A56" s="318"/>
      <c r="B56" s="319"/>
      <c r="C56" s="319"/>
      <c r="D56" s="319"/>
      <c r="E56" s="319"/>
      <c r="F56" s="319"/>
      <c r="G56" s="319"/>
      <c r="H56" s="319"/>
    </row>
    <row r="57" spans="1:8" s="11" customFormat="1" ht="12.75" customHeight="1" x14ac:dyDescent="0.2">
      <c r="A57" s="318"/>
      <c r="B57" s="319"/>
      <c r="C57" s="319"/>
      <c r="D57" s="319"/>
      <c r="E57" s="319"/>
      <c r="F57" s="319"/>
      <c r="G57" s="319"/>
      <c r="H57" s="319"/>
    </row>
    <row r="58" spans="1:8" s="11" customFormat="1" ht="12.75" customHeight="1" x14ac:dyDescent="0.2"/>
    <row r="59" spans="1:8" x14ac:dyDescent="0.2">
      <c r="A59" s="150" t="s">
        <v>80</v>
      </c>
    </row>
    <row r="60" spans="1:8" ht="34.5" customHeight="1" x14ac:dyDescent="0.2">
      <c r="A60" s="145" t="s">
        <v>209</v>
      </c>
    </row>
    <row r="61" spans="1:8" ht="34.5" customHeight="1" x14ac:dyDescent="0.2">
      <c r="A61" s="145" t="s">
        <v>225</v>
      </c>
    </row>
    <row r="62" spans="1:8" ht="12.75" customHeight="1" x14ac:dyDescent="0.2">
      <c r="A62"/>
    </row>
    <row r="63" spans="1:8" x14ac:dyDescent="0.2">
      <c r="A63" s="136" t="s">
        <v>58</v>
      </c>
    </row>
    <row r="64" spans="1:8" s="149" customFormat="1" ht="35.25" customHeight="1" x14ac:dyDescent="0.2">
      <c r="A64" s="137" t="s">
        <v>163</v>
      </c>
    </row>
    <row r="65" spans="1:1" s="149" customFormat="1" ht="35.25" customHeight="1" x14ac:dyDescent="0.2">
      <c r="A65" s="145" t="s">
        <v>188</v>
      </c>
    </row>
    <row r="66" spans="1:1" s="149" customFormat="1" ht="35.25" customHeight="1" x14ac:dyDescent="0.2">
      <c r="A66" s="137" t="s">
        <v>164</v>
      </c>
    </row>
    <row r="67" spans="1:1" s="149" customFormat="1" ht="13.5" customHeight="1" x14ac:dyDescent="0.2">
      <c r="A67" s="137" t="s">
        <v>165</v>
      </c>
    </row>
    <row r="68" spans="1:1" s="149" customFormat="1" ht="35.25" customHeight="1" x14ac:dyDescent="0.2">
      <c r="A68" s="137" t="s">
        <v>162</v>
      </c>
    </row>
    <row r="69" spans="1:1" ht="24" x14ac:dyDescent="0.2">
      <c r="A69" s="141" t="s">
        <v>173</v>
      </c>
    </row>
    <row r="70" spans="1:1" s="149" customFormat="1" ht="26.25" customHeight="1" x14ac:dyDescent="0.2">
      <c r="A70" s="151" t="s">
        <v>90</v>
      </c>
    </row>
    <row r="71" spans="1:1" s="149" customFormat="1" ht="12" customHeight="1" x14ac:dyDescent="0.2">
      <c r="A71" s="151"/>
    </row>
    <row r="72" spans="1:1" s="149" customFormat="1" ht="217.5" customHeight="1" x14ac:dyDescent="0.2">
      <c r="A72" s="178" t="s">
        <v>208</v>
      </c>
    </row>
    <row r="73" spans="1:1" s="149" customFormat="1" ht="13.5" customHeight="1" x14ac:dyDescent="0.2">
      <c r="A73" s="137"/>
    </row>
    <row r="74" spans="1:1" x14ac:dyDescent="0.2">
      <c r="A74" s="141"/>
    </row>
    <row r="75" spans="1:1" x14ac:dyDescent="0.2">
      <c r="A75" s="142"/>
    </row>
    <row r="76" spans="1:1" ht="24" x14ac:dyDescent="0.2">
      <c r="A76" s="150" t="s">
        <v>92</v>
      </c>
    </row>
    <row r="77" spans="1:1" ht="36" hidden="1" x14ac:dyDescent="0.2">
      <c r="A77" s="167" t="s">
        <v>222</v>
      </c>
    </row>
    <row r="78" spans="1:1" s="11" customFormat="1" ht="50.25" customHeight="1" x14ac:dyDescent="0.2">
      <c r="A78" s="167" t="s">
        <v>210</v>
      </c>
    </row>
    <row r="79" spans="1:1" s="11" customFormat="1" ht="38.25" customHeight="1" x14ac:dyDescent="0.2">
      <c r="A79" s="167" t="s">
        <v>211</v>
      </c>
    </row>
    <row r="80" spans="1:1" x14ac:dyDescent="0.2">
      <c r="A80" s="13"/>
    </row>
    <row r="81" spans="1:1" x14ac:dyDescent="0.2">
      <c r="A81" s="138" t="s">
        <v>65</v>
      </c>
    </row>
    <row r="82" spans="1:1" ht="108" customHeight="1" x14ac:dyDescent="0.2">
      <c r="A82" s="146" t="s">
        <v>226</v>
      </c>
    </row>
    <row r="83" spans="1:1" x14ac:dyDescent="0.2">
      <c r="A83" s="132"/>
    </row>
    <row r="84" spans="1:1" x14ac:dyDescent="0.2">
      <c r="A84" s="139"/>
    </row>
    <row r="85" spans="1:1" x14ac:dyDescent="0.2">
      <c r="A85" s="139"/>
    </row>
    <row r="86" spans="1:1" x14ac:dyDescent="0.2">
      <c r="A86" s="139"/>
    </row>
    <row r="87" spans="1:1" x14ac:dyDescent="0.2">
      <c r="A87" s="139"/>
    </row>
    <row r="88" spans="1:1" x14ac:dyDescent="0.2">
      <c r="A88" s="139"/>
    </row>
    <row r="89" spans="1:1" x14ac:dyDescent="0.2">
      <c r="A89" s="139"/>
    </row>
    <row r="90" spans="1:1" x14ac:dyDescent="0.2">
      <c r="A90" s="139"/>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sheetData>
  <mergeCells count="2">
    <mergeCell ref="A49:A50"/>
    <mergeCell ref="A52:H57"/>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C47"/>
  <sheetViews>
    <sheetView zoomScaleNormal="100" workbookViewId="0">
      <pane xSplit="1" topLeftCell="AK1" activePane="topRight" state="frozen"/>
      <selection activeCell="BE26" sqref="BE26:BE27"/>
      <selection pane="topRight" activeCell="AZ3" sqref="AX3:AZ29"/>
    </sheetView>
  </sheetViews>
  <sheetFormatPr defaultColWidth="10.28515625" defaultRowHeight="12" x14ac:dyDescent="0.2"/>
  <cols>
    <col min="1" max="1" width="42" style="214" customWidth="1"/>
    <col min="2" max="16384" width="10.28515625" style="214"/>
  </cols>
  <sheetData>
    <row r="1" spans="1:55" s="5" customFormat="1" ht="25.5" customHeight="1" x14ac:dyDescent="0.2">
      <c r="A1" s="216" t="s">
        <v>50</v>
      </c>
    </row>
    <row r="2" spans="1:55" s="5" customFormat="1" ht="12.75" x14ac:dyDescent="0.2">
      <c r="A2" s="251" t="s">
        <v>175</v>
      </c>
    </row>
    <row r="3" spans="1:55" s="205" customFormat="1" ht="28.5" customHeight="1" x14ac:dyDescent="0.2">
      <c r="A3" s="252" t="s">
        <v>52</v>
      </c>
      <c r="B3" s="71">
        <f>'BAR BB| Open rates'!B3</f>
        <v>45953</v>
      </c>
      <c r="C3" s="71">
        <f>'BAR BB| Open rates'!C3</f>
        <v>45954</v>
      </c>
      <c r="D3" s="71">
        <f>'BAR BB| Open rates'!D3</f>
        <v>45955</v>
      </c>
      <c r="E3" s="71">
        <f>'BAR BB| Open rates'!E3</f>
        <v>45962</v>
      </c>
      <c r="F3" s="71">
        <f>'BAR BB| Open rates'!F3</f>
        <v>45963</v>
      </c>
      <c r="G3" s="71">
        <f>'BAR BB| Open rates'!G3</f>
        <v>45965</v>
      </c>
      <c r="H3" s="71">
        <f>'BAR BB| Open rates'!H3</f>
        <v>45966</v>
      </c>
      <c r="I3" s="71">
        <f>'BAR BB| Open rates'!I3</f>
        <v>45968</v>
      </c>
      <c r="J3" s="71">
        <f>'BAR BB| Open rates'!J3</f>
        <v>45970</v>
      </c>
      <c r="K3" s="71">
        <f>'BAR BB| Open rates'!K3</f>
        <v>45975</v>
      </c>
      <c r="L3" s="71">
        <f>'BAR BB| Open rates'!L3</f>
        <v>45977</v>
      </c>
      <c r="M3" s="71">
        <f>'BAR BB| Open rates'!M3</f>
        <v>45982</v>
      </c>
      <c r="N3" s="71">
        <f>'BAR BB| Open rates'!N3</f>
        <v>45984</v>
      </c>
      <c r="O3" s="71">
        <f>'BAR BB| Open rates'!O3</f>
        <v>45989</v>
      </c>
      <c r="P3" s="71">
        <f>'BAR BB| Open rates'!P3</f>
        <v>45991</v>
      </c>
      <c r="Q3" s="71">
        <f>'BAR BB| Open rates'!Q3</f>
        <v>45992</v>
      </c>
      <c r="R3" s="71">
        <f>'BAR BB| Open rates'!R3</f>
        <v>45996</v>
      </c>
      <c r="S3" s="71">
        <f>'BAR BB| Open rates'!S3</f>
        <v>45998</v>
      </c>
      <c r="T3" s="71">
        <f>'BAR BB| Open rates'!T3</f>
        <v>46003</v>
      </c>
      <c r="U3" s="71">
        <f>'BAR BB| Open rates'!U3</f>
        <v>46005</v>
      </c>
      <c r="V3" s="71">
        <f>'BAR BB| Open rates'!V3</f>
        <v>46010</v>
      </c>
      <c r="W3" s="71">
        <f>'BAR BB| Open rates'!W3</f>
        <v>46014</v>
      </c>
      <c r="X3" s="71">
        <f>'BAR BB| Open rates'!X3</f>
        <v>46017</v>
      </c>
      <c r="Y3" s="71">
        <f>'BAR BB| Open rates'!Y3</f>
        <v>46020</v>
      </c>
      <c r="Z3" s="71">
        <f>'BAR BB| Open rates'!Z3</f>
        <v>46021</v>
      </c>
      <c r="AA3" s="71">
        <f>'BAR BB| Open rates'!AA3</f>
        <v>46023</v>
      </c>
      <c r="AB3" s="71">
        <f>'BAR BB| Open rates'!AB3</f>
        <v>46027</v>
      </c>
      <c r="AC3" s="71">
        <f>'BAR BB| Open rates'!AC3</f>
        <v>46029</v>
      </c>
      <c r="AD3" s="71">
        <f>'BAR BB| Open rates'!AD3</f>
        <v>46031</v>
      </c>
      <c r="AE3" s="71">
        <f>'BAR BB| Open rates'!AE3</f>
        <v>46033</v>
      </c>
      <c r="AF3" s="71">
        <f>'BAR BB| Open rates'!AF3</f>
        <v>46038</v>
      </c>
      <c r="AG3" s="71">
        <f>'BAR BB| Open rates'!AG3</f>
        <v>46045</v>
      </c>
      <c r="AH3" s="71">
        <f>'BAR BB| Open rates'!AH3</f>
        <v>46047</v>
      </c>
      <c r="AI3" s="71">
        <f>'BAR BB| Open rates'!AI3</f>
        <v>46052</v>
      </c>
      <c r="AJ3" s="71">
        <f>'BAR BB| Open rates'!AJ3</f>
        <v>46054</v>
      </c>
      <c r="AK3" s="71">
        <f>'BAR BB| Open rates'!AK3</f>
        <v>46056</v>
      </c>
      <c r="AL3" s="71">
        <f>'BAR BB| Open rates'!AL3</f>
        <v>46059</v>
      </c>
      <c r="AM3" s="71">
        <f>'BAR BB| Open rates'!AM3</f>
        <v>46061</v>
      </c>
      <c r="AN3" s="71">
        <f>'BAR BB| Open rates'!AN3</f>
        <v>46066</v>
      </c>
      <c r="AO3" s="71">
        <f>'BAR BB| Open rates'!AO3</f>
        <v>46072</v>
      </c>
      <c r="AP3" s="71">
        <f>'BAR BB| Open rates'!AP3</f>
        <v>46077</v>
      </c>
      <c r="AQ3" s="71">
        <f>'BAR BB| Open rates'!AQ3</f>
        <v>46082</v>
      </c>
      <c r="AR3" s="71">
        <f>'BAR BB| Open rates'!AR3</f>
        <v>46091</v>
      </c>
      <c r="AS3" s="71">
        <f>'BAR BB| Open rates'!AS3</f>
        <v>46103</v>
      </c>
      <c r="AT3" s="71">
        <f>'BAR BB| Open rates'!AT3</f>
        <v>46110</v>
      </c>
      <c r="AU3" s="71">
        <f>'BAR BB| Open rates'!AU3</f>
        <v>46113</v>
      </c>
      <c r="AV3" s="71">
        <f>'BAR BB| Open rates'!AV3</f>
        <v>46118</v>
      </c>
      <c r="AW3" s="71">
        <f>'BAR BB| Open rates'!AW3</f>
        <v>46122</v>
      </c>
      <c r="AX3" s="71">
        <f>'BAR BB| Open rates'!AX3</f>
        <v>46124</v>
      </c>
      <c r="AY3" s="71">
        <f>'BAR BB| Open rates'!AY3</f>
        <v>45760</v>
      </c>
      <c r="AZ3" s="71">
        <f>'BAR BB| Open rates'!AZ3</f>
        <v>46129</v>
      </c>
      <c r="BA3" s="71">
        <f>'BAR BB| Open rates'!BA3</f>
        <v>46131</v>
      </c>
      <c r="BB3" s="71">
        <f>'BAR BB| Open rates'!BB3</f>
        <v>46136</v>
      </c>
      <c r="BC3" s="71">
        <f>'BAR BB| Open rates'!BC3</f>
        <v>46138</v>
      </c>
    </row>
    <row r="4" spans="1:55" s="205" customFormat="1" ht="28.5" customHeight="1" x14ac:dyDescent="0.2">
      <c r="A4" s="253"/>
      <c r="B4" s="71">
        <f>'BAR BB| Open rates'!B4</f>
        <v>45953</v>
      </c>
      <c r="C4" s="71">
        <f>'BAR BB| Open rates'!C4</f>
        <v>45954</v>
      </c>
      <c r="D4" s="71">
        <f>'BAR BB| Open rates'!D4</f>
        <v>45961</v>
      </c>
      <c r="E4" s="71">
        <f>'BAR BB| Open rates'!E4</f>
        <v>45962</v>
      </c>
      <c r="F4" s="71">
        <f>'BAR BB| Open rates'!F4</f>
        <v>45964</v>
      </c>
      <c r="G4" s="71">
        <f>'BAR BB| Open rates'!G4</f>
        <v>45965</v>
      </c>
      <c r="H4" s="71">
        <f>'BAR BB| Open rates'!H4</f>
        <v>45967</v>
      </c>
      <c r="I4" s="71">
        <f>'BAR BB| Open rates'!I4</f>
        <v>45969</v>
      </c>
      <c r="J4" s="71">
        <f>'BAR BB| Open rates'!J4</f>
        <v>45974</v>
      </c>
      <c r="K4" s="71">
        <f>'BAR BB| Open rates'!K4</f>
        <v>45976</v>
      </c>
      <c r="L4" s="71">
        <f>'BAR BB| Open rates'!L4</f>
        <v>45981</v>
      </c>
      <c r="M4" s="71">
        <f>'BAR BB| Open rates'!M4</f>
        <v>45983</v>
      </c>
      <c r="N4" s="71">
        <f>'BAR BB| Open rates'!N4</f>
        <v>45988</v>
      </c>
      <c r="O4" s="71">
        <f>'BAR BB| Open rates'!O4</f>
        <v>45990</v>
      </c>
      <c r="P4" s="71">
        <f>'BAR BB| Open rates'!P4</f>
        <v>45991</v>
      </c>
      <c r="Q4" s="71">
        <f>'BAR BB| Open rates'!Q4</f>
        <v>45995</v>
      </c>
      <c r="R4" s="71">
        <f>'BAR BB| Open rates'!R4</f>
        <v>45997</v>
      </c>
      <c r="S4" s="71">
        <f>'BAR BB| Open rates'!S4</f>
        <v>46002</v>
      </c>
      <c r="T4" s="71">
        <f>'BAR BB| Open rates'!T4</f>
        <v>46004</v>
      </c>
      <c r="U4" s="71">
        <f>'BAR BB| Open rates'!U4</f>
        <v>46009</v>
      </c>
      <c r="V4" s="71">
        <f>'BAR BB| Open rates'!V4</f>
        <v>46013</v>
      </c>
      <c r="W4" s="71">
        <f>'BAR BB| Open rates'!W4</f>
        <v>46016</v>
      </c>
      <c r="X4" s="71">
        <f>'BAR BB| Open rates'!X4</f>
        <v>46019</v>
      </c>
      <c r="Y4" s="71">
        <f>'BAR BB| Open rates'!Y4</f>
        <v>46020</v>
      </c>
      <c r="Z4" s="71">
        <f>'BAR BB| Open rates'!Z4</f>
        <v>46022</v>
      </c>
      <c r="AA4" s="71">
        <f>'BAR BB| Open rates'!AA4</f>
        <v>46026</v>
      </c>
      <c r="AB4" s="71">
        <f>'BAR BB| Open rates'!AB4</f>
        <v>46028</v>
      </c>
      <c r="AC4" s="71">
        <f>'BAR BB| Open rates'!AC4</f>
        <v>46030</v>
      </c>
      <c r="AD4" s="71">
        <f>'BAR BB| Open rates'!AD4</f>
        <v>46032</v>
      </c>
      <c r="AE4" s="71">
        <f>'BAR BB| Open rates'!AE4</f>
        <v>46037</v>
      </c>
      <c r="AF4" s="71">
        <f>'BAR BB| Open rates'!AF4</f>
        <v>46044</v>
      </c>
      <c r="AG4" s="71">
        <f>'BAR BB| Open rates'!AG4</f>
        <v>46046</v>
      </c>
      <c r="AH4" s="71">
        <f>'BAR BB| Open rates'!AH4</f>
        <v>46051</v>
      </c>
      <c r="AI4" s="71">
        <f>'BAR BB| Open rates'!AI4</f>
        <v>46053</v>
      </c>
      <c r="AJ4" s="71">
        <f>'BAR BB| Open rates'!AJ4</f>
        <v>46055</v>
      </c>
      <c r="AK4" s="71">
        <f>'BAR BB| Open rates'!AK4</f>
        <v>46058</v>
      </c>
      <c r="AL4" s="71">
        <f>'BAR BB| Open rates'!AL4</f>
        <v>46060</v>
      </c>
      <c r="AM4" s="71">
        <f>'BAR BB| Open rates'!AM4</f>
        <v>46065</v>
      </c>
      <c r="AN4" s="71">
        <f>'BAR BB| Open rates'!AN4</f>
        <v>46071</v>
      </c>
      <c r="AO4" s="71">
        <f>'BAR BB| Open rates'!AO4</f>
        <v>46076</v>
      </c>
      <c r="AP4" s="71">
        <f>'BAR BB| Open rates'!AP4</f>
        <v>46081</v>
      </c>
      <c r="AQ4" s="71">
        <f>'BAR BB| Open rates'!AQ4</f>
        <v>46090</v>
      </c>
      <c r="AR4" s="71">
        <f>'BAR BB| Open rates'!AR4</f>
        <v>46102</v>
      </c>
      <c r="AS4" s="71">
        <f>'BAR BB| Open rates'!AS4</f>
        <v>46109</v>
      </c>
      <c r="AT4" s="71">
        <f>'BAR BB| Open rates'!AT4</f>
        <v>46112</v>
      </c>
      <c r="AU4" s="71">
        <f>'BAR BB| Open rates'!AU4</f>
        <v>46117</v>
      </c>
      <c r="AV4" s="71">
        <f>'BAR BB| Open rates'!AV4</f>
        <v>46121</v>
      </c>
      <c r="AW4" s="71">
        <f>'BAR BB| Open rates'!AW4</f>
        <v>46123</v>
      </c>
      <c r="AX4" s="71">
        <f>'BAR BB| Open rates'!AX4</f>
        <v>46124</v>
      </c>
      <c r="AY4" s="71">
        <f>'BAR BB| Open rates'!AY4</f>
        <v>45763</v>
      </c>
      <c r="AZ4" s="71">
        <f>'BAR BB| Open rates'!AZ4</f>
        <v>46130</v>
      </c>
      <c r="BA4" s="71">
        <f>'BAR BB| Open rates'!BA4</f>
        <v>46135</v>
      </c>
      <c r="BB4" s="71">
        <f>'BAR BB| Open rates'!BB4</f>
        <v>46137</v>
      </c>
      <c r="BC4" s="71">
        <f>'BAR BB| Open rates'!BC4</f>
        <v>46142</v>
      </c>
    </row>
    <row r="5" spans="1:55" s="76" customFormat="1" ht="12" customHeight="1" x14ac:dyDescent="0.2">
      <c r="A5" s="75" t="s">
        <v>53</v>
      </c>
    </row>
    <row r="6" spans="1:55" s="76" customFormat="1" ht="12" customHeight="1" x14ac:dyDescent="0.2">
      <c r="A6" s="15">
        <v>1</v>
      </c>
      <c r="B6" s="26">
        <f>'BAR BB| Open rates'!B6*0.85</f>
        <v>6715</v>
      </c>
      <c r="C6" s="26">
        <f>'BAR BB| Open rates'!C6*0.85</f>
        <v>7735</v>
      </c>
      <c r="D6" s="26">
        <f>'BAR BB| Open rates'!D6*0.85</f>
        <v>7735</v>
      </c>
      <c r="E6" s="26">
        <f>'BAR BB| Open rates'!E6*0.85</f>
        <v>10965</v>
      </c>
      <c r="F6" s="26">
        <f>'BAR BB| Open rates'!F6*0.85</f>
        <v>5610</v>
      </c>
      <c r="G6" s="26">
        <f>'BAR BB| Open rates'!G6*0.85</f>
        <v>5610</v>
      </c>
      <c r="H6" s="26">
        <f>'BAR BB| Open rates'!H6*0.85</f>
        <v>4760</v>
      </c>
      <c r="I6" s="26">
        <f>'BAR BB| Open rates'!I6*0.85</f>
        <v>5610</v>
      </c>
      <c r="J6" s="26">
        <f>'BAR BB| Open rates'!J6*0.85</f>
        <v>4760</v>
      </c>
      <c r="K6" s="26">
        <f>'BAR BB| Open rates'!K6*0.85</f>
        <v>5610</v>
      </c>
      <c r="L6" s="26">
        <f>'BAR BB| Open rates'!L6*0.85</f>
        <v>4760</v>
      </c>
      <c r="M6" s="26">
        <f>'BAR BB| Open rates'!M6*0.85</f>
        <v>5610</v>
      </c>
      <c r="N6" s="26">
        <f>'BAR BB| Open rates'!N6*0.85</f>
        <v>4760</v>
      </c>
      <c r="O6" s="26">
        <f>'BAR BB| Open rates'!O6*0.85</f>
        <v>5610</v>
      </c>
      <c r="P6" s="26">
        <f>'BAR BB| Open rates'!P6*0.85</f>
        <v>4760</v>
      </c>
      <c r="Q6" s="26">
        <f>'BAR BB| Open rates'!Q6*0.85</f>
        <v>4760</v>
      </c>
      <c r="R6" s="26">
        <f>'BAR BB| Open rates'!R6*0.85</f>
        <v>5610</v>
      </c>
      <c r="S6" s="26">
        <f>'BAR BB| Open rates'!S6*0.85</f>
        <v>5610</v>
      </c>
      <c r="T6" s="26">
        <f>'BAR BB| Open rates'!T6*0.85</f>
        <v>5610</v>
      </c>
      <c r="U6" s="26">
        <f>'BAR BB| Open rates'!U6*0.85</f>
        <v>5610</v>
      </c>
      <c r="V6" s="26">
        <f>'BAR BB| Open rates'!V6*0.85</f>
        <v>7735</v>
      </c>
      <c r="W6" s="26">
        <f>'BAR BB| Open rates'!W6*0.85</f>
        <v>6715</v>
      </c>
      <c r="X6" s="26">
        <f>'BAR BB| Open rates'!X6*0.85</f>
        <v>13515</v>
      </c>
      <c r="Y6" s="26">
        <f>'BAR BB| Open rates'!Y6*0.85</f>
        <v>22865</v>
      </c>
      <c r="Z6" s="26">
        <f>'BAR BB| Open rates'!Z6*0.85</f>
        <v>22865</v>
      </c>
      <c r="AA6" s="26">
        <f>'BAR BB| Open rates'!AA6*0.85</f>
        <v>22865</v>
      </c>
      <c r="AB6" s="26">
        <f>'BAR BB| Open rates'!AB6*0.85</f>
        <v>25415</v>
      </c>
      <c r="AC6" s="26">
        <f>'BAR BB| Open rates'!AC6*0.85</f>
        <v>22865</v>
      </c>
      <c r="AD6" s="26">
        <f>'BAR BB| Open rates'!AD6*0.85</f>
        <v>19465</v>
      </c>
      <c r="AE6" s="26">
        <f>'BAR BB| Open rates'!AE6*0.85</f>
        <v>11815</v>
      </c>
      <c r="AF6" s="26">
        <f>'BAR BB| Open rates'!AF6*0.85</f>
        <v>13515</v>
      </c>
      <c r="AG6" s="26">
        <f>'BAR BB| Open rates'!AG6*0.85</f>
        <v>15215</v>
      </c>
      <c r="AH6" s="26">
        <f>'BAR BB| Open rates'!AH6*0.85</f>
        <v>13515</v>
      </c>
      <c r="AI6" s="26">
        <f>'BAR BB| Open rates'!AI6*0.85</f>
        <v>15215</v>
      </c>
      <c r="AJ6" s="26">
        <f>'BAR BB| Open rates'!AJ6*0.85</f>
        <v>16915</v>
      </c>
      <c r="AK6" s="26">
        <f>'BAR BB| Open rates'!AK6*0.85</f>
        <v>16915</v>
      </c>
      <c r="AL6" s="26">
        <f>'BAR BB| Open rates'!AL6*0.85</f>
        <v>20315</v>
      </c>
      <c r="AM6" s="26">
        <f>'BAR BB| Open rates'!AM6*0.85</f>
        <v>16915</v>
      </c>
      <c r="AN6" s="26">
        <f>'BAR BB| Open rates'!AN6*0.85</f>
        <v>23715</v>
      </c>
      <c r="AO6" s="26">
        <f>'BAR BB| Open rates'!AO6*0.85</f>
        <v>23715</v>
      </c>
      <c r="AP6" s="26">
        <f>'BAR BB| Open rates'!AP6*0.85</f>
        <v>16915</v>
      </c>
      <c r="AQ6" s="26">
        <f>'BAR BB| Open rates'!AQ6*0.85</f>
        <v>11815</v>
      </c>
      <c r="AR6" s="26">
        <f>'BAR BB| Open rates'!AR6*0.85</f>
        <v>8585</v>
      </c>
      <c r="AS6" s="26">
        <f>'BAR BB| Open rates'!AS6*0.85</f>
        <v>7735</v>
      </c>
      <c r="AT6" s="26">
        <f>'BAR BB| Open rates'!AT6*0.85</f>
        <v>6715</v>
      </c>
      <c r="AU6" s="26">
        <f>'BAR BB| Open rates'!AU6*0.85</f>
        <v>6715</v>
      </c>
      <c r="AV6" s="26">
        <f>'BAR BB| Open rates'!AV6*0.85</f>
        <v>5015</v>
      </c>
      <c r="AW6" s="26">
        <f>'BAR BB| Open rates'!AW6*0.85</f>
        <v>5610</v>
      </c>
      <c r="AX6" s="26">
        <f>'BAR BB| Open rates'!AX6*0.85</f>
        <v>5015</v>
      </c>
      <c r="AY6" s="26">
        <f>'BAR BB| Open rates'!AY6*0.85</f>
        <v>5015</v>
      </c>
      <c r="AZ6" s="26">
        <f>'BAR BB| Open rates'!AZ6*0.85</f>
        <v>5610</v>
      </c>
      <c r="BA6" s="26">
        <f>'BAR BB| Open rates'!BA6*0.85</f>
        <v>5015</v>
      </c>
      <c r="BB6" s="26">
        <f>'BAR BB| Open rates'!BB6*0.85</f>
        <v>5610</v>
      </c>
      <c r="BC6" s="26">
        <f>'BAR BB| Open rates'!BC6*0.85</f>
        <v>5015</v>
      </c>
    </row>
    <row r="7" spans="1:55" s="76" customFormat="1" ht="12" customHeight="1" x14ac:dyDescent="0.2">
      <c r="A7" s="15">
        <v>2</v>
      </c>
      <c r="B7" s="26">
        <f>'BAR BB| Open rates'!B7*0.85</f>
        <v>7990</v>
      </c>
      <c r="C7" s="26">
        <f>'BAR BB| Open rates'!C7*0.85</f>
        <v>9010</v>
      </c>
      <c r="D7" s="26">
        <f>'BAR BB| Open rates'!D7*0.85</f>
        <v>9010</v>
      </c>
      <c r="E7" s="26">
        <f>'BAR BB| Open rates'!E7*0.85</f>
        <v>12240</v>
      </c>
      <c r="F7" s="26">
        <f>'BAR BB| Open rates'!F7*0.85</f>
        <v>6885</v>
      </c>
      <c r="G7" s="26">
        <f>'BAR BB| Open rates'!G7*0.85</f>
        <v>6885</v>
      </c>
      <c r="H7" s="26">
        <f>'BAR BB| Open rates'!H7*0.85</f>
        <v>6035</v>
      </c>
      <c r="I7" s="26">
        <f>'BAR BB| Open rates'!I7*0.85</f>
        <v>6885</v>
      </c>
      <c r="J7" s="26">
        <f>'BAR BB| Open rates'!J7*0.85</f>
        <v>6035</v>
      </c>
      <c r="K7" s="26">
        <f>'BAR BB| Open rates'!K7*0.85</f>
        <v>6885</v>
      </c>
      <c r="L7" s="26">
        <f>'BAR BB| Open rates'!L7*0.85</f>
        <v>6035</v>
      </c>
      <c r="M7" s="26">
        <f>'BAR BB| Open rates'!M7*0.85</f>
        <v>6885</v>
      </c>
      <c r="N7" s="26">
        <f>'BAR BB| Open rates'!N7*0.85</f>
        <v>6035</v>
      </c>
      <c r="O7" s="26">
        <f>'BAR BB| Open rates'!O7*0.85</f>
        <v>6885</v>
      </c>
      <c r="P7" s="26">
        <f>'BAR BB| Open rates'!P7*0.85</f>
        <v>6035</v>
      </c>
      <c r="Q7" s="26">
        <f>'BAR BB| Open rates'!Q7*0.85</f>
        <v>6035</v>
      </c>
      <c r="R7" s="26">
        <f>'BAR BB| Open rates'!R7*0.85</f>
        <v>6885</v>
      </c>
      <c r="S7" s="26">
        <f>'BAR BB| Open rates'!S7*0.85</f>
        <v>6885</v>
      </c>
      <c r="T7" s="26">
        <f>'BAR BB| Open rates'!T7*0.85</f>
        <v>6885</v>
      </c>
      <c r="U7" s="26">
        <f>'BAR BB| Open rates'!U7*0.85</f>
        <v>6885</v>
      </c>
      <c r="V7" s="26">
        <f>'BAR BB| Open rates'!V7*0.85</f>
        <v>9010</v>
      </c>
      <c r="W7" s="26">
        <f>'BAR BB| Open rates'!W7*0.85</f>
        <v>7990</v>
      </c>
      <c r="X7" s="26">
        <f>'BAR BB| Open rates'!X7*0.85</f>
        <v>14790</v>
      </c>
      <c r="Y7" s="26">
        <f>'BAR BB| Open rates'!Y7*0.85</f>
        <v>24565</v>
      </c>
      <c r="Z7" s="26">
        <f>'BAR BB| Open rates'!Z7*0.85</f>
        <v>24565</v>
      </c>
      <c r="AA7" s="26">
        <f>'BAR BB| Open rates'!AA7*0.85</f>
        <v>24565</v>
      </c>
      <c r="AB7" s="26">
        <f>'BAR BB| Open rates'!AB7*0.85</f>
        <v>27115</v>
      </c>
      <c r="AC7" s="26">
        <f>'BAR BB| Open rates'!AC7*0.85</f>
        <v>24565</v>
      </c>
      <c r="AD7" s="26">
        <f>'BAR BB| Open rates'!AD7*0.85</f>
        <v>21165</v>
      </c>
      <c r="AE7" s="26">
        <f>'BAR BB| Open rates'!AE7*0.85</f>
        <v>13515</v>
      </c>
      <c r="AF7" s="26">
        <f>'BAR BB| Open rates'!AF7*0.85</f>
        <v>15215</v>
      </c>
      <c r="AG7" s="26">
        <f>'BAR BB| Open rates'!AG7*0.85</f>
        <v>16915</v>
      </c>
      <c r="AH7" s="26">
        <f>'BAR BB| Open rates'!AH7*0.85</f>
        <v>15215</v>
      </c>
      <c r="AI7" s="26">
        <f>'BAR BB| Open rates'!AI7*0.85</f>
        <v>16915</v>
      </c>
      <c r="AJ7" s="26">
        <f>'BAR BB| Open rates'!AJ7*0.85</f>
        <v>18615</v>
      </c>
      <c r="AK7" s="26">
        <f>'BAR BB| Open rates'!AK7*0.85</f>
        <v>18615</v>
      </c>
      <c r="AL7" s="26">
        <f>'BAR BB| Open rates'!AL7*0.85</f>
        <v>22015</v>
      </c>
      <c r="AM7" s="26">
        <f>'BAR BB| Open rates'!AM7*0.85</f>
        <v>18615</v>
      </c>
      <c r="AN7" s="26">
        <f>'BAR BB| Open rates'!AN7*0.85</f>
        <v>25415</v>
      </c>
      <c r="AO7" s="26">
        <f>'BAR BB| Open rates'!AO7*0.85</f>
        <v>25415</v>
      </c>
      <c r="AP7" s="26">
        <f>'BAR BB| Open rates'!AP7*0.85</f>
        <v>18615</v>
      </c>
      <c r="AQ7" s="26">
        <f>'BAR BB| Open rates'!AQ7*0.85</f>
        <v>13515</v>
      </c>
      <c r="AR7" s="26">
        <f>'BAR BB| Open rates'!AR7*0.85</f>
        <v>10285</v>
      </c>
      <c r="AS7" s="26">
        <f>'BAR BB| Open rates'!AS7*0.85</f>
        <v>9435</v>
      </c>
      <c r="AT7" s="26">
        <f>'BAR BB| Open rates'!AT7*0.85</f>
        <v>8415</v>
      </c>
      <c r="AU7" s="26">
        <f>'BAR BB| Open rates'!AU7*0.85</f>
        <v>8415</v>
      </c>
      <c r="AV7" s="26">
        <f>'BAR BB| Open rates'!AV7*0.85</f>
        <v>6715</v>
      </c>
      <c r="AW7" s="26">
        <f>'BAR BB| Open rates'!AW7*0.85</f>
        <v>7310</v>
      </c>
      <c r="AX7" s="26">
        <f>'BAR BB| Open rates'!AX7*0.85</f>
        <v>6715</v>
      </c>
      <c r="AY7" s="26">
        <f>'BAR BB| Open rates'!AY7*0.85</f>
        <v>6715</v>
      </c>
      <c r="AZ7" s="26">
        <f>'BAR BB| Open rates'!AZ7*0.85</f>
        <v>7310</v>
      </c>
      <c r="BA7" s="26">
        <f>'BAR BB| Open rates'!BA7*0.85</f>
        <v>6715</v>
      </c>
      <c r="BB7" s="26">
        <f>'BAR BB| Open rates'!BB7*0.85</f>
        <v>7310</v>
      </c>
      <c r="BC7" s="26">
        <f>'BAR BB| Open rates'!BC7*0.85</f>
        <v>6715</v>
      </c>
    </row>
    <row r="8" spans="1:55" s="76" customFormat="1" ht="12" customHeight="1" x14ac:dyDescent="0.2">
      <c r="A8" s="75" t="s">
        <v>54</v>
      </c>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row>
    <row r="9" spans="1:55" s="76" customFormat="1" ht="12" customHeight="1" x14ac:dyDescent="0.2">
      <c r="A9" s="220">
        <v>1</v>
      </c>
      <c r="B9" s="26">
        <f>'BAR BB| Open rates'!B9*0.85</f>
        <v>8415</v>
      </c>
      <c r="C9" s="26">
        <f>'BAR BB| Open rates'!C9*0.85</f>
        <v>9435</v>
      </c>
      <c r="D9" s="26">
        <f>'BAR BB| Open rates'!D9*0.85</f>
        <v>9435</v>
      </c>
      <c r="E9" s="26">
        <f>'BAR BB| Open rates'!E9*0.85</f>
        <v>12665</v>
      </c>
      <c r="F9" s="26">
        <f>'BAR BB| Open rates'!F9*0.85</f>
        <v>7310</v>
      </c>
      <c r="G9" s="26">
        <f>'BAR BB| Open rates'!G9*0.85</f>
        <v>7310</v>
      </c>
      <c r="H9" s="26">
        <f>'BAR BB| Open rates'!H9*0.85</f>
        <v>6460</v>
      </c>
      <c r="I9" s="26">
        <f>'BAR BB| Open rates'!I9*0.85</f>
        <v>7310</v>
      </c>
      <c r="J9" s="26">
        <f>'BAR BB| Open rates'!J9*0.85</f>
        <v>6460</v>
      </c>
      <c r="K9" s="26">
        <f>'BAR BB| Open rates'!K9*0.85</f>
        <v>7310</v>
      </c>
      <c r="L9" s="26">
        <f>'BAR BB| Open rates'!L9*0.85</f>
        <v>6460</v>
      </c>
      <c r="M9" s="26">
        <f>'BAR BB| Open rates'!M9*0.85</f>
        <v>7310</v>
      </c>
      <c r="N9" s="26">
        <f>'BAR BB| Open rates'!N9*0.85</f>
        <v>6460</v>
      </c>
      <c r="O9" s="26">
        <f>'BAR BB| Open rates'!O9*0.85</f>
        <v>7310</v>
      </c>
      <c r="P9" s="26">
        <f>'BAR BB| Open rates'!P9*0.85</f>
        <v>6460</v>
      </c>
      <c r="Q9" s="26">
        <f>'BAR BB| Open rates'!Q9*0.85</f>
        <v>6460</v>
      </c>
      <c r="R9" s="26">
        <f>'BAR BB| Open rates'!R9*0.85</f>
        <v>7310</v>
      </c>
      <c r="S9" s="26">
        <f>'BAR BB| Open rates'!S9*0.85</f>
        <v>7310</v>
      </c>
      <c r="T9" s="26">
        <f>'BAR BB| Open rates'!T9*0.85</f>
        <v>7310</v>
      </c>
      <c r="U9" s="26">
        <f>'BAR BB| Open rates'!U9*0.85</f>
        <v>7310</v>
      </c>
      <c r="V9" s="26">
        <f>'BAR BB| Open rates'!V9*0.85</f>
        <v>9435</v>
      </c>
      <c r="W9" s="26">
        <f>'BAR BB| Open rates'!W9*0.85</f>
        <v>8415</v>
      </c>
      <c r="X9" s="26">
        <f>'BAR BB| Open rates'!X9*0.85</f>
        <v>15215</v>
      </c>
      <c r="Y9" s="26">
        <f>'BAR BB| Open rates'!Y9*0.85</f>
        <v>30515</v>
      </c>
      <c r="Z9" s="26">
        <f>'BAR BB| Open rates'!Z9*0.85</f>
        <v>30515</v>
      </c>
      <c r="AA9" s="26">
        <f>'BAR BB| Open rates'!AA9*0.85</f>
        <v>30515</v>
      </c>
      <c r="AB9" s="26">
        <f>'BAR BB| Open rates'!AB9*0.85</f>
        <v>33065</v>
      </c>
      <c r="AC9" s="26">
        <f>'BAR BB| Open rates'!AC9*0.85</f>
        <v>30515</v>
      </c>
      <c r="AD9" s="26">
        <f>'BAR BB| Open rates'!AD9*0.85</f>
        <v>24565</v>
      </c>
      <c r="AE9" s="26">
        <f>'BAR BB| Open rates'!AE9*0.85</f>
        <v>16915</v>
      </c>
      <c r="AF9" s="26">
        <f>'BAR BB| Open rates'!AF9*0.85</f>
        <v>18615</v>
      </c>
      <c r="AG9" s="26">
        <f>'BAR BB| Open rates'!AG9*0.85</f>
        <v>20315</v>
      </c>
      <c r="AH9" s="26">
        <f>'BAR BB| Open rates'!AH9*0.85</f>
        <v>18615</v>
      </c>
      <c r="AI9" s="26">
        <f>'BAR BB| Open rates'!AI9*0.85</f>
        <v>20315</v>
      </c>
      <c r="AJ9" s="26">
        <f>'BAR BB| Open rates'!AJ9*0.85</f>
        <v>22015</v>
      </c>
      <c r="AK9" s="26">
        <f>'BAR BB| Open rates'!AK9*0.85</f>
        <v>23715</v>
      </c>
      <c r="AL9" s="26">
        <f>'BAR BB| Open rates'!AL9*0.85</f>
        <v>27115</v>
      </c>
      <c r="AM9" s="26">
        <f>'BAR BB| Open rates'!AM9*0.85</f>
        <v>23715</v>
      </c>
      <c r="AN9" s="26">
        <f>'BAR BB| Open rates'!AN9*0.85</f>
        <v>30515</v>
      </c>
      <c r="AO9" s="26">
        <f>'BAR BB| Open rates'!AO9*0.85</f>
        <v>32215</v>
      </c>
      <c r="AP9" s="26">
        <f>'BAR BB| Open rates'!AP9*0.85</f>
        <v>22015</v>
      </c>
      <c r="AQ9" s="26">
        <f>'BAR BB| Open rates'!AQ9*0.85</f>
        <v>16915</v>
      </c>
      <c r="AR9" s="26">
        <f>'BAR BB| Open rates'!AR9*0.85</f>
        <v>13685</v>
      </c>
      <c r="AS9" s="26">
        <f>'BAR BB| Open rates'!AS9*0.85</f>
        <v>12835</v>
      </c>
      <c r="AT9" s="26">
        <f>'BAR BB| Open rates'!AT9*0.85</f>
        <v>11815</v>
      </c>
      <c r="AU9" s="26">
        <f>'BAR BB| Open rates'!AU9*0.85</f>
        <v>9265</v>
      </c>
      <c r="AV9" s="26">
        <f>'BAR BB| Open rates'!AV9*0.85</f>
        <v>10115</v>
      </c>
      <c r="AW9" s="26">
        <f>'BAR BB| Open rates'!AW9*0.85</f>
        <v>10710</v>
      </c>
      <c r="AX9" s="26">
        <f>'BAR BB| Open rates'!AX9*0.85</f>
        <v>10115</v>
      </c>
      <c r="AY9" s="26">
        <f>'BAR BB| Open rates'!AY9*0.85</f>
        <v>10115</v>
      </c>
      <c r="AZ9" s="26">
        <f>'BAR BB| Open rates'!AZ9*0.85</f>
        <v>10710</v>
      </c>
      <c r="BA9" s="26">
        <f>'BAR BB| Open rates'!BA9*0.85</f>
        <v>10115</v>
      </c>
      <c r="BB9" s="26">
        <f>'BAR BB| Open rates'!BB9*0.85</f>
        <v>10710</v>
      </c>
      <c r="BC9" s="26">
        <f>'BAR BB| Open rates'!BC9*0.85</f>
        <v>10115</v>
      </c>
    </row>
    <row r="10" spans="1:55" s="76" customFormat="1" ht="12" customHeight="1" x14ac:dyDescent="0.2">
      <c r="A10" s="220">
        <v>2</v>
      </c>
      <c r="B10" s="26">
        <f>'BAR BB| Open rates'!B10*0.85</f>
        <v>9690</v>
      </c>
      <c r="C10" s="26">
        <f>'BAR BB| Open rates'!C10*0.85</f>
        <v>10710</v>
      </c>
      <c r="D10" s="26">
        <f>'BAR BB| Open rates'!D10*0.85</f>
        <v>10710</v>
      </c>
      <c r="E10" s="26">
        <f>'BAR BB| Open rates'!E10*0.85</f>
        <v>13940</v>
      </c>
      <c r="F10" s="26">
        <f>'BAR BB| Open rates'!F10*0.85</f>
        <v>8585</v>
      </c>
      <c r="G10" s="26">
        <f>'BAR BB| Open rates'!G10*0.85</f>
        <v>8585</v>
      </c>
      <c r="H10" s="26">
        <f>'BAR BB| Open rates'!H10*0.85</f>
        <v>7735</v>
      </c>
      <c r="I10" s="26">
        <f>'BAR BB| Open rates'!I10*0.85</f>
        <v>8585</v>
      </c>
      <c r="J10" s="26">
        <f>'BAR BB| Open rates'!J10*0.85</f>
        <v>7735</v>
      </c>
      <c r="K10" s="26">
        <f>'BAR BB| Open rates'!K10*0.85</f>
        <v>8585</v>
      </c>
      <c r="L10" s="26">
        <f>'BAR BB| Open rates'!L10*0.85</f>
        <v>7735</v>
      </c>
      <c r="M10" s="26">
        <f>'BAR BB| Open rates'!M10*0.85</f>
        <v>8585</v>
      </c>
      <c r="N10" s="26">
        <f>'BAR BB| Open rates'!N10*0.85</f>
        <v>7735</v>
      </c>
      <c r="O10" s="26">
        <f>'BAR BB| Open rates'!O10*0.85</f>
        <v>8585</v>
      </c>
      <c r="P10" s="26">
        <f>'BAR BB| Open rates'!P10*0.85</f>
        <v>7735</v>
      </c>
      <c r="Q10" s="26">
        <f>'BAR BB| Open rates'!Q10*0.85</f>
        <v>7735</v>
      </c>
      <c r="R10" s="26">
        <f>'BAR BB| Open rates'!R10*0.85</f>
        <v>8585</v>
      </c>
      <c r="S10" s="26">
        <f>'BAR BB| Open rates'!S10*0.85</f>
        <v>8585</v>
      </c>
      <c r="T10" s="26">
        <f>'BAR BB| Open rates'!T10*0.85</f>
        <v>8585</v>
      </c>
      <c r="U10" s="26">
        <f>'BAR BB| Open rates'!U10*0.85</f>
        <v>8585</v>
      </c>
      <c r="V10" s="26">
        <f>'BAR BB| Open rates'!V10*0.85</f>
        <v>10710</v>
      </c>
      <c r="W10" s="26">
        <f>'BAR BB| Open rates'!W10*0.85</f>
        <v>9690</v>
      </c>
      <c r="X10" s="26">
        <f>'BAR BB| Open rates'!X10*0.85</f>
        <v>16490</v>
      </c>
      <c r="Y10" s="26">
        <f>'BAR BB| Open rates'!Y10*0.85</f>
        <v>32215</v>
      </c>
      <c r="Z10" s="26">
        <f>'BAR BB| Open rates'!Z10*0.85</f>
        <v>32215</v>
      </c>
      <c r="AA10" s="26">
        <f>'BAR BB| Open rates'!AA10*0.85</f>
        <v>32215</v>
      </c>
      <c r="AB10" s="26">
        <f>'BAR BB| Open rates'!AB10*0.85</f>
        <v>34765</v>
      </c>
      <c r="AC10" s="26">
        <f>'BAR BB| Open rates'!AC10*0.85</f>
        <v>32215</v>
      </c>
      <c r="AD10" s="26">
        <f>'BAR BB| Open rates'!AD10*0.85</f>
        <v>26265</v>
      </c>
      <c r="AE10" s="26">
        <f>'BAR BB| Open rates'!AE10*0.85</f>
        <v>18615</v>
      </c>
      <c r="AF10" s="26">
        <f>'BAR BB| Open rates'!AF10*0.85</f>
        <v>20315</v>
      </c>
      <c r="AG10" s="26">
        <f>'BAR BB| Open rates'!AG10*0.85</f>
        <v>22015</v>
      </c>
      <c r="AH10" s="26">
        <f>'BAR BB| Open rates'!AH10*0.85</f>
        <v>20315</v>
      </c>
      <c r="AI10" s="26">
        <f>'BAR BB| Open rates'!AI10*0.85</f>
        <v>22015</v>
      </c>
      <c r="AJ10" s="26">
        <f>'BAR BB| Open rates'!AJ10*0.85</f>
        <v>23715</v>
      </c>
      <c r="AK10" s="26">
        <f>'BAR BB| Open rates'!AK10*0.85</f>
        <v>25415</v>
      </c>
      <c r="AL10" s="26">
        <f>'BAR BB| Open rates'!AL10*0.85</f>
        <v>28815</v>
      </c>
      <c r="AM10" s="26">
        <f>'BAR BB| Open rates'!AM10*0.85</f>
        <v>25415</v>
      </c>
      <c r="AN10" s="26">
        <f>'BAR BB| Open rates'!AN10*0.85</f>
        <v>32215</v>
      </c>
      <c r="AO10" s="26">
        <f>'BAR BB| Open rates'!AO10*0.85</f>
        <v>33915</v>
      </c>
      <c r="AP10" s="26">
        <f>'BAR BB| Open rates'!AP10*0.85</f>
        <v>23715</v>
      </c>
      <c r="AQ10" s="26">
        <f>'BAR BB| Open rates'!AQ10*0.85</f>
        <v>18615</v>
      </c>
      <c r="AR10" s="26">
        <f>'BAR BB| Open rates'!AR10*0.85</f>
        <v>15385</v>
      </c>
      <c r="AS10" s="26">
        <f>'BAR BB| Open rates'!AS10*0.85</f>
        <v>14535</v>
      </c>
      <c r="AT10" s="26">
        <f>'BAR BB| Open rates'!AT10*0.85</f>
        <v>13515</v>
      </c>
      <c r="AU10" s="26">
        <f>'BAR BB| Open rates'!AU10*0.85</f>
        <v>10965</v>
      </c>
      <c r="AV10" s="26">
        <f>'BAR BB| Open rates'!AV10*0.85</f>
        <v>11815</v>
      </c>
      <c r="AW10" s="26">
        <f>'BAR BB| Open rates'!AW10*0.85</f>
        <v>12410</v>
      </c>
      <c r="AX10" s="26">
        <f>'BAR BB| Open rates'!AX10*0.85</f>
        <v>11815</v>
      </c>
      <c r="AY10" s="26">
        <f>'BAR BB| Open rates'!AY10*0.85</f>
        <v>11815</v>
      </c>
      <c r="AZ10" s="26">
        <f>'BAR BB| Open rates'!AZ10*0.85</f>
        <v>12410</v>
      </c>
      <c r="BA10" s="26">
        <f>'BAR BB| Open rates'!BA10*0.85</f>
        <v>11815</v>
      </c>
      <c r="BB10" s="26">
        <f>'BAR BB| Open rates'!BB10*0.85</f>
        <v>12410</v>
      </c>
      <c r="BC10" s="26">
        <f>'BAR BB| Open rates'!BC10*0.85</f>
        <v>11815</v>
      </c>
    </row>
    <row r="11" spans="1:55" s="76" customFormat="1" ht="12" customHeight="1" x14ac:dyDescent="0.2">
      <c r="A11" s="75" t="s">
        <v>151</v>
      </c>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row>
    <row r="12" spans="1:55" s="76" customFormat="1" ht="12" customHeight="1" x14ac:dyDescent="0.2">
      <c r="A12" s="220">
        <v>1</v>
      </c>
      <c r="B12" s="26">
        <f>'BAR BB| Open rates'!B12*0.85</f>
        <v>9265</v>
      </c>
      <c r="C12" s="26">
        <f>'BAR BB| Open rates'!C12*0.85</f>
        <v>10285</v>
      </c>
      <c r="D12" s="26">
        <f>'BAR BB| Open rates'!D12*0.85</f>
        <v>10285</v>
      </c>
      <c r="E12" s="26">
        <f>'BAR BB| Open rates'!E12*0.85</f>
        <v>13515</v>
      </c>
      <c r="F12" s="26">
        <f>'BAR BB| Open rates'!F12*0.85</f>
        <v>8160</v>
      </c>
      <c r="G12" s="26">
        <f>'BAR BB| Open rates'!G12*0.85</f>
        <v>8160</v>
      </c>
      <c r="H12" s="26">
        <f>'BAR BB| Open rates'!H12*0.85</f>
        <v>7310</v>
      </c>
      <c r="I12" s="26">
        <f>'BAR BB| Open rates'!I12*0.85</f>
        <v>8160</v>
      </c>
      <c r="J12" s="26">
        <f>'BAR BB| Open rates'!J12*0.85</f>
        <v>7310</v>
      </c>
      <c r="K12" s="26">
        <f>'BAR BB| Open rates'!K12*0.85</f>
        <v>8160</v>
      </c>
      <c r="L12" s="26">
        <f>'BAR BB| Open rates'!L12*0.85</f>
        <v>7310</v>
      </c>
      <c r="M12" s="26">
        <f>'BAR BB| Open rates'!M12*0.85</f>
        <v>8160</v>
      </c>
      <c r="N12" s="26">
        <f>'BAR BB| Open rates'!N12*0.85</f>
        <v>7310</v>
      </c>
      <c r="O12" s="26">
        <f>'BAR BB| Open rates'!O12*0.85</f>
        <v>8160</v>
      </c>
      <c r="P12" s="26">
        <f>'BAR BB| Open rates'!P12*0.85</f>
        <v>7310</v>
      </c>
      <c r="Q12" s="26">
        <f>'BAR BB| Open rates'!Q12*0.85</f>
        <v>7310</v>
      </c>
      <c r="R12" s="26">
        <f>'BAR BB| Open rates'!R12*0.85</f>
        <v>8160</v>
      </c>
      <c r="S12" s="26">
        <f>'BAR BB| Open rates'!S12*0.85</f>
        <v>8160</v>
      </c>
      <c r="T12" s="26">
        <f>'BAR BB| Open rates'!T12*0.85</f>
        <v>8160</v>
      </c>
      <c r="U12" s="26">
        <f>'BAR BB| Open rates'!U12*0.85</f>
        <v>8160</v>
      </c>
      <c r="V12" s="26">
        <f>'BAR BB| Open rates'!V12*0.85</f>
        <v>10285</v>
      </c>
      <c r="W12" s="26">
        <f>'BAR BB| Open rates'!W12*0.85</f>
        <v>9265</v>
      </c>
      <c r="X12" s="26">
        <f>'BAR BB| Open rates'!X12*0.85</f>
        <v>16065</v>
      </c>
      <c r="Y12" s="26">
        <f>'BAR BB| Open rates'!Y12*0.85</f>
        <v>32215</v>
      </c>
      <c r="Z12" s="26">
        <f>'BAR BB| Open rates'!Z12*0.85</f>
        <v>32215</v>
      </c>
      <c r="AA12" s="26">
        <f>'BAR BB| Open rates'!AA12*0.85</f>
        <v>32215</v>
      </c>
      <c r="AB12" s="26">
        <f>'BAR BB| Open rates'!AB12*0.85</f>
        <v>34765</v>
      </c>
      <c r="AC12" s="26">
        <f>'BAR BB| Open rates'!AC12*0.85</f>
        <v>32215</v>
      </c>
      <c r="AD12" s="26">
        <f>'BAR BB| Open rates'!AD12*0.85</f>
        <v>26265</v>
      </c>
      <c r="AE12" s="26">
        <f>'BAR BB| Open rates'!AE12*0.85</f>
        <v>18615</v>
      </c>
      <c r="AF12" s="26">
        <f>'BAR BB| Open rates'!AF12*0.85</f>
        <v>20315</v>
      </c>
      <c r="AG12" s="26">
        <f>'BAR BB| Open rates'!AG12*0.85</f>
        <v>22015</v>
      </c>
      <c r="AH12" s="26">
        <f>'BAR BB| Open rates'!AH12*0.85</f>
        <v>20315</v>
      </c>
      <c r="AI12" s="26">
        <f>'BAR BB| Open rates'!AI12*0.85</f>
        <v>22015</v>
      </c>
      <c r="AJ12" s="26">
        <f>'BAR BB| Open rates'!AJ12*0.85</f>
        <v>23715</v>
      </c>
      <c r="AK12" s="26">
        <f>'BAR BB| Open rates'!AK12*0.85</f>
        <v>26265</v>
      </c>
      <c r="AL12" s="26">
        <f>'BAR BB| Open rates'!AL12*0.85</f>
        <v>29665</v>
      </c>
      <c r="AM12" s="26">
        <f>'BAR BB| Open rates'!AM12*0.85</f>
        <v>26265</v>
      </c>
      <c r="AN12" s="26">
        <f>'BAR BB| Open rates'!AN12*0.85</f>
        <v>33065</v>
      </c>
      <c r="AO12" s="26">
        <f>'BAR BB| Open rates'!AO12*0.85</f>
        <v>36465</v>
      </c>
      <c r="AP12" s="26">
        <f>'BAR BB| Open rates'!AP12*0.85</f>
        <v>23715</v>
      </c>
      <c r="AQ12" s="26">
        <f>'BAR BB| Open rates'!AQ12*0.85</f>
        <v>18615</v>
      </c>
      <c r="AR12" s="26">
        <f>'BAR BB| Open rates'!AR12*0.85</f>
        <v>15385</v>
      </c>
      <c r="AS12" s="26">
        <f>'BAR BB| Open rates'!AS12*0.85</f>
        <v>14535</v>
      </c>
      <c r="AT12" s="26">
        <f>'BAR BB| Open rates'!AT12*0.85</f>
        <v>13515</v>
      </c>
      <c r="AU12" s="26">
        <f>'BAR BB| Open rates'!AU12*0.85</f>
        <v>9690</v>
      </c>
      <c r="AV12" s="26">
        <f>'BAR BB| Open rates'!AV12*0.85</f>
        <v>11815</v>
      </c>
      <c r="AW12" s="26">
        <f>'BAR BB| Open rates'!AW12*0.85</f>
        <v>12410</v>
      </c>
      <c r="AX12" s="26">
        <f>'BAR BB| Open rates'!AX12*0.85</f>
        <v>11815</v>
      </c>
      <c r="AY12" s="26">
        <f>'BAR BB| Open rates'!AY12*0.85</f>
        <v>11815</v>
      </c>
      <c r="AZ12" s="26">
        <f>'BAR BB| Open rates'!AZ12*0.85</f>
        <v>12410</v>
      </c>
      <c r="BA12" s="26">
        <f>'BAR BB| Open rates'!BA12*0.85</f>
        <v>11815</v>
      </c>
      <c r="BB12" s="26">
        <f>'BAR BB| Open rates'!BB12*0.85</f>
        <v>12410</v>
      </c>
      <c r="BC12" s="26">
        <f>'BAR BB| Open rates'!BC12*0.85</f>
        <v>11815</v>
      </c>
    </row>
    <row r="13" spans="1:55" s="76" customFormat="1" ht="12" customHeight="1" x14ac:dyDescent="0.2">
      <c r="A13" s="220">
        <v>2</v>
      </c>
      <c r="B13" s="26">
        <f>'BAR BB| Open rates'!B13*0.85</f>
        <v>10540</v>
      </c>
      <c r="C13" s="26">
        <f>'BAR BB| Open rates'!C13*0.85</f>
        <v>11560</v>
      </c>
      <c r="D13" s="26">
        <f>'BAR BB| Open rates'!D13*0.85</f>
        <v>11560</v>
      </c>
      <c r="E13" s="26">
        <f>'BAR BB| Open rates'!E13*0.85</f>
        <v>14790</v>
      </c>
      <c r="F13" s="26">
        <f>'BAR BB| Open rates'!F13*0.85</f>
        <v>9435</v>
      </c>
      <c r="G13" s="26">
        <f>'BAR BB| Open rates'!G13*0.85</f>
        <v>9435</v>
      </c>
      <c r="H13" s="26">
        <f>'BAR BB| Open rates'!H13*0.85</f>
        <v>8585</v>
      </c>
      <c r="I13" s="26">
        <f>'BAR BB| Open rates'!I13*0.85</f>
        <v>9435</v>
      </c>
      <c r="J13" s="26">
        <f>'BAR BB| Open rates'!J13*0.85</f>
        <v>8585</v>
      </c>
      <c r="K13" s="26">
        <f>'BAR BB| Open rates'!K13*0.85</f>
        <v>9435</v>
      </c>
      <c r="L13" s="26">
        <f>'BAR BB| Open rates'!L13*0.85</f>
        <v>8585</v>
      </c>
      <c r="M13" s="26">
        <f>'BAR BB| Open rates'!M13*0.85</f>
        <v>9435</v>
      </c>
      <c r="N13" s="26">
        <f>'BAR BB| Open rates'!N13*0.85</f>
        <v>8585</v>
      </c>
      <c r="O13" s="26">
        <f>'BAR BB| Open rates'!O13*0.85</f>
        <v>9435</v>
      </c>
      <c r="P13" s="26">
        <f>'BAR BB| Open rates'!P13*0.85</f>
        <v>8585</v>
      </c>
      <c r="Q13" s="26">
        <f>'BAR BB| Open rates'!Q13*0.85</f>
        <v>8585</v>
      </c>
      <c r="R13" s="26">
        <f>'BAR BB| Open rates'!R13*0.85</f>
        <v>9435</v>
      </c>
      <c r="S13" s="26">
        <f>'BAR BB| Open rates'!S13*0.85</f>
        <v>9435</v>
      </c>
      <c r="T13" s="26">
        <f>'BAR BB| Open rates'!T13*0.85</f>
        <v>9435</v>
      </c>
      <c r="U13" s="26">
        <f>'BAR BB| Open rates'!U13*0.85</f>
        <v>9435</v>
      </c>
      <c r="V13" s="26">
        <f>'BAR BB| Open rates'!V13*0.85</f>
        <v>11560</v>
      </c>
      <c r="W13" s="26">
        <f>'BAR BB| Open rates'!W13*0.85</f>
        <v>10540</v>
      </c>
      <c r="X13" s="26">
        <f>'BAR BB| Open rates'!X13*0.85</f>
        <v>17340</v>
      </c>
      <c r="Y13" s="26">
        <f>'BAR BB| Open rates'!Y13*0.85</f>
        <v>33915</v>
      </c>
      <c r="Z13" s="26">
        <f>'BAR BB| Open rates'!Z13*0.85</f>
        <v>33915</v>
      </c>
      <c r="AA13" s="26">
        <f>'BAR BB| Open rates'!AA13*0.85</f>
        <v>33915</v>
      </c>
      <c r="AB13" s="26">
        <f>'BAR BB| Open rates'!AB13*0.85</f>
        <v>36465</v>
      </c>
      <c r="AC13" s="26">
        <f>'BAR BB| Open rates'!AC13*0.85</f>
        <v>33915</v>
      </c>
      <c r="AD13" s="26">
        <f>'BAR BB| Open rates'!AD13*0.85</f>
        <v>27965</v>
      </c>
      <c r="AE13" s="26">
        <f>'BAR BB| Open rates'!AE13*0.85</f>
        <v>20315</v>
      </c>
      <c r="AF13" s="26">
        <f>'BAR BB| Open rates'!AF13*0.85</f>
        <v>22015</v>
      </c>
      <c r="AG13" s="26">
        <f>'BAR BB| Open rates'!AG13*0.85</f>
        <v>23715</v>
      </c>
      <c r="AH13" s="26">
        <f>'BAR BB| Open rates'!AH13*0.85</f>
        <v>22015</v>
      </c>
      <c r="AI13" s="26">
        <f>'BAR BB| Open rates'!AI13*0.85</f>
        <v>23715</v>
      </c>
      <c r="AJ13" s="26">
        <f>'BAR BB| Open rates'!AJ13*0.85</f>
        <v>25415</v>
      </c>
      <c r="AK13" s="26">
        <f>'BAR BB| Open rates'!AK13*0.85</f>
        <v>27965</v>
      </c>
      <c r="AL13" s="26">
        <f>'BAR BB| Open rates'!AL13*0.85</f>
        <v>31365</v>
      </c>
      <c r="AM13" s="26">
        <f>'BAR BB| Open rates'!AM13*0.85</f>
        <v>27965</v>
      </c>
      <c r="AN13" s="26">
        <f>'BAR BB| Open rates'!AN13*0.85</f>
        <v>34765</v>
      </c>
      <c r="AO13" s="26">
        <f>'BAR BB| Open rates'!AO13*0.85</f>
        <v>38165</v>
      </c>
      <c r="AP13" s="26">
        <f>'BAR BB| Open rates'!AP13*0.85</f>
        <v>25415</v>
      </c>
      <c r="AQ13" s="26">
        <f>'BAR BB| Open rates'!AQ13*0.85</f>
        <v>20315</v>
      </c>
      <c r="AR13" s="26">
        <f>'BAR BB| Open rates'!AR13*0.85</f>
        <v>17085</v>
      </c>
      <c r="AS13" s="26">
        <f>'BAR BB| Open rates'!AS13*0.85</f>
        <v>16235</v>
      </c>
      <c r="AT13" s="26">
        <f>'BAR BB| Open rates'!AT13*0.85</f>
        <v>15215</v>
      </c>
      <c r="AU13" s="26">
        <f>'BAR BB| Open rates'!AU13*0.85</f>
        <v>11390</v>
      </c>
      <c r="AV13" s="26">
        <f>'BAR BB| Open rates'!AV13*0.85</f>
        <v>13515</v>
      </c>
      <c r="AW13" s="26">
        <f>'BAR BB| Open rates'!AW13*0.85</f>
        <v>14110</v>
      </c>
      <c r="AX13" s="26">
        <f>'BAR BB| Open rates'!AX13*0.85</f>
        <v>13515</v>
      </c>
      <c r="AY13" s="26">
        <f>'BAR BB| Open rates'!AY13*0.85</f>
        <v>13515</v>
      </c>
      <c r="AZ13" s="26">
        <f>'BAR BB| Open rates'!AZ13*0.85</f>
        <v>14110</v>
      </c>
      <c r="BA13" s="26">
        <f>'BAR BB| Open rates'!BA13*0.85</f>
        <v>13515</v>
      </c>
      <c r="BB13" s="26">
        <f>'BAR BB| Open rates'!BB13*0.85</f>
        <v>14110</v>
      </c>
      <c r="BC13" s="26">
        <f>'BAR BB| Open rates'!BC13*0.85</f>
        <v>13515</v>
      </c>
    </row>
    <row r="14" spans="1:55" s="76" customFormat="1" ht="12" customHeight="1" x14ac:dyDescent="0.2">
      <c r="A14" s="75" t="s">
        <v>55</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row>
    <row r="15" spans="1:55" s="76" customFormat="1" ht="12" customHeight="1" x14ac:dyDescent="0.2">
      <c r="A15" s="15">
        <v>1</v>
      </c>
      <c r="B15" s="26">
        <f>'BAR BB| Open rates'!B15*0.85</f>
        <v>12325</v>
      </c>
      <c r="C15" s="26">
        <f>'BAR BB| Open rates'!C15*0.85</f>
        <v>13345</v>
      </c>
      <c r="D15" s="26">
        <f>'BAR BB| Open rates'!D15*0.85</f>
        <v>13345</v>
      </c>
      <c r="E15" s="26">
        <f>'BAR BB| Open rates'!E15*0.85</f>
        <v>16575</v>
      </c>
      <c r="F15" s="26">
        <f>'BAR BB| Open rates'!F15*0.85</f>
        <v>11220</v>
      </c>
      <c r="G15" s="26">
        <f>'BAR BB| Open rates'!G15*0.85</f>
        <v>11220</v>
      </c>
      <c r="H15" s="26">
        <f>'BAR BB| Open rates'!H15*0.85</f>
        <v>10370</v>
      </c>
      <c r="I15" s="26">
        <f>'BAR BB| Open rates'!I15*0.85</f>
        <v>11220</v>
      </c>
      <c r="J15" s="26">
        <f>'BAR BB| Open rates'!J15*0.85</f>
        <v>10370</v>
      </c>
      <c r="K15" s="26">
        <f>'BAR BB| Open rates'!K15*0.85</f>
        <v>11220</v>
      </c>
      <c r="L15" s="26">
        <f>'BAR BB| Open rates'!L15*0.85</f>
        <v>10370</v>
      </c>
      <c r="M15" s="26">
        <f>'BAR BB| Open rates'!M15*0.85</f>
        <v>11220</v>
      </c>
      <c r="N15" s="26">
        <f>'BAR BB| Open rates'!N15*0.85</f>
        <v>10370</v>
      </c>
      <c r="O15" s="26">
        <f>'BAR BB| Open rates'!O15*0.85</f>
        <v>11220</v>
      </c>
      <c r="P15" s="26">
        <f>'BAR BB| Open rates'!P15*0.85</f>
        <v>10370</v>
      </c>
      <c r="Q15" s="26">
        <f>'BAR BB| Open rates'!Q15*0.85</f>
        <v>10370</v>
      </c>
      <c r="R15" s="26">
        <f>'BAR BB| Open rates'!R15*0.85</f>
        <v>11220</v>
      </c>
      <c r="S15" s="26">
        <f>'BAR BB| Open rates'!S15*0.85</f>
        <v>11220</v>
      </c>
      <c r="T15" s="26">
        <f>'BAR BB| Open rates'!T15*0.85</f>
        <v>11220</v>
      </c>
      <c r="U15" s="26">
        <f>'BAR BB| Open rates'!U15*0.85</f>
        <v>11220</v>
      </c>
      <c r="V15" s="26">
        <f>'BAR BB| Open rates'!V15*0.85</f>
        <v>13345</v>
      </c>
      <c r="W15" s="26">
        <f>'BAR BB| Open rates'!W15*0.85</f>
        <v>12325</v>
      </c>
      <c r="X15" s="26">
        <f>'BAR BB| Open rates'!X15*0.85</f>
        <v>19125</v>
      </c>
      <c r="Y15" s="26">
        <f>'BAR BB| Open rates'!Y15*0.85</f>
        <v>39015</v>
      </c>
      <c r="Z15" s="26">
        <f>'BAR BB| Open rates'!Z15*0.85</f>
        <v>39015</v>
      </c>
      <c r="AA15" s="26">
        <f>'BAR BB| Open rates'!AA15*0.85</f>
        <v>39015</v>
      </c>
      <c r="AB15" s="26">
        <f>'BAR BB| Open rates'!AB15*0.85</f>
        <v>41565</v>
      </c>
      <c r="AC15" s="26">
        <f>'BAR BB| Open rates'!AC15*0.85</f>
        <v>39015</v>
      </c>
      <c r="AD15" s="26">
        <f>'BAR BB| Open rates'!AD15*0.85</f>
        <v>27965</v>
      </c>
      <c r="AE15" s="26">
        <f>'BAR BB| Open rates'!AE15*0.85</f>
        <v>20315</v>
      </c>
      <c r="AF15" s="26">
        <f>'BAR BB| Open rates'!AF15*0.85</f>
        <v>22015</v>
      </c>
      <c r="AG15" s="26">
        <f>'BAR BB| Open rates'!AG15*0.85</f>
        <v>23715</v>
      </c>
      <c r="AH15" s="26">
        <f>'BAR BB| Open rates'!AH15*0.85</f>
        <v>22015</v>
      </c>
      <c r="AI15" s="26">
        <f>'BAR BB| Open rates'!AI15*0.85</f>
        <v>23715</v>
      </c>
      <c r="AJ15" s="26">
        <f>'BAR BB| Open rates'!AJ15*0.85</f>
        <v>25415</v>
      </c>
      <c r="AK15" s="26">
        <f>'BAR BB| Open rates'!AK15*0.85</f>
        <v>28815</v>
      </c>
      <c r="AL15" s="26">
        <f>'BAR BB| Open rates'!AL15*0.85</f>
        <v>32215</v>
      </c>
      <c r="AM15" s="26">
        <f>'BAR BB| Open rates'!AM15*0.85</f>
        <v>28815</v>
      </c>
      <c r="AN15" s="26">
        <f>'BAR BB| Open rates'!AN15*0.85</f>
        <v>35615</v>
      </c>
      <c r="AO15" s="26">
        <f>'BAR BB| Open rates'!AO15*0.85</f>
        <v>38165</v>
      </c>
      <c r="AP15" s="26">
        <f>'BAR BB| Open rates'!AP15*0.85</f>
        <v>25415</v>
      </c>
      <c r="AQ15" s="26">
        <f>'BAR BB| Open rates'!AQ15*0.85</f>
        <v>20315</v>
      </c>
      <c r="AR15" s="26">
        <f>'BAR BB| Open rates'!AR15*0.85</f>
        <v>17085</v>
      </c>
      <c r="AS15" s="26">
        <f>'BAR BB| Open rates'!AS15*0.85</f>
        <v>16235</v>
      </c>
      <c r="AT15" s="26">
        <f>'BAR BB| Open rates'!AT15*0.85</f>
        <v>15215</v>
      </c>
      <c r="AU15" s="26">
        <f>'BAR BB| Open rates'!AU15*0.85</f>
        <v>12325</v>
      </c>
      <c r="AV15" s="26">
        <f>'BAR BB| Open rates'!AV15*0.85</f>
        <v>13515</v>
      </c>
      <c r="AW15" s="26">
        <f>'BAR BB| Open rates'!AW15*0.85</f>
        <v>14110</v>
      </c>
      <c r="AX15" s="26">
        <f>'BAR BB| Open rates'!AX15*0.85</f>
        <v>13515</v>
      </c>
      <c r="AY15" s="26">
        <f>'BAR BB| Open rates'!AY15*0.85</f>
        <v>13515</v>
      </c>
      <c r="AZ15" s="26">
        <f>'BAR BB| Open rates'!AZ15*0.85</f>
        <v>14110</v>
      </c>
      <c r="BA15" s="26">
        <f>'BAR BB| Open rates'!BA15*0.85</f>
        <v>13515</v>
      </c>
      <c r="BB15" s="26">
        <f>'BAR BB| Open rates'!BB15*0.85</f>
        <v>14110</v>
      </c>
      <c r="BC15" s="26">
        <f>'BAR BB| Open rates'!BC15*0.85</f>
        <v>13515</v>
      </c>
    </row>
    <row r="16" spans="1:55" s="76" customFormat="1" ht="12" customHeight="1" x14ac:dyDescent="0.2">
      <c r="A16" s="15">
        <v>2</v>
      </c>
      <c r="B16" s="26">
        <f>'BAR BB| Open rates'!B16*0.85</f>
        <v>13600</v>
      </c>
      <c r="C16" s="26">
        <f>'BAR BB| Open rates'!C16*0.85</f>
        <v>14620</v>
      </c>
      <c r="D16" s="26">
        <f>'BAR BB| Open rates'!D16*0.85</f>
        <v>14620</v>
      </c>
      <c r="E16" s="26">
        <f>'BAR BB| Open rates'!E16*0.85</f>
        <v>17850</v>
      </c>
      <c r="F16" s="26">
        <f>'BAR BB| Open rates'!F16*0.85</f>
        <v>12495</v>
      </c>
      <c r="G16" s="26">
        <f>'BAR BB| Open rates'!G16*0.85</f>
        <v>12495</v>
      </c>
      <c r="H16" s="26">
        <f>'BAR BB| Open rates'!H16*0.85</f>
        <v>11645</v>
      </c>
      <c r="I16" s="26">
        <f>'BAR BB| Open rates'!I16*0.85</f>
        <v>12495</v>
      </c>
      <c r="J16" s="26">
        <f>'BAR BB| Open rates'!J16*0.85</f>
        <v>11645</v>
      </c>
      <c r="K16" s="26">
        <f>'BAR BB| Open rates'!K16*0.85</f>
        <v>12495</v>
      </c>
      <c r="L16" s="26">
        <f>'BAR BB| Open rates'!L16*0.85</f>
        <v>11645</v>
      </c>
      <c r="M16" s="26">
        <f>'BAR BB| Open rates'!M16*0.85</f>
        <v>12495</v>
      </c>
      <c r="N16" s="26">
        <f>'BAR BB| Open rates'!N16*0.85</f>
        <v>11645</v>
      </c>
      <c r="O16" s="26">
        <f>'BAR BB| Open rates'!O16*0.85</f>
        <v>12495</v>
      </c>
      <c r="P16" s="26">
        <f>'BAR BB| Open rates'!P16*0.85</f>
        <v>11645</v>
      </c>
      <c r="Q16" s="26">
        <f>'BAR BB| Open rates'!Q16*0.85</f>
        <v>11645</v>
      </c>
      <c r="R16" s="26">
        <f>'BAR BB| Open rates'!R16*0.85</f>
        <v>12495</v>
      </c>
      <c r="S16" s="26">
        <f>'BAR BB| Open rates'!S16*0.85</f>
        <v>12495</v>
      </c>
      <c r="T16" s="26">
        <f>'BAR BB| Open rates'!T16*0.85</f>
        <v>12495</v>
      </c>
      <c r="U16" s="26">
        <f>'BAR BB| Open rates'!U16*0.85</f>
        <v>12495</v>
      </c>
      <c r="V16" s="26">
        <f>'BAR BB| Open rates'!V16*0.85</f>
        <v>14620</v>
      </c>
      <c r="W16" s="26">
        <f>'BAR BB| Open rates'!W16*0.85</f>
        <v>13600</v>
      </c>
      <c r="X16" s="26">
        <f>'BAR BB| Open rates'!X16*0.85</f>
        <v>20400</v>
      </c>
      <c r="Y16" s="26">
        <f>'BAR BB| Open rates'!Y16*0.85</f>
        <v>40715</v>
      </c>
      <c r="Z16" s="26">
        <f>'BAR BB| Open rates'!Z16*0.85</f>
        <v>40715</v>
      </c>
      <c r="AA16" s="26">
        <f>'BAR BB| Open rates'!AA16*0.85</f>
        <v>40715</v>
      </c>
      <c r="AB16" s="26">
        <f>'BAR BB| Open rates'!AB16*0.85</f>
        <v>43265</v>
      </c>
      <c r="AC16" s="26">
        <f>'BAR BB| Open rates'!AC16*0.85</f>
        <v>40715</v>
      </c>
      <c r="AD16" s="26">
        <f>'BAR BB| Open rates'!AD16*0.85</f>
        <v>29665</v>
      </c>
      <c r="AE16" s="26">
        <f>'BAR BB| Open rates'!AE16*0.85</f>
        <v>22015</v>
      </c>
      <c r="AF16" s="26">
        <f>'BAR BB| Open rates'!AF16*0.85</f>
        <v>23715</v>
      </c>
      <c r="AG16" s="26">
        <f>'BAR BB| Open rates'!AG16*0.85</f>
        <v>25415</v>
      </c>
      <c r="AH16" s="26">
        <f>'BAR BB| Open rates'!AH16*0.85</f>
        <v>23715</v>
      </c>
      <c r="AI16" s="26">
        <f>'BAR BB| Open rates'!AI16*0.85</f>
        <v>25415</v>
      </c>
      <c r="AJ16" s="26">
        <f>'BAR BB| Open rates'!AJ16*0.85</f>
        <v>27115</v>
      </c>
      <c r="AK16" s="26">
        <f>'BAR BB| Open rates'!AK16*0.85</f>
        <v>30515</v>
      </c>
      <c r="AL16" s="26">
        <f>'BAR BB| Open rates'!AL16*0.85</f>
        <v>33915</v>
      </c>
      <c r="AM16" s="26">
        <f>'BAR BB| Open rates'!AM16*0.85</f>
        <v>30515</v>
      </c>
      <c r="AN16" s="26">
        <f>'BAR BB| Open rates'!AN16*0.85</f>
        <v>37315</v>
      </c>
      <c r="AO16" s="26">
        <f>'BAR BB| Open rates'!AO16*0.85</f>
        <v>39865</v>
      </c>
      <c r="AP16" s="26">
        <f>'BAR BB| Open rates'!AP16*0.85</f>
        <v>27115</v>
      </c>
      <c r="AQ16" s="26">
        <f>'BAR BB| Open rates'!AQ16*0.85</f>
        <v>22015</v>
      </c>
      <c r="AR16" s="26">
        <f>'BAR BB| Open rates'!AR16*0.85</f>
        <v>18785</v>
      </c>
      <c r="AS16" s="26">
        <f>'BAR BB| Open rates'!AS16*0.85</f>
        <v>17935</v>
      </c>
      <c r="AT16" s="26">
        <f>'BAR BB| Open rates'!AT16*0.85</f>
        <v>16915</v>
      </c>
      <c r="AU16" s="26">
        <f>'BAR BB| Open rates'!AU16*0.85</f>
        <v>14025</v>
      </c>
      <c r="AV16" s="26">
        <f>'BAR BB| Open rates'!AV16*0.85</f>
        <v>15215</v>
      </c>
      <c r="AW16" s="26">
        <f>'BAR BB| Open rates'!AW16*0.85</f>
        <v>15810</v>
      </c>
      <c r="AX16" s="26">
        <f>'BAR BB| Open rates'!AX16*0.85</f>
        <v>15215</v>
      </c>
      <c r="AY16" s="26">
        <f>'BAR BB| Open rates'!AY16*0.85</f>
        <v>15215</v>
      </c>
      <c r="AZ16" s="26">
        <f>'BAR BB| Open rates'!AZ16*0.85</f>
        <v>15810</v>
      </c>
      <c r="BA16" s="26">
        <f>'BAR BB| Open rates'!BA16*0.85</f>
        <v>15215</v>
      </c>
      <c r="BB16" s="26">
        <f>'BAR BB| Open rates'!BB16*0.85</f>
        <v>15810</v>
      </c>
      <c r="BC16" s="26">
        <f>'BAR BB| Open rates'!BC16*0.85</f>
        <v>15215</v>
      </c>
    </row>
    <row r="17" spans="1:55" s="76" customFormat="1" ht="12" customHeight="1" x14ac:dyDescent="0.2">
      <c r="A17" s="75" t="s">
        <v>160</v>
      </c>
      <c r="B17" s="26"/>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row>
    <row r="18" spans="1:55" s="76" customFormat="1" ht="12" customHeight="1" x14ac:dyDescent="0.2">
      <c r="A18" s="15">
        <v>1</v>
      </c>
      <c r="B18" s="26">
        <f>'BAR BB| Open rates'!B18*0.85</f>
        <v>12750</v>
      </c>
      <c r="C18" s="26">
        <f>'BAR BB| Open rates'!C18*0.85</f>
        <v>13770</v>
      </c>
      <c r="D18" s="26">
        <f>'BAR BB| Open rates'!D18*0.85</f>
        <v>13770</v>
      </c>
      <c r="E18" s="26">
        <f>'BAR BB| Open rates'!E18*0.85</f>
        <v>17000</v>
      </c>
      <c r="F18" s="26">
        <f>'BAR BB| Open rates'!F18*0.85</f>
        <v>11645</v>
      </c>
      <c r="G18" s="26">
        <f>'BAR BB| Open rates'!G18*0.85</f>
        <v>11645</v>
      </c>
      <c r="H18" s="26">
        <f>'BAR BB| Open rates'!H18*0.85</f>
        <v>10795</v>
      </c>
      <c r="I18" s="26">
        <f>'BAR BB| Open rates'!I18*0.85</f>
        <v>11645</v>
      </c>
      <c r="J18" s="26">
        <f>'BAR BB| Open rates'!J18*0.85</f>
        <v>10795</v>
      </c>
      <c r="K18" s="26">
        <f>'BAR BB| Open rates'!K18*0.85</f>
        <v>11645</v>
      </c>
      <c r="L18" s="26">
        <f>'BAR BB| Open rates'!L18*0.85</f>
        <v>10795</v>
      </c>
      <c r="M18" s="26">
        <f>'BAR BB| Open rates'!M18*0.85</f>
        <v>11645</v>
      </c>
      <c r="N18" s="26">
        <f>'BAR BB| Open rates'!N18*0.85</f>
        <v>10795</v>
      </c>
      <c r="O18" s="26">
        <f>'BAR BB| Open rates'!O18*0.85</f>
        <v>11645</v>
      </c>
      <c r="P18" s="26">
        <f>'BAR BB| Open rates'!P18*0.85</f>
        <v>10795</v>
      </c>
      <c r="Q18" s="26">
        <f>'BAR BB| Open rates'!Q18*0.85</f>
        <v>10795</v>
      </c>
      <c r="R18" s="26">
        <f>'BAR BB| Open rates'!R18*0.85</f>
        <v>11645</v>
      </c>
      <c r="S18" s="26">
        <f>'BAR BB| Open rates'!S18*0.85</f>
        <v>11645</v>
      </c>
      <c r="T18" s="26">
        <f>'BAR BB| Open rates'!T18*0.85</f>
        <v>11645</v>
      </c>
      <c r="U18" s="26">
        <f>'BAR BB| Open rates'!U18*0.85</f>
        <v>11645</v>
      </c>
      <c r="V18" s="26">
        <f>'BAR BB| Open rates'!V18*0.85</f>
        <v>13770</v>
      </c>
      <c r="W18" s="26">
        <f>'BAR BB| Open rates'!W18*0.85</f>
        <v>12750</v>
      </c>
      <c r="X18" s="26">
        <f>'BAR BB| Open rates'!X18*0.85</f>
        <v>19550</v>
      </c>
      <c r="Y18" s="26">
        <f>'BAR BB| Open rates'!Y18*0.85</f>
        <v>40715</v>
      </c>
      <c r="Z18" s="26">
        <f>'BAR BB| Open rates'!Z18*0.85</f>
        <v>40715</v>
      </c>
      <c r="AA18" s="26">
        <f>'BAR BB| Open rates'!AA18*0.85</f>
        <v>40715</v>
      </c>
      <c r="AB18" s="26">
        <f>'BAR BB| Open rates'!AB18*0.85</f>
        <v>43265</v>
      </c>
      <c r="AC18" s="26">
        <f>'BAR BB| Open rates'!AC18*0.85</f>
        <v>40715</v>
      </c>
      <c r="AD18" s="26">
        <f>'BAR BB| Open rates'!AD18*0.85</f>
        <v>28815</v>
      </c>
      <c r="AE18" s="26">
        <f>'BAR BB| Open rates'!AE18*0.85</f>
        <v>21165</v>
      </c>
      <c r="AF18" s="26">
        <f>'BAR BB| Open rates'!AF18*0.85</f>
        <v>22865</v>
      </c>
      <c r="AG18" s="26">
        <f>'BAR BB| Open rates'!AG18*0.85</f>
        <v>24565</v>
      </c>
      <c r="AH18" s="26">
        <f>'BAR BB| Open rates'!AH18*0.85</f>
        <v>22865</v>
      </c>
      <c r="AI18" s="26">
        <f>'BAR BB| Open rates'!AI18*0.85</f>
        <v>24565</v>
      </c>
      <c r="AJ18" s="26">
        <f>'BAR BB| Open rates'!AJ18*0.85</f>
        <v>26265</v>
      </c>
      <c r="AK18" s="26">
        <f>'BAR BB| Open rates'!AK18*0.85</f>
        <v>30515</v>
      </c>
      <c r="AL18" s="26">
        <f>'BAR BB| Open rates'!AL18*0.85</f>
        <v>33915</v>
      </c>
      <c r="AM18" s="26">
        <f>'BAR BB| Open rates'!AM18*0.85</f>
        <v>30515</v>
      </c>
      <c r="AN18" s="26">
        <f>'BAR BB| Open rates'!AN18*0.85</f>
        <v>37315</v>
      </c>
      <c r="AO18" s="26">
        <f>'BAR BB| Open rates'!AO18*0.85</f>
        <v>39865</v>
      </c>
      <c r="AP18" s="26">
        <f>'BAR BB| Open rates'!AP18*0.85</f>
        <v>26265</v>
      </c>
      <c r="AQ18" s="26">
        <f>'BAR BB| Open rates'!AQ18*0.85</f>
        <v>21165</v>
      </c>
      <c r="AR18" s="26">
        <f>'BAR BB| Open rates'!AR18*0.85</f>
        <v>17935</v>
      </c>
      <c r="AS18" s="26">
        <f>'BAR BB| Open rates'!AS18*0.85</f>
        <v>17085</v>
      </c>
      <c r="AT18" s="26">
        <f>'BAR BB| Open rates'!AT18*0.85</f>
        <v>16065</v>
      </c>
      <c r="AU18" s="26">
        <f>'BAR BB| Open rates'!AU18*0.85</f>
        <v>12750</v>
      </c>
      <c r="AV18" s="26">
        <f>'BAR BB| Open rates'!AV18*0.85</f>
        <v>14365</v>
      </c>
      <c r="AW18" s="26">
        <f>'BAR BB| Open rates'!AW18*0.85</f>
        <v>14960</v>
      </c>
      <c r="AX18" s="26">
        <f>'BAR BB| Open rates'!AX18*0.85</f>
        <v>14365</v>
      </c>
      <c r="AY18" s="26">
        <f>'BAR BB| Open rates'!AY18*0.85</f>
        <v>14365</v>
      </c>
      <c r="AZ18" s="26">
        <f>'BAR BB| Open rates'!AZ18*0.85</f>
        <v>14960</v>
      </c>
      <c r="BA18" s="26">
        <f>'BAR BB| Open rates'!BA18*0.85</f>
        <v>14365</v>
      </c>
      <c r="BB18" s="26">
        <f>'BAR BB| Open rates'!BB18*0.85</f>
        <v>14960</v>
      </c>
      <c r="BC18" s="26">
        <f>'BAR BB| Open rates'!BC18*0.85</f>
        <v>14365</v>
      </c>
    </row>
    <row r="19" spans="1:55" s="76" customFormat="1" ht="12" customHeight="1" x14ac:dyDescent="0.2">
      <c r="A19" s="15">
        <v>2</v>
      </c>
      <c r="B19" s="26">
        <f>'BAR BB| Open rates'!B19*0.85</f>
        <v>14025</v>
      </c>
      <c r="C19" s="26">
        <f>'BAR BB| Open rates'!C19*0.85</f>
        <v>15045</v>
      </c>
      <c r="D19" s="26">
        <f>'BAR BB| Open rates'!D19*0.85</f>
        <v>15045</v>
      </c>
      <c r="E19" s="26">
        <f>'BAR BB| Open rates'!E19*0.85</f>
        <v>18275</v>
      </c>
      <c r="F19" s="26">
        <f>'BAR BB| Open rates'!F19*0.85</f>
        <v>12920</v>
      </c>
      <c r="G19" s="26">
        <f>'BAR BB| Open rates'!G19*0.85</f>
        <v>12920</v>
      </c>
      <c r="H19" s="26">
        <f>'BAR BB| Open rates'!H19*0.85</f>
        <v>12070</v>
      </c>
      <c r="I19" s="26">
        <f>'BAR BB| Open rates'!I19*0.85</f>
        <v>12920</v>
      </c>
      <c r="J19" s="26">
        <f>'BAR BB| Open rates'!J19*0.85</f>
        <v>12070</v>
      </c>
      <c r="K19" s="26">
        <f>'BAR BB| Open rates'!K19*0.85</f>
        <v>12920</v>
      </c>
      <c r="L19" s="26">
        <f>'BAR BB| Open rates'!L19*0.85</f>
        <v>12070</v>
      </c>
      <c r="M19" s="26">
        <f>'BAR BB| Open rates'!M19*0.85</f>
        <v>12920</v>
      </c>
      <c r="N19" s="26">
        <f>'BAR BB| Open rates'!N19*0.85</f>
        <v>12070</v>
      </c>
      <c r="O19" s="26">
        <f>'BAR BB| Open rates'!O19*0.85</f>
        <v>12920</v>
      </c>
      <c r="P19" s="26">
        <f>'BAR BB| Open rates'!P19*0.85</f>
        <v>12070</v>
      </c>
      <c r="Q19" s="26">
        <f>'BAR BB| Open rates'!Q19*0.85</f>
        <v>12070</v>
      </c>
      <c r="R19" s="26">
        <f>'BAR BB| Open rates'!R19*0.85</f>
        <v>12920</v>
      </c>
      <c r="S19" s="26">
        <f>'BAR BB| Open rates'!S19*0.85</f>
        <v>12920</v>
      </c>
      <c r="T19" s="26">
        <f>'BAR BB| Open rates'!T19*0.85</f>
        <v>12920</v>
      </c>
      <c r="U19" s="26">
        <f>'BAR BB| Open rates'!U19*0.85</f>
        <v>12920</v>
      </c>
      <c r="V19" s="26">
        <f>'BAR BB| Open rates'!V19*0.85</f>
        <v>15045</v>
      </c>
      <c r="W19" s="26">
        <f>'BAR BB| Open rates'!W19*0.85</f>
        <v>14025</v>
      </c>
      <c r="X19" s="26">
        <f>'BAR BB| Open rates'!X19*0.85</f>
        <v>20825</v>
      </c>
      <c r="Y19" s="26">
        <f>'BAR BB| Open rates'!Y19*0.85</f>
        <v>42415</v>
      </c>
      <c r="Z19" s="26">
        <f>'BAR BB| Open rates'!Z19*0.85</f>
        <v>42415</v>
      </c>
      <c r="AA19" s="26">
        <f>'BAR BB| Open rates'!AA19*0.85</f>
        <v>42415</v>
      </c>
      <c r="AB19" s="26">
        <f>'BAR BB| Open rates'!AB19*0.85</f>
        <v>44965</v>
      </c>
      <c r="AC19" s="26">
        <f>'BAR BB| Open rates'!AC19*0.85</f>
        <v>42415</v>
      </c>
      <c r="AD19" s="26">
        <f>'BAR BB| Open rates'!AD19*0.85</f>
        <v>30515</v>
      </c>
      <c r="AE19" s="26">
        <f>'BAR BB| Open rates'!AE19*0.85</f>
        <v>22865</v>
      </c>
      <c r="AF19" s="26">
        <f>'BAR BB| Open rates'!AF19*0.85</f>
        <v>24565</v>
      </c>
      <c r="AG19" s="26">
        <f>'BAR BB| Open rates'!AG19*0.85</f>
        <v>26265</v>
      </c>
      <c r="AH19" s="26">
        <f>'BAR BB| Open rates'!AH19*0.85</f>
        <v>24565</v>
      </c>
      <c r="AI19" s="26">
        <f>'BAR BB| Open rates'!AI19*0.85</f>
        <v>26265</v>
      </c>
      <c r="AJ19" s="26">
        <f>'BAR BB| Open rates'!AJ19*0.85</f>
        <v>27965</v>
      </c>
      <c r="AK19" s="26">
        <f>'BAR BB| Open rates'!AK19*0.85</f>
        <v>32215</v>
      </c>
      <c r="AL19" s="26">
        <f>'BAR BB| Open rates'!AL19*0.85</f>
        <v>35615</v>
      </c>
      <c r="AM19" s="26">
        <f>'BAR BB| Open rates'!AM19*0.85</f>
        <v>32215</v>
      </c>
      <c r="AN19" s="26">
        <f>'BAR BB| Open rates'!AN19*0.85</f>
        <v>39015</v>
      </c>
      <c r="AO19" s="26">
        <f>'BAR BB| Open rates'!AO19*0.85</f>
        <v>41565</v>
      </c>
      <c r="AP19" s="26">
        <f>'BAR BB| Open rates'!AP19*0.85</f>
        <v>27965</v>
      </c>
      <c r="AQ19" s="26">
        <f>'BAR BB| Open rates'!AQ19*0.85</f>
        <v>22865</v>
      </c>
      <c r="AR19" s="26">
        <f>'BAR BB| Open rates'!AR19*0.85</f>
        <v>19635</v>
      </c>
      <c r="AS19" s="26">
        <f>'BAR BB| Open rates'!AS19*0.85</f>
        <v>18785</v>
      </c>
      <c r="AT19" s="26">
        <f>'BAR BB| Open rates'!AT19*0.85</f>
        <v>17765</v>
      </c>
      <c r="AU19" s="26">
        <f>'BAR BB| Open rates'!AU19*0.85</f>
        <v>14450</v>
      </c>
      <c r="AV19" s="26">
        <f>'BAR BB| Open rates'!AV19*0.85</f>
        <v>16065</v>
      </c>
      <c r="AW19" s="26">
        <f>'BAR BB| Open rates'!AW19*0.85</f>
        <v>16660</v>
      </c>
      <c r="AX19" s="26">
        <f>'BAR BB| Open rates'!AX19*0.85</f>
        <v>16065</v>
      </c>
      <c r="AY19" s="26">
        <f>'BAR BB| Open rates'!AY19*0.85</f>
        <v>16065</v>
      </c>
      <c r="AZ19" s="26">
        <f>'BAR BB| Open rates'!AZ19*0.85</f>
        <v>16660</v>
      </c>
      <c r="BA19" s="26">
        <f>'BAR BB| Open rates'!BA19*0.85</f>
        <v>16065</v>
      </c>
      <c r="BB19" s="26">
        <f>'BAR BB| Open rates'!BB19*0.85</f>
        <v>16660</v>
      </c>
      <c r="BC19" s="26">
        <f>'BAR BB| Open rates'!BC19*0.85</f>
        <v>16065</v>
      </c>
    </row>
    <row r="20" spans="1:55" s="76" customFormat="1" ht="12" customHeight="1" x14ac:dyDescent="0.2">
      <c r="A20" s="75" t="s">
        <v>56</v>
      </c>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row>
    <row r="21" spans="1:55" s="76" customFormat="1" ht="12" customHeight="1" x14ac:dyDescent="0.2">
      <c r="A21" s="15">
        <v>1</v>
      </c>
      <c r="B21" s="26">
        <f>'BAR BB| Open rates'!B21*0.85</f>
        <v>14365</v>
      </c>
      <c r="C21" s="26">
        <f>'BAR BB| Open rates'!C21*0.85</f>
        <v>15385</v>
      </c>
      <c r="D21" s="26">
        <f>'BAR BB| Open rates'!D21*0.85</f>
        <v>15385</v>
      </c>
      <c r="E21" s="26">
        <f>'BAR BB| Open rates'!E21*0.85</f>
        <v>18615</v>
      </c>
      <c r="F21" s="26">
        <f>'BAR BB| Open rates'!F21*0.85</f>
        <v>13260</v>
      </c>
      <c r="G21" s="26">
        <f>'BAR BB| Open rates'!G21*0.85</f>
        <v>13260</v>
      </c>
      <c r="H21" s="26">
        <f>'BAR BB| Open rates'!H21*0.85</f>
        <v>12410</v>
      </c>
      <c r="I21" s="26">
        <f>'BAR BB| Open rates'!I21*0.85</f>
        <v>13260</v>
      </c>
      <c r="J21" s="26">
        <f>'BAR BB| Open rates'!J21*0.85</f>
        <v>12410</v>
      </c>
      <c r="K21" s="26">
        <f>'BAR BB| Open rates'!K21*0.85</f>
        <v>13260</v>
      </c>
      <c r="L21" s="26">
        <f>'BAR BB| Open rates'!L21*0.85</f>
        <v>12410</v>
      </c>
      <c r="M21" s="26">
        <f>'BAR BB| Open rates'!M21*0.85</f>
        <v>13260</v>
      </c>
      <c r="N21" s="26">
        <f>'BAR BB| Open rates'!N21*0.85</f>
        <v>12410</v>
      </c>
      <c r="O21" s="26">
        <f>'BAR BB| Open rates'!O21*0.85</f>
        <v>13260</v>
      </c>
      <c r="P21" s="26">
        <f>'BAR BB| Open rates'!P21*0.85</f>
        <v>12410</v>
      </c>
      <c r="Q21" s="26">
        <f>'BAR BB| Open rates'!Q21*0.85</f>
        <v>12410</v>
      </c>
      <c r="R21" s="26">
        <f>'BAR BB| Open rates'!R21*0.85</f>
        <v>13260</v>
      </c>
      <c r="S21" s="26">
        <f>'BAR BB| Open rates'!S21*0.85</f>
        <v>13260</v>
      </c>
      <c r="T21" s="26">
        <f>'BAR BB| Open rates'!T21*0.85</f>
        <v>13260</v>
      </c>
      <c r="U21" s="26">
        <f>'BAR BB| Open rates'!U21*0.85</f>
        <v>13260</v>
      </c>
      <c r="V21" s="26">
        <f>'BAR BB| Open rates'!V21*0.85</f>
        <v>15385</v>
      </c>
      <c r="W21" s="26">
        <f>'BAR BB| Open rates'!W21*0.85</f>
        <v>14365</v>
      </c>
      <c r="X21" s="26">
        <f>'BAR BB| Open rates'!X21*0.85</f>
        <v>21165</v>
      </c>
      <c r="Y21" s="26">
        <f>'BAR BB| Open rates'!Y21*0.85</f>
        <v>67065</v>
      </c>
      <c r="Z21" s="26">
        <f>'BAR BB| Open rates'!Z21*0.85</f>
        <v>67065</v>
      </c>
      <c r="AA21" s="26">
        <f>'BAR BB| Open rates'!AA21*0.85</f>
        <v>67065</v>
      </c>
      <c r="AB21" s="26">
        <f>'BAR BB| Open rates'!AB21*0.85</f>
        <v>69615</v>
      </c>
      <c r="AC21" s="26">
        <f>'BAR BB| Open rates'!AC21*0.85</f>
        <v>67065</v>
      </c>
      <c r="AD21" s="26">
        <f>'BAR BB| Open rates'!AD21*0.85</f>
        <v>44965</v>
      </c>
      <c r="AE21" s="26">
        <f>'BAR BB| Open rates'!AE21*0.85</f>
        <v>37315</v>
      </c>
      <c r="AF21" s="26">
        <f>'BAR BB| Open rates'!AF21*0.85</f>
        <v>39015</v>
      </c>
      <c r="AG21" s="26">
        <f>'BAR BB| Open rates'!AG21*0.85</f>
        <v>40715</v>
      </c>
      <c r="AH21" s="26">
        <f>'BAR BB| Open rates'!AH21*0.85</f>
        <v>39015</v>
      </c>
      <c r="AI21" s="26">
        <f>'BAR BB| Open rates'!AI21*0.85</f>
        <v>40715</v>
      </c>
      <c r="AJ21" s="26">
        <f>'BAR BB| Open rates'!AJ21*0.85</f>
        <v>42415</v>
      </c>
      <c r="AK21" s="26">
        <f>'BAR BB| Open rates'!AK21*0.85</f>
        <v>50915</v>
      </c>
      <c r="AL21" s="26">
        <f>'BAR BB| Open rates'!AL21*0.85</f>
        <v>54315</v>
      </c>
      <c r="AM21" s="26">
        <f>'BAR BB| Open rates'!AM21*0.85</f>
        <v>50915</v>
      </c>
      <c r="AN21" s="26">
        <f>'BAR BB| Open rates'!AN21*0.85</f>
        <v>57715</v>
      </c>
      <c r="AO21" s="26">
        <f>'BAR BB| Open rates'!AO21*0.85</f>
        <v>61965</v>
      </c>
      <c r="AP21" s="26">
        <f>'BAR BB| Open rates'!AP21*0.85</f>
        <v>42415</v>
      </c>
      <c r="AQ21" s="26">
        <f>'BAR BB| Open rates'!AQ21*0.85</f>
        <v>37315</v>
      </c>
      <c r="AR21" s="26">
        <f>'BAR BB| Open rates'!AR21*0.85</f>
        <v>34085</v>
      </c>
      <c r="AS21" s="26">
        <f>'BAR BB| Open rates'!AS21*0.85</f>
        <v>33235</v>
      </c>
      <c r="AT21" s="26">
        <f>'BAR BB| Open rates'!AT21*0.85</f>
        <v>32215</v>
      </c>
      <c r="AU21" s="26">
        <f>'BAR BB| Open rates'!AU21*0.85</f>
        <v>14365</v>
      </c>
      <c r="AV21" s="26">
        <f>'BAR BB| Open rates'!AV21*0.85</f>
        <v>30515</v>
      </c>
      <c r="AW21" s="26">
        <f>'BAR BB| Open rates'!AW21*0.85</f>
        <v>31110</v>
      </c>
      <c r="AX21" s="26">
        <f>'BAR BB| Open rates'!AX21*0.85</f>
        <v>30515</v>
      </c>
      <c r="AY21" s="26">
        <f>'BAR BB| Open rates'!AY21*0.85</f>
        <v>30515</v>
      </c>
      <c r="AZ21" s="26">
        <f>'BAR BB| Open rates'!AZ21*0.85</f>
        <v>31110</v>
      </c>
      <c r="BA21" s="26">
        <f>'BAR BB| Open rates'!BA21*0.85</f>
        <v>30515</v>
      </c>
      <c r="BB21" s="26">
        <f>'BAR BB| Open rates'!BB21*0.85</f>
        <v>31110</v>
      </c>
      <c r="BC21" s="26">
        <f>'BAR BB| Open rates'!BC21*0.85</f>
        <v>30515</v>
      </c>
    </row>
    <row r="22" spans="1:55" s="76" customFormat="1" ht="12" customHeight="1" x14ac:dyDescent="0.2">
      <c r="A22" s="15">
        <v>2</v>
      </c>
      <c r="B22" s="26">
        <f>'BAR BB| Open rates'!B22*0.85</f>
        <v>15640</v>
      </c>
      <c r="C22" s="26">
        <f>'BAR BB| Open rates'!C22*0.85</f>
        <v>16660</v>
      </c>
      <c r="D22" s="26">
        <f>'BAR BB| Open rates'!D22*0.85</f>
        <v>16660</v>
      </c>
      <c r="E22" s="26">
        <f>'BAR BB| Open rates'!E22*0.85</f>
        <v>19890</v>
      </c>
      <c r="F22" s="26">
        <f>'BAR BB| Open rates'!F22*0.85</f>
        <v>14535</v>
      </c>
      <c r="G22" s="26">
        <f>'BAR BB| Open rates'!G22*0.85</f>
        <v>14535</v>
      </c>
      <c r="H22" s="26">
        <f>'BAR BB| Open rates'!H22*0.85</f>
        <v>13685</v>
      </c>
      <c r="I22" s="26">
        <f>'BAR BB| Open rates'!I22*0.85</f>
        <v>14535</v>
      </c>
      <c r="J22" s="26">
        <f>'BAR BB| Open rates'!J22*0.85</f>
        <v>13685</v>
      </c>
      <c r="K22" s="26">
        <f>'BAR BB| Open rates'!K22*0.85</f>
        <v>14535</v>
      </c>
      <c r="L22" s="26">
        <f>'BAR BB| Open rates'!L22*0.85</f>
        <v>13685</v>
      </c>
      <c r="M22" s="26">
        <f>'BAR BB| Open rates'!M22*0.85</f>
        <v>14535</v>
      </c>
      <c r="N22" s="26">
        <f>'BAR BB| Open rates'!N22*0.85</f>
        <v>13685</v>
      </c>
      <c r="O22" s="26">
        <f>'BAR BB| Open rates'!O22*0.85</f>
        <v>14535</v>
      </c>
      <c r="P22" s="26">
        <f>'BAR BB| Open rates'!P22*0.85</f>
        <v>13685</v>
      </c>
      <c r="Q22" s="26">
        <f>'BAR BB| Open rates'!Q22*0.85</f>
        <v>13685</v>
      </c>
      <c r="R22" s="26">
        <f>'BAR BB| Open rates'!R22*0.85</f>
        <v>14535</v>
      </c>
      <c r="S22" s="26">
        <f>'BAR BB| Open rates'!S22*0.85</f>
        <v>14535</v>
      </c>
      <c r="T22" s="26">
        <f>'BAR BB| Open rates'!T22*0.85</f>
        <v>14535</v>
      </c>
      <c r="U22" s="26">
        <f>'BAR BB| Open rates'!U22*0.85</f>
        <v>14535</v>
      </c>
      <c r="V22" s="26">
        <f>'BAR BB| Open rates'!V22*0.85</f>
        <v>16660</v>
      </c>
      <c r="W22" s="26">
        <f>'BAR BB| Open rates'!W22*0.85</f>
        <v>15640</v>
      </c>
      <c r="X22" s="26">
        <f>'BAR BB| Open rates'!X22*0.85</f>
        <v>22440</v>
      </c>
      <c r="Y22" s="26">
        <f>'BAR BB| Open rates'!Y22*0.85</f>
        <v>68765</v>
      </c>
      <c r="Z22" s="26">
        <f>'BAR BB| Open rates'!Z22*0.85</f>
        <v>68765</v>
      </c>
      <c r="AA22" s="26">
        <f>'BAR BB| Open rates'!AA22*0.85</f>
        <v>68765</v>
      </c>
      <c r="AB22" s="26">
        <f>'BAR BB| Open rates'!AB22*0.85</f>
        <v>71315</v>
      </c>
      <c r="AC22" s="26">
        <f>'BAR BB| Open rates'!AC22*0.85</f>
        <v>68765</v>
      </c>
      <c r="AD22" s="26">
        <f>'BAR BB| Open rates'!AD22*0.85</f>
        <v>46665</v>
      </c>
      <c r="AE22" s="26">
        <f>'BAR BB| Open rates'!AE22*0.85</f>
        <v>39015</v>
      </c>
      <c r="AF22" s="26">
        <f>'BAR BB| Open rates'!AF22*0.85</f>
        <v>40715</v>
      </c>
      <c r="AG22" s="26">
        <f>'BAR BB| Open rates'!AG22*0.85</f>
        <v>42415</v>
      </c>
      <c r="AH22" s="26">
        <f>'BAR BB| Open rates'!AH22*0.85</f>
        <v>40715</v>
      </c>
      <c r="AI22" s="26">
        <f>'BAR BB| Open rates'!AI22*0.85</f>
        <v>42415</v>
      </c>
      <c r="AJ22" s="26">
        <f>'BAR BB| Open rates'!AJ22*0.85</f>
        <v>44115</v>
      </c>
      <c r="AK22" s="26">
        <f>'BAR BB| Open rates'!AK22*0.85</f>
        <v>52615</v>
      </c>
      <c r="AL22" s="26">
        <f>'BAR BB| Open rates'!AL22*0.85</f>
        <v>56015</v>
      </c>
      <c r="AM22" s="26">
        <f>'BAR BB| Open rates'!AM22*0.85</f>
        <v>52615</v>
      </c>
      <c r="AN22" s="26">
        <f>'BAR BB| Open rates'!AN22*0.85</f>
        <v>59415</v>
      </c>
      <c r="AO22" s="26">
        <f>'BAR BB| Open rates'!AO22*0.85</f>
        <v>63665</v>
      </c>
      <c r="AP22" s="26">
        <f>'BAR BB| Open rates'!AP22*0.85</f>
        <v>44115</v>
      </c>
      <c r="AQ22" s="26">
        <f>'BAR BB| Open rates'!AQ22*0.85</f>
        <v>39015</v>
      </c>
      <c r="AR22" s="26">
        <f>'BAR BB| Open rates'!AR22*0.85</f>
        <v>35785</v>
      </c>
      <c r="AS22" s="26">
        <f>'BAR BB| Open rates'!AS22*0.85</f>
        <v>34935</v>
      </c>
      <c r="AT22" s="26">
        <f>'BAR BB| Open rates'!AT22*0.85</f>
        <v>33915</v>
      </c>
      <c r="AU22" s="26">
        <f>'BAR BB| Open rates'!AU22*0.85</f>
        <v>16065</v>
      </c>
      <c r="AV22" s="26">
        <f>'BAR BB| Open rates'!AV22*0.85</f>
        <v>32215</v>
      </c>
      <c r="AW22" s="26">
        <f>'BAR BB| Open rates'!AW22*0.85</f>
        <v>32810</v>
      </c>
      <c r="AX22" s="26">
        <f>'BAR BB| Open rates'!AX22*0.85</f>
        <v>32215</v>
      </c>
      <c r="AY22" s="26">
        <f>'BAR BB| Open rates'!AY22*0.85</f>
        <v>32215</v>
      </c>
      <c r="AZ22" s="26">
        <f>'BAR BB| Open rates'!AZ22*0.85</f>
        <v>32810</v>
      </c>
      <c r="BA22" s="26">
        <f>'BAR BB| Open rates'!BA22*0.85</f>
        <v>32215</v>
      </c>
      <c r="BB22" s="26">
        <f>'BAR BB| Open rates'!BB22*0.85</f>
        <v>32810</v>
      </c>
      <c r="BC22" s="26">
        <f>'BAR BB| Open rates'!BC22*0.85</f>
        <v>32215</v>
      </c>
    </row>
    <row r="23" spans="1:55" s="76" customFormat="1" ht="12" customHeight="1" x14ac:dyDescent="0.2">
      <c r="A23" s="15">
        <v>3</v>
      </c>
      <c r="B23" s="26">
        <f>'BAR BB| Open rates'!B23*0.85</f>
        <v>16915</v>
      </c>
      <c r="C23" s="26">
        <f>'BAR BB| Open rates'!C23*0.85</f>
        <v>17935</v>
      </c>
      <c r="D23" s="26">
        <f>'BAR BB| Open rates'!D23*0.85</f>
        <v>17935</v>
      </c>
      <c r="E23" s="26">
        <f>'BAR BB| Open rates'!E23*0.85</f>
        <v>21165</v>
      </c>
      <c r="F23" s="26">
        <f>'BAR BB| Open rates'!F23*0.85</f>
        <v>15810</v>
      </c>
      <c r="G23" s="26">
        <f>'BAR BB| Open rates'!G23*0.85</f>
        <v>15810</v>
      </c>
      <c r="H23" s="26">
        <f>'BAR BB| Open rates'!H23*0.85</f>
        <v>14960</v>
      </c>
      <c r="I23" s="26">
        <f>'BAR BB| Open rates'!I23*0.85</f>
        <v>15810</v>
      </c>
      <c r="J23" s="26">
        <f>'BAR BB| Open rates'!J23*0.85</f>
        <v>14960</v>
      </c>
      <c r="K23" s="26">
        <f>'BAR BB| Open rates'!K23*0.85</f>
        <v>15810</v>
      </c>
      <c r="L23" s="26">
        <f>'BAR BB| Open rates'!L23*0.85</f>
        <v>14960</v>
      </c>
      <c r="M23" s="26">
        <f>'BAR BB| Open rates'!M23*0.85</f>
        <v>15810</v>
      </c>
      <c r="N23" s="26">
        <f>'BAR BB| Open rates'!N23*0.85</f>
        <v>14960</v>
      </c>
      <c r="O23" s="26">
        <f>'BAR BB| Open rates'!O23*0.85</f>
        <v>15810</v>
      </c>
      <c r="P23" s="26">
        <f>'BAR BB| Open rates'!P23*0.85</f>
        <v>14960</v>
      </c>
      <c r="Q23" s="26">
        <f>'BAR BB| Open rates'!Q23*0.85</f>
        <v>14960</v>
      </c>
      <c r="R23" s="26">
        <f>'BAR BB| Open rates'!R23*0.85</f>
        <v>15810</v>
      </c>
      <c r="S23" s="26">
        <f>'BAR BB| Open rates'!S23*0.85</f>
        <v>15810</v>
      </c>
      <c r="T23" s="26">
        <f>'BAR BB| Open rates'!T23*0.85</f>
        <v>15810</v>
      </c>
      <c r="U23" s="26">
        <f>'BAR BB| Open rates'!U23*0.85</f>
        <v>15810</v>
      </c>
      <c r="V23" s="26">
        <f>'BAR BB| Open rates'!V23*0.85</f>
        <v>17935</v>
      </c>
      <c r="W23" s="26">
        <f>'BAR BB| Open rates'!W23*0.85</f>
        <v>16915</v>
      </c>
      <c r="X23" s="26">
        <f>'BAR BB| Open rates'!X23*0.85</f>
        <v>23715</v>
      </c>
      <c r="Y23" s="26">
        <f>'BAR BB| Open rates'!Y23*0.85</f>
        <v>70465</v>
      </c>
      <c r="Z23" s="26">
        <f>'BAR BB| Open rates'!Z23*0.85</f>
        <v>70465</v>
      </c>
      <c r="AA23" s="26">
        <f>'BAR BB| Open rates'!AA23*0.85</f>
        <v>70465</v>
      </c>
      <c r="AB23" s="26">
        <f>'BAR BB| Open rates'!AB23*0.85</f>
        <v>73015</v>
      </c>
      <c r="AC23" s="26">
        <f>'BAR BB| Open rates'!AC23*0.85</f>
        <v>70465</v>
      </c>
      <c r="AD23" s="26">
        <f>'BAR BB| Open rates'!AD23*0.85</f>
        <v>48365</v>
      </c>
      <c r="AE23" s="26">
        <f>'BAR BB| Open rates'!AE23*0.85</f>
        <v>40715</v>
      </c>
      <c r="AF23" s="26">
        <f>'BAR BB| Open rates'!AF23*0.85</f>
        <v>42415</v>
      </c>
      <c r="AG23" s="26">
        <f>'BAR BB| Open rates'!AG23*0.85</f>
        <v>44115</v>
      </c>
      <c r="AH23" s="26">
        <f>'BAR BB| Open rates'!AH23*0.85</f>
        <v>42415</v>
      </c>
      <c r="AI23" s="26">
        <f>'BAR BB| Open rates'!AI23*0.85</f>
        <v>44115</v>
      </c>
      <c r="AJ23" s="26">
        <f>'BAR BB| Open rates'!AJ23*0.85</f>
        <v>45815</v>
      </c>
      <c r="AK23" s="26">
        <f>'BAR BB| Open rates'!AK23*0.85</f>
        <v>54315</v>
      </c>
      <c r="AL23" s="26">
        <f>'BAR BB| Open rates'!AL23*0.85</f>
        <v>57715</v>
      </c>
      <c r="AM23" s="26">
        <f>'BAR BB| Open rates'!AM23*0.85</f>
        <v>54315</v>
      </c>
      <c r="AN23" s="26">
        <f>'BAR BB| Open rates'!AN23*0.85</f>
        <v>61115</v>
      </c>
      <c r="AO23" s="26">
        <f>'BAR BB| Open rates'!AO23*0.85</f>
        <v>65365</v>
      </c>
      <c r="AP23" s="26">
        <f>'BAR BB| Open rates'!AP23*0.85</f>
        <v>45815</v>
      </c>
      <c r="AQ23" s="26">
        <f>'BAR BB| Open rates'!AQ23*0.85</f>
        <v>40715</v>
      </c>
      <c r="AR23" s="26">
        <f>'BAR BB| Open rates'!AR23*0.85</f>
        <v>37485</v>
      </c>
      <c r="AS23" s="26">
        <f>'BAR BB| Open rates'!AS23*0.85</f>
        <v>36635</v>
      </c>
      <c r="AT23" s="26">
        <f>'BAR BB| Open rates'!AT23*0.85</f>
        <v>35615</v>
      </c>
      <c r="AU23" s="26">
        <f>'BAR BB| Open rates'!AU23*0.85</f>
        <v>17765</v>
      </c>
      <c r="AV23" s="26">
        <f>'BAR BB| Open rates'!AV23*0.85</f>
        <v>33915</v>
      </c>
      <c r="AW23" s="26">
        <f>'BAR BB| Open rates'!AW23*0.85</f>
        <v>34510</v>
      </c>
      <c r="AX23" s="26">
        <f>'BAR BB| Open rates'!AX23*0.85</f>
        <v>33915</v>
      </c>
      <c r="AY23" s="26">
        <f>'BAR BB| Open rates'!AY23*0.85</f>
        <v>33915</v>
      </c>
      <c r="AZ23" s="26">
        <f>'BAR BB| Open rates'!AZ23*0.85</f>
        <v>34510</v>
      </c>
      <c r="BA23" s="26">
        <f>'BAR BB| Open rates'!BA23*0.85</f>
        <v>33915</v>
      </c>
      <c r="BB23" s="26">
        <f>'BAR BB| Open rates'!BB23*0.85</f>
        <v>34510</v>
      </c>
      <c r="BC23" s="26">
        <f>'BAR BB| Open rates'!BC23*0.85</f>
        <v>33915</v>
      </c>
    </row>
    <row r="24" spans="1:55" s="76" customFormat="1" ht="12" customHeight="1" x14ac:dyDescent="0.2">
      <c r="A24" s="15">
        <v>4</v>
      </c>
      <c r="B24" s="26">
        <f>'BAR BB| Open rates'!B24*0.85</f>
        <v>18190</v>
      </c>
      <c r="C24" s="26">
        <f>'BAR BB| Open rates'!C24*0.85</f>
        <v>19210</v>
      </c>
      <c r="D24" s="26">
        <f>'BAR BB| Open rates'!D24*0.85</f>
        <v>19210</v>
      </c>
      <c r="E24" s="26">
        <f>'BAR BB| Open rates'!E24*0.85</f>
        <v>22440</v>
      </c>
      <c r="F24" s="26">
        <f>'BAR BB| Open rates'!F24*0.85</f>
        <v>17085</v>
      </c>
      <c r="G24" s="26">
        <f>'BAR BB| Open rates'!G24*0.85</f>
        <v>17085</v>
      </c>
      <c r="H24" s="26">
        <f>'BAR BB| Open rates'!H24*0.85</f>
        <v>16235</v>
      </c>
      <c r="I24" s="26">
        <f>'BAR BB| Open rates'!I24*0.85</f>
        <v>17085</v>
      </c>
      <c r="J24" s="26">
        <f>'BAR BB| Open rates'!J24*0.85</f>
        <v>16235</v>
      </c>
      <c r="K24" s="26">
        <f>'BAR BB| Open rates'!K24*0.85</f>
        <v>17085</v>
      </c>
      <c r="L24" s="26">
        <f>'BAR BB| Open rates'!L24*0.85</f>
        <v>16235</v>
      </c>
      <c r="M24" s="26">
        <f>'BAR BB| Open rates'!M24*0.85</f>
        <v>17085</v>
      </c>
      <c r="N24" s="26">
        <f>'BAR BB| Open rates'!N24*0.85</f>
        <v>16235</v>
      </c>
      <c r="O24" s="26">
        <f>'BAR BB| Open rates'!O24*0.85</f>
        <v>17085</v>
      </c>
      <c r="P24" s="26">
        <f>'BAR BB| Open rates'!P24*0.85</f>
        <v>16235</v>
      </c>
      <c r="Q24" s="26">
        <f>'BAR BB| Open rates'!Q24*0.85</f>
        <v>16235</v>
      </c>
      <c r="R24" s="26">
        <f>'BAR BB| Open rates'!R24*0.85</f>
        <v>17085</v>
      </c>
      <c r="S24" s="26">
        <f>'BAR BB| Open rates'!S24*0.85</f>
        <v>17085</v>
      </c>
      <c r="T24" s="26">
        <f>'BAR BB| Open rates'!T24*0.85</f>
        <v>17085</v>
      </c>
      <c r="U24" s="26">
        <f>'BAR BB| Open rates'!U24*0.85</f>
        <v>17085</v>
      </c>
      <c r="V24" s="26">
        <f>'BAR BB| Open rates'!V24*0.85</f>
        <v>19210</v>
      </c>
      <c r="W24" s="26">
        <f>'BAR BB| Open rates'!W24*0.85</f>
        <v>18190</v>
      </c>
      <c r="X24" s="26">
        <f>'BAR BB| Open rates'!X24*0.85</f>
        <v>24990</v>
      </c>
      <c r="Y24" s="26">
        <f>'BAR BB| Open rates'!Y24*0.85</f>
        <v>72165</v>
      </c>
      <c r="Z24" s="26">
        <f>'BAR BB| Open rates'!Z24*0.85</f>
        <v>72165</v>
      </c>
      <c r="AA24" s="26">
        <f>'BAR BB| Open rates'!AA24*0.85</f>
        <v>72165</v>
      </c>
      <c r="AB24" s="26">
        <f>'BAR BB| Open rates'!AB24*0.85</f>
        <v>74715</v>
      </c>
      <c r="AC24" s="26">
        <f>'BAR BB| Open rates'!AC24*0.85</f>
        <v>72165</v>
      </c>
      <c r="AD24" s="26">
        <f>'BAR BB| Open rates'!AD24*0.85</f>
        <v>50065</v>
      </c>
      <c r="AE24" s="26">
        <f>'BAR BB| Open rates'!AE24*0.85</f>
        <v>42415</v>
      </c>
      <c r="AF24" s="26">
        <f>'BAR BB| Open rates'!AF24*0.85</f>
        <v>44115</v>
      </c>
      <c r="AG24" s="26">
        <f>'BAR BB| Open rates'!AG24*0.85</f>
        <v>45815</v>
      </c>
      <c r="AH24" s="26">
        <f>'BAR BB| Open rates'!AH24*0.85</f>
        <v>44115</v>
      </c>
      <c r="AI24" s="26">
        <f>'BAR BB| Open rates'!AI24*0.85</f>
        <v>45815</v>
      </c>
      <c r="AJ24" s="26">
        <f>'BAR BB| Open rates'!AJ24*0.85</f>
        <v>47515</v>
      </c>
      <c r="AK24" s="26">
        <f>'BAR BB| Open rates'!AK24*0.85</f>
        <v>56015</v>
      </c>
      <c r="AL24" s="26">
        <f>'BAR BB| Open rates'!AL24*0.85</f>
        <v>59415</v>
      </c>
      <c r="AM24" s="26">
        <f>'BAR BB| Open rates'!AM24*0.85</f>
        <v>56015</v>
      </c>
      <c r="AN24" s="26">
        <f>'BAR BB| Open rates'!AN24*0.85</f>
        <v>62815</v>
      </c>
      <c r="AO24" s="26">
        <f>'BAR BB| Open rates'!AO24*0.85</f>
        <v>67065</v>
      </c>
      <c r="AP24" s="26">
        <f>'BAR BB| Open rates'!AP24*0.85</f>
        <v>47515</v>
      </c>
      <c r="AQ24" s="26">
        <f>'BAR BB| Open rates'!AQ24*0.85</f>
        <v>42415</v>
      </c>
      <c r="AR24" s="26">
        <f>'BAR BB| Open rates'!AR24*0.85</f>
        <v>39185</v>
      </c>
      <c r="AS24" s="26">
        <f>'BAR BB| Open rates'!AS24*0.85</f>
        <v>38335</v>
      </c>
      <c r="AT24" s="26">
        <f>'BAR BB| Open rates'!AT24*0.85</f>
        <v>37315</v>
      </c>
      <c r="AU24" s="26">
        <f>'BAR BB| Open rates'!AU24*0.85</f>
        <v>19465</v>
      </c>
      <c r="AV24" s="26">
        <f>'BAR BB| Open rates'!AV24*0.85</f>
        <v>35615</v>
      </c>
      <c r="AW24" s="26">
        <f>'BAR BB| Open rates'!AW24*0.85</f>
        <v>36210</v>
      </c>
      <c r="AX24" s="26">
        <f>'BAR BB| Open rates'!AX24*0.85</f>
        <v>35615</v>
      </c>
      <c r="AY24" s="26">
        <f>'BAR BB| Open rates'!AY24*0.85</f>
        <v>35615</v>
      </c>
      <c r="AZ24" s="26">
        <f>'BAR BB| Open rates'!AZ24*0.85</f>
        <v>36210</v>
      </c>
      <c r="BA24" s="26">
        <f>'BAR BB| Open rates'!BA24*0.85</f>
        <v>35615</v>
      </c>
      <c r="BB24" s="26">
        <f>'BAR BB| Open rates'!BB24*0.85</f>
        <v>36210</v>
      </c>
      <c r="BC24" s="26">
        <f>'BAR BB| Open rates'!BC24*0.85</f>
        <v>35615</v>
      </c>
    </row>
    <row r="25" spans="1:55" s="76" customFormat="1" ht="12" customHeight="1" x14ac:dyDescent="0.2">
      <c r="A25" s="75" t="s">
        <v>57</v>
      </c>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row>
    <row r="26" spans="1:55" s="76" customFormat="1" ht="12" customHeight="1" x14ac:dyDescent="0.2">
      <c r="A26" s="15">
        <v>1</v>
      </c>
      <c r="B26" s="26">
        <f>'BAR BB| Open rates'!B26*0.85</f>
        <v>19465</v>
      </c>
      <c r="C26" s="26">
        <f>'BAR BB| Open rates'!C26*0.85</f>
        <v>20485</v>
      </c>
      <c r="D26" s="26">
        <f>'BAR BB| Open rates'!D26*0.85</f>
        <v>20485</v>
      </c>
      <c r="E26" s="26">
        <f>'BAR BB| Open rates'!E26*0.85</f>
        <v>23715</v>
      </c>
      <c r="F26" s="26">
        <f>'BAR BB| Open rates'!F26*0.85</f>
        <v>18360</v>
      </c>
      <c r="G26" s="26">
        <f>'BAR BB| Open rates'!G26*0.85</f>
        <v>18360</v>
      </c>
      <c r="H26" s="26">
        <f>'BAR BB| Open rates'!H26*0.85</f>
        <v>17510</v>
      </c>
      <c r="I26" s="26">
        <f>'BAR BB| Open rates'!I26*0.85</f>
        <v>18360</v>
      </c>
      <c r="J26" s="26">
        <f>'BAR BB| Open rates'!J26*0.85</f>
        <v>17510</v>
      </c>
      <c r="K26" s="26">
        <f>'BAR BB| Open rates'!K26*0.85</f>
        <v>18360</v>
      </c>
      <c r="L26" s="26">
        <f>'BAR BB| Open rates'!L26*0.85</f>
        <v>17510</v>
      </c>
      <c r="M26" s="26">
        <f>'BAR BB| Open rates'!M26*0.85</f>
        <v>18360</v>
      </c>
      <c r="N26" s="26">
        <f>'BAR BB| Open rates'!N26*0.85</f>
        <v>17510</v>
      </c>
      <c r="O26" s="26">
        <f>'BAR BB| Open rates'!O26*0.85</f>
        <v>18360</v>
      </c>
      <c r="P26" s="26">
        <f>'BAR BB| Open rates'!P26*0.85</f>
        <v>17510</v>
      </c>
      <c r="Q26" s="26">
        <f>'BAR BB| Open rates'!Q26*0.85</f>
        <v>17510</v>
      </c>
      <c r="R26" s="26">
        <f>'BAR BB| Open rates'!R26*0.85</f>
        <v>18360</v>
      </c>
      <c r="S26" s="26">
        <f>'BAR BB| Open rates'!S26*0.85</f>
        <v>18360</v>
      </c>
      <c r="T26" s="26">
        <f>'BAR BB| Open rates'!T26*0.85</f>
        <v>18360</v>
      </c>
      <c r="U26" s="26">
        <f>'BAR BB| Open rates'!U26*0.85</f>
        <v>18360</v>
      </c>
      <c r="V26" s="26">
        <f>'BAR BB| Open rates'!V26*0.85</f>
        <v>20485</v>
      </c>
      <c r="W26" s="26">
        <f>'BAR BB| Open rates'!W26*0.85</f>
        <v>19465</v>
      </c>
      <c r="X26" s="26">
        <f>'BAR BB| Open rates'!X26*0.85</f>
        <v>26265</v>
      </c>
      <c r="Y26" s="26">
        <f>'BAR BB| Open rates'!Y26*0.85</f>
        <v>75565</v>
      </c>
      <c r="Z26" s="26">
        <f>'BAR BB| Open rates'!Z26*0.85</f>
        <v>75565</v>
      </c>
      <c r="AA26" s="26">
        <f>'BAR BB| Open rates'!AA26*0.85</f>
        <v>75565</v>
      </c>
      <c r="AB26" s="26">
        <f>'BAR BB| Open rates'!AB26*0.85</f>
        <v>78115</v>
      </c>
      <c r="AC26" s="26">
        <f>'BAR BB| Open rates'!AC26*0.85</f>
        <v>75565</v>
      </c>
      <c r="AD26" s="26">
        <f>'BAR BB| Open rates'!AD26*0.85</f>
        <v>49215</v>
      </c>
      <c r="AE26" s="26">
        <f>'BAR BB| Open rates'!AE26*0.85</f>
        <v>41565</v>
      </c>
      <c r="AF26" s="26">
        <f>'BAR BB| Open rates'!AF26*0.85</f>
        <v>43265</v>
      </c>
      <c r="AG26" s="26">
        <f>'BAR BB| Open rates'!AG26*0.85</f>
        <v>44965</v>
      </c>
      <c r="AH26" s="26">
        <f>'BAR BB| Open rates'!AH26*0.85</f>
        <v>43265</v>
      </c>
      <c r="AI26" s="26">
        <f>'BAR BB| Open rates'!AI26*0.85</f>
        <v>44965</v>
      </c>
      <c r="AJ26" s="26">
        <f>'BAR BB| Open rates'!AJ26*0.85</f>
        <v>46665</v>
      </c>
      <c r="AK26" s="26">
        <f>'BAR BB| Open rates'!AK26*0.85</f>
        <v>67915</v>
      </c>
      <c r="AL26" s="26">
        <f>'BAR BB| Open rates'!AL26*0.85</f>
        <v>71315</v>
      </c>
      <c r="AM26" s="26">
        <f>'BAR BB| Open rates'!AM26*0.85</f>
        <v>67915</v>
      </c>
      <c r="AN26" s="26">
        <f>'BAR BB| Open rates'!AN26*0.85</f>
        <v>74715</v>
      </c>
      <c r="AO26" s="26">
        <f>'BAR BB| Open rates'!AO26*0.85</f>
        <v>78965</v>
      </c>
      <c r="AP26" s="26">
        <f>'BAR BB| Open rates'!AP26*0.85</f>
        <v>46665</v>
      </c>
      <c r="AQ26" s="26">
        <f>'BAR BB| Open rates'!AQ26*0.85</f>
        <v>41565</v>
      </c>
      <c r="AR26" s="26">
        <f>'BAR BB| Open rates'!AR26*0.85</f>
        <v>38335</v>
      </c>
      <c r="AS26" s="26">
        <f>'BAR BB| Open rates'!AS26*0.85</f>
        <v>37485</v>
      </c>
      <c r="AT26" s="26">
        <f>'BAR BB| Open rates'!AT26*0.85</f>
        <v>36465</v>
      </c>
      <c r="AU26" s="26">
        <f>'BAR BB| Open rates'!AU26*0.85</f>
        <v>23715</v>
      </c>
      <c r="AV26" s="26">
        <f>'BAR BB| Open rates'!AV26*0.85</f>
        <v>34765</v>
      </c>
      <c r="AW26" s="26">
        <f>'BAR BB| Open rates'!AW26*0.85</f>
        <v>35360</v>
      </c>
      <c r="AX26" s="26">
        <f>'BAR BB| Open rates'!AX26*0.85</f>
        <v>34765</v>
      </c>
      <c r="AY26" s="26">
        <f>'BAR BB| Open rates'!AY26*0.85</f>
        <v>34765</v>
      </c>
      <c r="AZ26" s="26">
        <f>'BAR BB| Open rates'!AZ26*0.85</f>
        <v>35360</v>
      </c>
      <c r="BA26" s="26">
        <f>'BAR BB| Open rates'!BA26*0.85</f>
        <v>34765</v>
      </c>
      <c r="BB26" s="26">
        <f>'BAR BB| Open rates'!BB26*0.85</f>
        <v>35360</v>
      </c>
      <c r="BC26" s="26">
        <f>'BAR BB| Open rates'!BC26*0.85</f>
        <v>34765</v>
      </c>
    </row>
    <row r="27" spans="1:55" s="76" customFormat="1" ht="12" customHeight="1" x14ac:dyDescent="0.2">
      <c r="A27" s="15">
        <v>2</v>
      </c>
      <c r="B27" s="26">
        <f>'BAR BB| Open rates'!B27*0.85</f>
        <v>20740</v>
      </c>
      <c r="C27" s="26">
        <f>'BAR BB| Open rates'!C27*0.85</f>
        <v>21760</v>
      </c>
      <c r="D27" s="26">
        <f>'BAR BB| Open rates'!D27*0.85</f>
        <v>21760</v>
      </c>
      <c r="E27" s="26">
        <f>'BAR BB| Open rates'!E27*0.85</f>
        <v>24990</v>
      </c>
      <c r="F27" s="26">
        <f>'BAR BB| Open rates'!F27*0.85</f>
        <v>19635</v>
      </c>
      <c r="G27" s="26">
        <f>'BAR BB| Open rates'!G27*0.85</f>
        <v>19635</v>
      </c>
      <c r="H27" s="26">
        <f>'BAR BB| Open rates'!H27*0.85</f>
        <v>18785</v>
      </c>
      <c r="I27" s="26">
        <f>'BAR BB| Open rates'!I27*0.85</f>
        <v>19635</v>
      </c>
      <c r="J27" s="26">
        <f>'BAR BB| Open rates'!J27*0.85</f>
        <v>18785</v>
      </c>
      <c r="K27" s="26">
        <f>'BAR BB| Open rates'!K27*0.85</f>
        <v>19635</v>
      </c>
      <c r="L27" s="26">
        <f>'BAR BB| Open rates'!L27*0.85</f>
        <v>18785</v>
      </c>
      <c r="M27" s="26">
        <f>'BAR BB| Open rates'!M27*0.85</f>
        <v>19635</v>
      </c>
      <c r="N27" s="26">
        <f>'BAR BB| Open rates'!N27*0.85</f>
        <v>18785</v>
      </c>
      <c r="O27" s="26">
        <f>'BAR BB| Open rates'!O27*0.85</f>
        <v>19635</v>
      </c>
      <c r="P27" s="26">
        <f>'BAR BB| Open rates'!P27*0.85</f>
        <v>18785</v>
      </c>
      <c r="Q27" s="26">
        <f>'BAR BB| Open rates'!Q27*0.85</f>
        <v>18785</v>
      </c>
      <c r="R27" s="26">
        <f>'BAR BB| Open rates'!R27*0.85</f>
        <v>19635</v>
      </c>
      <c r="S27" s="26">
        <f>'BAR BB| Open rates'!S27*0.85</f>
        <v>19635</v>
      </c>
      <c r="T27" s="26">
        <f>'BAR BB| Open rates'!T27*0.85</f>
        <v>19635</v>
      </c>
      <c r="U27" s="26">
        <f>'BAR BB| Open rates'!U27*0.85</f>
        <v>19635</v>
      </c>
      <c r="V27" s="26">
        <f>'BAR BB| Open rates'!V27*0.85</f>
        <v>21760</v>
      </c>
      <c r="W27" s="26">
        <f>'BAR BB| Open rates'!W27*0.85</f>
        <v>20740</v>
      </c>
      <c r="X27" s="26">
        <f>'BAR BB| Open rates'!X27*0.85</f>
        <v>27540</v>
      </c>
      <c r="Y27" s="26">
        <f>'BAR BB| Open rates'!Y27*0.85</f>
        <v>77265</v>
      </c>
      <c r="Z27" s="26">
        <f>'BAR BB| Open rates'!Z27*0.85</f>
        <v>77265</v>
      </c>
      <c r="AA27" s="26">
        <f>'BAR BB| Open rates'!AA27*0.85</f>
        <v>77265</v>
      </c>
      <c r="AB27" s="26">
        <f>'BAR BB| Open rates'!AB27*0.85</f>
        <v>79815</v>
      </c>
      <c r="AC27" s="26">
        <f>'BAR BB| Open rates'!AC27*0.85</f>
        <v>77265</v>
      </c>
      <c r="AD27" s="26">
        <f>'BAR BB| Open rates'!AD27*0.85</f>
        <v>50915</v>
      </c>
      <c r="AE27" s="26">
        <f>'BAR BB| Open rates'!AE27*0.85</f>
        <v>43265</v>
      </c>
      <c r="AF27" s="26">
        <f>'BAR BB| Open rates'!AF27*0.85</f>
        <v>44965</v>
      </c>
      <c r="AG27" s="26">
        <f>'BAR BB| Open rates'!AG27*0.85</f>
        <v>46665</v>
      </c>
      <c r="AH27" s="26">
        <f>'BAR BB| Open rates'!AH27*0.85</f>
        <v>44965</v>
      </c>
      <c r="AI27" s="26">
        <f>'BAR BB| Open rates'!AI27*0.85</f>
        <v>46665</v>
      </c>
      <c r="AJ27" s="26">
        <f>'BAR BB| Open rates'!AJ27*0.85</f>
        <v>48365</v>
      </c>
      <c r="AK27" s="26">
        <f>'BAR BB| Open rates'!AK27*0.85</f>
        <v>69615</v>
      </c>
      <c r="AL27" s="26">
        <f>'BAR BB| Open rates'!AL27*0.85</f>
        <v>73015</v>
      </c>
      <c r="AM27" s="26">
        <f>'BAR BB| Open rates'!AM27*0.85</f>
        <v>69615</v>
      </c>
      <c r="AN27" s="26">
        <f>'BAR BB| Open rates'!AN27*0.85</f>
        <v>76415</v>
      </c>
      <c r="AO27" s="26">
        <f>'BAR BB| Open rates'!AO27*0.85</f>
        <v>80665</v>
      </c>
      <c r="AP27" s="26">
        <f>'BAR BB| Open rates'!AP27*0.85</f>
        <v>48365</v>
      </c>
      <c r="AQ27" s="26">
        <f>'BAR BB| Open rates'!AQ27*0.85</f>
        <v>43265</v>
      </c>
      <c r="AR27" s="26">
        <f>'BAR BB| Open rates'!AR27*0.85</f>
        <v>40035</v>
      </c>
      <c r="AS27" s="26">
        <f>'BAR BB| Open rates'!AS27*0.85</f>
        <v>39185</v>
      </c>
      <c r="AT27" s="26">
        <f>'BAR BB| Open rates'!AT27*0.85</f>
        <v>38165</v>
      </c>
      <c r="AU27" s="26">
        <f>'BAR BB| Open rates'!AU27*0.85</f>
        <v>25415</v>
      </c>
      <c r="AV27" s="26">
        <f>'BAR BB| Open rates'!AV27*0.85</f>
        <v>36465</v>
      </c>
      <c r="AW27" s="26">
        <f>'BAR BB| Open rates'!AW27*0.85</f>
        <v>37060</v>
      </c>
      <c r="AX27" s="26">
        <f>'BAR BB| Open rates'!AX27*0.85</f>
        <v>36465</v>
      </c>
      <c r="AY27" s="26">
        <f>'BAR BB| Open rates'!AY27*0.85</f>
        <v>36465</v>
      </c>
      <c r="AZ27" s="26">
        <f>'BAR BB| Open rates'!AZ27*0.85</f>
        <v>37060</v>
      </c>
      <c r="BA27" s="26">
        <f>'BAR BB| Open rates'!BA27*0.85</f>
        <v>36465</v>
      </c>
      <c r="BB27" s="26">
        <f>'BAR BB| Open rates'!BB27*0.85</f>
        <v>37060</v>
      </c>
      <c r="BC27" s="26">
        <f>'BAR BB| Open rates'!BC27*0.85</f>
        <v>36465</v>
      </c>
    </row>
    <row r="28" spans="1:55" s="76" customFormat="1" ht="12" customHeight="1" x14ac:dyDescent="0.2">
      <c r="A28" s="15">
        <v>3</v>
      </c>
      <c r="B28" s="26">
        <f>'BAR BB| Open rates'!B28*0.85</f>
        <v>22015</v>
      </c>
      <c r="C28" s="26">
        <f>'BAR BB| Open rates'!C28*0.85</f>
        <v>23035</v>
      </c>
      <c r="D28" s="26">
        <f>'BAR BB| Open rates'!D28*0.85</f>
        <v>23035</v>
      </c>
      <c r="E28" s="26">
        <f>'BAR BB| Open rates'!E28*0.85</f>
        <v>26265</v>
      </c>
      <c r="F28" s="26">
        <f>'BAR BB| Open rates'!F28*0.85</f>
        <v>20910</v>
      </c>
      <c r="G28" s="26">
        <f>'BAR BB| Open rates'!G28*0.85</f>
        <v>20910</v>
      </c>
      <c r="H28" s="26">
        <f>'BAR BB| Open rates'!H28*0.85</f>
        <v>20060</v>
      </c>
      <c r="I28" s="26">
        <f>'BAR BB| Open rates'!I28*0.85</f>
        <v>20910</v>
      </c>
      <c r="J28" s="26">
        <f>'BAR BB| Open rates'!J28*0.85</f>
        <v>20060</v>
      </c>
      <c r="K28" s="26">
        <f>'BAR BB| Open rates'!K28*0.85</f>
        <v>20910</v>
      </c>
      <c r="L28" s="26">
        <f>'BAR BB| Open rates'!L28*0.85</f>
        <v>20060</v>
      </c>
      <c r="M28" s="26">
        <f>'BAR BB| Open rates'!M28*0.85</f>
        <v>20910</v>
      </c>
      <c r="N28" s="26">
        <f>'BAR BB| Open rates'!N28*0.85</f>
        <v>20060</v>
      </c>
      <c r="O28" s="26">
        <f>'BAR BB| Open rates'!O28*0.85</f>
        <v>20910</v>
      </c>
      <c r="P28" s="26">
        <f>'BAR BB| Open rates'!P28*0.85</f>
        <v>20060</v>
      </c>
      <c r="Q28" s="26">
        <f>'BAR BB| Open rates'!Q28*0.85</f>
        <v>20060</v>
      </c>
      <c r="R28" s="26">
        <f>'BAR BB| Open rates'!R28*0.85</f>
        <v>20910</v>
      </c>
      <c r="S28" s="26">
        <f>'BAR BB| Open rates'!S28*0.85</f>
        <v>20910</v>
      </c>
      <c r="T28" s="26">
        <f>'BAR BB| Open rates'!T28*0.85</f>
        <v>20910</v>
      </c>
      <c r="U28" s="26">
        <f>'BAR BB| Open rates'!U28*0.85</f>
        <v>20910</v>
      </c>
      <c r="V28" s="26">
        <f>'BAR BB| Open rates'!V28*0.85</f>
        <v>23035</v>
      </c>
      <c r="W28" s="26">
        <f>'BAR BB| Open rates'!W28*0.85</f>
        <v>22015</v>
      </c>
      <c r="X28" s="26">
        <f>'BAR BB| Open rates'!X28*0.85</f>
        <v>28815</v>
      </c>
      <c r="Y28" s="26">
        <f>'BAR BB| Open rates'!Y28*0.85</f>
        <v>78965</v>
      </c>
      <c r="Z28" s="26">
        <f>'BAR BB| Open rates'!Z28*0.85</f>
        <v>78965</v>
      </c>
      <c r="AA28" s="26">
        <f>'BAR BB| Open rates'!AA28*0.85</f>
        <v>78965</v>
      </c>
      <c r="AB28" s="26">
        <f>'BAR BB| Open rates'!AB28*0.85</f>
        <v>81515</v>
      </c>
      <c r="AC28" s="26">
        <f>'BAR BB| Open rates'!AC28*0.85</f>
        <v>78965</v>
      </c>
      <c r="AD28" s="26">
        <f>'BAR BB| Open rates'!AD28*0.85</f>
        <v>52615</v>
      </c>
      <c r="AE28" s="26">
        <f>'BAR BB| Open rates'!AE28*0.85</f>
        <v>44965</v>
      </c>
      <c r="AF28" s="26">
        <f>'BAR BB| Open rates'!AF28*0.85</f>
        <v>46665</v>
      </c>
      <c r="AG28" s="26">
        <f>'BAR BB| Open rates'!AG28*0.85</f>
        <v>48365</v>
      </c>
      <c r="AH28" s="26">
        <f>'BAR BB| Open rates'!AH28*0.85</f>
        <v>46665</v>
      </c>
      <c r="AI28" s="26">
        <f>'BAR BB| Open rates'!AI28*0.85</f>
        <v>48365</v>
      </c>
      <c r="AJ28" s="26">
        <f>'BAR BB| Open rates'!AJ28*0.85</f>
        <v>50065</v>
      </c>
      <c r="AK28" s="26">
        <f>'BAR BB| Open rates'!AK28*0.85</f>
        <v>71315</v>
      </c>
      <c r="AL28" s="26">
        <f>'BAR BB| Open rates'!AL28*0.85</f>
        <v>74715</v>
      </c>
      <c r="AM28" s="26">
        <f>'BAR BB| Open rates'!AM28*0.85</f>
        <v>71315</v>
      </c>
      <c r="AN28" s="26">
        <f>'BAR BB| Open rates'!AN28*0.85</f>
        <v>78115</v>
      </c>
      <c r="AO28" s="26">
        <f>'BAR BB| Open rates'!AO28*0.85</f>
        <v>82365</v>
      </c>
      <c r="AP28" s="26">
        <f>'BAR BB| Open rates'!AP28*0.85</f>
        <v>50065</v>
      </c>
      <c r="AQ28" s="26">
        <f>'BAR BB| Open rates'!AQ28*0.85</f>
        <v>44965</v>
      </c>
      <c r="AR28" s="26">
        <f>'BAR BB| Open rates'!AR28*0.85</f>
        <v>41735</v>
      </c>
      <c r="AS28" s="26">
        <f>'BAR BB| Open rates'!AS28*0.85</f>
        <v>40885</v>
      </c>
      <c r="AT28" s="26">
        <f>'BAR BB| Open rates'!AT28*0.85</f>
        <v>39865</v>
      </c>
      <c r="AU28" s="26">
        <f>'BAR BB| Open rates'!AU28*0.85</f>
        <v>27115</v>
      </c>
      <c r="AV28" s="26">
        <f>'BAR BB| Open rates'!AV28*0.85</f>
        <v>38165</v>
      </c>
      <c r="AW28" s="26">
        <f>'BAR BB| Open rates'!AW28*0.85</f>
        <v>38760</v>
      </c>
      <c r="AX28" s="26">
        <f>'BAR BB| Open rates'!AX28*0.85</f>
        <v>38165</v>
      </c>
      <c r="AY28" s="26">
        <f>'BAR BB| Open rates'!AY28*0.85</f>
        <v>38165</v>
      </c>
      <c r="AZ28" s="26">
        <f>'BAR BB| Open rates'!AZ28*0.85</f>
        <v>38760</v>
      </c>
      <c r="BA28" s="26">
        <f>'BAR BB| Open rates'!BA28*0.85</f>
        <v>38165</v>
      </c>
      <c r="BB28" s="26">
        <f>'BAR BB| Open rates'!BB28*0.85</f>
        <v>38760</v>
      </c>
      <c r="BC28" s="26">
        <f>'BAR BB| Open rates'!BC28*0.85</f>
        <v>38165</v>
      </c>
    </row>
    <row r="29" spans="1:55" s="76" customFormat="1" ht="12" customHeight="1" x14ac:dyDescent="0.2">
      <c r="A29" s="15">
        <v>4</v>
      </c>
      <c r="B29" s="26">
        <f>'BAR BB| Open rates'!B29*0.85</f>
        <v>23290</v>
      </c>
      <c r="C29" s="26">
        <f>'BAR BB| Open rates'!C29*0.85</f>
        <v>24310</v>
      </c>
      <c r="D29" s="26">
        <f>'BAR BB| Open rates'!D29*0.85</f>
        <v>24310</v>
      </c>
      <c r="E29" s="26">
        <f>'BAR BB| Open rates'!E29*0.85</f>
        <v>27540</v>
      </c>
      <c r="F29" s="26">
        <f>'BAR BB| Open rates'!F29*0.85</f>
        <v>22185</v>
      </c>
      <c r="G29" s="26">
        <f>'BAR BB| Open rates'!G29*0.85</f>
        <v>22185</v>
      </c>
      <c r="H29" s="26">
        <f>'BAR BB| Open rates'!H29*0.85</f>
        <v>21335</v>
      </c>
      <c r="I29" s="26">
        <f>'BAR BB| Open rates'!I29*0.85</f>
        <v>22185</v>
      </c>
      <c r="J29" s="26">
        <f>'BAR BB| Open rates'!J29*0.85</f>
        <v>21335</v>
      </c>
      <c r="K29" s="26">
        <f>'BAR BB| Open rates'!K29*0.85</f>
        <v>22185</v>
      </c>
      <c r="L29" s="26">
        <f>'BAR BB| Open rates'!L29*0.85</f>
        <v>21335</v>
      </c>
      <c r="M29" s="26">
        <f>'BAR BB| Open rates'!M29*0.85</f>
        <v>22185</v>
      </c>
      <c r="N29" s="26">
        <f>'BAR BB| Open rates'!N29*0.85</f>
        <v>21335</v>
      </c>
      <c r="O29" s="26">
        <f>'BAR BB| Open rates'!O29*0.85</f>
        <v>22185</v>
      </c>
      <c r="P29" s="26">
        <f>'BAR BB| Open rates'!P29*0.85</f>
        <v>21335</v>
      </c>
      <c r="Q29" s="26">
        <f>'BAR BB| Open rates'!Q29*0.85</f>
        <v>21335</v>
      </c>
      <c r="R29" s="26">
        <f>'BAR BB| Open rates'!R29*0.85</f>
        <v>22185</v>
      </c>
      <c r="S29" s="26">
        <f>'BAR BB| Open rates'!S29*0.85</f>
        <v>22185</v>
      </c>
      <c r="T29" s="26">
        <f>'BAR BB| Open rates'!T29*0.85</f>
        <v>22185</v>
      </c>
      <c r="U29" s="26">
        <f>'BAR BB| Open rates'!U29*0.85</f>
        <v>22185</v>
      </c>
      <c r="V29" s="26">
        <f>'BAR BB| Open rates'!V29*0.85</f>
        <v>24310</v>
      </c>
      <c r="W29" s="26">
        <f>'BAR BB| Open rates'!W29*0.85</f>
        <v>23290</v>
      </c>
      <c r="X29" s="26">
        <f>'BAR BB| Open rates'!X29*0.85</f>
        <v>30090</v>
      </c>
      <c r="Y29" s="26">
        <f>'BAR BB| Open rates'!Y29*0.85</f>
        <v>80665</v>
      </c>
      <c r="Z29" s="26">
        <f>'BAR BB| Open rates'!Z29*0.85</f>
        <v>80665</v>
      </c>
      <c r="AA29" s="26">
        <f>'BAR BB| Open rates'!AA29*0.85</f>
        <v>80665</v>
      </c>
      <c r="AB29" s="26">
        <f>'BAR BB| Open rates'!AB29*0.85</f>
        <v>83215</v>
      </c>
      <c r="AC29" s="26">
        <f>'BAR BB| Open rates'!AC29*0.85</f>
        <v>80665</v>
      </c>
      <c r="AD29" s="26">
        <f>'BAR BB| Open rates'!AD29*0.85</f>
        <v>54315</v>
      </c>
      <c r="AE29" s="26">
        <f>'BAR BB| Open rates'!AE29*0.85</f>
        <v>46665</v>
      </c>
      <c r="AF29" s="26">
        <f>'BAR BB| Open rates'!AF29*0.85</f>
        <v>48365</v>
      </c>
      <c r="AG29" s="26">
        <f>'BAR BB| Open rates'!AG29*0.85</f>
        <v>50065</v>
      </c>
      <c r="AH29" s="26">
        <f>'BAR BB| Open rates'!AH29*0.85</f>
        <v>48365</v>
      </c>
      <c r="AI29" s="26">
        <f>'BAR BB| Open rates'!AI29*0.85</f>
        <v>50065</v>
      </c>
      <c r="AJ29" s="26">
        <f>'BAR BB| Open rates'!AJ29*0.85</f>
        <v>51765</v>
      </c>
      <c r="AK29" s="26">
        <f>'BAR BB| Open rates'!AK29*0.85</f>
        <v>73015</v>
      </c>
      <c r="AL29" s="26">
        <f>'BAR BB| Open rates'!AL29*0.85</f>
        <v>76415</v>
      </c>
      <c r="AM29" s="26">
        <f>'BAR BB| Open rates'!AM29*0.85</f>
        <v>73015</v>
      </c>
      <c r="AN29" s="26">
        <f>'BAR BB| Open rates'!AN29*0.85</f>
        <v>79815</v>
      </c>
      <c r="AO29" s="26">
        <f>'BAR BB| Open rates'!AO29*0.85</f>
        <v>84065</v>
      </c>
      <c r="AP29" s="26">
        <f>'BAR BB| Open rates'!AP29*0.85</f>
        <v>51765</v>
      </c>
      <c r="AQ29" s="26">
        <f>'BAR BB| Open rates'!AQ29*0.85</f>
        <v>46665</v>
      </c>
      <c r="AR29" s="26">
        <f>'BAR BB| Open rates'!AR29*0.85</f>
        <v>43435</v>
      </c>
      <c r="AS29" s="26">
        <f>'BAR BB| Open rates'!AS29*0.85</f>
        <v>42585</v>
      </c>
      <c r="AT29" s="26">
        <f>'BAR BB| Open rates'!AT29*0.85</f>
        <v>41565</v>
      </c>
      <c r="AU29" s="26">
        <f>'BAR BB| Open rates'!AU29*0.85</f>
        <v>28815</v>
      </c>
      <c r="AV29" s="26">
        <f>'BAR BB| Open rates'!AV29*0.85</f>
        <v>39865</v>
      </c>
      <c r="AW29" s="26">
        <f>'BAR BB| Open rates'!AW29*0.85</f>
        <v>40460</v>
      </c>
      <c r="AX29" s="26">
        <f>'BAR BB| Open rates'!AX29*0.85</f>
        <v>39865</v>
      </c>
      <c r="AY29" s="26">
        <f>'BAR BB| Open rates'!AY29*0.85</f>
        <v>39865</v>
      </c>
      <c r="AZ29" s="26">
        <f>'BAR BB| Open rates'!AZ29*0.85</f>
        <v>40460</v>
      </c>
      <c r="BA29" s="26">
        <f>'BAR BB| Open rates'!BA29*0.85</f>
        <v>39865</v>
      </c>
      <c r="BB29" s="26">
        <f>'BAR BB| Open rates'!BB29*0.85</f>
        <v>40460</v>
      </c>
      <c r="BC29" s="26">
        <f>'BAR BB| Open rates'!BC29*0.85</f>
        <v>39865</v>
      </c>
    </row>
    <row r="30" spans="1:55" s="76" customFormat="1" ht="12" customHeight="1" x14ac:dyDescent="0.2">
      <c r="A30" s="20"/>
    </row>
    <row r="31" spans="1:55" s="76" customFormat="1" ht="12" customHeight="1" x14ac:dyDescent="0.2">
      <c r="A31" s="20"/>
    </row>
    <row r="32" spans="1:55" s="76" customFormat="1" ht="12.75" customHeight="1" x14ac:dyDescent="0.2">
      <c r="A32" s="280" t="s">
        <v>157</v>
      </c>
    </row>
    <row r="33" spans="1:1" s="76" customFormat="1" ht="12.75" customHeight="1" x14ac:dyDescent="0.2">
      <c r="A33" s="280"/>
    </row>
    <row r="34" spans="1:1" s="205" customFormat="1" ht="12.75" customHeight="1" x14ac:dyDescent="0.2">
      <c r="A34" s="280"/>
    </row>
    <row r="36" spans="1:1" s="76" customFormat="1" ht="12.75" customHeight="1" x14ac:dyDescent="0.2">
      <c r="A36" s="223" t="s">
        <v>58</v>
      </c>
    </row>
    <row r="37" spans="1:1" s="215" customFormat="1" ht="35.25" customHeight="1" x14ac:dyDescent="0.2">
      <c r="A37" s="224" t="s">
        <v>163</v>
      </c>
    </row>
    <row r="38" spans="1:1" s="215" customFormat="1" ht="35.25" customHeight="1" x14ac:dyDescent="0.2">
      <c r="A38" s="224" t="s">
        <v>188</v>
      </c>
    </row>
    <row r="39" spans="1:1" s="215" customFormat="1" ht="35.25" customHeight="1" x14ac:dyDescent="0.2">
      <c r="A39" s="224" t="s">
        <v>164</v>
      </c>
    </row>
    <row r="40" spans="1:1" s="215" customFormat="1" ht="13.5" customHeight="1" x14ac:dyDescent="0.2">
      <c r="A40" s="224" t="s">
        <v>165</v>
      </c>
    </row>
    <row r="41" spans="1:1" s="215" customFormat="1" ht="35.25" customHeight="1" x14ac:dyDescent="0.2">
      <c r="A41" s="224" t="s">
        <v>162</v>
      </c>
    </row>
    <row r="42" spans="1:1" s="215" customFormat="1" ht="35.25" customHeight="1" x14ac:dyDescent="0.2">
      <c r="A42" s="225" t="s">
        <v>173</v>
      </c>
    </row>
    <row r="43" spans="1:1" s="76" customFormat="1" ht="18" customHeight="1" thickBot="1" x14ac:dyDescent="0.25"/>
    <row r="44" spans="1:1" s="76" customFormat="1" ht="12.75" thickBot="1" x14ac:dyDescent="0.25">
      <c r="A44" s="226" t="s">
        <v>65</v>
      </c>
    </row>
    <row r="45" spans="1:1" s="76" customFormat="1" ht="130.5" customHeight="1" x14ac:dyDescent="0.2">
      <c r="A45" s="281" t="s">
        <v>322</v>
      </c>
    </row>
    <row r="46" spans="1:1" x14ac:dyDescent="0.2">
      <c r="A46" s="282"/>
    </row>
    <row r="47" spans="1:1" ht="153" customHeight="1" thickBot="1" x14ac:dyDescent="0.25">
      <c r="A47" s="283"/>
    </row>
  </sheetData>
  <mergeCells count="2">
    <mergeCell ref="A32:A34"/>
    <mergeCell ref="A45:A47"/>
  </mergeCells>
  <pageMargins left="0.7" right="0.7" top="0.75" bottom="0.75" header="0.3" footer="0.3"/>
  <pageSetup paperSize="9" orientation="portrait" horizontalDpi="4294967295" verticalDpi="4294967295"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F238"/>
  <sheetViews>
    <sheetView workbookViewId="0">
      <pane xSplit="1" topLeftCell="D1" activePane="topRight" state="frozen"/>
      <selection activeCell="A10" sqref="A10"/>
      <selection pane="topRight" activeCell="G1" sqref="G1:K1048576"/>
    </sheetView>
  </sheetViews>
  <sheetFormatPr defaultColWidth="10.140625" defaultRowHeight="12.75" x14ac:dyDescent="0.2"/>
  <cols>
    <col min="1" max="1" width="45.28515625" style="5" customWidth="1"/>
    <col min="7" max="11" width="0" hidden="1" customWidth="1"/>
  </cols>
  <sheetData>
    <row r="1" spans="1:32" ht="24" x14ac:dyDescent="0.2">
      <c r="A1" s="47" t="s">
        <v>50</v>
      </c>
    </row>
    <row r="2" spans="1:32" s="11" customFormat="1" ht="24" customHeight="1" x14ac:dyDescent="0.2">
      <c r="A2" s="134" t="s">
        <v>166</v>
      </c>
    </row>
    <row r="3" spans="1:32" s="11" customFormat="1" ht="12.75" customHeight="1" x14ac:dyDescent="0.2">
      <c r="A3" s="131" t="s">
        <v>264</v>
      </c>
    </row>
    <row r="4" spans="1:32" ht="21.75" customHeight="1" x14ac:dyDescent="0.2">
      <c r="A4" s="154" t="s">
        <v>52</v>
      </c>
      <c r="B4" s="143">
        <f>'BAR BB| Open rates'!T3</f>
        <v>46003</v>
      </c>
      <c r="C4" s="143">
        <f>'BAR BB| Open rates'!U3</f>
        <v>46005</v>
      </c>
      <c r="D4" s="143">
        <f>'BAR BB| Open rates'!V3</f>
        <v>46010</v>
      </c>
      <c r="E4" s="143">
        <f>'BAR BB| Open rates'!W3</f>
        <v>46014</v>
      </c>
      <c r="F4" s="143">
        <f>'BAR BB| Open rates'!X3</f>
        <v>46017</v>
      </c>
      <c r="G4" s="143">
        <f>'BAR BB| Open rates'!Y3</f>
        <v>46020</v>
      </c>
      <c r="H4" s="143">
        <f>'BAR BB| Open rates'!Z3</f>
        <v>46021</v>
      </c>
      <c r="I4" s="143">
        <f>'BAR BB| Open rates'!AA3</f>
        <v>46023</v>
      </c>
      <c r="J4" s="143">
        <f>'BAR BB| Open rates'!AB3</f>
        <v>46027</v>
      </c>
      <c r="K4" s="143">
        <f>'BAR BB| Open rates'!AC3</f>
        <v>46029</v>
      </c>
      <c r="L4" s="143">
        <f>'BAR BB| Open rates'!AD3</f>
        <v>46031</v>
      </c>
      <c r="M4" s="143">
        <f>'BAR BB| Open rates'!AE3</f>
        <v>46033</v>
      </c>
      <c r="N4" s="143">
        <f>'BAR BB| Open rates'!AF3</f>
        <v>46038</v>
      </c>
      <c r="O4" s="143">
        <f>'BAR BB| Open rates'!AG3</f>
        <v>46045</v>
      </c>
      <c r="P4" s="143">
        <f>'BAR BB| Open rates'!AH3</f>
        <v>46047</v>
      </c>
      <c r="Q4" s="143">
        <f>'BAR BB| Open rates'!AI3</f>
        <v>46052</v>
      </c>
      <c r="R4" s="143">
        <f>'BAR BB| Open rates'!AJ3</f>
        <v>46054</v>
      </c>
      <c r="S4" s="143">
        <f>'BAR BB| Open rates'!AK3</f>
        <v>46056</v>
      </c>
      <c r="T4" s="143">
        <f>'BAR BB| Open rates'!AL3</f>
        <v>46059</v>
      </c>
      <c r="U4" s="143">
        <f>'BAR BB| Open rates'!AM3</f>
        <v>46061</v>
      </c>
      <c r="V4" s="143">
        <f>'BAR BB| Open rates'!AN3</f>
        <v>46066</v>
      </c>
      <c r="W4" s="143">
        <f>'BAR BB| Open rates'!AO3</f>
        <v>46072</v>
      </c>
      <c r="X4" s="143">
        <f>'BAR BB| Open rates'!AP3</f>
        <v>46077</v>
      </c>
      <c r="Y4" s="143">
        <f>'BAR BB| Open rates'!AQ3</f>
        <v>46082</v>
      </c>
      <c r="Z4" s="143">
        <f>'BAR BB| Open rates'!AR3</f>
        <v>46091</v>
      </c>
      <c r="AA4" s="143">
        <f>'BAR BB| Open rates'!AS3</f>
        <v>46103</v>
      </c>
      <c r="AB4" s="143">
        <f>'BAR BB| Open rates'!AT3</f>
        <v>46110</v>
      </c>
      <c r="AC4" s="143">
        <f>'BAR BB| Open rates'!AU3</f>
        <v>46113</v>
      </c>
      <c r="AD4" s="143">
        <f>'BAR BB| Open rates'!AV3</f>
        <v>46118</v>
      </c>
      <c r="AE4" s="143">
        <f>'BAR BB| Open rates'!AW3</f>
        <v>46122</v>
      </c>
      <c r="AF4" s="143">
        <f>'BAR BB| Open rates'!AX3</f>
        <v>46124</v>
      </c>
    </row>
    <row r="5" spans="1:32" ht="21.75" customHeight="1" x14ac:dyDescent="0.2">
      <c r="A5" s="154"/>
      <c r="B5" s="143">
        <f>'BAR BB| Open rates'!T4</f>
        <v>46004</v>
      </c>
      <c r="C5" s="143">
        <f>'BAR BB| Open rates'!U4</f>
        <v>46009</v>
      </c>
      <c r="D5" s="143">
        <f>'BAR BB| Open rates'!V4</f>
        <v>46013</v>
      </c>
      <c r="E5" s="143">
        <f>'BAR BB| Open rates'!W4</f>
        <v>46016</v>
      </c>
      <c r="F5" s="143">
        <f>'BAR BB| Open rates'!X4</f>
        <v>46019</v>
      </c>
      <c r="G5" s="143">
        <f>'BAR BB| Open rates'!Y4</f>
        <v>46020</v>
      </c>
      <c r="H5" s="143">
        <f>'BAR BB| Open rates'!Z4</f>
        <v>46022</v>
      </c>
      <c r="I5" s="143">
        <f>'BAR BB| Open rates'!AA4</f>
        <v>46026</v>
      </c>
      <c r="J5" s="143">
        <f>'BAR BB| Open rates'!AB4</f>
        <v>46028</v>
      </c>
      <c r="K5" s="143">
        <f>'BAR BB| Open rates'!AC4</f>
        <v>46030</v>
      </c>
      <c r="L5" s="143">
        <f>'BAR BB| Open rates'!AD4</f>
        <v>46032</v>
      </c>
      <c r="M5" s="143">
        <f>'BAR BB| Open rates'!AE4</f>
        <v>46037</v>
      </c>
      <c r="N5" s="143">
        <f>'BAR BB| Open rates'!AF4</f>
        <v>46044</v>
      </c>
      <c r="O5" s="143">
        <f>'BAR BB| Open rates'!AG4</f>
        <v>46046</v>
      </c>
      <c r="P5" s="143">
        <f>'BAR BB| Open rates'!AH4</f>
        <v>46051</v>
      </c>
      <c r="Q5" s="143">
        <f>'BAR BB| Open rates'!AI4</f>
        <v>46053</v>
      </c>
      <c r="R5" s="143">
        <f>'BAR BB| Open rates'!AJ4</f>
        <v>46055</v>
      </c>
      <c r="S5" s="143">
        <f>'BAR BB| Open rates'!AK4</f>
        <v>46058</v>
      </c>
      <c r="T5" s="143">
        <f>'BAR BB| Open rates'!AL4</f>
        <v>46060</v>
      </c>
      <c r="U5" s="143">
        <f>'BAR BB| Open rates'!AM4</f>
        <v>46065</v>
      </c>
      <c r="V5" s="143">
        <f>'BAR BB| Open rates'!AN4</f>
        <v>46071</v>
      </c>
      <c r="W5" s="143">
        <f>'BAR BB| Open rates'!AO4</f>
        <v>46076</v>
      </c>
      <c r="X5" s="143">
        <f>'BAR BB| Open rates'!AP4</f>
        <v>46081</v>
      </c>
      <c r="Y5" s="143">
        <f>'BAR BB| Open rates'!AQ4</f>
        <v>46090</v>
      </c>
      <c r="Z5" s="143">
        <f>'BAR BB| Open rates'!AR4</f>
        <v>46102</v>
      </c>
      <c r="AA5" s="143">
        <f>'BAR BB| Open rates'!AS4</f>
        <v>46109</v>
      </c>
      <c r="AB5" s="143">
        <f>'BAR BB| Open rates'!AT4</f>
        <v>46112</v>
      </c>
      <c r="AC5" s="143">
        <f>'BAR BB| Open rates'!AU4</f>
        <v>46117</v>
      </c>
      <c r="AD5" s="143">
        <f>'BAR BB| Open rates'!AV4</f>
        <v>46121</v>
      </c>
      <c r="AE5" s="143">
        <f>'BAR BB| Open rates'!AW4</f>
        <v>46123</v>
      </c>
      <c r="AF5" s="143">
        <f>'BAR BB| Open rates'!AX4</f>
        <v>46124</v>
      </c>
    </row>
    <row r="6" spans="1:32" s="11" customFormat="1" ht="12.75" customHeight="1" x14ac:dyDescent="0.2">
      <c r="A6" s="33" t="s">
        <v>53</v>
      </c>
      <c r="B6" s="135"/>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row>
    <row r="7" spans="1:32" s="11" customFormat="1" ht="12.75" customHeight="1" x14ac:dyDescent="0.2">
      <c r="A7" s="42">
        <v>1</v>
      </c>
      <c r="B7" s="84">
        <f>'BAR BB| Open rates'!T6*0.9*0.9</f>
        <v>5346</v>
      </c>
      <c r="C7" s="84">
        <f>'BAR BB| Open rates'!U6*0.9*0.9</f>
        <v>5346</v>
      </c>
      <c r="D7" s="84">
        <f>'BAR BB| Open rates'!V6*0.9*0.9</f>
        <v>7371</v>
      </c>
      <c r="E7" s="84">
        <f>'BAR BB| Open rates'!W6*0.9*0.9</f>
        <v>6399</v>
      </c>
      <c r="F7" s="84">
        <f>'BAR BB| Open rates'!X6*0.9*0.9</f>
        <v>12879</v>
      </c>
      <c r="G7" s="84">
        <f>'BAR BB| Open rates'!Y6*0.9*0.9</f>
        <v>21789</v>
      </c>
      <c r="H7" s="84">
        <f>'BAR BB| Open rates'!Z6*0.9*0.9</f>
        <v>21789</v>
      </c>
      <c r="I7" s="84">
        <f>'BAR BB| Open rates'!AA6*0.9*0.9</f>
        <v>21789</v>
      </c>
      <c r="J7" s="84">
        <f>'BAR BB| Open rates'!AB6*0.9*0.9</f>
        <v>24219</v>
      </c>
      <c r="K7" s="84">
        <f>'BAR BB| Open rates'!AC6*0.9*0.9</f>
        <v>21789</v>
      </c>
      <c r="L7" s="84">
        <f>'BAR BB| Open rates'!AD6*0.9*0.9</f>
        <v>18549</v>
      </c>
      <c r="M7" s="84">
        <f>'BAR BB| Open rates'!AE6*0.9*0.9</f>
        <v>11259</v>
      </c>
      <c r="N7" s="84">
        <f>'BAR BB| Open rates'!AF6*0.9*0.9</f>
        <v>12879</v>
      </c>
      <c r="O7" s="84">
        <f>'BAR BB| Open rates'!AG6*0.9*0.9</f>
        <v>14499</v>
      </c>
      <c r="P7" s="84">
        <f>'BAR BB| Open rates'!AH6*0.9*0.9</f>
        <v>12879</v>
      </c>
      <c r="Q7" s="84">
        <f>'BAR BB| Open rates'!AI6*0.9*0.9</f>
        <v>14499</v>
      </c>
      <c r="R7" s="84">
        <f>'BAR BB| Open rates'!AJ6*0.9*0.9</f>
        <v>16119</v>
      </c>
      <c r="S7" s="84">
        <f>'BAR BB| Open rates'!AK6*0.9*0.9</f>
        <v>16119</v>
      </c>
      <c r="T7" s="84">
        <f>'BAR BB| Open rates'!AL6*0.9*0.9</f>
        <v>19359</v>
      </c>
      <c r="U7" s="84">
        <f>'BAR BB| Open rates'!AM6*0.9*0.9</f>
        <v>16119</v>
      </c>
      <c r="V7" s="84">
        <f>'BAR BB| Open rates'!AN6*0.9*0.9</f>
        <v>22599</v>
      </c>
      <c r="W7" s="84">
        <f>'BAR BB| Open rates'!AO6*0.9*0.9</f>
        <v>22599</v>
      </c>
      <c r="X7" s="84">
        <f>'BAR BB| Open rates'!AP6*0.9*0.9</f>
        <v>16119</v>
      </c>
      <c r="Y7" s="84">
        <f>'BAR BB| Open rates'!AQ6*0.9*0.9</f>
        <v>11259</v>
      </c>
      <c r="Z7" s="84">
        <f>'BAR BB| Open rates'!AR6*0.9*0.9</f>
        <v>8181</v>
      </c>
      <c r="AA7" s="84">
        <f>'BAR BB| Open rates'!AS6*0.9*0.9</f>
        <v>7371</v>
      </c>
      <c r="AB7" s="84">
        <f>'BAR BB| Open rates'!AT6*0.9*0.9</f>
        <v>6399</v>
      </c>
      <c r="AC7" s="84">
        <f>'BAR BB| Open rates'!AU6*0.9*0.9</f>
        <v>6399</v>
      </c>
      <c r="AD7" s="84">
        <f>'BAR BB| Open rates'!AV6*0.9*0.9</f>
        <v>4779</v>
      </c>
      <c r="AE7" s="84">
        <f>'BAR BB| Open rates'!AW6*0.9*0.9</f>
        <v>5346</v>
      </c>
      <c r="AF7" s="84">
        <f>'BAR BB| Open rates'!AX6*0.9*0.9</f>
        <v>4779</v>
      </c>
    </row>
    <row r="8" spans="1:32" s="11" customFormat="1" ht="12.75" customHeight="1" x14ac:dyDescent="0.2">
      <c r="A8" s="42">
        <v>2</v>
      </c>
      <c r="B8" s="84">
        <f>'BAR BB| Open rates'!T7*0.9*0.9</f>
        <v>6561</v>
      </c>
      <c r="C8" s="84">
        <f>'BAR BB| Open rates'!U7*0.9*0.9</f>
        <v>6561</v>
      </c>
      <c r="D8" s="84">
        <f>'BAR BB| Open rates'!V7*0.9*0.9</f>
        <v>8586</v>
      </c>
      <c r="E8" s="84">
        <f>'BAR BB| Open rates'!W7*0.9*0.9</f>
        <v>7614</v>
      </c>
      <c r="F8" s="84">
        <f>'BAR BB| Open rates'!X7*0.9*0.9</f>
        <v>14094</v>
      </c>
      <c r="G8" s="84">
        <f>'BAR BB| Open rates'!Y7*0.9*0.9</f>
        <v>23409</v>
      </c>
      <c r="H8" s="84">
        <f>'BAR BB| Open rates'!Z7*0.9*0.9</f>
        <v>23409</v>
      </c>
      <c r="I8" s="84">
        <f>'BAR BB| Open rates'!AA7*0.9*0.9</f>
        <v>23409</v>
      </c>
      <c r="J8" s="84">
        <f>'BAR BB| Open rates'!AB7*0.9*0.9</f>
        <v>25839</v>
      </c>
      <c r="K8" s="84">
        <f>'BAR BB| Open rates'!AC7*0.9*0.9</f>
        <v>23409</v>
      </c>
      <c r="L8" s="84">
        <f>'BAR BB| Open rates'!AD7*0.9*0.9</f>
        <v>20169</v>
      </c>
      <c r="M8" s="84">
        <f>'BAR BB| Open rates'!AE7*0.9*0.9</f>
        <v>12879</v>
      </c>
      <c r="N8" s="84">
        <f>'BAR BB| Open rates'!AF7*0.9*0.9</f>
        <v>14499</v>
      </c>
      <c r="O8" s="84">
        <f>'BAR BB| Open rates'!AG7*0.9*0.9</f>
        <v>16119</v>
      </c>
      <c r="P8" s="84">
        <f>'BAR BB| Open rates'!AH7*0.9*0.9</f>
        <v>14499</v>
      </c>
      <c r="Q8" s="84">
        <f>'BAR BB| Open rates'!AI7*0.9*0.9</f>
        <v>16119</v>
      </c>
      <c r="R8" s="84">
        <f>'BAR BB| Open rates'!AJ7*0.9*0.9</f>
        <v>17739</v>
      </c>
      <c r="S8" s="84">
        <f>'BAR BB| Open rates'!AK7*0.9*0.9</f>
        <v>17739</v>
      </c>
      <c r="T8" s="84">
        <f>'BAR BB| Open rates'!AL7*0.9*0.9</f>
        <v>20979</v>
      </c>
      <c r="U8" s="84">
        <f>'BAR BB| Open rates'!AM7*0.9*0.9</f>
        <v>17739</v>
      </c>
      <c r="V8" s="84">
        <f>'BAR BB| Open rates'!AN7*0.9*0.9</f>
        <v>24219</v>
      </c>
      <c r="W8" s="84">
        <f>'BAR BB| Open rates'!AO7*0.9*0.9</f>
        <v>24219</v>
      </c>
      <c r="X8" s="84">
        <f>'BAR BB| Open rates'!AP7*0.9*0.9</f>
        <v>17739</v>
      </c>
      <c r="Y8" s="84">
        <f>'BAR BB| Open rates'!AQ7*0.9*0.9</f>
        <v>12879</v>
      </c>
      <c r="Z8" s="84">
        <f>'BAR BB| Open rates'!AR7*0.9*0.9</f>
        <v>9801</v>
      </c>
      <c r="AA8" s="84">
        <f>'BAR BB| Open rates'!AS7*0.9*0.9</f>
        <v>8991</v>
      </c>
      <c r="AB8" s="84">
        <f>'BAR BB| Open rates'!AT7*0.9*0.9</f>
        <v>8019</v>
      </c>
      <c r="AC8" s="84">
        <f>'BAR BB| Open rates'!AU7*0.9*0.9</f>
        <v>8019</v>
      </c>
      <c r="AD8" s="84">
        <f>'BAR BB| Open rates'!AV7*0.9*0.9</f>
        <v>6399</v>
      </c>
      <c r="AE8" s="84">
        <f>'BAR BB| Open rates'!AW7*0.9*0.9</f>
        <v>6966</v>
      </c>
      <c r="AF8" s="84">
        <f>'BAR BB| Open rates'!AX7*0.9*0.9</f>
        <v>6399</v>
      </c>
    </row>
    <row r="9" spans="1:32" s="11" customFormat="1" ht="12.75" customHeight="1" x14ac:dyDescent="0.2">
      <c r="A9" s="33" t="s">
        <v>54</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row>
    <row r="10" spans="1:32" s="11" customFormat="1" ht="12.75" customHeight="1" x14ac:dyDescent="0.2">
      <c r="A10" s="42">
        <v>1</v>
      </c>
      <c r="B10" s="84">
        <f>'BAR BB| Open rates'!T9*0.9*0.9</f>
        <v>6966</v>
      </c>
      <c r="C10" s="84">
        <f>'BAR BB| Open rates'!U9*0.9*0.9</f>
        <v>6966</v>
      </c>
      <c r="D10" s="84">
        <f>'BAR BB| Open rates'!V9*0.9*0.9</f>
        <v>8991</v>
      </c>
      <c r="E10" s="84">
        <f>'BAR BB| Open rates'!W9*0.9*0.9</f>
        <v>8019</v>
      </c>
      <c r="F10" s="84">
        <f>'BAR BB| Open rates'!X9*0.9*0.9</f>
        <v>14499</v>
      </c>
      <c r="G10" s="84">
        <f>'BAR BB| Open rates'!Y9*0.9*0.9</f>
        <v>29079</v>
      </c>
      <c r="H10" s="84">
        <f>'BAR BB| Open rates'!Z9*0.9*0.9</f>
        <v>29079</v>
      </c>
      <c r="I10" s="84">
        <f>'BAR BB| Open rates'!AA9*0.9*0.9</f>
        <v>29079</v>
      </c>
      <c r="J10" s="84">
        <f>'BAR BB| Open rates'!AB9*0.9*0.9</f>
        <v>31509</v>
      </c>
      <c r="K10" s="84">
        <f>'BAR BB| Open rates'!AC9*0.9*0.9</f>
        <v>29079</v>
      </c>
      <c r="L10" s="84">
        <f>'BAR BB| Open rates'!AD9*0.9*0.9</f>
        <v>23409</v>
      </c>
      <c r="M10" s="84">
        <f>'BAR BB| Open rates'!AE9*0.9*0.9</f>
        <v>16119</v>
      </c>
      <c r="N10" s="84">
        <f>'BAR BB| Open rates'!AF9*0.9*0.9</f>
        <v>17739</v>
      </c>
      <c r="O10" s="84">
        <f>'BAR BB| Open rates'!AG9*0.9*0.9</f>
        <v>19359</v>
      </c>
      <c r="P10" s="84">
        <f>'BAR BB| Open rates'!AH9*0.9*0.9</f>
        <v>17739</v>
      </c>
      <c r="Q10" s="84">
        <f>'BAR BB| Open rates'!AI9*0.9*0.9</f>
        <v>19359</v>
      </c>
      <c r="R10" s="84">
        <f>'BAR BB| Open rates'!AJ9*0.9*0.9</f>
        <v>20979</v>
      </c>
      <c r="S10" s="84">
        <f>'BAR BB| Open rates'!AK9*0.9*0.9</f>
        <v>22599</v>
      </c>
      <c r="T10" s="84">
        <f>'BAR BB| Open rates'!AL9*0.9*0.9</f>
        <v>25839</v>
      </c>
      <c r="U10" s="84">
        <f>'BAR BB| Open rates'!AM9*0.9*0.9</f>
        <v>22599</v>
      </c>
      <c r="V10" s="84">
        <f>'BAR BB| Open rates'!AN9*0.9*0.9</f>
        <v>29079</v>
      </c>
      <c r="W10" s="84">
        <f>'BAR BB| Open rates'!AO9*0.9*0.9</f>
        <v>30699</v>
      </c>
      <c r="X10" s="84">
        <f>'BAR BB| Open rates'!AP9*0.9*0.9</f>
        <v>20979</v>
      </c>
      <c r="Y10" s="84">
        <f>'BAR BB| Open rates'!AQ9*0.9*0.9</f>
        <v>16119</v>
      </c>
      <c r="Z10" s="84">
        <f>'BAR BB| Open rates'!AR9*0.9*0.9</f>
        <v>13041</v>
      </c>
      <c r="AA10" s="84">
        <f>'BAR BB| Open rates'!AS9*0.9*0.9</f>
        <v>12231</v>
      </c>
      <c r="AB10" s="84">
        <f>'BAR BB| Open rates'!AT9*0.9*0.9</f>
        <v>11259</v>
      </c>
      <c r="AC10" s="84">
        <f>'BAR BB| Open rates'!AU9*0.9*0.9</f>
        <v>8829</v>
      </c>
      <c r="AD10" s="84">
        <f>'BAR BB| Open rates'!AV9*0.9*0.9</f>
        <v>9639</v>
      </c>
      <c r="AE10" s="84">
        <f>'BAR BB| Open rates'!AW9*0.9*0.9</f>
        <v>10206</v>
      </c>
      <c r="AF10" s="84">
        <f>'BAR BB| Open rates'!AX9*0.9*0.9</f>
        <v>9639</v>
      </c>
    </row>
    <row r="11" spans="1:32" s="11" customFormat="1" ht="12.75" customHeight="1" x14ac:dyDescent="0.2">
      <c r="A11" s="42">
        <v>2</v>
      </c>
      <c r="B11" s="84">
        <f>'BAR BB| Open rates'!T10*0.9*0.9</f>
        <v>8181</v>
      </c>
      <c r="C11" s="84">
        <f>'BAR BB| Open rates'!U10*0.9*0.9</f>
        <v>8181</v>
      </c>
      <c r="D11" s="84">
        <f>'BAR BB| Open rates'!V10*0.9*0.9</f>
        <v>10206</v>
      </c>
      <c r="E11" s="84">
        <f>'BAR BB| Open rates'!W10*0.9*0.9</f>
        <v>9234</v>
      </c>
      <c r="F11" s="84">
        <f>'BAR BB| Open rates'!X10*0.9*0.9</f>
        <v>15714</v>
      </c>
      <c r="G11" s="84">
        <f>'BAR BB| Open rates'!Y10*0.9*0.9</f>
        <v>30699</v>
      </c>
      <c r="H11" s="84">
        <f>'BAR BB| Open rates'!Z10*0.9*0.9</f>
        <v>30699</v>
      </c>
      <c r="I11" s="84">
        <f>'BAR BB| Open rates'!AA10*0.9*0.9</f>
        <v>30699</v>
      </c>
      <c r="J11" s="84">
        <f>'BAR BB| Open rates'!AB10*0.9*0.9</f>
        <v>33129</v>
      </c>
      <c r="K11" s="84">
        <f>'BAR BB| Open rates'!AC10*0.9*0.9</f>
        <v>30699</v>
      </c>
      <c r="L11" s="84">
        <f>'BAR BB| Open rates'!AD10*0.9*0.9</f>
        <v>25029</v>
      </c>
      <c r="M11" s="84">
        <f>'BAR BB| Open rates'!AE10*0.9*0.9</f>
        <v>17739</v>
      </c>
      <c r="N11" s="84">
        <f>'BAR BB| Open rates'!AF10*0.9*0.9</f>
        <v>19359</v>
      </c>
      <c r="O11" s="84">
        <f>'BAR BB| Open rates'!AG10*0.9*0.9</f>
        <v>20979</v>
      </c>
      <c r="P11" s="84">
        <f>'BAR BB| Open rates'!AH10*0.9*0.9</f>
        <v>19359</v>
      </c>
      <c r="Q11" s="84">
        <f>'BAR BB| Open rates'!AI10*0.9*0.9</f>
        <v>20979</v>
      </c>
      <c r="R11" s="84">
        <f>'BAR BB| Open rates'!AJ10*0.9*0.9</f>
        <v>22599</v>
      </c>
      <c r="S11" s="84">
        <f>'BAR BB| Open rates'!AK10*0.9*0.9</f>
        <v>24219</v>
      </c>
      <c r="T11" s="84">
        <f>'BAR BB| Open rates'!AL10*0.9*0.9</f>
        <v>27459</v>
      </c>
      <c r="U11" s="84">
        <f>'BAR BB| Open rates'!AM10*0.9*0.9</f>
        <v>24219</v>
      </c>
      <c r="V11" s="84">
        <f>'BAR BB| Open rates'!AN10*0.9*0.9</f>
        <v>30699</v>
      </c>
      <c r="W11" s="84">
        <f>'BAR BB| Open rates'!AO10*0.9*0.9</f>
        <v>32319</v>
      </c>
      <c r="X11" s="84">
        <f>'BAR BB| Open rates'!AP10*0.9*0.9</f>
        <v>22599</v>
      </c>
      <c r="Y11" s="84">
        <f>'BAR BB| Open rates'!AQ10*0.9*0.9</f>
        <v>17739</v>
      </c>
      <c r="Z11" s="84">
        <f>'BAR BB| Open rates'!AR10*0.9*0.9</f>
        <v>14661</v>
      </c>
      <c r="AA11" s="84">
        <f>'BAR BB| Open rates'!AS10*0.9*0.9</f>
        <v>13851</v>
      </c>
      <c r="AB11" s="84">
        <f>'BAR BB| Open rates'!AT10*0.9*0.9</f>
        <v>12879</v>
      </c>
      <c r="AC11" s="84">
        <f>'BAR BB| Open rates'!AU10*0.9*0.9</f>
        <v>10449</v>
      </c>
      <c r="AD11" s="84">
        <f>'BAR BB| Open rates'!AV10*0.9*0.9</f>
        <v>11259</v>
      </c>
      <c r="AE11" s="84">
        <f>'BAR BB| Open rates'!AW10*0.9*0.9</f>
        <v>11826</v>
      </c>
      <c r="AF11" s="84">
        <f>'BAR BB| Open rates'!AX10*0.9*0.9</f>
        <v>11259</v>
      </c>
    </row>
    <row r="12" spans="1:32" s="11" customFormat="1" ht="12.75" customHeigh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row>
    <row r="13" spans="1:32" s="11" customFormat="1" ht="12.75" customHeight="1" x14ac:dyDescent="0.2">
      <c r="A13" s="42">
        <v>1</v>
      </c>
      <c r="B13" s="84">
        <f>'BAR BB| Open rates'!T12*0.9*0.9</f>
        <v>7776</v>
      </c>
      <c r="C13" s="84">
        <f>'BAR BB| Open rates'!U12*0.9*0.9</f>
        <v>7776</v>
      </c>
      <c r="D13" s="84">
        <f>'BAR BB| Open rates'!V12*0.9*0.9</f>
        <v>9801</v>
      </c>
      <c r="E13" s="84">
        <f>'BAR BB| Open rates'!W12*0.9*0.9</f>
        <v>8829</v>
      </c>
      <c r="F13" s="84">
        <f>'BAR BB| Open rates'!X12*0.9*0.9</f>
        <v>15309</v>
      </c>
      <c r="G13" s="84">
        <f>'BAR BB| Open rates'!Y12*0.9*0.9</f>
        <v>30699</v>
      </c>
      <c r="H13" s="84">
        <f>'BAR BB| Open rates'!Z12*0.9*0.9</f>
        <v>30699</v>
      </c>
      <c r="I13" s="84">
        <f>'BAR BB| Open rates'!AA12*0.9*0.9</f>
        <v>30699</v>
      </c>
      <c r="J13" s="84">
        <f>'BAR BB| Open rates'!AB12*0.9*0.9</f>
        <v>33129</v>
      </c>
      <c r="K13" s="84">
        <f>'BAR BB| Open rates'!AC12*0.9*0.9</f>
        <v>30699</v>
      </c>
      <c r="L13" s="84">
        <f>'BAR BB| Open rates'!AD12*0.9*0.9</f>
        <v>25029</v>
      </c>
      <c r="M13" s="84">
        <f>'BAR BB| Open rates'!AE12*0.9*0.9</f>
        <v>17739</v>
      </c>
      <c r="N13" s="84">
        <f>'BAR BB| Open rates'!AF12*0.9*0.9</f>
        <v>19359</v>
      </c>
      <c r="O13" s="84">
        <f>'BAR BB| Open rates'!AG12*0.9*0.9</f>
        <v>20979</v>
      </c>
      <c r="P13" s="84">
        <f>'BAR BB| Open rates'!AH12*0.9*0.9</f>
        <v>19359</v>
      </c>
      <c r="Q13" s="84">
        <f>'BAR BB| Open rates'!AI12*0.9*0.9</f>
        <v>20979</v>
      </c>
      <c r="R13" s="84">
        <f>'BAR BB| Open rates'!AJ12*0.9*0.9</f>
        <v>22599</v>
      </c>
      <c r="S13" s="84">
        <f>'BAR BB| Open rates'!AK12*0.9*0.9</f>
        <v>25029</v>
      </c>
      <c r="T13" s="84">
        <f>'BAR BB| Open rates'!AL12*0.9*0.9</f>
        <v>28269</v>
      </c>
      <c r="U13" s="84">
        <f>'BAR BB| Open rates'!AM12*0.9*0.9</f>
        <v>25029</v>
      </c>
      <c r="V13" s="84">
        <f>'BAR BB| Open rates'!AN12*0.9*0.9</f>
        <v>31509</v>
      </c>
      <c r="W13" s="84">
        <f>'BAR BB| Open rates'!AO12*0.9*0.9</f>
        <v>34749</v>
      </c>
      <c r="X13" s="84">
        <f>'BAR BB| Open rates'!AP12*0.9*0.9</f>
        <v>22599</v>
      </c>
      <c r="Y13" s="84">
        <f>'BAR BB| Open rates'!AQ12*0.9*0.9</f>
        <v>17739</v>
      </c>
      <c r="Z13" s="84">
        <f>'BAR BB| Open rates'!AR12*0.9*0.9</f>
        <v>14661</v>
      </c>
      <c r="AA13" s="84">
        <f>'BAR BB| Open rates'!AS12*0.9*0.9</f>
        <v>13851</v>
      </c>
      <c r="AB13" s="84">
        <f>'BAR BB| Open rates'!AT12*0.9*0.9</f>
        <v>12879</v>
      </c>
      <c r="AC13" s="84">
        <f>'BAR BB| Open rates'!AU12*0.9*0.9</f>
        <v>9234</v>
      </c>
      <c r="AD13" s="84">
        <f>'BAR BB| Open rates'!AV12*0.9*0.9</f>
        <v>11259</v>
      </c>
      <c r="AE13" s="84">
        <f>'BAR BB| Open rates'!AW12*0.9*0.9</f>
        <v>11826</v>
      </c>
      <c r="AF13" s="84">
        <f>'BAR BB| Open rates'!AX12*0.9*0.9</f>
        <v>11259</v>
      </c>
    </row>
    <row r="14" spans="1:32" s="11" customFormat="1" ht="12.75" customHeight="1" x14ac:dyDescent="0.2">
      <c r="A14" s="161">
        <v>2</v>
      </c>
      <c r="B14" s="84">
        <f>'BAR BB| Open rates'!T13*0.9*0.9</f>
        <v>8991</v>
      </c>
      <c r="C14" s="84">
        <f>'BAR BB| Open rates'!U13*0.9*0.9</f>
        <v>8991</v>
      </c>
      <c r="D14" s="84">
        <f>'BAR BB| Open rates'!V13*0.9*0.9</f>
        <v>11016</v>
      </c>
      <c r="E14" s="84">
        <f>'BAR BB| Open rates'!W13*0.9*0.9</f>
        <v>10044</v>
      </c>
      <c r="F14" s="84">
        <f>'BAR BB| Open rates'!X13*0.9*0.9</f>
        <v>16524</v>
      </c>
      <c r="G14" s="84">
        <f>'BAR BB| Open rates'!Y13*0.9*0.9</f>
        <v>32319</v>
      </c>
      <c r="H14" s="84">
        <f>'BAR BB| Open rates'!Z13*0.9*0.9</f>
        <v>32319</v>
      </c>
      <c r="I14" s="84">
        <f>'BAR BB| Open rates'!AA13*0.9*0.9</f>
        <v>32319</v>
      </c>
      <c r="J14" s="84">
        <f>'BAR BB| Open rates'!AB13*0.9*0.9</f>
        <v>34749</v>
      </c>
      <c r="K14" s="84">
        <f>'BAR BB| Open rates'!AC13*0.9*0.9</f>
        <v>32319</v>
      </c>
      <c r="L14" s="84">
        <f>'BAR BB| Open rates'!AD13*0.9*0.9</f>
        <v>26649</v>
      </c>
      <c r="M14" s="84">
        <f>'BAR BB| Open rates'!AE13*0.9*0.9</f>
        <v>19359</v>
      </c>
      <c r="N14" s="84">
        <f>'BAR BB| Open rates'!AF13*0.9*0.9</f>
        <v>20979</v>
      </c>
      <c r="O14" s="84">
        <f>'BAR BB| Open rates'!AG13*0.9*0.9</f>
        <v>22599</v>
      </c>
      <c r="P14" s="84">
        <f>'BAR BB| Open rates'!AH13*0.9*0.9</f>
        <v>20979</v>
      </c>
      <c r="Q14" s="84">
        <f>'BAR BB| Open rates'!AI13*0.9*0.9</f>
        <v>22599</v>
      </c>
      <c r="R14" s="84">
        <f>'BAR BB| Open rates'!AJ13*0.9*0.9</f>
        <v>24219</v>
      </c>
      <c r="S14" s="84">
        <f>'BAR BB| Open rates'!AK13*0.9*0.9</f>
        <v>26649</v>
      </c>
      <c r="T14" s="84">
        <f>'BAR BB| Open rates'!AL13*0.9*0.9</f>
        <v>29889</v>
      </c>
      <c r="U14" s="84">
        <f>'BAR BB| Open rates'!AM13*0.9*0.9</f>
        <v>26649</v>
      </c>
      <c r="V14" s="84">
        <f>'BAR BB| Open rates'!AN13*0.9*0.9</f>
        <v>33129</v>
      </c>
      <c r="W14" s="84">
        <f>'BAR BB| Open rates'!AO13*0.9*0.9</f>
        <v>36369</v>
      </c>
      <c r="X14" s="84">
        <f>'BAR BB| Open rates'!AP13*0.9*0.9</f>
        <v>24219</v>
      </c>
      <c r="Y14" s="84">
        <f>'BAR BB| Open rates'!AQ13*0.9*0.9</f>
        <v>19359</v>
      </c>
      <c r="Z14" s="84">
        <f>'BAR BB| Open rates'!AR13*0.9*0.9</f>
        <v>16281</v>
      </c>
      <c r="AA14" s="84">
        <f>'BAR BB| Open rates'!AS13*0.9*0.9</f>
        <v>15471</v>
      </c>
      <c r="AB14" s="84">
        <f>'BAR BB| Open rates'!AT13*0.9*0.9</f>
        <v>14499</v>
      </c>
      <c r="AC14" s="84">
        <f>'BAR BB| Open rates'!AU13*0.9*0.9</f>
        <v>10854</v>
      </c>
      <c r="AD14" s="84">
        <f>'BAR BB| Open rates'!AV13*0.9*0.9</f>
        <v>12879</v>
      </c>
      <c r="AE14" s="84">
        <f>'BAR BB| Open rates'!AW13*0.9*0.9</f>
        <v>13446</v>
      </c>
      <c r="AF14" s="84">
        <f>'BAR BB| Open rates'!AX13*0.9*0.9</f>
        <v>12879</v>
      </c>
    </row>
    <row r="15" spans="1:32" x14ac:dyDescent="0.2">
      <c r="A15" s="277" t="s">
        <v>157</v>
      </c>
    </row>
    <row r="16" spans="1:32" x14ac:dyDescent="0.2">
      <c r="A16" s="277"/>
    </row>
    <row r="17" spans="1:1" ht="13.5" thickBot="1" x14ac:dyDescent="0.25">
      <c r="A17" s="123"/>
    </row>
    <row r="18" spans="1:1" s="11" customFormat="1" ht="266.25" customHeight="1" thickBot="1" x14ac:dyDescent="0.25">
      <c r="A18" s="202" t="s">
        <v>293</v>
      </c>
    </row>
    <row r="19" spans="1:1" s="11" customFormat="1" ht="12.75" customHeight="1" x14ac:dyDescent="0.2"/>
    <row r="20" spans="1:1" x14ac:dyDescent="0.2">
      <c r="A20" s="150" t="s">
        <v>80</v>
      </c>
    </row>
    <row r="21" spans="1:1" ht="25.5" customHeight="1" x14ac:dyDescent="0.2">
      <c r="A21" s="201" t="s">
        <v>291</v>
      </c>
    </row>
    <row r="22" spans="1:1" ht="49.5" customHeight="1" x14ac:dyDescent="0.2">
      <c r="A22" s="201" t="s">
        <v>292</v>
      </c>
    </row>
    <row r="23" spans="1:1" ht="12.75" customHeight="1" x14ac:dyDescent="0.2">
      <c r="A23"/>
    </row>
    <row r="24" spans="1:1" x14ac:dyDescent="0.2">
      <c r="A24" s="136" t="s">
        <v>58</v>
      </c>
    </row>
    <row r="25" spans="1:1" s="149" customFormat="1" ht="35.25" customHeight="1" x14ac:dyDescent="0.2">
      <c r="A25" s="137" t="s">
        <v>163</v>
      </c>
    </row>
    <row r="26" spans="1:1" s="149" customFormat="1" ht="35.25" customHeight="1" x14ac:dyDescent="0.2">
      <c r="A26" s="145" t="s">
        <v>188</v>
      </c>
    </row>
    <row r="27" spans="1:1" s="149" customFormat="1" ht="35.25" customHeight="1" x14ac:dyDescent="0.2">
      <c r="A27" s="137" t="s">
        <v>164</v>
      </c>
    </row>
    <row r="28" spans="1:1" s="149" customFormat="1" ht="13.5" customHeight="1" x14ac:dyDescent="0.2">
      <c r="A28" s="137" t="s">
        <v>165</v>
      </c>
    </row>
    <row r="29" spans="1:1" s="149" customFormat="1" ht="35.25" customHeight="1" x14ac:dyDescent="0.2">
      <c r="A29" s="137" t="s">
        <v>162</v>
      </c>
    </row>
    <row r="30" spans="1:1" ht="24" x14ac:dyDescent="0.2">
      <c r="A30" s="141" t="s">
        <v>173</v>
      </c>
    </row>
    <row r="31" spans="1:1" s="149" customFormat="1" ht="26.25" customHeight="1" x14ac:dyDescent="0.2">
      <c r="A31" s="151"/>
    </row>
    <row r="32" spans="1:1" s="149" customFormat="1" ht="12" customHeight="1" x14ac:dyDescent="0.2">
      <c r="A32" s="151"/>
    </row>
    <row r="33" spans="1:1" s="149" customFormat="1" ht="198.75" customHeight="1" x14ac:dyDescent="0.2">
      <c r="A33" s="178" t="s">
        <v>208</v>
      </c>
    </row>
    <row r="34" spans="1:1" x14ac:dyDescent="0.2">
      <c r="A34" s="142"/>
    </row>
    <row r="35" spans="1:1" ht="24" x14ac:dyDescent="0.2">
      <c r="A35" s="150" t="s">
        <v>92</v>
      </c>
    </row>
    <row r="36" spans="1:1" ht="40.5" hidden="1" customHeight="1" x14ac:dyDescent="0.2">
      <c r="A36" s="199" t="s">
        <v>222</v>
      </c>
    </row>
    <row r="37" spans="1:1" s="11" customFormat="1" ht="24" customHeight="1" x14ac:dyDescent="0.2">
      <c r="A37" s="203" t="s">
        <v>275</v>
      </c>
    </row>
    <row r="38" spans="1:1" x14ac:dyDescent="0.2">
      <c r="A38" s="13"/>
    </row>
    <row r="39" spans="1:1" x14ac:dyDescent="0.2">
      <c r="A39" s="138" t="s">
        <v>65</v>
      </c>
    </row>
    <row r="40" spans="1:1" ht="98.25" customHeight="1" x14ac:dyDescent="0.2">
      <c r="A40" s="146" t="s">
        <v>261</v>
      </c>
    </row>
    <row r="41" spans="1:1" x14ac:dyDescent="0.2">
      <c r="A41" s="132"/>
    </row>
    <row r="42" spans="1:1" x14ac:dyDescent="0.2">
      <c r="A42" s="139"/>
    </row>
    <row r="43" spans="1:1" x14ac:dyDescent="0.2">
      <c r="A43" s="139"/>
    </row>
    <row r="44" spans="1:1" x14ac:dyDescent="0.2">
      <c r="A44" s="139"/>
    </row>
    <row r="45" spans="1:1" x14ac:dyDescent="0.2">
      <c r="A45" s="139"/>
    </row>
    <row r="46" spans="1:1" x14ac:dyDescent="0.2">
      <c r="A46" s="139"/>
    </row>
    <row r="47" spans="1:1" x14ac:dyDescent="0.2">
      <c r="A47" s="139"/>
    </row>
    <row r="48" spans="1:1" x14ac:dyDescent="0.2">
      <c r="A48" s="139"/>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sheetData>
  <mergeCells count="1">
    <mergeCell ref="A15:A16"/>
  </mergeCells>
  <pageMargins left="0.7" right="0.7" top="0.75" bottom="0.75" header="0.3" footer="0.3"/>
  <pageSetup paperSize="9" orientation="portrait" horizontalDpi="4294967295" verticalDpi="4294967295"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000"/>
  </sheetPr>
  <dimension ref="A1:AF231"/>
  <sheetViews>
    <sheetView workbookViewId="0">
      <pane xSplit="1" topLeftCell="B1" activePane="topRight" state="frozen"/>
      <selection activeCell="A10" sqref="A10"/>
      <selection pane="topRight" activeCell="A4" sqref="A4"/>
    </sheetView>
  </sheetViews>
  <sheetFormatPr defaultColWidth="10.140625" defaultRowHeight="12.75" x14ac:dyDescent="0.2"/>
  <cols>
    <col min="1" max="1" width="45.28515625" style="5" customWidth="1"/>
    <col min="8" max="11" width="0" hidden="1" customWidth="1"/>
  </cols>
  <sheetData>
    <row r="1" spans="1:32" ht="24" x14ac:dyDescent="0.2">
      <c r="A1" s="47" t="s">
        <v>50</v>
      </c>
    </row>
    <row r="2" spans="1:32" s="11" customFormat="1" ht="24" customHeight="1" x14ac:dyDescent="0.2">
      <c r="A2" s="134" t="s">
        <v>166</v>
      </c>
    </row>
    <row r="3" spans="1:32" s="11" customFormat="1" ht="12.75" customHeight="1" x14ac:dyDescent="0.2">
      <c r="A3" s="131" t="s">
        <v>262</v>
      </c>
    </row>
    <row r="4" spans="1:32" ht="21.75" customHeight="1" x14ac:dyDescent="0.2">
      <c r="A4" s="154" t="s">
        <v>52</v>
      </c>
      <c r="B4" s="143">
        <f>'BAR BB| Open rates'!T3</f>
        <v>46003</v>
      </c>
      <c r="C4" s="143">
        <f>'BAR BB| Open rates'!U3</f>
        <v>46005</v>
      </c>
      <c r="D4" s="143">
        <f>'BAR BB| Open rates'!V3</f>
        <v>46010</v>
      </c>
      <c r="E4" s="143">
        <f>'BAR BB| Open rates'!W3</f>
        <v>46014</v>
      </c>
      <c r="F4" s="143">
        <f>'BAR BB| Open rates'!X3</f>
        <v>46017</v>
      </c>
      <c r="G4" s="143">
        <f>'BAR BB| Open rates'!Y3</f>
        <v>46020</v>
      </c>
      <c r="H4" s="143">
        <f>'BAR BB| Open rates'!Z3</f>
        <v>46021</v>
      </c>
      <c r="I4" s="143">
        <f>'BAR BB| Open rates'!AA3</f>
        <v>46023</v>
      </c>
      <c r="J4" s="143">
        <f>'BAR BB| Open rates'!AB3</f>
        <v>46027</v>
      </c>
      <c r="K4" s="143">
        <f>'BAR BB| Open rates'!AC3</f>
        <v>46029</v>
      </c>
      <c r="L4" s="143">
        <f>'BAR BB| Open rates'!AD3</f>
        <v>46031</v>
      </c>
      <c r="M4" s="143">
        <f>'BAR BB| Open rates'!AE3</f>
        <v>46033</v>
      </c>
      <c r="N4" s="143">
        <f>'BAR BB| Open rates'!AF3</f>
        <v>46038</v>
      </c>
      <c r="O4" s="143">
        <f>'BAR BB| Open rates'!AG3</f>
        <v>46045</v>
      </c>
      <c r="P4" s="143">
        <f>'BAR BB| Open rates'!AH3</f>
        <v>46047</v>
      </c>
      <c r="Q4" s="143">
        <f>'BAR BB| Open rates'!AI3</f>
        <v>46052</v>
      </c>
      <c r="R4" s="143">
        <f>'BAR BB| Open rates'!AJ3</f>
        <v>46054</v>
      </c>
      <c r="S4" s="143">
        <f>'BAR BB| Open rates'!AK3</f>
        <v>46056</v>
      </c>
      <c r="T4" s="143">
        <f>'BAR BB| Open rates'!AL3</f>
        <v>46059</v>
      </c>
      <c r="U4" s="143">
        <f>'BAR BB| Open rates'!AM3</f>
        <v>46061</v>
      </c>
      <c r="V4" s="143">
        <f>'BAR BB| Open rates'!AN3</f>
        <v>46066</v>
      </c>
      <c r="W4" s="143">
        <f>'BAR BB| Open rates'!AO3</f>
        <v>46072</v>
      </c>
      <c r="X4" s="143">
        <f>'BAR BB| Open rates'!AP3</f>
        <v>46077</v>
      </c>
      <c r="Y4" s="143">
        <f>'BAR BB| Open rates'!AQ3</f>
        <v>46082</v>
      </c>
      <c r="Z4" s="143">
        <f>'BAR BB| Open rates'!AR3</f>
        <v>46091</v>
      </c>
      <c r="AA4" s="143">
        <f>'BAR BB| Open rates'!AS3</f>
        <v>46103</v>
      </c>
      <c r="AB4" s="143">
        <f>'BAR BB| Open rates'!AT3</f>
        <v>46110</v>
      </c>
      <c r="AC4" s="143">
        <f>'BAR BB| Open rates'!AU3</f>
        <v>46113</v>
      </c>
      <c r="AD4" s="143">
        <f>'BAR BB| Open rates'!AV3</f>
        <v>46118</v>
      </c>
      <c r="AE4" s="143">
        <f>'BAR BB| Open rates'!AW3</f>
        <v>46122</v>
      </c>
      <c r="AF4" s="143">
        <f>'BAR BB| Open rates'!AX3</f>
        <v>46124</v>
      </c>
    </row>
    <row r="5" spans="1:32" ht="21.75" customHeight="1" x14ac:dyDescent="0.2">
      <c r="A5" s="154"/>
      <c r="B5" s="143">
        <f>'BAR BB| Open rates'!T4</f>
        <v>46004</v>
      </c>
      <c r="C5" s="143">
        <f>'BAR BB| Open rates'!U4</f>
        <v>46009</v>
      </c>
      <c r="D5" s="143">
        <f>'BAR BB| Open rates'!V4</f>
        <v>46013</v>
      </c>
      <c r="E5" s="143">
        <f>'BAR BB| Open rates'!W4</f>
        <v>46016</v>
      </c>
      <c r="F5" s="143">
        <f>'BAR BB| Open rates'!X4</f>
        <v>46019</v>
      </c>
      <c r="G5" s="143">
        <f>'BAR BB| Open rates'!Y4</f>
        <v>46020</v>
      </c>
      <c r="H5" s="143">
        <f>'BAR BB| Open rates'!Z4</f>
        <v>46022</v>
      </c>
      <c r="I5" s="143">
        <f>'BAR BB| Open rates'!AA4</f>
        <v>46026</v>
      </c>
      <c r="J5" s="143">
        <f>'BAR BB| Open rates'!AB4</f>
        <v>46028</v>
      </c>
      <c r="K5" s="143">
        <f>'BAR BB| Open rates'!AC4</f>
        <v>46030</v>
      </c>
      <c r="L5" s="143">
        <f>'BAR BB| Open rates'!AD4</f>
        <v>46032</v>
      </c>
      <c r="M5" s="143">
        <f>'BAR BB| Open rates'!AE4</f>
        <v>46037</v>
      </c>
      <c r="N5" s="143">
        <f>'BAR BB| Open rates'!AF4</f>
        <v>46044</v>
      </c>
      <c r="O5" s="143">
        <f>'BAR BB| Open rates'!AG4</f>
        <v>46046</v>
      </c>
      <c r="P5" s="143">
        <f>'BAR BB| Open rates'!AH4</f>
        <v>46051</v>
      </c>
      <c r="Q5" s="143">
        <f>'BAR BB| Open rates'!AI4</f>
        <v>46053</v>
      </c>
      <c r="R5" s="143">
        <f>'BAR BB| Open rates'!AJ4</f>
        <v>46055</v>
      </c>
      <c r="S5" s="143">
        <f>'BAR BB| Open rates'!AK4</f>
        <v>46058</v>
      </c>
      <c r="T5" s="143">
        <f>'BAR BB| Open rates'!AL4</f>
        <v>46060</v>
      </c>
      <c r="U5" s="143">
        <f>'BAR BB| Open rates'!AM4</f>
        <v>46065</v>
      </c>
      <c r="V5" s="143">
        <f>'BAR BB| Open rates'!AN4</f>
        <v>46071</v>
      </c>
      <c r="W5" s="143">
        <f>'BAR BB| Open rates'!AO4</f>
        <v>46076</v>
      </c>
      <c r="X5" s="143">
        <f>'BAR BB| Open rates'!AP4</f>
        <v>46081</v>
      </c>
      <c r="Y5" s="143">
        <f>'BAR BB| Open rates'!AQ4</f>
        <v>46090</v>
      </c>
      <c r="Z5" s="143">
        <f>'BAR BB| Open rates'!AR4</f>
        <v>46102</v>
      </c>
      <c r="AA5" s="143">
        <f>'BAR BB| Open rates'!AS4</f>
        <v>46109</v>
      </c>
      <c r="AB5" s="143">
        <f>'BAR BB| Open rates'!AT4</f>
        <v>46112</v>
      </c>
      <c r="AC5" s="143">
        <f>'BAR BB| Open rates'!AU4</f>
        <v>46117</v>
      </c>
      <c r="AD5" s="143">
        <f>'BAR BB| Open rates'!AV4</f>
        <v>46121</v>
      </c>
      <c r="AE5" s="143">
        <f>'BAR BB| Open rates'!AW4</f>
        <v>46123</v>
      </c>
      <c r="AF5" s="143">
        <f>'BAR BB| Open rates'!AX4</f>
        <v>46124</v>
      </c>
    </row>
    <row r="6" spans="1:32" s="11" customFormat="1" ht="12.75" customHeight="1" x14ac:dyDescent="0.2">
      <c r="A6" s="33" t="s">
        <v>53</v>
      </c>
      <c r="B6" s="135"/>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row>
    <row r="7" spans="1:32" s="11" customFormat="1" ht="12.75" customHeight="1" x14ac:dyDescent="0.2">
      <c r="A7" s="42">
        <v>1</v>
      </c>
      <c r="B7" s="84">
        <f>'BAR BB| Open rates'!T6*0.9*0.85</f>
        <v>5049</v>
      </c>
      <c r="C7" s="84">
        <f>'BAR BB| Open rates'!U6*0.9*0.85</f>
        <v>5049</v>
      </c>
      <c r="D7" s="84">
        <f>'BAR BB| Open rates'!V6*0.9*0.85</f>
        <v>6961.5</v>
      </c>
      <c r="E7" s="84">
        <f>'BAR BB| Open rates'!W6*0.9*0.85</f>
        <v>6043.5</v>
      </c>
      <c r="F7" s="84">
        <f>'BAR BB| Open rates'!X6*0.9*0.85</f>
        <v>12163.5</v>
      </c>
      <c r="G7" s="84">
        <f>'BAR BB| Open rates'!Y6*0.9*0.85</f>
        <v>20578.5</v>
      </c>
      <c r="H7" s="84">
        <f>'BAR BB| Open rates'!Z6*0.9*0.85</f>
        <v>20578.5</v>
      </c>
      <c r="I7" s="84">
        <f>'BAR BB| Open rates'!AA6*0.9*0.85</f>
        <v>20578.5</v>
      </c>
      <c r="J7" s="84">
        <f>'BAR BB| Open rates'!AB6*0.9*0.85</f>
        <v>22873.5</v>
      </c>
      <c r="K7" s="84">
        <f>'BAR BB| Open rates'!AC6*0.9*0.85</f>
        <v>20578.5</v>
      </c>
      <c r="L7" s="84">
        <f>'BAR BB| Open rates'!AD6*0.9*0.85</f>
        <v>17518.5</v>
      </c>
      <c r="M7" s="84">
        <f>'BAR BB| Open rates'!AE6*0.9*0.85</f>
        <v>10633.5</v>
      </c>
      <c r="N7" s="84">
        <f>'BAR BB| Open rates'!AF6*0.9*0.85</f>
        <v>12163.5</v>
      </c>
      <c r="O7" s="84">
        <f>'BAR BB| Open rates'!AG6*0.9*0.85</f>
        <v>13693.5</v>
      </c>
      <c r="P7" s="84">
        <f>'BAR BB| Open rates'!AH6*0.9*0.85</f>
        <v>12163.5</v>
      </c>
      <c r="Q7" s="84">
        <f>'BAR BB| Open rates'!AI6*0.9*0.85</f>
        <v>13693.5</v>
      </c>
      <c r="R7" s="84">
        <f>'BAR BB| Open rates'!AJ6*0.9*0.85</f>
        <v>15223.5</v>
      </c>
      <c r="S7" s="84">
        <f>'BAR BB| Open rates'!AK6*0.9*0.85</f>
        <v>15223.5</v>
      </c>
      <c r="T7" s="84">
        <f>'BAR BB| Open rates'!AL6*0.9*0.85</f>
        <v>18283.5</v>
      </c>
      <c r="U7" s="84">
        <f>'BAR BB| Open rates'!AM6*0.9*0.85</f>
        <v>15223.5</v>
      </c>
      <c r="V7" s="84">
        <f>'BAR BB| Open rates'!AN6*0.9*0.85</f>
        <v>21343.5</v>
      </c>
      <c r="W7" s="84">
        <f>'BAR BB| Open rates'!AO6*0.9*0.85</f>
        <v>21343.5</v>
      </c>
      <c r="X7" s="84">
        <f>'BAR BB| Open rates'!AP6*0.9*0.85</f>
        <v>15223.5</v>
      </c>
      <c r="Y7" s="84">
        <f>'BAR BB| Open rates'!AQ6*0.9*0.85</f>
        <v>10633.5</v>
      </c>
      <c r="Z7" s="84">
        <f>'BAR BB| Open rates'!AR6*0.9*0.85</f>
        <v>7726.5</v>
      </c>
      <c r="AA7" s="84">
        <f>'BAR BB| Open rates'!AS6*0.9*0.85</f>
        <v>6961.5</v>
      </c>
      <c r="AB7" s="84">
        <f>'BAR BB| Open rates'!AT6*0.9*0.85</f>
        <v>6043.5</v>
      </c>
      <c r="AC7" s="84">
        <f>'BAR BB| Open rates'!AU6*0.9*0.85</f>
        <v>6043.5</v>
      </c>
      <c r="AD7" s="84">
        <f>'BAR BB| Open rates'!AV6*0.9*0.85</f>
        <v>4513.5</v>
      </c>
      <c r="AE7" s="84">
        <f>'BAR BB| Open rates'!AW6*0.9*0.85</f>
        <v>5049</v>
      </c>
      <c r="AF7" s="84">
        <f>'BAR BB| Open rates'!AX6*0.9*0.85</f>
        <v>4513.5</v>
      </c>
    </row>
    <row r="8" spans="1:32" s="11" customFormat="1" ht="12.75" customHeight="1" x14ac:dyDescent="0.2">
      <c r="A8" s="42">
        <v>2</v>
      </c>
      <c r="B8" s="84">
        <f>'BAR BB| Open rates'!T7*0.9*0.85</f>
        <v>6196.5</v>
      </c>
      <c r="C8" s="84">
        <f>'BAR BB| Open rates'!U7*0.9*0.85</f>
        <v>6196.5</v>
      </c>
      <c r="D8" s="84">
        <f>'BAR BB| Open rates'!V7*0.9*0.85</f>
        <v>8109</v>
      </c>
      <c r="E8" s="84">
        <f>'BAR BB| Open rates'!W7*0.9*0.85</f>
        <v>7191</v>
      </c>
      <c r="F8" s="84">
        <f>'BAR BB| Open rates'!X7*0.9*0.85</f>
        <v>13311</v>
      </c>
      <c r="G8" s="84">
        <f>'BAR BB| Open rates'!Y7*0.9*0.85</f>
        <v>22108.5</v>
      </c>
      <c r="H8" s="84">
        <f>'BAR BB| Open rates'!Z7*0.9*0.85</f>
        <v>22108.5</v>
      </c>
      <c r="I8" s="84">
        <f>'BAR BB| Open rates'!AA7*0.9*0.85</f>
        <v>22108.5</v>
      </c>
      <c r="J8" s="84">
        <f>'BAR BB| Open rates'!AB7*0.9*0.85</f>
        <v>24403.5</v>
      </c>
      <c r="K8" s="84">
        <f>'BAR BB| Open rates'!AC7*0.9*0.85</f>
        <v>22108.5</v>
      </c>
      <c r="L8" s="84">
        <f>'BAR BB| Open rates'!AD7*0.9*0.85</f>
        <v>19048.5</v>
      </c>
      <c r="M8" s="84">
        <f>'BAR BB| Open rates'!AE7*0.9*0.85</f>
        <v>12163.5</v>
      </c>
      <c r="N8" s="84">
        <f>'BAR BB| Open rates'!AF7*0.9*0.85</f>
        <v>13693.5</v>
      </c>
      <c r="O8" s="84">
        <f>'BAR BB| Open rates'!AG7*0.9*0.85</f>
        <v>15223.5</v>
      </c>
      <c r="P8" s="84">
        <f>'BAR BB| Open rates'!AH7*0.9*0.85</f>
        <v>13693.5</v>
      </c>
      <c r="Q8" s="84">
        <f>'BAR BB| Open rates'!AI7*0.9*0.85</f>
        <v>15223.5</v>
      </c>
      <c r="R8" s="84">
        <f>'BAR BB| Open rates'!AJ7*0.9*0.85</f>
        <v>16753.5</v>
      </c>
      <c r="S8" s="84">
        <f>'BAR BB| Open rates'!AK7*0.9*0.85</f>
        <v>16753.5</v>
      </c>
      <c r="T8" s="84">
        <f>'BAR BB| Open rates'!AL7*0.9*0.85</f>
        <v>19813.5</v>
      </c>
      <c r="U8" s="84">
        <f>'BAR BB| Open rates'!AM7*0.9*0.85</f>
        <v>16753.5</v>
      </c>
      <c r="V8" s="84">
        <f>'BAR BB| Open rates'!AN7*0.9*0.85</f>
        <v>22873.5</v>
      </c>
      <c r="W8" s="84">
        <f>'BAR BB| Open rates'!AO7*0.9*0.85</f>
        <v>22873.5</v>
      </c>
      <c r="X8" s="84">
        <f>'BAR BB| Open rates'!AP7*0.9*0.85</f>
        <v>16753.5</v>
      </c>
      <c r="Y8" s="84">
        <f>'BAR BB| Open rates'!AQ7*0.9*0.85</f>
        <v>12163.5</v>
      </c>
      <c r="Z8" s="84">
        <f>'BAR BB| Open rates'!AR7*0.9*0.85</f>
        <v>9256.5</v>
      </c>
      <c r="AA8" s="84">
        <f>'BAR BB| Open rates'!AS7*0.9*0.85</f>
        <v>8491.5</v>
      </c>
      <c r="AB8" s="84">
        <f>'BAR BB| Open rates'!AT7*0.9*0.85</f>
        <v>7573.5</v>
      </c>
      <c r="AC8" s="84">
        <f>'BAR BB| Open rates'!AU7*0.9*0.85</f>
        <v>7573.5</v>
      </c>
      <c r="AD8" s="84">
        <f>'BAR BB| Open rates'!AV7*0.9*0.85</f>
        <v>6043.5</v>
      </c>
      <c r="AE8" s="84">
        <f>'BAR BB| Open rates'!AW7*0.9*0.85</f>
        <v>6579</v>
      </c>
      <c r="AF8" s="84">
        <f>'BAR BB| Open rates'!AX7*0.9*0.85</f>
        <v>6043.5</v>
      </c>
    </row>
    <row r="9" spans="1:32" s="11" customFormat="1" ht="12.75" customHeight="1" x14ac:dyDescent="0.2">
      <c r="A9" s="33" t="s">
        <v>54</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row>
    <row r="10" spans="1:32" s="11" customFormat="1" ht="12.75" customHeight="1" x14ac:dyDescent="0.2">
      <c r="A10" s="42">
        <v>1</v>
      </c>
      <c r="B10" s="84">
        <f>'BAR BB| Open rates'!T9*0.9*0.85</f>
        <v>6579</v>
      </c>
      <c r="C10" s="84">
        <f>'BAR BB| Open rates'!U9*0.9*0.85</f>
        <v>6579</v>
      </c>
      <c r="D10" s="84">
        <f>'BAR BB| Open rates'!V9*0.9*0.85</f>
        <v>8491.5</v>
      </c>
      <c r="E10" s="84">
        <f>'BAR BB| Open rates'!W9*0.9*0.85</f>
        <v>7573.5</v>
      </c>
      <c r="F10" s="84">
        <f>'BAR BB| Open rates'!X9*0.9*0.85</f>
        <v>13693.5</v>
      </c>
      <c r="G10" s="84">
        <f>'BAR BB| Open rates'!Y9*0.9*0.85</f>
        <v>27463.5</v>
      </c>
      <c r="H10" s="84">
        <f>'BAR BB| Open rates'!Z9*0.9*0.85</f>
        <v>27463.5</v>
      </c>
      <c r="I10" s="84">
        <f>'BAR BB| Open rates'!AA9*0.9*0.85</f>
        <v>27463.5</v>
      </c>
      <c r="J10" s="84">
        <f>'BAR BB| Open rates'!AB9*0.9*0.85</f>
        <v>29758.5</v>
      </c>
      <c r="K10" s="84">
        <f>'BAR BB| Open rates'!AC9*0.9*0.85</f>
        <v>27463.5</v>
      </c>
      <c r="L10" s="84">
        <f>'BAR BB| Open rates'!AD9*0.9*0.85</f>
        <v>22108.5</v>
      </c>
      <c r="M10" s="84">
        <f>'BAR BB| Open rates'!AE9*0.9*0.85</f>
        <v>15223.5</v>
      </c>
      <c r="N10" s="84">
        <f>'BAR BB| Open rates'!AF9*0.9*0.85</f>
        <v>16753.5</v>
      </c>
      <c r="O10" s="84">
        <f>'BAR BB| Open rates'!AG9*0.9*0.85</f>
        <v>18283.5</v>
      </c>
      <c r="P10" s="84">
        <f>'BAR BB| Open rates'!AH9*0.9*0.85</f>
        <v>16753.5</v>
      </c>
      <c r="Q10" s="84">
        <f>'BAR BB| Open rates'!AI9*0.9*0.85</f>
        <v>18283.5</v>
      </c>
      <c r="R10" s="84">
        <f>'BAR BB| Open rates'!AJ9*0.9*0.85</f>
        <v>19813.5</v>
      </c>
      <c r="S10" s="84">
        <f>'BAR BB| Open rates'!AK9*0.9*0.85</f>
        <v>21343.5</v>
      </c>
      <c r="T10" s="84">
        <f>'BAR BB| Open rates'!AL9*0.9*0.85</f>
        <v>24403.5</v>
      </c>
      <c r="U10" s="84">
        <f>'BAR BB| Open rates'!AM9*0.9*0.85</f>
        <v>21343.5</v>
      </c>
      <c r="V10" s="84">
        <f>'BAR BB| Open rates'!AN9*0.9*0.85</f>
        <v>27463.5</v>
      </c>
      <c r="W10" s="84">
        <f>'BAR BB| Open rates'!AO9*0.9*0.85</f>
        <v>28993.5</v>
      </c>
      <c r="X10" s="84">
        <f>'BAR BB| Open rates'!AP9*0.9*0.85</f>
        <v>19813.5</v>
      </c>
      <c r="Y10" s="84">
        <f>'BAR BB| Open rates'!AQ9*0.9*0.85</f>
        <v>15223.5</v>
      </c>
      <c r="Z10" s="84">
        <f>'BAR BB| Open rates'!AR9*0.9*0.85</f>
        <v>12316.5</v>
      </c>
      <c r="AA10" s="84">
        <f>'BAR BB| Open rates'!AS9*0.9*0.85</f>
        <v>11551.5</v>
      </c>
      <c r="AB10" s="84">
        <f>'BAR BB| Open rates'!AT9*0.9*0.85</f>
        <v>10633.5</v>
      </c>
      <c r="AC10" s="84">
        <f>'BAR BB| Open rates'!AU9*0.9*0.85</f>
        <v>8338.5</v>
      </c>
      <c r="AD10" s="84">
        <f>'BAR BB| Open rates'!AV9*0.9*0.85</f>
        <v>9103.5</v>
      </c>
      <c r="AE10" s="84">
        <f>'BAR BB| Open rates'!AW9*0.9*0.85</f>
        <v>9639</v>
      </c>
      <c r="AF10" s="84">
        <f>'BAR BB| Open rates'!AX9*0.9*0.85</f>
        <v>9103.5</v>
      </c>
    </row>
    <row r="11" spans="1:32" s="11" customFormat="1" ht="12.75" customHeight="1" x14ac:dyDescent="0.2">
      <c r="A11" s="42">
        <v>2</v>
      </c>
      <c r="B11" s="84">
        <f>'BAR BB| Open rates'!T10*0.9*0.85</f>
        <v>7726.5</v>
      </c>
      <c r="C11" s="84">
        <f>'BAR BB| Open rates'!U10*0.9*0.85</f>
        <v>7726.5</v>
      </c>
      <c r="D11" s="84">
        <f>'BAR BB| Open rates'!V10*0.9*0.85</f>
        <v>9639</v>
      </c>
      <c r="E11" s="84">
        <f>'BAR BB| Open rates'!W10*0.9*0.85</f>
        <v>8721</v>
      </c>
      <c r="F11" s="84">
        <f>'BAR BB| Open rates'!X10*0.9*0.85</f>
        <v>14841</v>
      </c>
      <c r="G11" s="84">
        <f>'BAR BB| Open rates'!Y10*0.9*0.85</f>
        <v>28993.5</v>
      </c>
      <c r="H11" s="84">
        <f>'BAR BB| Open rates'!Z10*0.9*0.85</f>
        <v>28993.5</v>
      </c>
      <c r="I11" s="84">
        <f>'BAR BB| Open rates'!AA10*0.9*0.85</f>
        <v>28993.5</v>
      </c>
      <c r="J11" s="84">
        <f>'BAR BB| Open rates'!AB10*0.9*0.85</f>
        <v>31288.5</v>
      </c>
      <c r="K11" s="84">
        <f>'BAR BB| Open rates'!AC10*0.9*0.85</f>
        <v>28993.5</v>
      </c>
      <c r="L11" s="84">
        <f>'BAR BB| Open rates'!AD10*0.9*0.85</f>
        <v>23638.5</v>
      </c>
      <c r="M11" s="84">
        <f>'BAR BB| Open rates'!AE10*0.9*0.85</f>
        <v>16753.5</v>
      </c>
      <c r="N11" s="84">
        <f>'BAR BB| Open rates'!AF10*0.9*0.85</f>
        <v>18283.5</v>
      </c>
      <c r="O11" s="84">
        <f>'BAR BB| Open rates'!AG10*0.9*0.85</f>
        <v>19813.5</v>
      </c>
      <c r="P11" s="84">
        <f>'BAR BB| Open rates'!AH10*0.9*0.85</f>
        <v>18283.5</v>
      </c>
      <c r="Q11" s="84">
        <f>'BAR BB| Open rates'!AI10*0.9*0.85</f>
        <v>19813.5</v>
      </c>
      <c r="R11" s="84">
        <f>'BAR BB| Open rates'!AJ10*0.9*0.85</f>
        <v>21343.5</v>
      </c>
      <c r="S11" s="84">
        <f>'BAR BB| Open rates'!AK10*0.9*0.85</f>
        <v>22873.5</v>
      </c>
      <c r="T11" s="84">
        <f>'BAR BB| Open rates'!AL10*0.9*0.85</f>
        <v>25933.5</v>
      </c>
      <c r="U11" s="84">
        <f>'BAR BB| Open rates'!AM10*0.9*0.85</f>
        <v>22873.5</v>
      </c>
      <c r="V11" s="84">
        <f>'BAR BB| Open rates'!AN10*0.9*0.85</f>
        <v>28993.5</v>
      </c>
      <c r="W11" s="84">
        <f>'BAR BB| Open rates'!AO10*0.9*0.85</f>
        <v>30523.5</v>
      </c>
      <c r="X11" s="84">
        <f>'BAR BB| Open rates'!AP10*0.9*0.85</f>
        <v>21343.5</v>
      </c>
      <c r="Y11" s="84">
        <f>'BAR BB| Open rates'!AQ10*0.9*0.85</f>
        <v>16753.5</v>
      </c>
      <c r="Z11" s="84">
        <f>'BAR BB| Open rates'!AR10*0.9*0.85</f>
        <v>13846.5</v>
      </c>
      <c r="AA11" s="84">
        <f>'BAR BB| Open rates'!AS10*0.9*0.85</f>
        <v>13081.5</v>
      </c>
      <c r="AB11" s="84">
        <f>'BAR BB| Open rates'!AT10*0.9*0.85</f>
        <v>12163.5</v>
      </c>
      <c r="AC11" s="84">
        <f>'BAR BB| Open rates'!AU10*0.9*0.85</f>
        <v>9868.5</v>
      </c>
      <c r="AD11" s="84">
        <f>'BAR BB| Open rates'!AV10*0.9*0.85</f>
        <v>10633.5</v>
      </c>
      <c r="AE11" s="84">
        <f>'BAR BB| Open rates'!AW10*0.9*0.85</f>
        <v>11169</v>
      </c>
      <c r="AF11" s="84">
        <f>'BAR BB| Open rates'!AX10*0.9*0.85</f>
        <v>10633.5</v>
      </c>
    </row>
    <row r="12" spans="1:32" s="11" customFormat="1" ht="12.75" customHeigh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row>
    <row r="13" spans="1:32" s="11" customFormat="1" ht="12.75" customHeight="1" x14ac:dyDescent="0.2">
      <c r="A13" s="42">
        <v>1</v>
      </c>
      <c r="B13" s="84">
        <f>'BAR BB| Open rates'!T12*0.9*0.85</f>
        <v>7344</v>
      </c>
      <c r="C13" s="84">
        <f>'BAR BB| Open rates'!U12*0.9*0.85</f>
        <v>7344</v>
      </c>
      <c r="D13" s="84">
        <f>'BAR BB| Open rates'!V12*0.9*0.85</f>
        <v>9256.5</v>
      </c>
      <c r="E13" s="84">
        <f>'BAR BB| Open rates'!W12*0.9*0.85</f>
        <v>8338.5</v>
      </c>
      <c r="F13" s="84">
        <f>'BAR BB| Open rates'!X12*0.9*0.85</f>
        <v>14458.5</v>
      </c>
      <c r="G13" s="84">
        <f>'BAR BB| Open rates'!Y12*0.9*0.85</f>
        <v>28993.5</v>
      </c>
      <c r="H13" s="84">
        <f>'BAR BB| Open rates'!Z12*0.9*0.85</f>
        <v>28993.5</v>
      </c>
      <c r="I13" s="84">
        <f>'BAR BB| Open rates'!AA12*0.9*0.85</f>
        <v>28993.5</v>
      </c>
      <c r="J13" s="84">
        <f>'BAR BB| Open rates'!AB12*0.9*0.85</f>
        <v>31288.5</v>
      </c>
      <c r="K13" s="84">
        <f>'BAR BB| Open rates'!AC12*0.9*0.85</f>
        <v>28993.5</v>
      </c>
      <c r="L13" s="84">
        <f>'BAR BB| Open rates'!AD12*0.9*0.85</f>
        <v>23638.5</v>
      </c>
      <c r="M13" s="84">
        <f>'BAR BB| Open rates'!AE12*0.9*0.85</f>
        <v>16753.5</v>
      </c>
      <c r="N13" s="84">
        <f>'BAR BB| Open rates'!AF12*0.9*0.85</f>
        <v>18283.5</v>
      </c>
      <c r="O13" s="84">
        <f>'BAR BB| Open rates'!AG12*0.9*0.85</f>
        <v>19813.5</v>
      </c>
      <c r="P13" s="84">
        <f>'BAR BB| Open rates'!AH12*0.9*0.85</f>
        <v>18283.5</v>
      </c>
      <c r="Q13" s="84">
        <f>'BAR BB| Open rates'!AI12*0.9*0.85</f>
        <v>19813.5</v>
      </c>
      <c r="R13" s="84">
        <f>'BAR BB| Open rates'!AJ12*0.9*0.85</f>
        <v>21343.5</v>
      </c>
      <c r="S13" s="84">
        <f>'BAR BB| Open rates'!AK12*0.9*0.85</f>
        <v>23638.5</v>
      </c>
      <c r="T13" s="84">
        <f>'BAR BB| Open rates'!AL12*0.9*0.85</f>
        <v>26698.5</v>
      </c>
      <c r="U13" s="84">
        <f>'BAR BB| Open rates'!AM12*0.9*0.85</f>
        <v>23638.5</v>
      </c>
      <c r="V13" s="84">
        <f>'BAR BB| Open rates'!AN12*0.9*0.85</f>
        <v>29758.5</v>
      </c>
      <c r="W13" s="84">
        <f>'BAR BB| Open rates'!AO12*0.9*0.85</f>
        <v>32818.5</v>
      </c>
      <c r="X13" s="84">
        <f>'BAR BB| Open rates'!AP12*0.9*0.85</f>
        <v>21343.5</v>
      </c>
      <c r="Y13" s="84">
        <f>'BAR BB| Open rates'!AQ12*0.9*0.85</f>
        <v>16753.5</v>
      </c>
      <c r="Z13" s="84">
        <f>'BAR BB| Open rates'!AR12*0.9*0.85</f>
        <v>13846.5</v>
      </c>
      <c r="AA13" s="84">
        <f>'BAR BB| Open rates'!AS12*0.9*0.85</f>
        <v>13081.5</v>
      </c>
      <c r="AB13" s="84">
        <f>'BAR BB| Open rates'!AT12*0.9*0.85</f>
        <v>12163.5</v>
      </c>
      <c r="AC13" s="84">
        <f>'BAR BB| Open rates'!AU12*0.9*0.85</f>
        <v>8721</v>
      </c>
      <c r="AD13" s="84">
        <f>'BAR BB| Open rates'!AV12*0.9*0.85</f>
        <v>10633.5</v>
      </c>
      <c r="AE13" s="84">
        <f>'BAR BB| Open rates'!AW12*0.9*0.85</f>
        <v>11169</v>
      </c>
      <c r="AF13" s="84">
        <f>'BAR BB| Open rates'!AX12*0.9*0.85</f>
        <v>10633.5</v>
      </c>
    </row>
    <row r="14" spans="1:32" s="11" customFormat="1" ht="12.75" customHeight="1" x14ac:dyDescent="0.2">
      <c r="A14" s="161">
        <v>2</v>
      </c>
      <c r="B14" s="84">
        <f>'BAR BB| Open rates'!T13*0.9*0.85</f>
        <v>8491.5</v>
      </c>
      <c r="C14" s="84">
        <f>'BAR BB| Open rates'!U13*0.9*0.85</f>
        <v>8491.5</v>
      </c>
      <c r="D14" s="84">
        <f>'BAR BB| Open rates'!V13*0.9*0.85</f>
        <v>10404</v>
      </c>
      <c r="E14" s="84">
        <f>'BAR BB| Open rates'!W13*0.9*0.85</f>
        <v>9486</v>
      </c>
      <c r="F14" s="84">
        <f>'BAR BB| Open rates'!X13*0.9*0.85</f>
        <v>15606</v>
      </c>
      <c r="G14" s="84">
        <f>'BAR BB| Open rates'!Y13*0.9*0.85</f>
        <v>30523.5</v>
      </c>
      <c r="H14" s="84">
        <f>'BAR BB| Open rates'!Z13*0.9*0.85</f>
        <v>30523.5</v>
      </c>
      <c r="I14" s="84">
        <f>'BAR BB| Open rates'!AA13*0.9*0.85</f>
        <v>30523.5</v>
      </c>
      <c r="J14" s="84">
        <f>'BAR BB| Open rates'!AB13*0.9*0.85</f>
        <v>32818.5</v>
      </c>
      <c r="K14" s="84">
        <f>'BAR BB| Open rates'!AC13*0.9*0.85</f>
        <v>30523.5</v>
      </c>
      <c r="L14" s="84">
        <f>'BAR BB| Open rates'!AD13*0.9*0.85</f>
        <v>25168.5</v>
      </c>
      <c r="M14" s="84">
        <f>'BAR BB| Open rates'!AE13*0.9*0.85</f>
        <v>18283.5</v>
      </c>
      <c r="N14" s="84">
        <f>'BAR BB| Open rates'!AF13*0.9*0.85</f>
        <v>19813.5</v>
      </c>
      <c r="O14" s="84">
        <f>'BAR BB| Open rates'!AG13*0.9*0.85</f>
        <v>21343.5</v>
      </c>
      <c r="P14" s="84">
        <f>'BAR BB| Open rates'!AH13*0.9*0.85</f>
        <v>19813.5</v>
      </c>
      <c r="Q14" s="84">
        <f>'BAR BB| Open rates'!AI13*0.9*0.85</f>
        <v>21343.5</v>
      </c>
      <c r="R14" s="84">
        <f>'BAR BB| Open rates'!AJ13*0.9*0.85</f>
        <v>22873.5</v>
      </c>
      <c r="S14" s="84">
        <f>'BAR BB| Open rates'!AK13*0.9*0.85</f>
        <v>25168.5</v>
      </c>
      <c r="T14" s="84">
        <f>'BAR BB| Open rates'!AL13*0.9*0.85</f>
        <v>28228.5</v>
      </c>
      <c r="U14" s="84">
        <f>'BAR BB| Open rates'!AM13*0.9*0.85</f>
        <v>25168.5</v>
      </c>
      <c r="V14" s="84">
        <f>'BAR BB| Open rates'!AN13*0.9*0.85</f>
        <v>31288.5</v>
      </c>
      <c r="W14" s="84">
        <f>'BAR BB| Open rates'!AO13*0.9*0.85</f>
        <v>34348.5</v>
      </c>
      <c r="X14" s="84">
        <f>'BAR BB| Open rates'!AP13*0.9*0.85</f>
        <v>22873.5</v>
      </c>
      <c r="Y14" s="84">
        <f>'BAR BB| Open rates'!AQ13*0.9*0.85</f>
        <v>18283.5</v>
      </c>
      <c r="Z14" s="84">
        <f>'BAR BB| Open rates'!AR13*0.9*0.85</f>
        <v>15376.5</v>
      </c>
      <c r="AA14" s="84">
        <f>'BAR BB| Open rates'!AS13*0.9*0.85</f>
        <v>14611.5</v>
      </c>
      <c r="AB14" s="84">
        <f>'BAR BB| Open rates'!AT13*0.9*0.85</f>
        <v>13693.5</v>
      </c>
      <c r="AC14" s="84">
        <f>'BAR BB| Open rates'!AU13*0.9*0.85</f>
        <v>10251</v>
      </c>
      <c r="AD14" s="84">
        <f>'BAR BB| Open rates'!AV13*0.9*0.85</f>
        <v>12163.5</v>
      </c>
      <c r="AE14" s="84">
        <f>'BAR BB| Open rates'!AW13*0.9*0.85</f>
        <v>12699</v>
      </c>
      <c r="AF14" s="84">
        <f>'BAR BB| Open rates'!AX13*0.9*0.85</f>
        <v>12163.5</v>
      </c>
    </row>
    <row r="15" spans="1:32" s="11" customFormat="1" ht="12.75" customHeight="1" x14ac:dyDescent="0.2">
      <c r="A15" s="123"/>
    </row>
    <row r="16" spans="1:32" x14ac:dyDescent="0.2">
      <c r="A16" s="277" t="s">
        <v>157</v>
      </c>
    </row>
    <row r="17" spans="1:1" x14ac:dyDescent="0.2">
      <c r="A17" s="277"/>
    </row>
    <row r="18" spans="1:1" ht="13.5" thickBot="1" x14ac:dyDescent="0.25">
      <c r="A18" s="123"/>
    </row>
    <row r="19" spans="1:1" s="11" customFormat="1" ht="266.25" customHeight="1" thickBot="1" x14ac:dyDescent="0.25">
      <c r="A19" s="202" t="s">
        <v>293</v>
      </c>
    </row>
    <row r="20" spans="1:1" s="11" customFormat="1" ht="12.75" customHeight="1" x14ac:dyDescent="0.2"/>
    <row r="21" spans="1:1" x14ac:dyDescent="0.2">
      <c r="A21" s="150" t="s">
        <v>80</v>
      </c>
    </row>
    <row r="22" spans="1:1" ht="25.5" customHeight="1" x14ac:dyDescent="0.2">
      <c r="A22" s="201" t="s">
        <v>291</v>
      </c>
    </row>
    <row r="23" spans="1:1" ht="49.5" customHeight="1" x14ac:dyDescent="0.2">
      <c r="A23" s="201" t="s">
        <v>292</v>
      </c>
    </row>
    <row r="24" spans="1:1" ht="12.75" customHeight="1" x14ac:dyDescent="0.2">
      <c r="A24"/>
    </row>
    <row r="25" spans="1:1" x14ac:dyDescent="0.2">
      <c r="A25" s="136" t="s">
        <v>58</v>
      </c>
    </row>
    <row r="26" spans="1:1" s="149" customFormat="1" ht="35.25" customHeight="1" x14ac:dyDescent="0.2">
      <c r="A26" s="137" t="s">
        <v>163</v>
      </c>
    </row>
    <row r="27" spans="1:1" s="149" customFormat="1" ht="35.25" customHeight="1" x14ac:dyDescent="0.2">
      <c r="A27" s="145" t="s">
        <v>188</v>
      </c>
    </row>
    <row r="28" spans="1:1" s="149" customFormat="1" ht="35.25" customHeight="1" x14ac:dyDescent="0.2">
      <c r="A28" s="137" t="s">
        <v>164</v>
      </c>
    </row>
    <row r="29" spans="1:1" s="149" customFormat="1" ht="13.5" customHeight="1" x14ac:dyDescent="0.2">
      <c r="A29" s="137" t="s">
        <v>165</v>
      </c>
    </row>
    <row r="30" spans="1:1" s="149" customFormat="1" ht="35.25" customHeight="1" x14ac:dyDescent="0.2">
      <c r="A30" s="137" t="s">
        <v>162</v>
      </c>
    </row>
    <row r="31" spans="1:1" ht="24" x14ac:dyDescent="0.2">
      <c r="A31" s="141" t="s">
        <v>173</v>
      </c>
    </row>
    <row r="32" spans="1:1" s="149" customFormat="1" ht="26.25" customHeight="1" x14ac:dyDescent="0.2">
      <c r="A32" s="151"/>
    </row>
    <row r="33" spans="1:1" s="149" customFormat="1" ht="12" customHeight="1" x14ac:dyDescent="0.2">
      <c r="A33" s="151"/>
    </row>
    <row r="34" spans="1:1" s="149" customFormat="1" ht="198.75" customHeight="1" x14ac:dyDescent="0.2">
      <c r="A34" s="178" t="s">
        <v>208</v>
      </c>
    </row>
    <row r="35" spans="1:1" x14ac:dyDescent="0.2">
      <c r="A35" s="142"/>
    </row>
    <row r="36" spans="1:1" ht="24" x14ac:dyDescent="0.2">
      <c r="A36" s="150" t="s">
        <v>92</v>
      </c>
    </row>
    <row r="37" spans="1:1" ht="40.5" hidden="1" customHeight="1" x14ac:dyDescent="0.2">
      <c r="A37" s="199" t="s">
        <v>222</v>
      </c>
    </row>
    <row r="38" spans="1:1" s="11" customFormat="1" ht="24" customHeight="1" x14ac:dyDescent="0.2">
      <c r="A38" s="203" t="s">
        <v>275</v>
      </c>
    </row>
    <row r="39" spans="1:1" x14ac:dyDescent="0.2">
      <c r="A39" s="13"/>
    </row>
    <row r="40" spans="1:1" x14ac:dyDescent="0.2">
      <c r="A40" s="138" t="s">
        <v>65</v>
      </c>
    </row>
    <row r="41" spans="1:1" ht="98.25" customHeight="1" x14ac:dyDescent="0.2">
      <c r="A41" s="146" t="s">
        <v>261</v>
      </c>
    </row>
    <row r="42" spans="1:1" x14ac:dyDescent="0.2">
      <c r="A42" s="132"/>
    </row>
    <row r="43" spans="1:1" x14ac:dyDescent="0.2">
      <c r="A43" s="139"/>
    </row>
    <row r="44" spans="1:1" x14ac:dyDescent="0.2">
      <c r="A44" s="139"/>
    </row>
    <row r="45" spans="1:1" x14ac:dyDescent="0.2">
      <c r="A45" s="139"/>
    </row>
    <row r="46" spans="1:1" x14ac:dyDescent="0.2">
      <c r="A46" s="139"/>
    </row>
    <row r="47" spans="1:1" x14ac:dyDescent="0.2">
      <c r="A47" s="139"/>
    </row>
    <row r="48" spans="1:1" x14ac:dyDescent="0.2">
      <c r="A48" s="139"/>
    </row>
    <row r="49" spans="1:1" x14ac:dyDescent="0.2">
      <c r="A49" s="139"/>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sheetData>
  <mergeCells count="1">
    <mergeCell ref="A16:A17"/>
  </mergeCells>
  <pageMargins left="0.7" right="0.7" top="0.75" bottom="0.75" header="0.3" footer="0.3"/>
  <pageSetup paperSize="9" orientation="portrait"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92D050"/>
  </sheetPr>
  <dimension ref="A1:B285"/>
  <sheetViews>
    <sheetView workbookViewId="0">
      <pane xSplit="1" topLeftCell="B1" activePane="topRight" state="frozen"/>
      <selection activeCell="A10" sqref="A10"/>
      <selection pane="topRight" activeCell="C7" sqref="C7"/>
    </sheetView>
  </sheetViews>
  <sheetFormatPr defaultColWidth="9.85546875" defaultRowHeight="12.75" x14ac:dyDescent="0.2"/>
  <cols>
    <col min="1" max="1" width="44.7109375" style="5" customWidth="1"/>
  </cols>
  <sheetData>
    <row r="1" spans="1:2" ht="24" x14ac:dyDescent="0.2">
      <c r="A1" s="47" t="s">
        <v>50</v>
      </c>
    </row>
    <row r="2" spans="1:2" ht="24" x14ac:dyDescent="0.2">
      <c r="A2" s="134" t="s">
        <v>243</v>
      </c>
    </row>
    <row r="3" spans="1:2" s="11" customFormat="1" ht="21.75" customHeight="1" x14ac:dyDescent="0.2">
      <c r="A3" s="194" t="s">
        <v>237</v>
      </c>
      <c r="B3" s="73" t="e">
        <f>'BAR BB| Open rates'!#REF!</f>
        <v>#REF!</v>
      </c>
    </row>
    <row r="4" spans="1:2" s="11" customFormat="1" ht="21.75" customHeight="1" x14ac:dyDescent="0.2">
      <c r="A4" s="74"/>
      <c r="B4" s="73" t="e">
        <f>'BAR BB| Open rates'!#REF!</f>
        <v>#REF!</v>
      </c>
    </row>
    <row r="5" spans="1:2" s="11" customFormat="1" x14ac:dyDescent="0.2">
      <c r="A5" s="33" t="s">
        <v>53</v>
      </c>
      <c r="B5" s="135"/>
    </row>
    <row r="6" spans="1:2" s="11" customFormat="1" x14ac:dyDescent="0.2">
      <c r="A6" s="42">
        <v>1</v>
      </c>
      <c r="B6" s="84" t="e">
        <f>'BAR BB| Open rates'!#REF!*0.9*0.87</f>
        <v>#REF!</v>
      </c>
    </row>
    <row r="7" spans="1:2" s="11" customFormat="1" x14ac:dyDescent="0.2">
      <c r="A7" s="42">
        <v>2</v>
      </c>
      <c r="B7" s="84" t="e">
        <f>'BAR BB| Open rates'!#REF!*0.9*0.87</f>
        <v>#REF!</v>
      </c>
    </row>
    <row r="8" spans="1:2" s="11" customFormat="1" x14ac:dyDescent="0.2">
      <c r="A8" s="33" t="s">
        <v>54</v>
      </c>
      <c r="B8" s="84"/>
    </row>
    <row r="9" spans="1:2" s="11" customFormat="1" x14ac:dyDescent="0.2">
      <c r="A9" s="42">
        <v>1</v>
      </c>
      <c r="B9" s="84" t="e">
        <f>'BAR BB| Open rates'!#REF!*0.9*0.87</f>
        <v>#REF!</v>
      </c>
    </row>
    <row r="10" spans="1:2" s="11" customFormat="1" x14ac:dyDescent="0.2">
      <c r="A10" s="42">
        <v>2</v>
      </c>
      <c r="B10" s="84" t="e">
        <f>'BAR BB| Open rates'!#REF!*0.9*0.87</f>
        <v>#REF!</v>
      </c>
    </row>
    <row r="11" spans="1:2" s="11" customFormat="1" x14ac:dyDescent="0.2">
      <c r="A11" s="33" t="s">
        <v>151</v>
      </c>
      <c r="B11" s="84"/>
    </row>
    <row r="12" spans="1:2" s="11" customFormat="1" x14ac:dyDescent="0.2">
      <c r="A12" s="42">
        <v>1</v>
      </c>
      <c r="B12" s="84" t="e">
        <f>'BAR BB| Open rates'!#REF!*0.9*0.87</f>
        <v>#REF!</v>
      </c>
    </row>
    <row r="13" spans="1:2" s="11" customFormat="1" x14ac:dyDescent="0.2">
      <c r="A13" s="42">
        <v>2</v>
      </c>
      <c r="B13" s="84" t="e">
        <f>'BAR BB| Open rates'!#REF!*0.9*0.87</f>
        <v>#REF!</v>
      </c>
    </row>
    <row r="14" spans="1:2" x14ac:dyDescent="0.2">
      <c r="A14" s="47"/>
    </row>
    <row r="15" spans="1:2" x14ac:dyDescent="0.2">
      <c r="A15" s="277" t="s">
        <v>157</v>
      </c>
    </row>
    <row r="16" spans="1:2" x14ac:dyDescent="0.2">
      <c r="A16" s="277"/>
    </row>
    <row r="17" spans="1:1" x14ac:dyDescent="0.2">
      <c r="A17" s="123"/>
    </row>
    <row r="18" spans="1:1" s="11" customFormat="1" ht="41.25" customHeight="1" x14ac:dyDescent="0.2">
      <c r="A18" s="316" t="s">
        <v>230</v>
      </c>
    </row>
    <row r="19" spans="1:1" s="11" customFormat="1" ht="41.25" customHeight="1" x14ac:dyDescent="0.2">
      <c r="A19" s="316"/>
    </row>
    <row r="20" spans="1:1" s="11" customFormat="1" ht="41.25" customHeight="1" x14ac:dyDescent="0.2">
      <c r="A20" s="316"/>
    </row>
    <row r="21" spans="1:1" s="11" customFormat="1" ht="41.25" customHeight="1" x14ac:dyDescent="0.2">
      <c r="A21" s="316"/>
    </row>
    <row r="22" spans="1:1" ht="12.75" customHeight="1" x14ac:dyDescent="0.2">
      <c r="A22"/>
    </row>
    <row r="23" spans="1:1" x14ac:dyDescent="0.2">
      <c r="A23" s="134" t="s">
        <v>80</v>
      </c>
    </row>
    <row r="24" spans="1:1" ht="24" x14ac:dyDescent="0.2">
      <c r="A24" s="137" t="s">
        <v>259</v>
      </c>
    </row>
    <row r="25" spans="1:1" ht="24" x14ac:dyDescent="0.2">
      <c r="A25" s="137" t="s">
        <v>260</v>
      </c>
    </row>
    <row r="26" spans="1:1" x14ac:dyDescent="0.2">
      <c r="A26" s="22"/>
    </row>
    <row r="27" spans="1:1" x14ac:dyDescent="0.2">
      <c r="A27" s="136" t="s">
        <v>58</v>
      </c>
    </row>
    <row r="28" spans="1:1" ht="24" x14ac:dyDescent="0.2">
      <c r="A28" s="165" t="s">
        <v>178</v>
      </c>
    </row>
    <row r="29" spans="1:1" s="149" customFormat="1" ht="35.25" customHeight="1" x14ac:dyDescent="0.2">
      <c r="A29" s="137" t="s">
        <v>163</v>
      </c>
    </row>
    <row r="30" spans="1:1" s="149" customFormat="1" ht="35.25" customHeight="1" x14ac:dyDescent="0.2">
      <c r="A30" s="145" t="s">
        <v>188</v>
      </c>
    </row>
    <row r="31" spans="1:1" s="149" customFormat="1" ht="35.25" customHeight="1" x14ac:dyDescent="0.2">
      <c r="A31" s="137" t="s">
        <v>164</v>
      </c>
    </row>
    <row r="32" spans="1:1" s="149" customFormat="1" ht="13.5" customHeight="1" x14ac:dyDescent="0.2">
      <c r="A32" s="137" t="s">
        <v>165</v>
      </c>
    </row>
    <row r="33" spans="1:1" s="149" customFormat="1" ht="35.25" customHeight="1" x14ac:dyDescent="0.2">
      <c r="A33" s="137" t="s">
        <v>162</v>
      </c>
    </row>
    <row r="34" spans="1:1" x14ac:dyDescent="0.2">
      <c r="A34" s="141" t="s">
        <v>102</v>
      </c>
    </row>
    <row r="35" spans="1:1" ht="24" x14ac:dyDescent="0.2">
      <c r="A35" s="141" t="s">
        <v>179</v>
      </c>
    </row>
    <row r="36" spans="1:1" ht="72" customHeight="1" x14ac:dyDescent="0.2">
      <c r="A36" s="166" t="s">
        <v>103</v>
      </c>
    </row>
    <row r="37" spans="1:1" x14ac:dyDescent="0.2">
      <c r="A37" s="142"/>
    </row>
    <row r="38" spans="1:1" ht="36" x14ac:dyDescent="0.2">
      <c r="A38" s="170" t="s">
        <v>180</v>
      </c>
    </row>
    <row r="39" spans="1:1" s="11" customFormat="1" ht="27.75" customHeight="1" x14ac:dyDescent="0.2">
      <c r="A39" s="167" t="s">
        <v>231</v>
      </c>
    </row>
    <row r="40" spans="1:1" x14ac:dyDescent="0.2">
      <c r="A40" s="13"/>
    </row>
    <row r="41" spans="1:1" x14ac:dyDescent="0.2">
      <c r="A41" s="138" t="s">
        <v>65</v>
      </c>
    </row>
    <row r="42" spans="1:1" ht="48" x14ac:dyDescent="0.2">
      <c r="A42" s="140" t="s">
        <v>104</v>
      </c>
    </row>
    <row r="43" spans="1:1" ht="36" x14ac:dyDescent="0.2">
      <c r="A43" s="140" t="s">
        <v>105</v>
      </c>
    </row>
    <row r="44" spans="1:1" x14ac:dyDescent="0.2">
      <c r="A44" s="132"/>
    </row>
    <row r="45" spans="1:1" ht="26.25" x14ac:dyDescent="0.2">
      <c r="A45" s="136" t="s">
        <v>241</v>
      </c>
    </row>
    <row r="46" spans="1:1" x14ac:dyDescent="0.2">
      <c r="A46" s="139"/>
    </row>
    <row r="47" spans="1:1" s="11" customFormat="1" ht="36" x14ac:dyDescent="0.2">
      <c r="A47" s="174" t="s">
        <v>232</v>
      </c>
    </row>
    <row r="48" spans="1:1" s="11" customFormat="1" x14ac:dyDescent="0.2">
      <c r="A48" s="168" t="s">
        <v>181</v>
      </c>
    </row>
    <row r="49" spans="1:1" s="11" customFormat="1" ht="12.75" customHeight="1" x14ac:dyDescent="0.2">
      <c r="A49" s="168"/>
    </row>
    <row r="50" spans="1:1" s="11" customFormat="1" x14ac:dyDescent="0.2">
      <c r="A50" s="174" t="s">
        <v>267</v>
      </c>
    </row>
    <row r="51" spans="1:1" s="11" customFormat="1" x14ac:dyDescent="0.2">
      <c r="A51" s="175" t="s">
        <v>255</v>
      </c>
    </row>
    <row r="52" spans="1:1" s="11" customFormat="1" ht="12.75" customHeight="1" x14ac:dyDescent="0.2">
      <c r="A52" s="140"/>
    </row>
    <row r="53" spans="1:1" s="11" customFormat="1" x14ac:dyDescent="0.2">
      <c r="A53" s="174" t="s">
        <v>268</v>
      </c>
    </row>
    <row r="54" spans="1:1" s="11" customFormat="1" ht="42.75" customHeight="1" x14ac:dyDescent="0.2">
      <c r="A54" s="168" t="s">
        <v>256</v>
      </c>
    </row>
    <row r="55" spans="1:1" s="11" customFormat="1" x14ac:dyDescent="0.2">
      <c r="A55" s="173"/>
    </row>
    <row r="56" spans="1:1" s="11" customFormat="1" ht="23.25" customHeight="1" x14ac:dyDescent="0.2">
      <c r="A56" s="174" t="s">
        <v>269</v>
      </c>
    </row>
    <row r="57" spans="1:1" s="11" customFormat="1" x14ac:dyDescent="0.2">
      <c r="A57" s="175" t="s">
        <v>233</v>
      </c>
    </row>
    <row r="58" spans="1:1" s="11" customFormat="1" x14ac:dyDescent="0.2">
      <c r="A58" s="175"/>
    </row>
    <row r="59" spans="1:1" s="11" customFormat="1" x14ac:dyDescent="0.2">
      <c r="A59" s="174" t="s">
        <v>270</v>
      </c>
    </row>
    <row r="60" spans="1:1" s="11" customFormat="1" x14ac:dyDescent="0.2">
      <c r="A60" s="175" t="s">
        <v>234</v>
      </c>
    </row>
    <row r="61" spans="1:1" s="11" customFormat="1" x14ac:dyDescent="0.2">
      <c r="A61" s="168"/>
    </row>
    <row r="62" spans="1:1" ht="24" x14ac:dyDescent="0.2">
      <c r="A62" s="134" t="s">
        <v>242</v>
      </c>
    </row>
    <row r="63" spans="1:1" s="11" customFormat="1" ht="24" x14ac:dyDescent="0.2">
      <c r="A63" s="174" t="s">
        <v>235</v>
      </c>
    </row>
    <row r="64" spans="1:1" s="11" customFormat="1" x14ac:dyDescent="0.2">
      <c r="A64" s="168" t="s">
        <v>182</v>
      </c>
    </row>
    <row r="65" spans="1:1" s="11" customFormat="1" x14ac:dyDescent="0.2">
      <c r="A65" s="140"/>
    </row>
    <row r="66" spans="1:1" s="11" customFormat="1" ht="24" x14ac:dyDescent="0.2">
      <c r="A66" s="174" t="s">
        <v>271</v>
      </c>
    </row>
    <row r="67" spans="1:1" s="11" customFormat="1" x14ac:dyDescent="0.2">
      <c r="A67" s="168" t="s">
        <v>257</v>
      </c>
    </row>
    <row r="68" spans="1:1" s="11" customFormat="1" x14ac:dyDescent="0.2">
      <c r="A68" s="140"/>
    </row>
    <row r="69" spans="1:1" s="11" customFormat="1" x14ac:dyDescent="0.2">
      <c r="A69" s="174" t="s">
        <v>272</v>
      </c>
    </row>
    <row r="70" spans="1:1" s="11" customFormat="1" ht="36" x14ac:dyDescent="0.2">
      <c r="A70" s="168" t="s">
        <v>258</v>
      </c>
    </row>
    <row r="71" spans="1:1" s="11" customFormat="1" x14ac:dyDescent="0.2">
      <c r="A71" s="140"/>
    </row>
    <row r="72" spans="1:1" s="11" customFormat="1" ht="24" x14ac:dyDescent="0.2">
      <c r="A72" s="174" t="s">
        <v>273</v>
      </c>
    </row>
    <row r="73" spans="1:1" s="11" customFormat="1" x14ac:dyDescent="0.2">
      <c r="A73" s="168" t="s">
        <v>236</v>
      </c>
    </row>
    <row r="74" spans="1:1" x14ac:dyDescent="0.2">
      <c r="A74" s="139"/>
    </row>
    <row r="75" spans="1:1" x14ac:dyDescent="0.2">
      <c r="A75" s="174" t="s">
        <v>274</v>
      </c>
    </row>
    <row r="76" spans="1:1" x14ac:dyDescent="0.2">
      <c r="A76" s="168" t="s">
        <v>234</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92D050"/>
  </sheetPr>
  <dimension ref="A1:B297"/>
  <sheetViews>
    <sheetView workbookViewId="0">
      <pane xSplit="1" topLeftCell="B1" activePane="topRight" state="frozen"/>
      <selection activeCell="A10" sqref="A10"/>
      <selection pane="topRight" activeCell="C10" sqref="C10"/>
    </sheetView>
  </sheetViews>
  <sheetFormatPr defaultColWidth="10.140625" defaultRowHeight="12.75" x14ac:dyDescent="0.2"/>
  <cols>
    <col min="1" max="1" width="40.28515625" style="5" customWidth="1"/>
  </cols>
  <sheetData>
    <row r="1" spans="1:2" ht="24" x14ac:dyDescent="0.2">
      <c r="A1" s="47" t="s">
        <v>50</v>
      </c>
    </row>
    <row r="2" spans="1:2" ht="24" x14ac:dyDescent="0.2">
      <c r="A2" s="134" t="s">
        <v>243</v>
      </c>
    </row>
    <row r="3" spans="1:2" s="11" customFormat="1" ht="21.75" customHeight="1" x14ac:dyDescent="0.2">
      <c r="A3" s="194" t="s">
        <v>238</v>
      </c>
      <c r="B3" s="73" t="e">
        <f>'BAR BB| Open rates'!#REF!</f>
        <v>#REF!</v>
      </c>
    </row>
    <row r="4" spans="1:2" s="11" customFormat="1" ht="21.75" customHeight="1" x14ac:dyDescent="0.2">
      <c r="A4" s="74"/>
      <c r="B4" s="73" t="e">
        <f>'BAR BB| Open rates'!#REF!</f>
        <v>#REF!</v>
      </c>
    </row>
    <row r="5" spans="1:2" s="11" customFormat="1" x14ac:dyDescent="0.2">
      <c r="A5" s="33" t="s">
        <v>53</v>
      </c>
      <c r="B5" s="135"/>
    </row>
    <row r="6" spans="1:2" s="11" customFormat="1" x14ac:dyDescent="0.2">
      <c r="A6" s="42">
        <v>1</v>
      </c>
      <c r="B6" s="84" t="e">
        <f>'BAR BB| Open rates'!#REF!*0.9*0.87+25</f>
        <v>#REF!</v>
      </c>
    </row>
    <row r="7" spans="1:2" s="11" customFormat="1" x14ac:dyDescent="0.2">
      <c r="A7" s="42">
        <v>2</v>
      </c>
      <c r="B7" s="84" t="e">
        <f>'BAR BB| Open rates'!#REF!*0.9*0.87+25</f>
        <v>#REF!</v>
      </c>
    </row>
    <row r="8" spans="1:2" s="11" customFormat="1" x14ac:dyDescent="0.2">
      <c r="A8" s="33" t="s">
        <v>54</v>
      </c>
      <c r="B8" s="84"/>
    </row>
    <row r="9" spans="1:2" s="11" customFormat="1" x14ac:dyDescent="0.2">
      <c r="A9" s="42">
        <v>1</v>
      </c>
      <c r="B9" s="84" t="e">
        <f>'BAR BB| Open rates'!#REF!*0.9*0.87+25</f>
        <v>#REF!</v>
      </c>
    </row>
    <row r="10" spans="1:2" s="11" customFormat="1" x14ac:dyDescent="0.2">
      <c r="A10" s="42">
        <v>2</v>
      </c>
      <c r="B10" s="84" t="e">
        <f>'BAR BB| Open rates'!#REF!*0.9*0.87+25</f>
        <v>#REF!</v>
      </c>
    </row>
    <row r="11" spans="1:2" s="11" customFormat="1" x14ac:dyDescent="0.2">
      <c r="A11" s="33" t="s">
        <v>151</v>
      </c>
      <c r="B11" s="84"/>
    </row>
    <row r="12" spans="1:2" s="11" customFormat="1" x14ac:dyDescent="0.2">
      <c r="A12" s="42">
        <v>1</v>
      </c>
      <c r="B12" s="84" t="e">
        <f>'BAR BB| Open rates'!#REF!*0.9*0.87+25</f>
        <v>#REF!</v>
      </c>
    </row>
    <row r="13" spans="1:2" s="11" customFormat="1" x14ac:dyDescent="0.2">
      <c r="A13" s="42">
        <v>2</v>
      </c>
      <c r="B13" s="84" t="e">
        <f>'BAR BB| Open rates'!#REF!*0.9*0.87+25</f>
        <v>#REF!</v>
      </c>
    </row>
    <row r="14" spans="1:2" x14ac:dyDescent="0.2">
      <c r="A14" s="47"/>
    </row>
    <row r="15" spans="1:2" x14ac:dyDescent="0.2">
      <c r="A15" s="277" t="s">
        <v>157</v>
      </c>
    </row>
    <row r="16" spans="1:2" x14ac:dyDescent="0.2">
      <c r="A16" s="277"/>
    </row>
    <row r="17" spans="1:1" x14ac:dyDescent="0.2">
      <c r="A17" s="123"/>
    </row>
    <row r="18" spans="1:1" s="11" customFormat="1" ht="41.25" customHeight="1" x14ac:dyDescent="0.2">
      <c r="A18" s="316" t="s">
        <v>230</v>
      </c>
    </row>
    <row r="19" spans="1:1" s="11" customFormat="1" ht="41.25" customHeight="1" x14ac:dyDescent="0.2">
      <c r="A19" s="316"/>
    </row>
    <row r="20" spans="1:1" s="11" customFormat="1" ht="41.25" customHeight="1" x14ac:dyDescent="0.2">
      <c r="A20" s="316"/>
    </row>
    <row r="21" spans="1:1" s="11" customFormat="1" ht="41.25" customHeight="1" x14ac:dyDescent="0.2">
      <c r="A21" s="316"/>
    </row>
    <row r="22" spans="1:1" ht="12.75" customHeight="1" x14ac:dyDescent="0.2">
      <c r="A22"/>
    </row>
    <row r="23" spans="1:1" x14ac:dyDescent="0.2">
      <c r="A23" s="134" t="s">
        <v>80</v>
      </c>
    </row>
    <row r="24" spans="1:1" ht="24" x14ac:dyDescent="0.2">
      <c r="A24" s="137" t="s">
        <v>259</v>
      </c>
    </row>
    <row r="25" spans="1:1" ht="24" x14ac:dyDescent="0.2">
      <c r="A25" s="137" t="s">
        <v>260</v>
      </c>
    </row>
    <row r="26" spans="1:1" x14ac:dyDescent="0.2">
      <c r="A26" s="22"/>
    </row>
    <row r="27" spans="1:1" x14ac:dyDescent="0.2">
      <c r="A27" s="136" t="s">
        <v>58</v>
      </c>
    </row>
    <row r="28" spans="1:1" ht="24" x14ac:dyDescent="0.2">
      <c r="A28" s="165" t="s">
        <v>178</v>
      </c>
    </row>
    <row r="29" spans="1:1" s="149" customFormat="1" ht="35.25" customHeight="1" x14ac:dyDescent="0.2">
      <c r="A29" s="137" t="s">
        <v>163</v>
      </c>
    </row>
    <row r="30" spans="1:1" s="149" customFormat="1" ht="35.25" customHeight="1" x14ac:dyDescent="0.2">
      <c r="A30" s="145" t="s">
        <v>188</v>
      </c>
    </row>
    <row r="31" spans="1:1" s="149" customFormat="1" ht="35.25" customHeight="1" x14ac:dyDescent="0.2">
      <c r="A31" s="137" t="s">
        <v>164</v>
      </c>
    </row>
    <row r="32" spans="1:1" s="149" customFormat="1" ht="13.5" customHeight="1" x14ac:dyDescent="0.2">
      <c r="A32" s="137" t="s">
        <v>165</v>
      </c>
    </row>
    <row r="33" spans="1:1" s="149" customFormat="1" ht="35.25" customHeight="1" x14ac:dyDescent="0.2">
      <c r="A33" s="137" t="s">
        <v>162</v>
      </c>
    </row>
    <row r="34" spans="1:1" x14ac:dyDescent="0.2">
      <c r="A34" s="141" t="s">
        <v>102</v>
      </c>
    </row>
    <row r="35" spans="1:1" ht="24" x14ac:dyDescent="0.2">
      <c r="A35" s="141" t="s">
        <v>179</v>
      </c>
    </row>
    <row r="36" spans="1:1" ht="72" customHeight="1" x14ac:dyDescent="0.2">
      <c r="A36" s="166" t="s">
        <v>103</v>
      </c>
    </row>
    <row r="37" spans="1:1" x14ac:dyDescent="0.2">
      <c r="A37" s="142"/>
    </row>
    <row r="38" spans="1:1" ht="36" x14ac:dyDescent="0.2">
      <c r="A38" s="170" t="s">
        <v>180</v>
      </c>
    </row>
    <row r="39" spans="1:1" s="11" customFormat="1" ht="27.75" customHeight="1" x14ac:dyDescent="0.2">
      <c r="A39" s="167" t="s">
        <v>231</v>
      </c>
    </row>
    <row r="40" spans="1:1" x14ac:dyDescent="0.2">
      <c r="A40" s="13"/>
    </row>
    <row r="41" spans="1:1" x14ac:dyDescent="0.2">
      <c r="A41" s="138" t="s">
        <v>65</v>
      </c>
    </row>
    <row r="42" spans="1:1" ht="48" x14ac:dyDescent="0.2">
      <c r="A42" s="140" t="s">
        <v>104</v>
      </c>
    </row>
    <row r="43" spans="1:1" ht="36" x14ac:dyDescent="0.2">
      <c r="A43" s="140" t="s">
        <v>105</v>
      </c>
    </row>
    <row r="44" spans="1:1" x14ac:dyDescent="0.2">
      <c r="A44" s="132"/>
    </row>
    <row r="45" spans="1:1" ht="26.25" x14ac:dyDescent="0.2">
      <c r="A45" s="136" t="s">
        <v>241</v>
      </c>
    </row>
    <row r="46" spans="1:1" x14ac:dyDescent="0.2">
      <c r="A46" s="139"/>
    </row>
    <row r="47" spans="1:1" s="11" customFormat="1" ht="36" x14ac:dyDescent="0.2">
      <c r="A47" s="174" t="s">
        <v>232</v>
      </c>
    </row>
    <row r="48" spans="1:1" s="11" customFormat="1" x14ac:dyDescent="0.2">
      <c r="A48" s="168" t="s">
        <v>181</v>
      </c>
    </row>
    <row r="49" spans="1:1" s="11" customFormat="1" ht="12.75" customHeight="1" x14ac:dyDescent="0.2">
      <c r="A49" s="168"/>
    </row>
    <row r="50" spans="1:1" s="11" customFormat="1" x14ac:dyDescent="0.2">
      <c r="A50" s="174" t="s">
        <v>267</v>
      </c>
    </row>
    <row r="51" spans="1:1" s="11" customFormat="1" x14ac:dyDescent="0.2">
      <c r="A51" s="175" t="s">
        <v>255</v>
      </c>
    </row>
    <row r="52" spans="1:1" s="11" customFormat="1" ht="12.75" customHeight="1" x14ac:dyDescent="0.2">
      <c r="A52" s="140"/>
    </row>
    <row r="53" spans="1:1" s="11" customFormat="1" x14ac:dyDescent="0.2">
      <c r="A53" s="174" t="s">
        <v>268</v>
      </c>
    </row>
    <row r="54" spans="1:1" s="11" customFormat="1" ht="42.75" customHeight="1" x14ac:dyDescent="0.2">
      <c r="A54" s="168" t="s">
        <v>256</v>
      </c>
    </row>
    <row r="55" spans="1:1" s="11" customFormat="1" x14ac:dyDescent="0.2">
      <c r="A55" s="173"/>
    </row>
    <row r="56" spans="1:1" s="11" customFormat="1" ht="23.25" customHeight="1" x14ac:dyDescent="0.2">
      <c r="A56" s="174" t="s">
        <v>269</v>
      </c>
    </row>
    <row r="57" spans="1:1" s="11" customFormat="1" x14ac:dyDescent="0.2">
      <c r="A57" s="175" t="s">
        <v>233</v>
      </c>
    </row>
    <row r="58" spans="1:1" s="11" customFormat="1" x14ac:dyDescent="0.2">
      <c r="A58" s="175"/>
    </row>
    <row r="59" spans="1:1" s="11" customFormat="1" x14ac:dyDescent="0.2">
      <c r="A59" s="174" t="s">
        <v>270</v>
      </c>
    </row>
    <row r="60" spans="1:1" s="11" customFormat="1" x14ac:dyDescent="0.2">
      <c r="A60" s="175" t="s">
        <v>234</v>
      </c>
    </row>
    <row r="61" spans="1:1" s="11" customFormat="1" x14ac:dyDescent="0.2">
      <c r="A61" s="168"/>
    </row>
    <row r="62" spans="1:1" ht="24" x14ac:dyDescent="0.2">
      <c r="A62" s="134" t="s">
        <v>242</v>
      </c>
    </row>
    <row r="63" spans="1:1" s="11" customFormat="1" ht="36" x14ac:dyDescent="0.2">
      <c r="A63" s="174" t="s">
        <v>235</v>
      </c>
    </row>
    <row r="64" spans="1:1" s="11" customFormat="1" x14ac:dyDescent="0.2">
      <c r="A64" s="168" t="s">
        <v>182</v>
      </c>
    </row>
    <row r="65" spans="1:1" s="11" customFormat="1" x14ac:dyDescent="0.2">
      <c r="A65" s="140"/>
    </row>
    <row r="66" spans="1:1" s="11" customFormat="1" ht="24" x14ac:dyDescent="0.2">
      <c r="A66" s="174" t="s">
        <v>271</v>
      </c>
    </row>
    <row r="67" spans="1:1" s="11" customFormat="1" x14ac:dyDescent="0.2">
      <c r="A67" s="168" t="s">
        <v>257</v>
      </c>
    </row>
    <row r="68" spans="1:1" s="11" customFormat="1" x14ac:dyDescent="0.2">
      <c r="A68" s="140"/>
    </row>
    <row r="69" spans="1:1" s="11" customFormat="1" x14ac:dyDescent="0.2">
      <c r="A69" s="174" t="s">
        <v>272</v>
      </c>
    </row>
    <row r="70" spans="1:1" s="11" customFormat="1" ht="36" x14ac:dyDescent="0.2">
      <c r="A70" s="168" t="s">
        <v>258</v>
      </c>
    </row>
    <row r="71" spans="1:1" s="11" customFormat="1" x14ac:dyDescent="0.2">
      <c r="A71" s="140"/>
    </row>
    <row r="72" spans="1:1" s="11" customFormat="1" ht="24" x14ac:dyDescent="0.2">
      <c r="A72" s="174" t="s">
        <v>273</v>
      </c>
    </row>
    <row r="73" spans="1:1" s="11" customFormat="1" x14ac:dyDescent="0.2">
      <c r="A73" s="168" t="s">
        <v>236</v>
      </c>
    </row>
    <row r="74" spans="1:1" x14ac:dyDescent="0.2">
      <c r="A74" s="139"/>
    </row>
    <row r="75" spans="1:1" x14ac:dyDescent="0.2">
      <c r="A75" s="174" t="s">
        <v>274</v>
      </c>
    </row>
    <row r="76" spans="1:1" x14ac:dyDescent="0.2">
      <c r="A76" s="168" t="s">
        <v>234</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92D050"/>
  </sheetPr>
  <dimension ref="A1:B297"/>
  <sheetViews>
    <sheetView workbookViewId="0">
      <pane xSplit="1" topLeftCell="B1" activePane="topRight" state="frozen"/>
      <selection activeCell="A10" sqref="A10"/>
      <selection pane="topRight" activeCell="C10" sqref="C10"/>
    </sheetView>
  </sheetViews>
  <sheetFormatPr defaultColWidth="10" defaultRowHeight="12.75" x14ac:dyDescent="0.2"/>
  <cols>
    <col min="1" max="1" width="43.7109375" style="5" customWidth="1"/>
  </cols>
  <sheetData>
    <row r="1" spans="1:2" ht="24" x14ac:dyDescent="0.2">
      <c r="A1" s="47" t="s">
        <v>50</v>
      </c>
    </row>
    <row r="2" spans="1:2" ht="24" x14ac:dyDescent="0.2">
      <c r="A2" s="134" t="s">
        <v>243</v>
      </c>
    </row>
    <row r="3" spans="1:2" s="11" customFormat="1" ht="21.75" customHeight="1" x14ac:dyDescent="0.2">
      <c r="A3" s="194" t="s">
        <v>238</v>
      </c>
      <c r="B3" s="73" t="e">
        <f>'BAR BB| Open rates'!#REF!</f>
        <v>#REF!</v>
      </c>
    </row>
    <row r="4" spans="1:2" s="11" customFormat="1" ht="21.75" customHeight="1" x14ac:dyDescent="0.2">
      <c r="A4" s="74"/>
      <c r="B4" s="73" t="e">
        <f>'BAR BB| Open rates'!#REF!</f>
        <v>#REF!</v>
      </c>
    </row>
    <row r="5" spans="1:2" s="11" customFormat="1" x14ac:dyDescent="0.2">
      <c r="A5" s="33" t="s">
        <v>53</v>
      </c>
      <c r="B5" s="135"/>
    </row>
    <row r="6" spans="1:2" s="11" customFormat="1" x14ac:dyDescent="0.2">
      <c r="A6" s="42">
        <v>1</v>
      </c>
      <c r="B6" s="84" t="e">
        <f>'BAR BB| Open rates'!#REF!*0.9*0.87+25</f>
        <v>#REF!</v>
      </c>
    </row>
    <row r="7" spans="1:2" s="11" customFormat="1" x14ac:dyDescent="0.2">
      <c r="A7" s="42">
        <v>2</v>
      </c>
      <c r="B7" s="84" t="e">
        <f>'BAR BB| Open rates'!#REF!*0.9*0.87+25</f>
        <v>#REF!</v>
      </c>
    </row>
    <row r="8" spans="1:2" s="11" customFormat="1" x14ac:dyDescent="0.2">
      <c r="A8" s="33" t="s">
        <v>54</v>
      </c>
      <c r="B8" s="84"/>
    </row>
    <row r="9" spans="1:2" s="11" customFormat="1" x14ac:dyDescent="0.2">
      <c r="A9" s="42">
        <v>1</v>
      </c>
      <c r="B9" s="84" t="e">
        <f>'BAR BB| Open rates'!#REF!*0.9*0.87+25</f>
        <v>#REF!</v>
      </c>
    </row>
    <row r="10" spans="1:2" s="11" customFormat="1" x14ac:dyDescent="0.2">
      <c r="A10" s="42">
        <v>2</v>
      </c>
      <c r="B10" s="84" t="e">
        <f>'BAR BB| Open rates'!#REF!*0.9*0.87+25</f>
        <v>#REF!</v>
      </c>
    </row>
    <row r="11" spans="1:2" s="11" customFormat="1" x14ac:dyDescent="0.2">
      <c r="A11" s="33" t="s">
        <v>151</v>
      </c>
      <c r="B11" s="84"/>
    </row>
    <row r="12" spans="1:2" s="11" customFormat="1" x14ac:dyDescent="0.2">
      <c r="A12" s="42">
        <v>1</v>
      </c>
      <c r="B12" s="84" t="e">
        <f>'BAR BB| Open rates'!#REF!*0.9*0.87+25</f>
        <v>#REF!</v>
      </c>
    </row>
    <row r="13" spans="1:2" s="11" customFormat="1" x14ac:dyDescent="0.2">
      <c r="A13" s="42">
        <v>2</v>
      </c>
      <c r="B13" s="84" t="e">
        <f>'BAR BB| Open rates'!#REF!*0.9*0.87+25</f>
        <v>#REF!</v>
      </c>
    </row>
    <row r="14" spans="1:2" x14ac:dyDescent="0.2">
      <c r="A14" s="47"/>
    </row>
    <row r="15" spans="1:2" x14ac:dyDescent="0.2">
      <c r="A15" s="277" t="s">
        <v>157</v>
      </c>
    </row>
    <row r="16" spans="1:2" x14ac:dyDescent="0.2">
      <c r="A16" s="277"/>
    </row>
    <row r="17" spans="1:1" x14ac:dyDescent="0.2">
      <c r="A17" s="123"/>
    </row>
    <row r="18" spans="1:1" s="11" customFormat="1" ht="41.25" customHeight="1" x14ac:dyDescent="0.2">
      <c r="A18" s="316" t="s">
        <v>230</v>
      </c>
    </row>
    <row r="19" spans="1:1" s="11" customFormat="1" ht="41.25" customHeight="1" x14ac:dyDescent="0.2">
      <c r="A19" s="316"/>
    </row>
    <row r="20" spans="1:1" s="11" customFormat="1" ht="41.25" customHeight="1" x14ac:dyDescent="0.2">
      <c r="A20" s="316"/>
    </row>
    <row r="21" spans="1:1" s="11" customFormat="1" ht="41.25" customHeight="1" x14ac:dyDescent="0.2">
      <c r="A21" s="316"/>
    </row>
    <row r="22" spans="1:1" ht="12.75" customHeight="1" x14ac:dyDescent="0.2">
      <c r="A22"/>
    </row>
    <row r="23" spans="1:1" x14ac:dyDescent="0.2">
      <c r="A23" s="134" t="s">
        <v>80</v>
      </c>
    </row>
    <row r="24" spans="1:1" ht="24" x14ac:dyDescent="0.2">
      <c r="A24" s="137" t="s">
        <v>259</v>
      </c>
    </row>
    <row r="25" spans="1:1" ht="24" x14ac:dyDescent="0.2">
      <c r="A25" s="137" t="s">
        <v>260</v>
      </c>
    </row>
    <row r="26" spans="1:1" x14ac:dyDescent="0.2">
      <c r="A26" s="22"/>
    </row>
    <row r="27" spans="1:1" x14ac:dyDescent="0.2">
      <c r="A27" s="136" t="s">
        <v>58</v>
      </c>
    </row>
    <row r="28" spans="1:1" ht="24" x14ac:dyDescent="0.2">
      <c r="A28" s="165" t="s">
        <v>178</v>
      </c>
    </row>
    <row r="29" spans="1:1" s="149" customFormat="1" ht="35.25" customHeight="1" x14ac:dyDescent="0.2">
      <c r="A29" s="137" t="s">
        <v>163</v>
      </c>
    </row>
    <row r="30" spans="1:1" s="149" customFormat="1" ht="35.25" customHeight="1" x14ac:dyDescent="0.2">
      <c r="A30" s="145" t="s">
        <v>188</v>
      </c>
    </row>
    <row r="31" spans="1:1" s="149" customFormat="1" ht="35.25" customHeight="1" x14ac:dyDescent="0.2">
      <c r="A31" s="137" t="s">
        <v>164</v>
      </c>
    </row>
    <row r="32" spans="1:1" s="149" customFormat="1" ht="13.5" customHeight="1" x14ac:dyDescent="0.2">
      <c r="A32" s="137" t="s">
        <v>165</v>
      </c>
    </row>
    <row r="33" spans="1:1" s="149" customFormat="1" ht="35.25" customHeight="1" x14ac:dyDescent="0.2">
      <c r="A33" s="137" t="s">
        <v>162</v>
      </c>
    </row>
    <row r="34" spans="1:1" x14ac:dyDescent="0.2">
      <c r="A34" s="141" t="s">
        <v>102</v>
      </c>
    </row>
    <row r="35" spans="1:1" ht="24" x14ac:dyDescent="0.2">
      <c r="A35" s="141" t="s">
        <v>179</v>
      </c>
    </row>
    <row r="36" spans="1:1" ht="72" customHeight="1" x14ac:dyDescent="0.2">
      <c r="A36" s="166" t="s">
        <v>103</v>
      </c>
    </row>
    <row r="37" spans="1:1" x14ac:dyDescent="0.2">
      <c r="A37" s="142"/>
    </row>
    <row r="38" spans="1:1" ht="36" x14ac:dyDescent="0.2">
      <c r="A38" s="170" t="s">
        <v>180</v>
      </c>
    </row>
    <row r="39" spans="1:1" s="11" customFormat="1" ht="27.75" customHeight="1" x14ac:dyDescent="0.2">
      <c r="A39" s="167" t="s">
        <v>231</v>
      </c>
    </row>
    <row r="40" spans="1:1" x14ac:dyDescent="0.2">
      <c r="A40" s="13"/>
    </row>
    <row r="41" spans="1:1" x14ac:dyDescent="0.2">
      <c r="A41" s="138" t="s">
        <v>65</v>
      </c>
    </row>
    <row r="42" spans="1:1" ht="48" x14ac:dyDescent="0.2">
      <c r="A42" s="140" t="s">
        <v>104</v>
      </c>
    </row>
    <row r="43" spans="1:1" ht="36" x14ac:dyDescent="0.2">
      <c r="A43" s="140" t="s">
        <v>105</v>
      </c>
    </row>
    <row r="44" spans="1:1" x14ac:dyDescent="0.2">
      <c r="A44" s="132"/>
    </row>
    <row r="45" spans="1:1" ht="26.25" x14ac:dyDescent="0.2">
      <c r="A45" s="136" t="s">
        <v>241</v>
      </c>
    </row>
    <row r="46" spans="1:1" x14ac:dyDescent="0.2">
      <c r="A46" s="139"/>
    </row>
    <row r="47" spans="1:1" s="11" customFormat="1" ht="36" x14ac:dyDescent="0.2">
      <c r="A47" s="174" t="s">
        <v>232</v>
      </c>
    </row>
    <row r="48" spans="1:1" s="11" customFormat="1" x14ac:dyDescent="0.2">
      <c r="A48" s="168" t="s">
        <v>181</v>
      </c>
    </row>
    <row r="49" spans="1:1" s="11" customFormat="1" ht="12.75" customHeight="1" x14ac:dyDescent="0.2">
      <c r="A49" s="168"/>
    </row>
    <row r="50" spans="1:1" s="11" customFormat="1" x14ac:dyDescent="0.2">
      <c r="A50" s="174" t="s">
        <v>267</v>
      </c>
    </row>
    <row r="51" spans="1:1" s="11" customFormat="1" x14ac:dyDescent="0.2">
      <c r="A51" s="175" t="s">
        <v>255</v>
      </c>
    </row>
    <row r="52" spans="1:1" s="11" customFormat="1" ht="12.75" customHeight="1" x14ac:dyDescent="0.2">
      <c r="A52" s="140"/>
    </row>
    <row r="53" spans="1:1" s="11" customFormat="1" x14ac:dyDescent="0.2">
      <c r="A53" s="174" t="s">
        <v>268</v>
      </c>
    </row>
    <row r="54" spans="1:1" s="11" customFormat="1" ht="42.75" customHeight="1" x14ac:dyDescent="0.2">
      <c r="A54" s="168" t="s">
        <v>256</v>
      </c>
    </row>
    <row r="55" spans="1:1" s="11" customFormat="1" x14ac:dyDescent="0.2">
      <c r="A55" s="173"/>
    </row>
    <row r="56" spans="1:1" s="11" customFormat="1" ht="23.25" customHeight="1" x14ac:dyDescent="0.2">
      <c r="A56" s="174" t="s">
        <v>269</v>
      </c>
    </row>
    <row r="57" spans="1:1" s="11" customFormat="1" x14ac:dyDescent="0.2">
      <c r="A57" s="175" t="s">
        <v>233</v>
      </c>
    </row>
    <row r="58" spans="1:1" s="11" customFormat="1" x14ac:dyDescent="0.2">
      <c r="A58" s="175"/>
    </row>
    <row r="59" spans="1:1" s="11" customFormat="1" x14ac:dyDescent="0.2">
      <c r="A59" s="174" t="s">
        <v>270</v>
      </c>
    </row>
    <row r="60" spans="1:1" s="11" customFormat="1" x14ac:dyDescent="0.2">
      <c r="A60" s="175" t="s">
        <v>234</v>
      </c>
    </row>
    <row r="61" spans="1:1" s="11" customFormat="1" x14ac:dyDescent="0.2">
      <c r="A61" s="168"/>
    </row>
    <row r="62" spans="1:1" ht="24" x14ac:dyDescent="0.2">
      <c r="A62" s="134" t="s">
        <v>242</v>
      </c>
    </row>
    <row r="63" spans="1:1" s="11" customFormat="1" ht="24" x14ac:dyDescent="0.2">
      <c r="A63" s="174" t="s">
        <v>235</v>
      </c>
    </row>
    <row r="64" spans="1:1" s="11" customFormat="1" x14ac:dyDescent="0.2">
      <c r="A64" s="168" t="s">
        <v>182</v>
      </c>
    </row>
    <row r="65" spans="1:1" s="11" customFormat="1" x14ac:dyDescent="0.2">
      <c r="A65" s="140"/>
    </row>
    <row r="66" spans="1:1" s="11" customFormat="1" ht="24" x14ac:dyDescent="0.2">
      <c r="A66" s="174" t="s">
        <v>271</v>
      </c>
    </row>
    <row r="67" spans="1:1" s="11" customFormat="1" x14ac:dyDescent="0.2">
      <c r="A67" s="168" t="s">
        <v>257</v>
      </c>
    </row>
    <row r="68" spans="1:1" s="11" customFormat="1" x14ac:dyDescent="0.2">
      <c r="A68" s="140"/>
    </row>
    <row r="69" spans="1:1" s="11" customFormat="1" x14ac:dyDescent="0.2">
      <c r="A69" s="174" t="s">
        <v>272</v>
      </c>
    </row>
    <row r="70" spans="1:1" s="11" customFormat="1" ht="36" x14ac:dyDescent="0.2">
      <c r="A70" s="168" t="s">
        <v>258</v>
      </c>
    </row>
    <row r="71" spans="1:1" s="11" customFormat="1" x14ac:dyDescent="0.2">
      <c r="A71" s="140"/>
    </row>
    <row r="72" spans="1:1" s="11" customFormat="1" ht="24" x14ac:dyDescent="0.2">
      <c r="A72" s="174" t="s">
        <v>273</v>
      </c>
    </row>
    <row r="73" spans="1:1" s="11" customFormat="1" x14ac:dyDescent="0.2">
      <c r="A73" s="168" t="s">
        <v>236</v>
      </c>
    </row>
    <row r="74" spans="1:1" x14ac:dyDescent="0.2">
      <c r="A74" s="139"/>
    </row>
    <row r="75" spans="1:1" x14ac:dyDescent="0.2">
      <c r="A75" s="174" t="s">
        <v>274</v>
      </c>
    </row>
    <row r="76" spans="1:1" x14ac:dyDescent="0.2">
      <c r="A76" s="168" t="s">
        <v>234</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92D050"/>
  </sheetPr>
  <dimension ref="A1:B297"/>
  <sheetViews>
    <sheetView workbookViewId="0">
      <pane xSplit="1" topLeftCell="B1" activePane="topRight" state="frozen"/>
      <selection activeCell="A10" sqref="A10"/>
      <selection pane="topRight" activeCell="C10" sqref="C10"/>
    </sheetView>
  </sheetViews>
  <sheetFormatPr defaultColWidth="9.85546875" defaultRowHeight="12.75" x14ac:dyDescent="0.2"/>
  <cols>
    <col min="1" max="1" width="43.140625" style="5" customWidth="1"/>
  </cols>
  <sheetData>
    <row r="1" spans="1:2" ht="26.25" customHeight="1" x14ac:dyDescent="0.2">
      <c r="A1" s="47" t="s">
        <v>50</v>
      </c>
    </row>
    <row r="2" spans="1:2" ht="24" x14ac:dyDescent="0.2">
      <c r="A2" s="134" t="s">
        <v>243</v>
      </c>
    </row>
    <row r="3" spans="1:2" s="11" customFormat="1" ht="24.75" customHeight="1" x14ac:dyDescent="0.2">
      <c r="A3" s="194" t="s">
        <v>239</v>
      </c>
      <c r="B3" s="73" t="e">
        <f>'BAR BB| Open rates'!#REF!</f>
        <v>#REF!</v>
      </c>
    </row>
    <row r="4" spans="1:2" s="11" customFormat="1" ht="21.75" customHeight="1" x14ac:dyDescent="0.2">
      <c r="A4" s="74"/>
      <c r="B4" s="73" t="e">
        <f>'BAR BB| Open rates'!#REF!</f>
        <v>#REF!</v>
      </c>
    </row>
    <row r="5" spans="1:2" s="11" customFormat="1" x14ac:dyDescent="0.2">
      <c r="A5" s="33" t="s">
        <v>53</v>
      </c>
      <c r="B5" s="135"/>
    </row>
    <row r="6" spans="1:2" s="11" customFormat="1" x14ac:dyDescent="0.2">
      <c r="A6" s="42">
        <v>1</v>
      </c>
      <c r="B6" s="84" t="e">
        <f>'BAR BB| Open rates'!#REF!*0.9*0.85+35</f>
        <v>#REF!</v>
      </c>
    </row>
    <row r="7" spans="1:2" s="11" customFormat="1" x14ac:dyDescent="0.2">
      <c r="A7" s="42">
        <v>2</v>
      </c>
      <c r="B7" s="84" t="e">
        <f>'BAR BB| Open rates'!#REF!*0.9*0.85+35</f>
        <v>#REF!</v>
      </c>
    </row>
    <row r="8" spans="1:2" s="11" customFormat="1" x14ac:dyDescent="0.2">
      <c r="A8" s="33" t="s">
        <v>54</v>
      </c>
      <c r="B8" s="84"/>
    </row>
    <row r="9" spans="1:2" s="11" customFormat="1" x14ac:dyDescent="0.2">
      <c r="A9" s="42">
        <v>1</v>
      </c>
      <c r="B9" s="84" t="e">
        <f>'BAR BB| Open rates'!#REF!*0.9*0.85+35</f>
        <v>#REF!</v>
      </c>
    </row>
    <row r="10" spans="1:2" s="11" customFormat="1" x14ac:dyDescent="0.2">
      <c r="A10" s="42">
        <v>2</v>
      </c>
      <c r="B10" s="84" t="e">
        <f>'BAR BB| Open rates'!#REF!*0.9*0.85+35</f>
        <v>#REF!</v>
      </c>
    </row>
    <row r="11" spans="1:2" s="11" customFormat="1" x14ac:dyDescent="0.2">
      <c r="A11" s="33" t="s">
        <v>151</v>
      </c>
      <c r="B11" s="84"/>
    </row>
    <row r="12" spans="1:2" s="11" customFormat="1" x14ac:dyDescent="0.2">
      <c r="A12" s="42">
        <v>1</v>
      </c>
      <c r="B12" s="84" t="e">
        <f>'BAR BB| Open rates'!#REF!*0.9*0.85+35</f>
        <v>#REF!</v>
      </c>
    </row>
    <row r="13" spans="1:2" s="11" customFormat="1" x14ac:dyDescent="0.2">
      <c r="A13" s="42">
        <v>2</v>
      </c>
      <c r="B13" s="84" t="e">
        <f>'BAR BB| Open rates'!#REF!*0.9*0.85+35</f>
        <v>#REF!</v>
      </c>
    </row>
    <row r="14" spans="1:2" s="11" customFormat="1" x14ac:dyDescent="0.2">
      <c r="A14" s="195"/>
    </row>
    <row r="15" spans="1:2" x14ac:dyDescent="0.2">
      <c r="A15" s="277" t="s">
        <v>157</v>
      </c>
    </row>
    <row r="16" spans="1:2" x14ac:dyDescent="0.2">
      <c r="A16" s="277"/>
    </row>
    <row r="17" spans="1:1" x14ac:dyDescent="0.2">
      <c r="A17" s="123"/>
    </row>
    <row r="18" spans="1:1" s="11" customFormat="1" ht="41.25" customHeight="1" x14ac:dyDescent="0.2">
      <c r="A18" s="316" t="s">
        <v>230</v>
      </c>
    </row>
    <row r="19" spans="1:1" s="11" customFormat="1" ht="41.25" customHeight="1" x14ac:dyDescent="0.2">
      <c r="A19" s="316"/>
    </row>
    <row r="20" spans="1:1" s="11" customFormat="1" ht="41.25" customHeight="1" x14ac:dyDescent="0.2">
      <c r="A20" s="316"/>
    </row>
    <row r="21" spans="1:1" s="11" customFormat="1" ht="41.25" customHeight="1" x14ac:dyDescent="0.2">
      <c r="A21" s="316"/>
    </row>
    <row r="22" spans="1:1" ht="12.75" customHeight="1" x14ac:dyDescent="0.2">
      <c r="A22"/>
    </row>
    <row r="23" spans="1:1" x14ac:dyDescent="0.2">
      <c r="A23" s="134" t="s">
        <v>80</v>
      </c>
    </row>
    <row r="24" spans="1:1" ht="24" x14ac:dyDescent="0.2">
      <c r="A24" s="137" t="s">
        <v>259</v>
      </c>
    </row>
    <row r="25" spans="1:1" ht="24" x14ac:dyDescent="0.2">
      <c r="A25" s="137" t="s">
        <v>260</v>
      </c>
    </row>
    <row r="26" spans="1:1" x14ac:dyDescent="0.2">
      <c r="A26" s="22"/>
    </row>
    <row r="27" spans="1:1" x14ac:dyDescent="0.2">
      <c r="A27" s="136" t="s">
        <v>58</v>
      </c>
    </row>
    <row r="28" spans="1:1" ht="24" x14ac:dyDescent="0.2">
      <c r="A28" s="165" t="s">
        <v>178</v>
      </c>
    </row>
    <row r="29" spans="1:1" s="149" customFormat="1" ht="35.25" customHeight="1" x14ac:dyDescent="0.2">
      <c r="A29" s="137" t="s">
        <v>163</v>
      </c>
    </row>
    <row r="30" spans="1:1" s="149" customFormat="1" ht="35.25" customHeight="1" x14ac:dyDescent="0.2">
      <c r="A30" s="145" t="s">
        <v>188</v>
      </c>
    </row>
    <row r="31" spans="1:1" s="149" customFormat="1" ht="35.25" customHeight="1" x14ac:dyDescent="0.2">
      <c r="A31" s="137" t="s">
        <v>164</v>
      </c>
    </row>
    <row r="32" spans="1:1" s="149" customFormat="1" ht="13.5" customHeight="1" x14ac:dyDescent="0.2">
      <c r="A32" s="137" t="s">
        <v>165</v>
      </c>
    </row>
    <row r="33" spans="1:1" s="149" customFormat="1" ht="35.25" customHeight="1" x14ac:dyDescent="0.2">
      <c r="A33" s="137" t="s">
        <v>162</v>
      </c>
    </row>
    <row r="34" spans="1:1" x14ac:dyDescent="0.2">
      <c r="A34" s="141" t="s">
        <v>102</v>
      </c>
    </row>
    <row r="35" spans="1:1" ht="24" x14ac:dyDescent="0.2">
      <c r="A35" s="141" t="s">
        <v>179</v>
      </c>
    </row>
    <row r="36" spans="1:1" ht="72" customHeight="1" x14ac:dyDescent="0.2">
      <c r="A36" s="166" t="s">
        <v>103</v>
      </c>
    </row>
    <row r="37" spans="1:1" x14ac:dyDescent="0.2">
      <c r="A37" s="142"/>
    </row>
    <row r="38" spans="1:1" ht="36" x14ac:dyDescent="0.2">
      <c r="A38" s="170" t="s">
        <v>180</v>
      </c>
    </row>
    <row r="39" spans="1:1" s="11" customFormat="1" ht="27.75" customHeight="1" x14ac:dyDescent="0.2">
      <c r="A39" s="167" t="s">
        <v>231</v>
      </c>
    </row>
    <row r="40" spans="1:1" x14ac:dyDescent="0.2">
      <c r="A40" s="13"/>
    </row>
    <row r="41" spans="1:1" x14ac:dyDescent="0.2">
      <c r="A41" s="138" t="s">
        <v>65</v>
      </c>
    </row>
    <row r="42" spans="1:1" ht="48" x14ac:dyDescent="0.2">
      <c r="A42" s="140" t="s">
        <v>104</v>
      </c>
    </row>
    <row r="43" spans="1:1" ht="36" x14ac:dyDescent="0.2">
      <c r="A43" s="140" t="s">
        <v>105</v>
      </c>
    </row>
    <row r="44" spans="1:1" x14ac:dyDescent="0.2">
      <c r="A44" s="132"/>
    </row>
    <row r="45" spans="1:1" ht="26.25" x14ac:dyDescent="0.2">
      <c r="A45" s="136" t="s">
        <v>241</v>
      </c>
    </row>
    <row r="46" spans="1:1" x14ac:dyDescent="0.2">
      <c r="A46" s="139"/>
    </row>
    <row r="47" spans="1:1" s="11" customFormat="1" ht="36" x14ac:dyDescent="0.2">
      <c r="A47" s="174" t="s">
        <v>232</v>
      </c>
    </row>
    <row r="48" spans="1:1" s="11" customFormat="1" x14ac:dyDescent="0.2">
      <c r="A48" s="168" t="s">
        <v>181</v>
      </c>
    </row>
    <row r="49" spans="1:1" s="11" customFormat="1" ht="12.75" customHeight="1" x14ac:dyDescent="0.2">
      <c r="A49" s="168"/>
    </row>
    <row r="50" spans="1:1" s="11" customFormat="1" x14ac:dyDescent="0.2">
      <c r="A50" s="174" t="s">
        <v>267</v>
      </c>
    </row>
    <row r="51" spans="1:1" s="11" customFormat="1" x14ac:dyDescent="0.2">
      <c r="A51" s="175" t="s">
        <v>255</v>
      </c>
    </row>
    <row r="52" spans="1:1" s="11" customFormat="1" ht="12.75" customHeight="1" x14ac:dyDescent="0.2">
      <c r="A52" s="140"/>
    </row>
    <row r="53" spans="1:1" s="11" customFormat="1" x14ac:dyDescent="0.2">
      <c r="A53" s="174" t="s">
        <v>268</v>
      </c>
    </row>
    <row r="54" spans="1:1" s="11" customFormat="1" ht="42.75" customHeight="1" x14ac:dyDescent="0.2">
      <c r="A54" s="168" t="s">
        <v>256</v>
      </c>
    </row>
    <row r="55" spans="1:1" s="11" customFormat="1" x14ac:dyDescent="0.2">
      <c r="A55" s="173"/>
    </row>
    <row r="56" spans="1:1" s="11" customFormat="1" ht="23.25" customHeight="1" x14ac:dyDescent="0.2">
      <c r="A56" s="174" t="s">
        <v>269</v>
      </c>
    </row>
    <row r="57" spans="1:1" s="11" customFormat="1" x14ac:dyDescent="0.2">
      <c r="A57" s="175" t="s">
        <v>233</v>
      </c>
    </row>
    <row r="58" spans="1:1" s="11" customFormat="1" x14ac:dyDescent="0.2">
      <c r="A58" s="175"/>
    </row>
    <row r="59" spans="1:1" s="11" customFormat="1" x14ac:dyDescent="0.2">
      <c r="A59" s="174" t="s">
        <v>270</v>
      </c>
    </row>
    <row r="60" spans="1:1" s="11" customFormat="1" x14ac:dyDescent="0.2">
      <c r="A60" s="175" t="s">
        <v>234</v>
      </c>
    </row>
    <row r="61" spans="1:1" s="11" customFormat="1" x14ac:dyDescent="0.2">
      <c r="A61" s="168"/>
    </row>
    <row r="62" spans="1:1" ht="24" x14ac:dyDescent="0.2">
      <c r="A62" s="134" t="s">
        <v>242</v>
      </c>
    </row>
    <row r="63" spans="1:1" s="11" customFormat="1" ht="36" x14ac:dyDescent="0.2">
      <c r="A63" s="174" t="s">
        <v>235</v>
      </c>
    </row>
    <row r="64" spans="1:1" s="11" customFormat="1" x14ac:dyDescent="0.2">
      <c r="A64" s="168" t="s">
        <v>182</v>
      </c>
    </row>
    <row r="65" spans="1:1" s="11" customFormat="1" x14ac:dyDescent="0.2">
      <c r="A65" s="140"/>
    </row>
    <row r="66" spans="1:1" s="11" customFormat="1" ht="24" x14ac:dyDescent="0.2">
      <c r="A66" s="174" t="s">
        <v>271</v>
      </c>
    </row>
    <row r="67" spans="1:1" s="11" customFormat="1" x14ac:dyDescent="0.2">
      <c r="A67" s="168" t="s">
        <v>257</v>
      </c>
    </row>
    <row r="68" spans="1:1" s="11" customFormat="1" x14ac:dyDescent="0.2">
      <c r="A68" s="140"/>
    </row>
    <row r="69" spans="1:1" s="11" customFormat="1" x14ac:dyDescent="0.2">
      <c r="A69" s="174" t="s">
        <v>272</v>
      </c>
    </row>
    <row r="70" spans="1:1" s="11" customFormat="1" ht="36" x14ac:dyDescent="0.2">
      <c r="A70" s="168" t="s">
        <v>258</v>
      </c>
    </row>
    <row r="71" spans="1:1" s="11" customFormat="1" x14ac:dyDescent="0.2">
      <c r="A71" s="140"/>
    </row>
    <row r="72" spans="1:1" s="11" customFormat="1" ht="24" x14ac:dyDescent="0.2">
      <c r="A72" s="174" t="s">
        <v>273</v>
      </c>
    </row>
    <row r="73" spans="1:1" s="11" customFormat="1" x14ac:dyDescent="0.2">
      <c r="A73" s="168" t="s">
        <v>236</v>
      </c>
    </row>
    <row r="74" spans="1:1" x14ac:dyDescent="0.2">
      <c r="A74" s="139"/>
    </row>
    <row r="75" spans="1:1" x14ac:dyDescent="0.2">
      <c r="A75" s="174" t="s">
        <v>274</v>
      </c>
    </row>
    <row r="76" spans="1:1" x14ac:dyDescent="0.2">
      <c r="A76" s="168" t="s">
        <v>234</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92D050"/>
  </sheetPr>
  <dimension ref="A1:B297"/>
  <sheetViews>
    <sheetView workbookViewId="0">
      <pane xSplit="1" topLeftCell="B1" activePane="topRight" state="frozen"/>
      <selection activeCell="A10" sqref="A10"/>
      <selection pane="topRight" activeCell="E18" sqref="E18"/>
    </sheetView>
  </sheetViews>
  <sheetFormatPr defaultColWidth="10.42578125" defaultRowHeight="12.75" x14ac:dyDescent="0.2"/>
  <cols>
    <col min="1" max="1" width="43.85546875" style="5" customWidth="1"/>
  </cols>
  <sheetData>
    <row r="1" spans="1:2" ht="24" x14ac:dyDescent="0.2">
      <c r="A1" s="47" t="s">
        <v>50</v>
      </c>
    </row>
    <row r="2" spans="1:2" ht="24" x14ac:dyDescent="0.2">
      <c r="A2" s="134" t="s">
        <v>243</v>
      </c>
    </row>
    <row r="3" spans="1:2" s="11" customFormat="1" ht="21.75" customHeight="1" x14ac:dyDescent="0.2">
      <c r="A3" s="194" t="s">
        <v>185</v>
      </c>
      <c r="B3" s="73" t="e">
        <f>'BAR BB| Open rates'!#REF!</f>
        <v>#REF!</v>
      </c>
    </row>
    <row r="4" spans="1:2" s="11" customFormat="1" ht="21.75" customHeight="1" x14ac:dyDescent="0.2">
      <c r="A4" s="74"/>
      <c r="B4" s="73" t="e">
        <f>'BAR BB| Open rates'!#REF!</f>
        <v>#REF!</v>
      </c>
    </row>
    <row r="5" spans="1:2" s="11" customFormat="1" x14ac:dyDescent="0.2">
      <c r="A5" s="33" t="s">
        <v>53</v>
      </c>
      <c r="B5" s="135"/>
    </row>
    <row r="6" spans="1:2" s="11" customFormat="1" x14ac:dyDescent="0.2">
      <c r="A6" s="42">
        <v>1</v>
      </c>
      <c r="B6" s="84" t="e">
        <f>'BAR BB| Open rates'!#REF!*0.9*0.9</f>
        <v>#REF!</v>
      </c>
    </row>
    <row r="7" spans="1:2" s="11" customFormat="1" x14ac:dyDescent="0.2">
      <c r="A7" s="42">
        <v>2</v>
      </c>
      <c r="B7" s="84" t="e">
        <f>'BAR BB| Open rates'!#REF!*0.9*0.9</f>
        <v>#REF!</v>
      </c>
    </row>
    <row r="8" spans="1:2" s="11" customFormat="1" x14ac:dyDescent="0.2">
      <c r="A8" s="33" t="s">
        <v>54</v>
      </c>
      <c r="B8" s="84"/>
    </row>
    <row r="9" spans="1:2" s="11" customFormat="1" x14ac:dyDescent="0.2">
      <c r="A9" s="42">
        <v>1</v>
      </c>
      <c r="B9" s="84" t="e">
        <f>'BAR BB| Open rates'!#REF!*0.9*0.9</f>
        <v>#REF!</v>
      </c>
    </row>
    <row r="10" spans="1:2" s="11" customFormat="1" x14ac:dyDescent="0.2">
      <c r="A10" s="42">
        <v>2</v>
      </c>
      <c r="B10" s="84" t="e">
        <f>'BAR BB| Open rates'!#REF!*0.9*0.9</f>
        <v>#REF!</v>
      </c>
    </row>
    <row r="11" spans="1:2" s="11" customFormat="1" x14ac:dyDescent="0.2">
      <c r="A11" s="33" t="s">
        <v>151</v>
      </c>
      <c r="B11" s="84"/>
    </row>
    <row r="12" spans="1:2" s="11" customFormat="1" x14ac:dyDescent="0.2">
      <c r="A12" s="42">
        <v>1</v>
      </c>
      <c r="B12" s="84" t="e">
        <f>'BAR BB| Open rates'!#REF!*0.9*0.9</f>
        <v>#REF!</v>
      </c>
    </row>
    <row r="13" spans="1:2" s="11" customFormat="1" x14ac:dyDescent="0.2">
      <c r="A13" s="42">
        <v>2</v>
      </c>
      <c r="B13" s="84" t="e">
        <f>'BAR BB| Open rates'!#REF!*0.9*0.9</f>
        <v>#REF!</v>
      </c>
    </row>
    <row r="14" spans="1:2" x14ac:dyDescent="0.2">
      <c r="A14" s="47"/>
    </row>
    <row r="15" spans="1:2" x14ac:dyDescent="0.2">
      <c r="A15" s="277" t="s">
        <v>157</v>
      </c>
    </row>
    <row r="16" spans="1:2" x14ac:dyDescent="0.2">
      <c r="A16" s="277"/>
    </row>
    <row r="17" spans="1:1" x14ac:dyDescent="0.2">
      <c r="A17" s="123"/>
    </row>
    <row r="18" spans="1:1" s="11" customFormat="1" ht="41.25" customHeight="1" x14ac:dyDescent="0.2">
      <c r="A18" s="316" t="s">
        <v>230</v>
      </c>
    </row>
    <row r="19" spans="1:1" s="11" customFormat="1" ht="41.25" customHeight="1" x14ac:dyDescent="0.2">
      <c r="A19" s="316"/>
    </row>
    <row r="20" spans="1:1" s="11" customFormat="1" ht="41.25" customHeight="1" x14ac:dyDescent="0.2">
      <c r="A20" s="316"/>
    </row>
    <row r="21" spans="1:1" s="11" customFormat="1" ht="41.25" customHeight="1" x14ac:dyDescent="0.2">
      <c r="A21" s="316"/>
    </row>
    <row r="22" spans="1:1" ht="12.75" customHeight="1" x14ac:dyDescent="0.2">
      <c r="A22"/>
    </row>
    <row r="23" spans="1:1" x14ac:dyDescent="0.2">
      <c r="A23" s="134" t="s">
        <v>80</v>
      </c>
    </row>
    <row r="24" spans="1:1" ht="24" x14ac:dyDescent="0.2">
      <c r="A24" s="137" t="s">
        <v>259</v>
      </c>
    </row>
    <row r="25" spans="1:1" ht="24" x14ac:dyDescent="0.2">
      <c r="A25" s="137" t="s">
        <v>260</v>
      </c>
    </row>
    <row r="26" spans="1:1" x14ac:dyDescent="0.2">
      <c r="A26" s="22"/>
    </row>
    <row r="27" spans="1:1" x14ac:dyDescent="0.2">
      <c r="A27" s="136" t="s">
        <v>58</v>
      </c>
    </row>
    <row r="28" spans="1:1" ht="24" x14ac:dyDescent="0.2">
      <c r="A28" s="165" t="s">
        <v>178</v>
      </c>
    </row>
    <row r="29" spans="1:1" s="149" customFormat="1" ht="35.25" customHeight="1" x14ac:dyDescent="0.2">
      <c r="A29" s="137" t="s">
        <v>163</v>
      </c>
    </row>
    <row r="30" spans="1:1" s="149" customFormat="1" ht="35.25" customHeight="1" x14ac:dyDescent="0.2">
      <c r="A30" s="145" t="s">
        <v>188</v>
      </c>
    </row>
    <row r="31" spans="1:1" s="149" customFormat="1" ht="35.25" customHeight="1" x14ac:dyDescent="0.2">
      <c r="A31" s="137" t="s">
        <v>164</v>
      </c>
    </row>
    <row r="32" spans="1:1" s="149" customFormat="1" ht="13.5" customHeight="1" x14ac:dyDescent="0.2">
      <c r="A32" s="137" t="s">
        <v>165</v>
      </c>
    </row>
    <row r="33" spans="1:1" s="149" customFormat="1" ht="35.25" customHeight="1" x14ac:dyDescent="0.2">
      <c r="A33" s="137" t="s">
        <v>162</v>
      </c>
    </row>
    <row r="34" spans="1:1" x14ac:dyDescent="0.2">
      <c r="A34" s="141" t="s">
        <v>102</v>
      </c>
    </row>
    <row r="35" spans="1:1" ht="24" x14ac:dyDescent="0.2">
      <c r="A35" s="141" t="s">
        <v>179</v>
      </c>
    </row>
    <row r="36" spans="1:1" ht="72" customHeight="1" x14ac:dyDescent="0.2">
      <c r="A36" s="166" t="s">
        <v>103</v>
      </c>
    </row>
    <row r="37" spans="1:1" x14ac:dyDescent="0.2">
      <c r="A37" s="142"/>
    </row>
    <row r="38" spans="1:1" ht="36" x14ac:dyDescent="0.2">
      <c r="A38" s="170" t="s">
        <v>180</v>
      </c>
    </row>
    <row r="39" spans="1:1" s="11" customFormat="1" ht="27.75" customHeight="1" x14ac:dyDescent="0.2">
      <c r="A39" s="167" t="s">
        <v>231</v>
      </c>
    </row>
    <row r="40" spans="1:1" x14ac:dyDescent="0.2">
      <c r="A40" s="13"/>
    </row>
    <row r="41" spans="1:1" x14ac:dyDescent="0.2">
      <c r="A41" s="138" t="s">
        <v>65</v>
      </c>
    </row>
    <row r="42" spans="1:1" ht="48" x14ac:dyDescent="0.2">
      <c r="A42" s="140" t="s">
        <v>104</v>
      </c>
    </row>
    <row r="43" spans="1:1" ht="36" x14ac:dyDescent="0.2">
      <c r="A43" s="140" t="s">
        <v>105</v>
      </c>
    </row>
    <row r="44" spans="1:1" x14ac:dyDescent="0.2">
      <c r="A44" s="132"/>
    </row>
    <row r="45" spans="1:1" ht="26.25" x14ac:dyDescent="0.2">
      <c r="A45" s="136" t="s">
        <v>241</v>
      </c>
    </row>
    <row r="46" spans="1:1" x14ac:dyDescent="0.2">
      <c r="A46" s="139"/>
    </row>
    <row r="47" spans="1:1" s="11" customFormat="1" ht="36" x14ac:dyDescent="0.2">
      <c r="A47" s="174" t="s">
        <v>232</v>
      </c>
    </row>
    <row r="48" spans="1:1" s="11" customFormat="1" x14ac:dyDescent="0.2">
      <c r="A48" s="168" t="s">
        <v>181</v>
      </c>
    </row>
    <row r="49" spans="1:1" s="11" customFormat="1" ht="12.75" customHeight="1" x14ac:dyDescent="0.2">
      <c r="A49" s="168"/>
    </row>
    <row r="50" spans="1:1" s="11" customFormat="1" x14ac:dyDescent="0.2">
      <c r="A50" s="174" t="s">
        <v>267</v>
      </c>
    </row>
    <row r="51" spans="1:1" s="11" customFormat="1" x14ac:dyDescent="0.2">
      <c r="A51" s="175" t="s">
        <v>255</v>
      </c>
    </row>
    <row r="52" spans="1:1" s="11" customFormat="1" ht="12.75" customHeight="1" x14ac:dyDescent="0.2">
      <c r="A52" s="140"/>
    </row>
    <row r="53" spans="1:1" s="11" customFormat="1" x14ac:dyDescent="0.2">
      <c r="A53" s="174" t="s">
        <v>268</v>
      </c>
    </row>
    <row r="54" spans="1:1" s="11" customFormat="1" ht="48" customHeight="1" x14ac:dyDescent="0.2">
      <c r="A54" s="168" t="s">
        <v>256</v>
      </c>
    </row>
    <row r="55" spans="1:1" s="11" customFormat="1" x14ac:dyDescent="0.2">
      <c r="A55" s="173"/>
    </row>
    <row r="56" spans="1:1" s="11" customFormat="1" ht="23.25" customHeight="1" x14ac:dyDescent="0.2">
      <c r="A56" s="174" t="s">
        <v>269</v>
      </c>
    </row>
    <row r="57" spans="1:1" s="11" customFormat="1" x14ac:dyDescent="0.2">
      <c r="A57" s="175" t="s">
        <v>233</v>
      </c>
    </row>
    <row r="58" spans="1:1" s="11" customFormat="1" x14ac:dyDescent="0.2">
      <c r="A58" s="175"/>
    </row>
    <row r="59" spans="1:1" s="11" customFormat="1" x14ac:dyDescent="0.2">
      <c r="A59" s="174" t="s">
        <v>270</v>
      </c>
    </row>
    <row r="60" spans="1:1" s="11" customFormat="1" x14ac:dyDescent="0.2">
      <c r="A60" s="175" t="s">
        <v>234</v>
      </c>
    </row>
    <row r="61" spans="1:1" s="11" customFormat="1" x14ac:dyDescent="0.2">
      <c r="A61" s="168"/>
    </row>
    <row r="62" spans="1:1" ht="24" x14ac:dyDescent="0.2">
      <c r="A62" s="134" t="s">
        <v>242</v>
      </c>
    </row>
    <row r="63" spans="1:1" s="11" customFormat="1" ht="24" x14ac:dyDescent="0.2">
      <c r="A63" s="174" t="s">
        <v>235</v>
      </c>
    </row>
    <row r="64" spans="1:1" s="11" customFormat="1" x14ac:dyDescent="0.2">
      <c r="A64" s="168" t="s">
        <v>182</v>
      </c>
    </row>
    <row r="65" spans="1:1" s="11" customFormat="1" x14ac:dyDescent="0.2">
      <c r="A65" s="140"/>
    </row>
    <row r="66" spans="1:1" s="11" customFormat="1" ht="24" x14ac:dyDescent="0.2">
      <c r="A66" s="174" t="s">
        <v>271</v>
      </c>
    </row>
    <row r="67" spans="1:1" s="11" customFormat="1" x14ac:dyDescent="0.2">
      <c r="A67" s="168" t="s">
        <v>257</v>
      </c>
    </row>
    <row r="68" spans="1:1" s="11" customFormat="1" x14ac:dyDescent="0.2">
      <c r="A68" s="140"/>
    </row>
    <row r="69" spans="1:1" s="11" customFormat="1" x14ac:dyDescent="0.2">
      <c r="A69" s="174" t="s">
        <v>272</v>
      </c>
    </row>
    <row r="70" spans="1:1" s="11" customFormat="1" ht="36" x14ac:dyDescent="0.2">
      <c r="A70" s="168" t="s">
        <v>258</v>
      </c>
    </row>
    <row r="71" spans="1:1" s="11" customFormat="1" x14ac:dyDescent="0.2">
      <c r="A71" s="140"/>
    </row>
    <row r="72" spans="1:1" s="11" customFormat="1" ht="24" x14ac:dyDescent="0.2">
      <c r="A72" s="174" t="s">
        <v>273</v>
      </c>
    </row>
    <row r="73" spans="1:1" s="11" customFormat="1" x14ac:dyDescent="0.2">
      <c r="A73" s="168" t="s">
        <v>236</v>
      </c>
    </row>
    <row r="74" spans="1:1" x14ac:dyDescent="0.2">
      <c r="A74" s="139"/>
    </row>
    <row r="75" spans="1:1" x14ac:dyDescent="0.2">
      <c r="A75" s="174" t="s">
        <v>274</v>
      </c>
    </row>
    <row r="76" spans="1:1" x14ac:dyDescent="0.2">
      <c r="A76" s="168" t="s">
        <v>234</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92D050"/>
  </sheetPr>
  <dimension ref="A1:B297"/>
  <sheetViews>
    <sheetView workbookViewId="0">
      <pane xSplit="1" topLeftCell="B1" activePane="topRight" state="frozen"/>
      <selection activeCell="A10" sqref="A10"/>
      <selection pane="topRight" activeCell="I26" sqref="I26"/>
    </sheetView>
  </sheetViews>
  <sheetFormatPr defaultColWidth="11" defaultRowHeight="12.75" x14ac:dyDescent="0.2"/>
  <cols>
    <col min="1" max="1" width="40.140625" style="5" customWidth="1"/>
    <col min="2" max="2" width="9.5703125" customWidth="1"/>
  </cols>
  <sheetData>
    <row r="1" spans="1:2" ht="24" x14ac:dyDescent="0.2">
      <c r="A1" s="47" t="s">
        <v>50</v>
      </c>
    </row>
    <row r="2" spans="1:2" ht="24" x14ac:dyDescent="0.2">
      <c r="A2" s="134" t="s">
        <v>243</v>
      </c>
    </row>
    <row r="3" spans="1:2" s="11" customFormat="1" ht="21.75" customHeight="1" x14ac:dyDescent="0.2">
      <c r="A3" s="194" t="s">
        <v>240</v>
      </c>
      <c r="B3" s="73" t="e">
        <f>'BAR BB| Open rates'!#REF!</f>
        <v>#REF!</v>
      </c>
    </row>
    <row r="4" spans="1:2" s="11" customFormat="1" ht="21.75" customHeight="1" x14ac:dyDescent="0.2">
      <c r="A4" s="74"/>
      <c r="B4" s="73" t="e">
        <f>'BAR BB| Open rates'!#REF!</f>
        <v>#REF!</v>
      </c>
    </row>
    <row r="5" spans="1:2" s="11" customFormat="1" x14ac:dyDescent="0.2">
      <c r="A5" s="33" t="s">
        <v>53</v>
      </c>
      <c r="B5" s="135"/>
    </row>
    <row r="6" spans="1:2" s="11" customFormat="1" x14ac:dyDescent="0.2">
      <c r="A6" s="42">
        <v>1</v>
      </c>
      <c r="B6" s="84" t="e">
        <f>'BAR BB| Open rates'!#REF!*0.9</f>
        <v>#REF!</v>
      </c>
    </row>
    <row r="7" spans="1:2" s="11" customFormat="1" x14ac:dyDescent="0.2">
      <c r="A7" s="42">
        <v>2</v>
      </c>
      <c r="B7" s="84" t="e">
        <f>'BAR BB| Open rates'!#REF!*0.9</f>
        <v>#REF!</v>
      </c>
    </row>
    <row r="8" spans="1:2" s="11" customFormat="1" x14ac:dyDescent="0.2">
      <c r="A8" s="33" t="s">
        <v>54</v>
      </c>
      <c r="B8" s="84"/>
    </row>
    <row r="9" spans="1:2" s="11" customFormat="1" x14ac:dyDescent="0.2">
      <c r="A9" s="42">
        <v>1</v>
      </c>
      <c r="B9" s="84" t="e">
        <f>'BAR BB| Open rates'!#REF!*0.9</f>
        <v>#REF!</v>
      </c>
    </row>
    <row r="10" spans="1:2" s="11" customFormat="1" x14ac:dyDescent="0.2">
      <c r="A10" s="42">
        <v>2</v>
      </c>
      <c r="B10" s="84" t="e">
        <f>'BAR BB| Open rates'!#REF!*0.9</f>
        <v>#REF!</v>
      </c>
    </row>
    <row r="11" spans="1:2" s="11" customFormat="1" x14ac:dyDescent="0.2">
      <c r="A11" s="33" t="s">
        <v>151</v>
      </c>
      <c r="B11" s="84"/>
    </row>
    <row r="12" spans="1:2" s="11" customFormat="1" x14ac:dyDescent="0.2">
      <c r="A12" s="42">
        <v>1</v>
      </c>
      <c r="B12" s="84" t="e">
        <f>'BAR BB| Open rates'!#REF!*0.9</f>
        <v>#REF!</v>
      </c>
    </row>
    <row r="13" spans="1:2" s="11" customFormat="1" x14ac:dyDescent="0.2">
      <c r="A13" s="42">
        <v>2</v>
      </c>
      <c r="B13" s="84" t="e">
        <f>'BAR BB| Open rates'!#REF!*0.9</f>
        <v>#REF!</v>
      </c>
    </row>
    <row r="14" spans="1:2" x14ac:dyDescent="0.2">
      <c r="A14" s="47"/>
    </row>
    <row r="15" spans="1:2" x14ac:dyDescent="0.2">
      <c r="A15" s="277" t="s">
        <v>157</v>
      </c>
    </row>
    <row r="16" spans="1:2" x14ac:dyDescent="0.2">
      <c r="A16" s="277"/>
    </row>
    <row r="17" spans="1:1" x14ac:dyDescent="0.2">
      <c r="A17" s="123"/>
    </row>
    <row r="18" spans="1:1" s="11" customFormat="1" ht="41.25" customHeight="1" x14ac:dyDescent="0.2">
      <c r="A18" s="316" t="s">
        <v>230</v>
      </c>
    </row>
    <row r="19" spans="1:1" s="11" customFormat="1" ht="41.25" customHeight="1" x14ac:dyDescent="0.2">
      <c r="A19" s="316"/>
    </row>
    <row r="20" spans="1:1" s="11" customFormat="1" ht="41.25" customHeight="1" x14ac:dyDescent="0.2">
      <c r="A20" s="316"/>
    </row>
    <row r="21" spans="1:1" s="11" customFormat="1" ht="41.25" customHeight="1" x14ac:dyDescent="0.2">
      <c r="A21" s="316"/>
    </row>
    <row r="22" spans="1:1" ht="12.75" customHeight="1" x14ac:dyDescent="0.2">
      <c r="A22"/>
    </row>
    <row r="23" spans="1:1" x14ac:dyDescent="0.2">
      <c r="A23" s="134" t="s">
        <v>80</v>
      </c>
    </row>
    <row r="24" spans="1:1" ht="24" x14ac:dyDescent="0.2">
      <c r="A24" s="137" t="s">
        <v>259</v>
      </c>
    </row>
    <row r="25" spans="1:1" ht="24" x14ac:dyDescent="0.2">
      <c r="A25" s="137" t="s">
        <v>260</v>
      </c>
    </row>
    <row r="26" spans="1:1" x14ac:dyDescent="0.2">
      <c r="A26" s="22"/>
    </row>
    <row r="27" spans="1:1" x14ac:dyDescent="0.2">
      <c r="A27" s="136" t="s">
        <v>58</v>
      </c>
    </row>
    <row r="28" spans="1:1" ht="24" x14ac:dyDescent="0.2">
      <c r="A28" s="165" t="s">
        <v>178</v>
      </c>
    </row>
    <row r="29" spans="1:1" s="149" customFormat="1" ht="35.25" customHeight="1" x14ac:dyDescent="0.2">
      <c r="A29" s="137" t="s">
        <v>163</v>
      </c>
    </row>
    <row r="30" spans="1:1" s="149" customFormat="1" ht="35.25" customHeight="1" x14ac:dyDescent="0.2">
      <c r="A30" s="145" t="s">
        <v>188</v>
      </c>
    </row>
    <row r="31" spans="1:1" s="149" customFormat="1" ht="35.25" customHeight="1" x14ac:dyDescent="0.2">
      <c r="A31" s="137" t="s">
        <v>164</v>
      </c>
    </row>
    <row r="32" spans="1:1" s="149" customFormat="1" ht="13.5" customHeight="1" x14ac:dyDescent="0.2">
      <c r="A32" s="137" t="s">
        <v>165</v>
      </c>
    </row>
    <row r="33" spans="1:1" s="149" customFormat="1" ht="35.25" customHeight="1" x14ac:dyDescent="0.2">
      <c r="A33" s="137" t="s">
        <v>162</v>
      </c>
    </row>
    <row r="34" spans="1:1" x14ac:dyDescent="0.2">
      <c r="A34" s="141" t="s">
        <v>102</v>
      </c>
    </row>
    <row r="35" spans="1:1" ht="24" x14ac:dyDescent="0.2">
      <c r="A35" s="141" t="s">
        <v>179</v>
      </c>
    </row>
    <row r="36" spans="1:1" ht="72" customHeight="1" x14ac:dyDescent="0.2">
      <c r="A36" s="166" t="s">
        <v>103</v>
      </c>
    </row>
    <row r="37" spans="1:1" x14ac:dyDescent="0.2">
      <c r="A37" s="142"/>
    </row>
    <row r="38" spans="1:1" ht="36" x14ac:dyDescent="0.2">
      <c r="A38" s="170" t="s">
        <v>180</v>
      </c>
    </row>
    <row r="39" spans="1:1" s="11" customFormat="1" ht="27.75" customHeight="1" x14ac:dyDescent="0.2">
      <c r="A39" s="167" t="s">
        <v>231</v>
      </c>
    </row>
    <row r="40" spans="1:1" x14ac:dyDescent="0.2">
      <c r="A40" s="13"/>
    </row>
    <row r="41" spans="1:1" x14ac:dyDescent="0.2">
      <c r="A41" s="138" t="s">
        <v>65</v>
      </c>
    </row>
    <row r="42" spans="1:1" ht="48" x14ac:dyDescent="0.2">
      <c r="A42" s="140" t="s">
        <v>104</v>
      </c>
    </row>
    <row r="43" spans="1:1" ht="36" x14ac:dyDescent="0.2">
      <c r="A43" s="140" t="s">
        <v>105</v>
      </c>
    </row>
    <row r="44" spans="1:1" x14ac:dyDescent="0.2">
      <c r="A44" s="132"/>
    </row>
    <row r="45" spans="1:1" ht="26.25" x14ac:dyDescent="0.2">
      <c r="A45" s="136" t="s">
        <v>241</v>
      </c>
    </row>
    <row r="46" spans="1:1" x14ac:dyDescent="0.2">
      <c r="A46" s="139"/>
    </row>
    <row r="47" spans="1:1" s="11" customFormat="1" ht="36" x14ac:dyDescent="0.2">
      <c r="A47" s="174" t="s">
        <v>232</v>
      </c>
    </row>
    <row r="48" spans="1:1" s="11" customFormat="1" x14ac:dyDescent="0.2">
      <c r="A48" s="168" t="s">
        <v>181</v>
      </c>
    </row>
    <row r="49" spans="1:1" s="11" customFormat="1" ht="12.75" customHeight="1" x14ac:dyDescent="0.2">
      <c r="A49" s="168"/>
    </row>
    <row r="50" spans="1:1" s="11" customFormat="1" x14ac:dyDescent="0.2">
      <c r="A50" s="174" t="s">
        <v>267</v>
      </c>
    </row>
    <row r="51" spans="1:1" s="11" customFormat="1" x14ac:dyDescent="0.2">
      <c r="A51" s="175" t="s">
        <v>255</v>
      </c>
    </row>
    <row r="52" spans="1:1" s="11" customFormat="1" ht="12.75" customHeight="1" x14ac:dyDescent="0.2">
      <c r="A52" s="140"/>
    </row>
    <row r="53" spans="1:1" s="11" customFormat="1" x14ac:dyDescent="0.2">
      <c r="A53" s="174" t="s">
        <v>268</v>
      </c>
    </row>
    <row r="54" spans="1:1" s="11" customFormat="1" ht="48" customHeight="1" x14ac:dyDescent="0.2">
      <c r="A54" s="168" t="s">
        <v>256</v>
      </c>
    </row>
    <row r="55" spans="1:1" s="11" customFormat="1" x14ac:dyDescent="0.2">
      <c r="A55" s="173"/>
    </row>
    <row r="56" spans="1:1" s="11" customFormat="1" ht="23.25" customHeight="1" x14ac:dyDescent="0.2">
      <c r="A56" s="174" t="s">
        <v>269</v>
      </c>
    </row>
    <row r="57" spans="1:1" s="11" customFormat="1" x14ac:dyDescent="0.2">
      <c r="A57" s="175" t="s">
        <v>233</v>
      </c>
    </row>
    <row r="58" spans="1:1" s="11" customFormat="1" x14ac:dyDescent="0.2">
      <c r="A58" s="175"/>
    </row>
    <row r="59" spans="1:1" s="11" customFormat="1" x14ac:dyDescent="0.2">
      <c r="A59" s="174" t="s">
        <v>270</v>
      </c>
    </row>
    <row r="60" spans="1:1" s="11" customFormat="1" x14ac:dyDescent="0.2">
      <c r="A60" s="175" t="s">
        <v>234</v>
      </c>
    </row>
    <row r="61" spans="1:1" s="11" customFormat="1" x14ac:dyDescent="0.2">
      <c r="A61" s="168"/>
    </row>
    <row r="62" spans="1:1" ht="24" x14ac:dyDescent="0.2">
      <c r="A62" s="134" t="s">
        <v>242</v>
      </c>
    </row>
    <row r="63" spans="1:1" s="11" customFormat="1" ht="36" x14ac:dyDescent="0.2">
      <c r="A63" s="174" t="s">
        <v>235</v>
      </c>
    </row>
    <row r="64" spans="1:1" s="11" customFormat="1" x14ac:dyDescent="0.2">
      <c r="A64" s="168" t="s">
        <v>182</v>
      </c>
    </row>
    <row r="65" spans="1:1" s="11" customFormat="1" x14ac:dyDescent="0.2">
      <c r="A65" s="140"/>
    </row>
    <row r="66" spans="1:1" s="11" customFormat="1" ht="24" x14ac:dyDescent="0.2">
      <c r="A66" s="174" t="s">
        <v>271</v>
      </c>
    </row>
    <row r="67" spans="1:1" s="11" customFormat="1" x14ac:dyDescent="0.2">
      <c r="A67" s="168" t="s">
        <v>257</v>
      </c>
    </row>
    <row r="68" spans="1:1" s="11" customFormat="1" x14ac:dyDescent="0.2">
      <c r="A68" s="140"/>
    </row>
    <row r="69" spans="1:1" s="11" customFormat="1" x14ac:dyDescent="0.2">
      <c r="A69" s="174" t="s">
        <v>272</v>
      </c>
    </row>
    <row r="70" spans="1:1" s="11" customFormat="1" ht="36" x14ac:dyDescent="0.2">
      <c r="A70" s="168" t="s">
        <v>258</v>
      </c>
    </row>
    <row r="71" spans="1:1" s="11" customFormat="1" x14ac:dyDescent="0.2">
      <c r="A71" s="140"/>
    </row>
    <row r="72" spans="1:1" s="11" customFormat="1" ht="24" x14ac:dyDescent="0.2">
      <c r="A72" s="174" t="s">
        <v>273</v>
      </c>
    </row>
    <row r="73" spans="1:1" s="11" customFormat="1" x14ac:dyDescent="0.2">
      <c r="A73" s="168" t="s">
        <v>236</v>
      </c>
    </row>
    <row r="74" spans="1:1" x14ac:dyDescent="0.2">
      <c r="A74" s="139"/>
    </row>
    <row r="75" spans="1:1" x14ac:dyDescent="0.2">
      <c r="A75" s="174" t="s">
        <v>274</v>
      </c>
    </row>
    <row r="76" spans="1:1" x14ac:dyDescent="0.2">
      <c r="A76" s="168" t="s">
        <v>234</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Лист33"/>
  <dimension ref="A1:AC41"/>
  <sheetViews>
    <sheetView workbookViewId="0">
      <selection activeCell="D3" sqref="D3"/>
    </sheetView>
  </sheetViews>
  <sheetFormatPr defaultColWidth="8.42578125" defaultRowHeight="12" x14ac:dyDescent="0.2"/>
  <cols>
    <col min="1" max="1" width="72.85546875" style="1" customWidth="1"/>
    <col min="2" max="2" width="10.140625" style="2" hidden="1" customWidth="1"/>
    <col min="3" max="4" width="10.140625" style="2" customWidth="1"/>
    <col min="5" max="16384" width="8.42578125" style="2"/>
  </cols>
  <sheetData>
    <row r="1" spans="1:29" s="5" customFormat="1" ht="24" x14ac:dyDescent="0.2">
      <c r="A1" s="47" t="s">
        <v>50</v>
      </c>
      <c r="B1" s="4"/>
      <c r="C1" s="4"/>
      <c r="D1" s="4"/>
      <c r="E1" s="4"/>
    </row>
    <row r="2" spans="1:29" s="5" customFormat="1" ht="12.75" x14ac:dyDescent="0.2">
      <c r="A2" s="67" t="s">
        <v>51</v>
      </c>
      <c r="B2" s="7"/>
      <c r="C2" s="7"/>
      <c r="D2" s="7"/>
    </row>
    <row r="3" spans="1:29" s="11" customFormat="1" ht="38.25" customHeight="1" x14ac:dyDescent="0.2">
      <c r="A3" s="48" t="s">
        <v>96</v>
      </c>
      <c r="B3" s="71" t="s">
        <v>49</v>
      </c>
      <c r="C3" s="71" t="s">
        <v>74</v>
      </c>
      <c r="D3" s="72" t="s">
        <v>94</v>
      </c>
    </row>
    <row r="4" spans="1:29" s="14" customFormat="1" ht="12" customHeight="1" x14ac:dyDescent="0.2">
      <c r="A4" s="12" t="s">
        <v>53</v>
      </c>
      <c r="E4" s="22"/>
      <c r="F4" s="22"/>
      <c r="G4" s="22"/>
      <c r="H4" s="22"/>
      <c r="I4" s="22"/>
      <c r="J4" s="22"/>
      <c r="K4" s="22"/>
      <c r="L4" s="22"/>
      <c r="M4" s="22"/>
      <c r="N4" s="22"/>
      <c r="O4" s="22"/>
      <c r="P4" s="22"/>
      <c r="Q4" s="22"/>
      <c r="R4" s="22"/>
      <c r="S4" s="22"/>
      <c r="T4" s="22"/>
      <c r="U4" s="22"/>
    </row>
    <row r="5" spans="1:29" s="14" customFormat="1" ht="12" customHeight="1" x14ac:dyDescent="0.2">
      <c r="A5" s="42">
        <v>1</v>
      </c>
      <c r="B5" s="12">
        <f>20900-700</f>
        <v>20200</v>
      </c>
      <c r="C5" s="12">
        <f>18500-700</f>
        <v>17800</v>
      </c>
      <c r="D5" s="12">
        <v>18200</v>
      </c>
      <c r="E5" s="22"/>
      <c r="F5" s="22"/>
      <c r="G5" s="22"/>
      <c r="H5" s="22"/>
      <c r="I5" s="22"/>
      <c r="J5" s="22"/>
      <c r="K5" s="22"/>
      <c r="L5" s="22"/>
      <c r="M5" s="22"/>
      <c r="N5" s="22"/>
      <c r="O5" s="22"/>
      <c r="P5" s="22"/>
      <c r="Q5" s="22"/>
      <c r="R5" s="22"/>
      <c r="S5" s="22"/>
      <c r="T5" s="22"/>
      <c r="U5" s="22"/>
    </row>
    <row r="6" spans="1:29" s="16" customFormat="1" ht="12" customHeight="1" x14ac:dyDescent="0.2">
      <c r="A6" s="15">
        <v>2</v>
      </c>
      <c r="B6" s="12">
        <f>B5</f>
        <v>20200</v>
      </c>
      <c r="C6" s="12">
        <f>C5</f>
        <v>17800</v>
      </c>
      <c r="D6" s="12">
        <f>D5</f>
        <v>18200</v>
      </c>
      <c r="E6" s="5"/>
      <c r="F6" s="5"/>
      <c r="G6" s="5"/>
      <c r="H6" s="5"/>
      <c r="I6" s="5"/>
      <c r="J6" s="5"/>
      <c r="K6" s="5"/>
      <c r="L6" s="5"/>
      <c r="M6" s="5"/>
      <c r="N6" s="5"/>
      <c r="O6" s="5"/>
      <c r="P6" s="5"/>
      <c r="Q6" s="5"/>
      <c r="R6" s="5"/>
      <c r="S6" s="5"/>
      <c r="T6" s="5"/>
      <c r="U6" s="5"/>
      <c r="V6" s="13"/>
      <c r="W6" s="13"/>
      <c r="X6" s="13"/>
      <c r="Y6" s="13"/>
      <c r="Z6" s="13"/>
      <c r="AA6" s="13"/>
      <c r="AB6" s="13"/>
      <c r="AC6" s="13"/>
    </row>
    <row r="7" spans="1:29" s="14" customFormat="1" ht="12" customHeight="1" x14ac:dyDescent="0.2">
      <c r="A7" s="12" t="s">
        <v>54</v>
      </c>
      <c r="B7" s="4"/>
      <c r="C7" s="4"/>
      <c r="D7" s="4"/>
      <c r="E7" s="5"/>
      <c r="F7" s="5"/>
      <c r="G7" s="5"/>
      <c r="H7" s="5"/>
      <c r="I7" s="5"/>
      <c r="J7" s="5"/>
      <c r="K7" s="5"/>
      <c r="L7" s="5"/>
      <c r="M7" s="5"/>
      <c r="N7" s="5"/>
      <c r="O7" s="5"/>
      <c r="P7" s="5"/>
      <c r="Q7" s="5"/>
      <c r="R7" s="5"/>
      <c r="S7" s="5"/>
      <c r="T7" s="5"/>
      <c r="U7" s="5"/>
      <c r="V7" s="13"/>
      <c r="W7" s="13"/>
      <c r="X7" s="13"/>
      <c r="Y7" s="13"/>
      <c r="Z7" s="13"/>
      <c r="AA7" s="13"/>
      <c r="AB7" s="13"/>
      <c r="AC7" s="13"/>
    </row>
    <row r="8" spans="1:29" s="16" customFormat="1" ht="12" customHeight="1" x14ac:dyDescent="0.2">
      <c r="A8" s="15">
        <v>1</v>
      </c>
      <c r="B8" s="12">
        <f t="shared" ref="B8:D9" si="0">B5+1000</f>
        <v>21200</v>
      </c>
      <c r="C8" s="12">
        <f t="shared" si="0"/>
        <v>18800</v>
      </c>
      <c r="D8" s="12">
        <f t="shared" si="0"/>
        <v>19200</v>
      </c>
      <c r="E8" s="5"/>
      <c r="F8" s="5"/>
      <c r="G8" s="5"/>
      <c r="H8" s="5"/>
      <c r="I8" s="5"/>
      <c r="J8" s="5"/>
      <c r="K8" s="5"/>
      <c r="L8" s="5"/>
      <c r="M8" s="5"/>
      <c r="N8" s="5"/>
      <c r="O8" s="5"/>
      <c r="P8" s="5"/>
      <c r="Q8" s="5"/>
      <c r="R8" s="5"/>
      <c r="S8" s="5"/>
      <c r="T8" s="5"/>
      <c r="U8" s="5"/>
      <c r="V8" s="13"/>
      <c r="W8" s="13"/>
      <c r="X8" s="13"/>
      <c r="Y8" s="13"/>
      <c r="Z8" s="13"/>
      <c r="AA8" s="13"/>
      <c r="AB8" s="13"/>
      <c r="AC8" s="13"/>
    </row>
    <row r="9" spans="1:29" s="16" customFormat="1" ht="12" customHeight="1" x14ac:dyDescent="0.2">
      <c r="A9" s="15">
        <v>2</v>
      </c>
      <c r="B9" s="12">
        <f t="shared" si="0"/>
        <v>21200</v>
      </c>
      <c r="C9" s="12">
        <f t="shared" si="0"/>
        <v>18800</v>
      </c>
      <c r="D9" s="12">
        <f t="shared" si="0"/>
        <v>19200</v>
      </c>
      <c r="E9" s="5"/>
      <c r="F9" s="5"/>
      <c r="G9" s="5"/>
      <c r="H9" s="5"/>
      <c r="I9" s="5"/>
      <c r="J9" s="5"/>
      <c r="K9" s="5"/>
      <c r="L9" s="5"/>
      <c r="M9" s="5"/>
      <c r="N9" s="5"/>
      <c r="O9" s="5"/>
      <c r="P9" s="5"/>
      <c r="Q9" s="5"/>
      <c r="R9" s="5"/>
      <c r="S9" s="5"/>
      <c r="T9" s="5"/>
      <c r="U9" s="5"/>
      <c r="V9" s="13"/>
      <c r="W9" s="13"/>
      <c r="X9" s="13"/>
      <c r="Y9" s="13"/>
      <c r="Z9" s="13"/>
      <c r="AA9" s="13"/>
      <c r="AB9" s="13"/>
      <c r="AC9" s="13"/>
    </row>
    <row r="10" spans="1:29" s="16" customFormat="1" ht="12" customHeight="1" x14ac:dyDescent="0.2">
      <c r="A10" s="20"/>
      <c r="B10" s="32" t="s">
        <v>41</v>
      </c>
      <c r="C10" s="32" t="s">
        <v>41</v>
      </c>
      <c r="D10" s="32" t="s">
        <v>41</v>
      </c>
      <c r="E10" s="5"/>
      <c r="F10" s="5"/>
      <c r="G10" s="5"/>
      <c r="H10" s="5"/>
      <c r="I10" s="5"/>
      <c r="J10" s="5"/>
      <c r="K10" s="5"/>
      <c r="L10" s="5"/>
      <c r="M10" s="5"/>
      <c r="N10" s="5"/>
      <c r="O10" s="5"/>
      <c r="P10" s="5"/>
      <c r="Q10" s="5"/>
      <c r="R10" s="5"/>
      <c r="S10" s="5"/>
      <c r="T10" s="5"/>
      <c r="U10" s="5"/>
      <c r="V10" s="13"/>
      <c r="W10" s="13"/>
      <c r="X10" s="13"/>
      <c r="Y10" s="13"/>
      <c r="Z10" s="13"/>
      <c r="AA10" s="13"/>
      <c r="AB10" s="13"/>
      <c r="AC10" s="13"/>
    </row>
    <row r="11" spans="1:29" customFormat="1" ht="25.5" x14ac:dyDescent="0.2">
      <c r="A11" s="55" t="s">
        <v>36</v>
      </c>
    </row>
    <row r="13" spans="1:29" s="4" customFormat="1" ht="12.75" customHeight="1" x14ac:dyDescent="0.2">
      <c r="A13" s="66" t="s">
        <v>58</v>
      </c>
    </row>
    <row r="14" spans="1:29" s="13" customFormat="1" ht="12.75" customHeight="1" x14ac:dyDescent="0.2">
      <c r="A14" s="18" t="s">
        <v>59</v>
      </c>
    </row>
    <row r="15" spans="1:29" s="13" customFormat="1" ht="12.75" customHeight="1" x14ac:dyDescent="0.2">
      <c r="A15" s="18" t="s">
        <v>60</v>
      </c>
    </row>
    <row r="16" spans="1:29" s="13" customFormat="1" ht="12.75" customHeight="1" x14ac:dyDescent="0.2">
      <c r="A16" s="18" t="s">
        <v>61</v>
      </c>
    </row>
    <row r="17" spans="1:4" s="13" customFormat="1" ht="12.75" customHeight="1" x14ac:dyDescent="0.2">
      <c r="A17" s="18" t="s">
        <v>62</v>
      </c>
    </row>
    <row r="18" spans="1:4" s="13" customFormat="1" ht="12.75" customHeight="1" x14ac:dyDescent="0.2">
      <c r="A18" s="18" t="s">
        <v>63</v>
      </c>
    </row>
    <row r="19" spans="1:4" s="13" customFormat="1" ht="12.75" customHeight="1" x14ac:dyDescent="0.2">
      <c r="A19" s="19" t="s">
        <v>64</v>
      </c>
    </row>
    <row r="20" spans="1:4" s="13" customFormat="1" ht="12.75" customHeight="1" x14ac:dyDescent="0.2"/>
    <row r="21" spans="1:4" s="4" customFormat="1" ht="12.75" thickBot="1" x14ac:dyDescent="0.25">
      <c r="A21" s="320" t="s">
        <v>65</v>
      </c>
      <c r="B21" s="320"/>
      <c r="C21" s="320"/>
      <c r="D21" s="320"/>
    </row>
    <row r="22" spans="1:4" s="13" customFormat="1" ht="142.5" customHeight="1" thickBot="1" x14ac:dyDescent="0.25">
      <c r="A22" s="49" t="s">
        <v>66</v>
      </c>
      <c r="B22" s="50"/>
      <c r="C22" s="50"/>
      <c r="D22" s="50"/>
    </row>
    <row r="24" spans="1:4" ht="12.75" thickBot="1" x14ac:dyDescent="0.25"/>
    <row r="25" spans="1:4" x14ac:dyDescent="0.2">
      <c r="A25" s="38" t="s">
        <v>37</v>
      </c>
    </row>
    <row r="26" spans="1:4" ht="24.75" customHeight="1" x14ac:dyDescent="0.2">
      <c r="A26" s="39" t="s">
        <v>38</v>
      </c>
    </row>
    <row r="27" spans="1:4" ht="24.75" customHeight="1" x14ac:dyDescent="0.2">
      <c r="A27" s="39" t="s">
        <v>39</v>
      </c>
    </row>
    <row r="28" spans="1:4" ht="24.75" customHeight="1" x14ac:dyDescent="0.2">
      <c r="A28" s="39" t="s">
        <v>40</v>
      </c>
    </row>
    <row r="29" spans="1:4" ht="24.75" customHeight="1" x14ac:dyDescent="0.2">
      <c r="A29" s="39" t="s">
        <v>1</v>
      </c>
    </row>
    <row r="30" spans="1:4" ht="24.75" customHeight="1" x14ac:dyDescent="0.2">
      <c r="A30" s="39" t="s">
        <v>42</v>
      </c>
    </row>
    <row r="31" spans="1:4" ht="24.75" customHeight="1" x14ac:dyDescent="0.2">
      <c r="A31" s="39" t="s">
        <v>43</v>
      </c>
    </row>
    <row r="32" spans="1:4" ht="24.75" customHeight="1" thickBot="1" x14ac:dyDescent="0.25">
      <c r="A32" s="40" t="s">
        <v>44</v>
      </c>
    </row>
    <row r="36" spans="1:1" x14ac:dyDescent="0.2">
      <c r="A36" s="41" t="s">
        <v>67</v>
      </c>
    </row>
    <row r="37" spans="1:1" x14ac:dyDescent="0.2">
      <c r="A37" s="52" t="s">
        <v>68</v>
      </c>
    </row>
    <row r="38" spans="1:1" ht="24" x14ac:dyDescent="0.2">
      <c r="A38" s="53" t="s">
        <v>69</v>
      </c>
    </row>
    <row r="39" spans="1:1" ht="24" x14ac:dyDescent="0.2">
      <c r="A39" s="53" t="s">
        <v>70</v>
      </c>
    </row>
    <row r="40" spans="1:1" ht="24" x14ac:dyDescent="0.2">
      <c r="A40" s="53" t="s">
        <v>71</v>
      </c>
    </row>
    <row r="41" spans="1:1" ht="12" customHeight="1" x14ac:dyDescent="0.2">
      <c r="A41" s="54" t="s">
        <v>72</v>
      </c>
    </row>
  </sheetData>
  <mergeCells count="1">
    <mergeCell ref="A21:D21"/>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Лист34"/>
  <dimension ref="A1:AC41"/>
  <sheetViews>
    <sheetView workbookViewId="0">
      <selection activeCell="D5" sqref="D5"/>
    </sheetView>
  </sheetViews>
  <sheetFormatPr defaultColWidth="8.42578125" defaultRowHeight="12" x14ac:dyDescent="0.2"/>
  <cols>
    <col min="1" max="1" width="72.85546875" style="1" customWidth="1"/>
    <col min="2" max="2" width="10.140625" style="2" hidden="1" customWidth="1"/>
    <col min="3" max="4" width="10.140625" style="2" customWidth="1"/>
    <col min="5" max="16384" width="8.42578125" style="2"/>
  </cols>
  <sheetData>
    <row r="1" spans="1:29" s="5" customFormat="1" ht="24" x14ac:dyDescent="0.2">
      <c r="A1" s="47" t="s">
        <v>50</v>
      </c>
      <c r="B1" s="4"/>
      <c r="C1" s="4"/>
      <c r="D1" s="4"/>
      <c r="E1" s="4"/>
    </row>
    <row r="2" spans="1:29" s="5" customFormat="1" ht="12.75" x14ac:dyDescent="0.2">
      <c r="A2" s="67" t="s">
        <v>51</v>
      </c>
      <c r="B2" s="7"/>
      <c r="C2" s="7"/>
      <c r="D2" s="7"/>
    </row>
    <row r="3" spans="1:29" s="11" customFormat="1" ht="38.25" customHeight="1" x14ac:dyDescent="0.2">
      <c r="A3" s="48" t="s">
        <v>96</v>
      </c>
      <c r="B3" s="72" t="s">
        <v>49</v>
      </c>
      <c r="C3" s="71" t="s">
        <v>74</v>
      </c>
      <c r="D3" s="72" t="s">
        <v>94</v>
      </c>
    </row>
    <row r="4" spans="1:29" s="14" customFormat="1" ht="12" customHeight="1" x14ac:dyDescent="0.2">
      <c r="A4" s="12" t="s">
        <v>53</v>
      </c>
      <c r="E4" s="22"/>
      <c r="F4" s="22"/>
      <c r="G4" s="22"/>
      <c r="H4" s="22"/>
      <c r="I4" s="22"/>
      <c r="J4" s="22"/>
      <c r="K4" s="22"/>
      <c r="L4" s="22"/>
      <c r="M4" s="22"/>
      <c r="N4" s="22"/>
      <c r="O4" s="22"/>
      <c r="P4" s="22"/>
      <c r="Q4" s="22"/>
      <c r="R4" s="22"/>
      <c r="S4" s="22"/>
      <c r="T4" s="22"/>
      <c r="U4" s="22"/>
    </row>
    <row r="5" spans="1:29" s="14" customFormat="1" ht="12" customHeight="1" x14ac:dyDescent="0.2">
      <c r="A5" s="42">
        <v>1</v>
      </c>
      <c r="B5" s="12">
        <f>'Без завтрака Room only'!B5*0.8</f>
        <v>16160</v>
      </c>
      <c r="C5" s="12">
        <f>'Без завтрака Room only'!C5*0.8</f>
        <v>14240</v>
      </c>
      <c r="D5" s="12">
        <f>'Без завтрака Room only'!D5*0.8</f>
        <v>14560</v>
      </c>
      <c r="E5" s="22"/>
      <c r="F5" s="22"/>
      <c r="G5" s="22"/>
      <c r="H5" s="22"/>
      <c r="I5" s="22"/>
      <c r="J5" s="22"/>
      <c r="K5" s="22"/>
      <c r="L5" s="22"/>
      <c r="M5" s="22"/>
      <c r="N5" s="22"/>
      <c r="O5" s="22"/>
      <c r="P5" s="22"/>
      <c r="Q5" s="22"/>
      <c r="R5" s="22"/>
      <c r="S5" s="22"/>
      <c r="T5" s="22"/>
      <c r="U5" s="22"/>
    </row>
    <row r="6" spans="1:29" s="16" customFormat="1" ht="12" customHeight="1" x14ac:dyDescent="0.2">
      <c r="A6" s="15">
        <v>2</v>
      </c>
      <c r="B6" s="12">
        <f>B5</f>
        <v>16160</v>
      </c>
      <c r="C6" s="12">
        <f>C5</f>
        <v>14240</v>
      </c>
      <c r="D6" s="12">
        <f>D5</f>
        <v>14560</v>
      </c>
      <c r="E6" s="5"/>
      <c r="F6" s="5"/>
      <c r="G6" s="5"/>
      <c r="H6" s="5"/>
      <c r="I6" s="5"/>
      <c r="J6" s="5"/>
      <c r="K6" s="5"/>
      <c r="L6" s="5"/>
      <c r="M6" s="5"/>
      <c r="N6" s="5"/>
      <c r="O6" s="5"/>
      <c r="P6" s="5"/>
      <c r="Q6" s="5"/>
      <c r="R6" s="5"/>
      <c r="S6" s="5"/>
      <c r="T6" s="5"/>
      <c r="U6" s="5"/>
      <c r="V6" s="13"/>
      <c r="W6" s="13"/>
      <c r="X6" s="13"/>
      <c r="Y6" s="13"/>
      <c r="Z6" s="13"/>
      <c r="AA6" s="13"/>
      <c r="AB6" s="13"/>
      <c r="AC6" s="13"/>
    </row>
    <row r="7" spans="1:29" s="14" customFormat="1" ht="12" customHeight="1" x14ac:dyDescent="0.2">
      <c r="A7" s="12" t="s">
        <v>54</v>
      </c>
      <c r="B7" s="4"/>
      <c r="C7" s="4"/>
      <c r="D7" s="4"/>
      <c r="E7" s="5"/>
      <c r="F7" s="5"/>
      <c r="G7" s="5"/>
      <c r="H7" s="5"/>
      <c r="I7" s="5"/>
      <c r="J7" s="5"/>
      <c r="K7" s="5"/>
      <c r="L7" s="5"/>
      <c r="M7" s="5"/>
      <c r="N7" s="5"/>
      <c r="O7" s="5"/>
      <c r="P7" s="5"/>
      <c r="Q7" s="5"/>
      <c r="R7" s="5"/>
      <c r="S7" s="5"/>
      <c r="T7" s="5"/>
      <c r="U7" s="5"/>
      <c r="V7" s="13"/>
      <c r="W7" s="13"/>
      <c r="X7" s="13"/>
      <c r="Y7" s="13"/>
      <c r="Z7" s="13"/>
      <c r="AA7" s="13"/>
      <c r="AB7" s="13"/>
      <c r="AC7" s="13"/>
    </row>
    <row r="8" spans="1:29" s="16" customFormat="1" ht="12" customHeight="1" x14ac:dyDescent="0.2">
      <c r="A8" s="15">
        <v>1</v>
      </c>
      <c r="B8" s="12">
        <f>'Без завтрака Room only'!B8*0.8</f>
        <v>16960</v>
      </c>
      <c r="C8" s="12">
        <f>'Без завтрака Room only'!C8*0.8</f>
        <v>15040</v>
      </c>
      <c r="D8" s="12">
        <f>'Без завтрака Room only'!D8*0.8</f>
        <v>15360</v>
      </c>
      <c r="E8" s="5"/>
      <c r="F8" s="5"/>
      <c r="G8" s="5"/>
      <c r="H8" s="5"/>
      <c r="I8" s="5"/>
      <c r="J8" s="5"/>
      <c r="K8" s="5"/>
      <c r="L8" s="5"/>
      <c r="M8" s="5"/>
      <c r="N8" s="5"/>
      <c r="O8" s="5"/>
      <c r="P8" s="5"/>
      <c r="Q8" s="5"/>
      <c r="R8" s="5"/>
      <c r="S8" s="5"/>
      <c r="T8" s="5"/>
      <c r="U8" s="5"/>
      <c r="V8" s="13"/>
      <c r="W8" s="13"/>
      <c r="X8" s="13"/>
      <c r="Y8" s="13"/>
      <c r="Z8" s="13"/>
      <c r="AA8" s="13"/>
      <c r="AB8" s="13"/>
      <c r="AC8" s="13"/>
    </row>
    <row r="9" spans="1:29" s="16" customFormat="1" ht="12" customHeight="1" x14ac:dyDescent="0.2">
      <c r="A9" s="15">
        <v>2</v>
      </c>
      <c r="B9" s="12">
        <f>'Без завтрака Room only'!B9*0.8</f>
        <v>16960</v>
      </c>
      <c r="C9" s="12">
        <f>'Без завтрака Room only'!C9*0.8</f>
        <v>15040</v>
      </c>
      <c r="D9" s="12">
        <f>'Без завтрака Room only'!D9*0.8</f>
        <v>15360</v>
      </c>
      <c r="E9" s="5"/>
      <c r="F9" s="5"/>
      <c r="G9" s="5"/>
      <c r="H9" s="5"/>
      <c r="I9" s="5"/>
      <c r="J9" s="5"/>
      <c r="K9" s="5"/>
      <c r="L9" s="5"/>
      <c r="M9" s="5"/>
      <c r="N9" s="5"/>
      <c r="O9" s="5"/>
      <c r="P9" s="5"/>
      <c r="Q9" s="5"/>
      <c r="R9" s="5"/>
      <c r="S9" s="5"/>
      <c r="T9" s="5"/>
      <c r="U9" s="5"/>
      <c r="V9" s="13"/>
      <c r="W9" s="13"/>
      <c r="X9" s="13"/>
      <c r="Y9" s="13"/>
      <c r="Z9" s="13"/>
      <c r="AA9" s="13"/>
      <c r="AB9" s="13"/>
      <c r="AC9" s="13"/>
    </row>
    <row r="10" spans="1:29" s="16" customFormat="1" ht="12" customHeight="1" x14ac:dyDescent="0.2">
      <c r="A10" s="20"/>
      <c r="B10" s="32" t="s">
        <v>41</v>
      </c>
      <c r="C10" s="32" t="s">
        <v>41</v>
      </c>
      <c r="D10" s="32" t="s">
        <v>41</v>
      </c>
      <c r="E10" s="5"/>
      <c r="F10" s="5"/>
      <c r="G10" s="5"/>
      <c r="H10" s="5"/>
      <c r="I10" s="5"/>
      <c r="J10" s="5"/>
      <c r="K10" s="5"/>
      <c r="L10" s="5"/>
      <c r="M10" s="5"/>
      <c r="N10" s="5"/>
      <c r="O10" s="5"/>
      <c r="P10" s="5"/>
      <c r="Q10" s="5"/>
      <c r="R10" s="5"/>
      <c r="S10" s="5"/>
      <c r="T10" s="5"/>
      <c r="U10" s="5"/>
      <c r="V10" s="13"/>
      <c r="W10" s="13"/>
      <c r="X10" s="13"/>
      <c r="Y10" s="13"/>
      <c r="Z10" s="13"/>
      <c r="AA10" s="13"/>
      <c r="AB10" s="13"/>
      <c r="AC10" s="13"/>
    </row>
    <row r="11" spans="1:29" customFormat="1" ht="25.5" x14ac:dyDescent="0.2">
      <c r="A11" s="55" t="s">
        <v>36</v>
      </c>
    </row>
    <row r="13" spans="1:29" s="4" customFormat="1" ht="12.75" customHeight="1" x14ac:dyDescent="0.2">
      <c r="A13" s="66" t="s">
        <v>58</v>
      </c>
    </row>
    <row r="14" spans="1:29" s="13" customFormat="1" ht="12.75" customHeight="1" x14ac:dyDescent="0.2">
      <c r="A14" s="18" t="s">
        <v>59</v>
      </c>
    </row>
    <row r="15" spans="1:29" s="13" customFormat="1" ht="12.75" customHeight="1" x14ac:dyDescent="0.2">
      <c r="A15" s="18" t="s">
        <v>60</v>
      </c>
    </row>
    <row r="16" spans="1:29" s="13" customFormat="1" ht="12.75" customHeight="1" x14ac:dyDescent="0.2">
      <c r="A16" s="18" t="s">
        <v>61</v>
      </c>
    </row>
    <row r="17" spans="1:4" s="13" customFormat="1" ht="12.75" customHeight="1" x14ac:dyDescent="0.2">
      <c r="A17" s="18" t="s">
        <v>62</v>
      </c>
    </row>
    <row r="18" spans="1:4" s="13" customFormat="1" ht="12.75" customHeight="1" x14ac:dyDescent="0.2">
      <c r="A18" s="18" t="s">
        <v>63</v>
      </c>
    </row>
    <row r="19" spans="1:4" s="13" customFormat="1" ht="12.75" customHeight="1" x14ac:dyDescent="0.2">
      <c r="A19" s="19" t="s">
        <v>64</v>
      </c>
    </row>
    <row r="20" spans="1:4" s="13" customFormat="1" ht="12.75" customHeight="1" x14ac:dyDescent="0.2"/>
    <row r="21" spans="1:4" s="4" customFormat="1" ht="12.75" thickBot="1" x14ac:dyDescent="0.25">
      <c r="A21" s="320" t="s">
        <v>65</v>
      </c>
      <c r="B21" s="320"/>
      <c r="C21" s="320"/>
      <c r="D21" s="320"/>
    </row>
    <row r="22" spans="1:4" s="13" customFormat="1" ht="142.5" customHeight="1" thickBot="1" x14ac:dyDescent="0.25">
      <c r="A22" s="49" t="s">
        <v>66</v>
      </c>
      <c r="B22" s="50"/>
      <c r="C22" s="50"/>
      <c r="D22" s="50"/>
    </row>
    <row r="24" spans="1:4" ht="12.75" thickBot="1" x14ac:dyDescent="0.25"/>
    <row r="25" spans="1:4" x14ac:dyDescent="0.2">
      <c r="A25" s="38" t="s">
        <v>37</v>
      </c>
    </row>
    <row r="26" spans="1:4" ht="24.75" customHeight="1" x14ac:dyDescent="0.2">
      <c r="A26" s="39" t="s">
        <v>38</v>
      </c>
    </row>
    <row r="27" spans="1:4" ht="24.75" customHeight="1" x14ac:dyDescent="0.2">
      <c r="A27" s="39" t="s">
        <v>39</v>
      </c>
    </row>
    <row r="28" spans="1:4" ht="24.75" customHeight="1" x14ac:dyDescent="0.2">
      <c r="A28" s="39" t="s">
        <v>40</v>
      </c>
    </row>
    <row r="29" spans="1:4" ht="24.75" customHeight="1" x14ac:dyDescent="0.2">
      <c r="A29" s="39" t="s">
        <v>1</v>
      </c>
    </row>
    <row r="30" spans="1:4" ht="24.75" customHeight="1" x14ac:dyDescent="0.2">
      <c r="A30" s="39" t="s">
        <v>42</v>
      </c>
    </row>
    <row r="31" spans="1:4" ht="24.75" customHeight="1" x14ac:dyDescent="0.2">
      <c r="A31" s="39" t="s">
        <v>43</v>
      </c>
    </row>
    <row r="32" spans="1:4" ht="24.75" customHeight="1" thickBot="1" x14ac:dyDescent="0.25">
      <c r="A32" s="40" t="s">
        <v>44</v>
      </c>
    </row>
    <row r="36" spans="1:1" x14ac:dyDescent="0.2">
      <c r="A36" s="41" t="s">
        <v>67</v>
      </c>
    </row>
    <row r="37" spans="1:1" x14ac:dyDescent="0.2">
      <c r="A37" s="52" t="s">
        <v>68</v>
      </c>
    </row>
    <row r="38" spans="1:1" ht="24" x14ac:dyDescent="0.2">
      <c r="A38" s="53" t="s">
        <v>69</v>
      </c>
    </row>
    <row r="39" spans="1:1" ht="24" x14ac:dyDescent="0.2">
      <c r="A39" s="53" t="s">
        <v>70</v>
      </c>
    </row>
    <row r="40" spans="1:1" ht="24" x14ac:dyDescent="0.2">
      <c r="A40" s="53" t="s">
        <v>71</v>
      </c>
    </row>
    <row r="41" spans="1:1" ht="12" customHeight="1" x14ac:dyDescent="0.2">
      <c r="A41" s="54" t="s">
        <v>72</v>
      </c>
    </row>
  </sheetData>
  <mergeCells count="1">
    <mergeCell ref="A21:D2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8"/>
  <dimension ref="A1:AQ36"/>
  <sheetViews>
    <sheetView zoomScale="110" zoomScaleNormal="110" workbookViewId="0">
      <pane xSplit="1" topLeftCell="B1" activePane="topRight" state="frozen"/>
      <selection activeCell="A34" sqref="A34"/>
      <selection pane="topRight" activeCell="C6" sqref="C6"/>
    </sheetView>
  </sheetViews>
  <sheetFormatPr defaultColWidth="8.42578125" defaultRowHeight="12" x14ac:dyDescent="0.2"/>
  <cols>
    <col min="1" max="1" width="44.7109375" style="1" customWidth="1"/>
    <col min="2" max="2" width="9.7109375" style="2" customWidth="1"/>
    <col min="3" max="3" width="9.85546875" style="2" customWidth="1"/>
    <col min="4" max="5" width="9.140625" style="2" customWidth="1"/>
    <col min="6" max="6" width="10.140625" style="2" customWidth="1"/>
    <col min="7" max="16384" width="8.42578125" style="2"/>
  </cols>
  <sheetData>
    <row r="1" spans="1:43" s="5" customFormat="1" ht="24" x14ac:dyDescent="0.2">
      <c r="A1" s="47" t="s">
        <v>50</v>
      </c>
      <c r="B1" s="4"/>
      <c r="C1" s="4"/>
      <c r="D1" s="4"/>
      <c r="E1" s="4"/>
      <c r="F1" s="4"/>
      <c r="G1" s="4"/>
      <c r="H1" s="4"/>
      <c r="I1" s="4"/>
      <c r="J1" s="4"/>
      <c r="K1" s="4"/>
      <c r="L1" s="4"/>
      <c r="M1" s="4"/>
      <c r="N1" s="4"/>
      <c r="O1" s="4"/>
      <c r="P1" s="4"/>
      <c r="Q1" s="4"/>
      <c r="R1" s="4"/>
      <c r="S1" s="4"/>
    </row>
    <row r="2" spans="1:43" s="5" customFormat="1" ht="12.75" x14ac:dyDescent="0.2">
      <c r="A2" s="6" t="s">
        <v>5</v>
      </c>
    </row>
    <row r="3" spans="1:43" s="11" customFormat="1" ht="28.5" customHeight="1" x14ac:dyDescent="0.2">
      <c r="A3" s="8" t="s">
        <v>0</v>
      </c>
      <c r="B3" s="56" t="e">
        <f>'BAR BB| Open rates'!#REF!</f>
        <v>#REF!</v>
      </c>
      <c r="C3" s="56" t="e">
        <f>'BAR BB| Open rates'!#REF!</f>
        <v>#REF!</v>
      </c>
      <c r="D3" s="56" t="e">
        <f>'BAR BB| Open rates'!#REF!</f>
        <v>#REF!</v>
      </c>
      <c r="E3" s="56" t="e">
        <f>'BAR BB| Open rates'!#REF!</f>
        <v>#REF!</v>
      </c>
      <c r="F3" s="56" t="e">
        <f>'BAR BB| Open rates'!#REF!</f>
        <v>#REF!</v>
      </c>
    </row>
    <row r="4" spans="1:43"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13"/>
      <c r="AK4" s="13"/>
      <c r="AL4" s="13"/>
      <c r="AM4" s="13"/>
      <c r="AN4" s="13"/>
      <c r="AO4" s="13"/>
      <c r="AP4" s="13"/>
      <c r="AQ4" s="13"/>
    </row>
    <row r="5" spans="1:43" s="16" customFormat="1" ht="12" customHeight="1" x14ac:dyDescent="0.2">
      <c r="A5" s="15">
        <v>1</v>
      </c>
      <c r="B5" s="12" t="e">
        <f>'BAR BB| Open rates'!#REF!*0.9+2600</f>
        <v>#REF!</v>
      </c>
      <c r="C5" s="12" t="e">
        <f>'BAR BB| Open rates'!#REF!*0.9+2600</f>
        <v>#REF!</v>
      </c>
      <c r="D5" s="12" t="e">
        <f>'BAR BB| Open rates'!#REF!*0.9+2600</f>
        <v>#REF!</v>
      </c>
      <c r="E5" s="12" t="e">
        <f>'BAR BB| Open rates'!#REF!*0.9+2600</f>
        <v>#REF!</v>
      </c>
      <c r="F5" s="12" t="e">
        <f>'BAR BB| Open rates'!#REF!*0.9+2600</f>
        <v>#REF!</v>
      </c>
      <c r="G5" s="5"/>
      <c r="H5" s="5"/>
      <c r="I5" s="5"/>
      <c r="J5" s="5"/>
      <c r="K5" s="5"/>
      <c r="L5" s="5"/>
      <c r="M5" s="5"/>
      <c r="N5" s="5"/>
      <c r="O5" s="5"/>
      <c r="P5" s="5"/>
      <c r="Q5" s="5"/>
      <c r="R5" s="5"/>
      <c r="S5" s="5"/>
      <c r="T5" s="5"/>
      <c r="U5" s="5"/>
      <c r="V5" s="5"/>
      <c r="W5" s="5"/>
      <c r="X5" s="5"/>
      <c r="Y5" s="5"/>
      <c r="Z5" s="5"/>
      <c r="AA5" s="5"/>
      <c r="AB5" s="5"/>
      <c r="AC5" s="5"/>
      <c r="AD5" s="5"/>
      <c r="AE5" s="5"/>
      <c r="AF5" s="5"/>
      <c r="AG5" s="5"/>
      <c r="AH5" s="5"/>
      <c r="AI5" s="5"/>
      <c r="AJ5" s="13"/>
      <c r="AK5" s="13"/>
      <c r="AL5" s="13"/>
      <c r="AM5" s="13"/>
      <c r="AN5" s="13"/>
      <c r="AO5" s="13"/>
      <c r="AP5" s="13"/>
      <c r="AQ5" s="13"/>
    </row>
    <row r="6" spans="1:43" s="16" customFormat="1" ht="12" customHeight="1" x14ac:dyDescent="0.2">
      <c r="A6" s="15">
        <v>2</v>
      </c>
      <c r="B6" s="12" t="e">
        <f>'BAR BB| Open rates'!#REF!*0.9+5200</f>
        <v>#REF!</v>
      </c>
      <c r="C6" s="12" t="e">
        <f>'BAR BB| Open rates'!#REF!*0.9+5200</f>
        <v>#REF!</v>
      </c>
      <c r="D6" s="12" t="e">
        <f>'BAR BB| Open rates'!#REF!*0.9+5200</f>
        <v>#REF!</v>
      </c>
      <c r="E6" s="12" t="e">
        <f>'BAR BB| Open rates'!#REF!*0.9+5200</f>
        <v>#REF!</v>
      </c>
      <c r="F6" s="12" t="e">
        <f>'BAR BB| Open rates'!#REF!*0.9+5200</f>
        <v>#REF!</v>
      </c>
      <c r="G6" s="5"/>
      <c r="H6" s="5"/>
      <c r="I6" s="5"/>
      <c r="J6" s="5"/>
      <c r="K6" s="5"/>
      <c r="L6" s="5"/>
      <c r="M6" s="5"/>
      <c r="N6" s="5"/>
      <c r="O6" s="5"/>
      <c r="P6" s="5"/>
      <c r="Q6" s="5"/>
      <c r="R6" s="5"/>
      <c r="S6" s="5"/>
      <c r="T6" s="5"/>
      <c r="U6" s="5"/>
      <c r="V6" s="5"/>
      <c r="W6" s="5"/>
      <c r="X6" s="5"/>
      <c r="Y6" s="5"/>
      <c r="Z6" s="5"/>
      <c r="AA6" s="5"/>
      <c r="AB6" s="5"/>
      <c r="AC6" s="5"/>
      <c r="AD6" s="5"/>
      <c r="AE6" s="5"/>
      <c r="AF6" s="5"/>
      <c r="AG6" s="5"/>
      <c r="AH6" s="5"/>
      <c r="AI6" s="5"/>
      <c r="AJ6" s="13"/>
      <c r="AK6" s="13"/>
      <c r="AL6" s="13"/>
      <c r="AM6" s="13"/>
      <c r="AN6" s="13"/>
      <c r="AO6" s="13"/>
      <c r="AP6" s="13"/>
      <c r="AQ6" s="13"/>
    </row>
    <row r="7" spans="1:43" s="14" customFormat="1" ht="12"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5"/>
      <c r="AJ7" s="13"/>
      <c r="AK7" s="13"/>
      <c r="AL7" s="13"/>
      <c r="AM7" s="13"/>
      <c r="AN7" s="13"/>
      <c r="AO7" s="13"/>
      <c r="AP7" s="13"/>
      <c r="AQ7" s="13"/>
    </row>
    <row r="8" spans="1:43" s="16" customFormat="1" ht="12" customHeight="1" x14ac:dyDescent="0.2">
      <c r="A8" s="15">
        <v>1</v>
      </c>
      <c r="B8" s="12" t="e">
        <f>'BAR BB| Open rates'!#REF!*0.9+2600</f>
        <v>#REF!</v>
      </c>
      <c r="C8" s="12" t="e">
        <f>'BAR BB| Open rates'!#REF!*0.9+2600</f>
        <v>#REF!</v>
      </c>
      <c r="D8" s="12" t="e">
        <f>'BAR BB| Open rates'!#REF!*0.9+2600</f>
        <v>#REF!</v>
      </c>
      <c r="E8" s="12" t="e">
        <f>'BAR BB| Open rates'!#REF!*0.9+2600</f>
        <v>#REF!</v>
      </c>
      <c r="F8" s="12" t="e">
        <f>'BAR BB| Open rates'!#REF!*0.9+2600</f>
        <v>#REF!</v>
      </c>
      <c r="G8" s="5"/>
      <c r="H8" s="5"/>
      <c r="I8" s="5"/>
      <c r="J8" s="5"/>
      <c r="K8" s="5"/>
      <c r="L8" s="5"/>
      <c r="M8" s="5"/>
      <c r="N8" s="5"/>
      <c r="O8" s="5"/>
      <c r="P8" s="5"/>
      <c r="Q8" s="5"/>
      <c r="R8" s="5"/>
      <c r="S8" s="5"/>
      <c r="T8" s="5"/>
      <c r="U8" s="5"/>
      <c r="V8" s="5"/>
      <c r="W8" s="5"/>
      <c r="X8" s="5"/>
      <c r="Y8" s="5"/>
      <c r="Z8" s="5"/>
      <c r="AA8" s="5"/>
      <c r="AB8" s="5"/>
      <c r="AC8" s="5"/>
      <c r="AD8" s="5"/>
      <c r="AE8" s="5"/>
      <c r="AF8" s="5"/>
      <c r="AG8" s="5"/>
      <c r="AH8" s="5"/>
      <c r="AI8" s="5"/>
      <c r="AJ8" s="13"/>
      <c r="AK8" s="13"/>
      <c r="AL8" s="13"/>
      <c r="AM8" s="13"/>
      <c r="AN8" s="13"/>
      <c r="AO8" s="13"/>
      <c r="AP8" s="13"/>
      <c r="AQ8" s="13"/>
    </row>
    <row r="9" spans="1:43" s="16" customFormat="1" ht="12" customHeight="1" x14ac:dyDescent="0.2">
      <c r="A9" s="15">
        <v>2</v>
      </c>
      <c r="B9" s="12" t="e">
        <f>'BAR BB| Open rates'!#REF!*0.9+5200</f>
        <v>#REF!</v>
      </c>
      <c r="C9" s="12" t="e">
        <f>'BAR BB| Open rates'!#REF!*0.9+5200</f>
        <v>#REF!</v>
      </c>
      <c r="D9" s="12" t="e">
        <f>'BAR BB| Open rates'!#REF!*0.9+5200</f>
        <v>#REF!</v>
      </c>
      <c r="E9" s="12" t="e">
        <f>'BAR BB| Open rates'!#REF!*0.9+5200</f>
        <v>#REF!</v>
      </c>
      <c r="F9" s="12" t="e">
        <f>'BAR BB| Open rates'!#REF!*0.9+5200</f>
        <v>#REF!</v>
      </c>
      <c r="G9" s="5"/>
      <c r="H9" s="5"/>
      <c r="I9" s="5"/>
      <c r="J9" s="5"/>
      <c r="K9" s="5"/>
      <c r="L9" s="5"/>
      <c r="M9" s="5"/>
      <c r="N9" s="5"/>
      <c r="O9" s="5"/>
      <c r="P9" s="5"/>
      <c r="Q9" s="5"/>
      <c r="R9" s="5"/>
      <c r="S9" s="5"/>
      <c r="T9" s="5"/>
      <c r="U9" s="5"/>
      <c r="V9" s="5"/>
      <c r="W9" s="5"/>
      <c r="X9" s="5"/>
      <c r="Y9" s="5"/>
      <c r="Z9" s="5"/>
      <c r="AA9" s="5"/>
      <c r="AB9" s="5"/>
      <c r="AC9" s="5"/>
      <c r="AD9" s="5"/>
      <c r="AE9" s="5"/>
      <c r="AF9" s="5"/>
      <c r="AG9" s="5"/>
      <c r="AH9" s="5"/>
      <c r="AI9" s="5"/>
      <c r="AJ9" s="13"/>
      <c r="AK9" s="13"/>
      <c r="AL9" s="13"/>
      <c r="AM9" s="13"/>
      <c r="AN9" s="13"/>
      <c r="AO9" s="13"/>
      <c r="AP9" s="13"/>
      <c r="AQ9" s="13"/>
    </row>
    <row r="10" spans="1:43" s="16" customFormat="1" ht="14.25" customHeight="1" x14ac:dyDescent="0.2">
      <c r="A10" s="70" t="s">
        <v>82</v>
      </c>
      <c r="B10" s="57"/>
      <c r="C10" s="57"/>
      <c r="D10" s="57"/>
      <c r="E10" s="57"/>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13"/>
      <c r="AK10" s="13"/>
      <c r="AL10" s="13"/>
      <c r="AM10" s="13"/>
      <c r="AN10" s="13"/>
      <c r="AO10" s="13"/>
      <c r="AP10" s="13"/>
      <c r="AQ10" s="13"/>
    </row>
    <row r="11" spans="1:43" s="11" customFormat="1" ht="25.5" customHeight="1" x14ac:dyDescent="0.2">
      <c r="A11" s="63" t="s">
        <v>83</v>
      </c>
      <c r="B11" s="10" t="e">
        <f>B3</f>
        <v>#REF!</v>
      </c>
      <c r="C11" s="10" t="e">
        <f>C3</f>
        <v>#REF!</v>
      </c>
      <c r="D11" s="10" t="e">
        <f>D3</f>
        <v>#REF!</v>
      </c>
      <c r="E11" s="10" t="e">
        <f>E3</f>
        <v>#REF!</v>
      </c>
      <c r="F11" s="10" t="e">
        <f>F3</f>
        <v>#REF!</v>
      </c>
    </row>
    <row r="12" spans="1:43" s="14" customFormat="1" ht="12" customHeight="1" x14ac:dyDescent="0.2">
      <c r="A12" s="33" t="s">
        <v>53</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13"/>
      <c r="AK12" s="13"/>
      <c r="AL12" s="13"/>
      <c r="AM12" s="13"/>
      <c r="AN12" s="13"/>
      <c r="AO12" s="13"/>
      <c r="AP12" s="13"/>
      <c r="AQ12" s="13"/>
    </row>
    <row r="13" spans="1:43" s="16" customFormat="1" ht="12" customHeight="1" x14ac:dyDescent="0.2">
      <c r="A13" s="15">
        <v>1</v>
      </c>
      <c r="B13" s="26" t="e">
        <f t="shared" ref="B13:F14" si="0">B5*0.87</f>
        <v>#REF!</v>
      </c>
      <c r="C13" s="26" t="e">
        <f t="shared" si="0"/>
        <v>#REF!</v>
      </c>
      <c r="D13" s="26" t="e">
        <f t="shared" si="0"/>
        <v>#REF!</v>
      </c>
      <c r="E13" s="26" t="e">
        <f t="shared" si="0"/>
        <v>#REF!</v>
      </c>
      <c r="F13" s="26" t="e">
        <f t="shared" si="0"/>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13"/>
      <c r="AK13" s="13"/>
      <c r="AL13" s="13"/>
      <c r="AM13" s="13"/>
      <c r="AN13" s="13"/>
      <c r="AO13" s="13"/>
      <c r="AP13" s="13"/>
      <c r="AQ13" s="13"/>
    </row>
    <row r="14" spans="1:43" s="16" customFormat="1" ht="12" customHeight="1" x14ac:dyDescent="0.2">
      <c r="A14" s="15">
        <v>2</v>
      </c>
      <c r="B14" s="26" t="e">
        <f t="shared" si="0"/>
        <v>#REF!</v>
      </c>
      <c r="C14" s="26" t="e">
        <f t="shared" si="0"/>
        <v>#REF!</v>
      </c>
      <c r="D14" s="26" t="e">
        <f t="shared" si="0"/>
        <v>#REF!</v>
      </c>
      <c r="E14" s="26" t="e">
        <f t="shared" si="0"/>
        <v>#REF!</v>
      </c>
      <c r="F14" s="26" t="e">
        <f t="shared" si="0"/>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13"/>
      <c r="AK14" s="13"/>
      <c r="AL14" s="13"/>
      <c r="AM14" s="13"/>
      <c r="AN14" s="13"/>
      <c r="AO14" s="13"/>
      <c r="AP14" s="13"/>
      <c r="AQ14" s="13"/>
    </row>
    <row r="15" spans="1:43" s="14" customFormat="1" ht="12" customHeight="1" x14ac:dyDescent="0.2">
      <c r="A15" s="33" t="s">
        <v>54</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13"/>
      <c r="AK15" s="13"/>
      <c r="AL15" s="13"/>
      <c r="AM15" s="13"/>
      <c r="AN15" s="13"/>
      <c r="AO15" s="13"/>
      <c r="AP15" s="13"/>
      <c r="AQ15" s="13"/>
    </row>
    <row r="16" spans="1:43" s="16" customFormat="1" ht="12" customHeight="1" x14ac:dyDescent="0.2">
      <c r="A16" s="15">
        <v>1</v>
      </c>
      <c r="B16" s="26" t="e">
        <f t="shared" ref="B16:F17" si="1">B8*0.87</f>
        <v>#REF!</v>
      </c>
      <c r="C16" s="26" t="e">
        <f t="shared" si="1"/>
        <v>#REF!</v>
      </c>
      <c r="D16" s="26" t="e">
        <f t="shared" si="1"/>
        <v>#REF!</v>
      </c>
      <c r="E16" s="26" t="e">
        <f t="shared" si="1"/>
        <v>#REF!</v>
      </c>
      <c r="F16" s="26" t="e">
        <f t="shared" si="1"/>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13"/>
      <c r="AK16" s="13"/>
      <c r="AL16" s="13"/>
      <c r="AM16" s="13"/>
      <c r="AN16" s="13"/>
      <c r="AO16" s="13"/>
      <c r="AP16" s="13"/>
      <c r="AQ16" s="13"/>
    </row>
    <row r="17" spans="1:43" s="16" customFormat="1" ht="12" customHeight="1" x14ac:dyDescent="0.2">
      <c r="A17" s="15">
        <v>2</v>
      </c>
      <c r="B17" s="26" t="e">
        <f t="shared" si="1"/>
        <v>#REF!</v>
      </c>
      <c r="C17" s="26" t="e">
        <f t="shared" si="1"/>
        <v>#REF!</v>
      </c>
      <c r="D17" s="26" t="e">
        <f t="shared" si="1"/>
        <v>#REF!</v>
      </c>
      <c r="E17" s="26" t="e">
        <f t="shared" si="1"/>
        <v>#REF!</v>
      </c>
      <c r="F17" s="26" t="e">
        <f t="shared" si="1"/>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13"/>
      <c r="AK17" s="13"/>
      <c r="AL17" s="13"/>
      <c r="AM17" s="13"/>
      <c r="AN17" s="13"/>
      <c r="AO17" s="13"/>
      <c r="AP17" s="13"/>
      <c r="AQ17" s="13"/>
    </row>
    <row r="18" spans="1:43" s="16" customFormat="1" ht="12" customHeight="1" x14ac:dyDescent="0.2">
      <c r="A18" s="20"/>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13"/>
      <c r="AK18" s="13"/>
      <c r="AL18" s="13"/>
      <c r="AM18" s="13"/>
      <c r="AN18" s="13"/>
      <c r="AO18" s="13"/>
      <c r="AP18" s="13"/>
      <c r="AQ18" s="13"/>
    </row>
    <row r="19" spans="1:43" s="27" customFormat="1" ht="12.75" x14ac:dyDescent="0.2">
      <c r="A19" s="5"/>
    </row>
    <row r="20" spans="1:43" s="29" customFormat="1" ht="12.75" x14ac:dyDescent="0.2">
      <c r="A20" s="28"/>
    </row>
    <row r="21" spans="1:43" x14ac:dyDescent="0.2">
      <c r="A21" s="61" t="s">
        <v>80</v>
      </c>
    </row>
    <row r="22" spans="1:43" ht="156" x14ac:dyDescent="0.2">
      <c r="A22" s="53" t="s">
        <v>84</v>
      </c>
    </row>
    <row r="23" spans="1:43" ht="24" x14ac:dyDescent="0.2">
      <c r="A23" s="64" t="s">
        <v>85</v>
      </c>
    </row>
    <row r="24" spans="1:43" ht="24" x14ac:dyDescent="0.2">
      <c r="A24" s="64" t="s">
        <v>86</v>
      </c>
    </row>
    <row r="25" spans="1:43" ht="24" x14ac:dyDescent="0.2">
      <c r="A25" s="64" t="s">
        <v>87</v>
      </c>
    </row>
    <row r="26" spans="1:43" x14ac:dyDescent="0.2">
      <c r="A26" s="13"/>
    </row>
    <row r="27" spans="1:43" x14ac:dyDescent="0.2">
      <c r="A27" s="58" t="s">
        <v>58</v>
      </c>
    </row>
    <row r="28" spans="1:43" x14ac:dyDescent="0.2">
      <c r="A28" s="59" t="s">
        <v>59</v>
      </c>
    </row>
    <row r="29" spans="1:43" x14ac:dyDescent="0.2">
      <c r="A29" s="60" t="s">
        <v>60</v>
      </c>
    </row>
    <row r="30" spans="1:43" x14ac:dyDescent="0.2">
      <c r="A30" s="60" t="s">
        <v>61</v>
      </c>
    </row>
    <row r="31" spans="1:43" x14ac:dyDescent="0.2">
      <c r="A31" s="60" t="s">
        <v>62</v>
      </c>
    </row>
    <row r="32" spans="1:43" x14ac:dyDescent="0.2">
      <c r="A32" s="60" t="s">
        <v>63</v>
      </c>
    </row>
    <row r="33" spans="1:1" x14ac:dyDescent="0.2">
      <c r="A33" s="60" t="s">
        <v>64</v>
      </c>
    </row>
    <row r="34" spans="1:1" x14ac:dyDescent="0.2">
      <c r="A34" s="13"/>
    </row>
    <row r="35" spans="1:1" x14ac:dyDescent="0.2">
      <c r="A35" s="65" t="s">
        <v>65</v>
      </c>
    </row>
    <row r="36" spans="1:1" ht="84" x14ac:dyDescent="0.2">
      <c r="A36" s="51" t="s">
        <v>88</v>
      </c>
    </row>
  </sheetData>
  <pageMargins left="0.7" right="0.7" top="0.75" bottom="0.75"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9"/>
  <dimension ref="A1:AM60"/>
  <sheetViews>
    <sheetView zoomScale="110" zoomScaleNormal="110" workbookViewId="0">
      <pane xSplit="1" topLeftCell="AA1" activePane="topRight" state="frozen"/>
      <selection activeCell="A34" sqref="A34"/>
      <selection pane="topRight" activeCell="AF3" sqref="AF3:AI10"/>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customWidth="1"/>
    <col min="33" max="35" width="9.140625" style="2" customWidth="1"/>
    <col min="36" max="16384" width="8.42578125" style="2"/>
  </cols>
  <sheetData>
    <row r="1" spans="1:39" s="5" customFormat="1" ht="24" x14ac:dyDescent="0.2">
      <c r="A1" s="47" t="s">
        <v>50</v>
      </c>
      <c r="B1" s="4"/>
      <c r="C1" s="4"/>
      <c r="D1" s="4"/>
      <c r="E1" s="4"/>
      <c r="F1" s="4"/>
      <c r="G1" s="4"/>
      <c r="H1" s="4"/>
      <c r="I1" s="4"/>
      <c r="J1" s="4"/>
      <c r="K1" s="4"/>
      <c r="L1" s="4"/>
      <c r="M1" s="4"/>
      <c r="N1" s="4"/>
      <c r="O1" s="4"/>
      <c r="P1" s="4"/>
      <c r="Q1" s="4"/>
      <c r="R1" s="4"/>
      <c r="S1" s="4"/>
      <c r="T1" s="4"/>
      <c r="U1" s="4"/>
      <c r="V1" s="4"/>
      <c r="W1" s="4"/>
      <c r="X1" s="4"/>
    </row>
    <row r="2" spans="1:39" s="5" customFormat="1" ht="12.75" x14ac:dyDescent="0.2">
      <c r="A2" s="6" t="s">
        <v>5</v>
      </c>
      <c r="B2" s="7"/>
      <c r="C2" s="7"/>
      <c r="D2" s="7"/>
      <c r="E2" s="7"/>
      <c r="F2" s="7"/>
      <c r="G2" s="7"/>
      <c r="H2" s="7"/>
      <c r="I2" s="7"/>
      <c r="J2" s="7"/>
      <c r="K2" s="7"/>
      <c r="L2" s="7"/>
      <c r="M2" s="7"/>
      <c r="N2" s="7"/>
      <c r="O2" s="7"/>
      <c r="P2" s="7"/>
      <c r="Q2" s="7"/>
      <c r="R2" s="7"/>
      <c r="S2" s="7"/>
      <c r="T2" s="7"/>
      <c r="U2" s="7"/>
      <c r="V2" s="7"/>
      <c r="W2" s="7"/>
      <c r="X2" s="7"/>
    </row>
    <row r="3" spans="1:39" s="11" customFormat="1" ht="25.5" x14ac:dyDescent="0.2">
      <c r="A3" s="8"/>
      <c r="B3" s="10" t="s">
        <v>95</v>
      </c>
      <c r="C3" s="10" t="e">
        <f>'BAR BB| Open rates'!#REF!</f>
        <v>#REF!</v>
      </c>
      <c r="D3" s="10" t="e">
        <f>'BAR BB| Open rates'!#REF!</f>
        <v>#REF!</v>
      </c>
      <c r="E3" s="10" t="e">
        <f>'BAR BB| Open rates'!#REF!</f>
        <v>#REF!</v>
      </c>
      <c r="F3" s="10" t="e">
        <f>'BAR BB| Open rates'!#REF!</f>
        <v>#REF!</v>
      </c>
      <c r="G3" s="10" t="e">
        <f>'BAR BB| Open rates'!#REF!</f>
        <v>#REF!</v>
      </c>
      <c r="H3" s="10" t="e">
        <f>'BAR BB| Open rates'!#REF!</f>
        <v>#REF!</v>
      </c>
      <c r="I3" s="10" t="e">
        <f>'BAR BB| Open rates'!#REF!</f>
        <v>#REF!</v>
      </c>
      <c r="J3" s="10" t="e">
        <f>'BAR BB| Open rates'!#REF!</f>
        <v>#REF!</v>
      </c>
      <c r="K3" s="10" t="e">
        <f>'BAR BB| Open rates'!#REF!</f>
        <v>#REF!</v>
      </c>
      <c r="L3" s="10" t="e">
        <f>'BAR BB| Open rates'!#REF!</f>
        <v>#REF!</v>
      </c>
      <c r="M3" s="10" t="e">
        <f>'BAR BB| Open rates'!#REF!</f>
        <v>#REF!</v>
      </c>
      <c r="N3" s="10" t="e">
        <f>'BAR BB| Open rates'!#REF!</f>
        <v>#REF!</v>
      </c>
      <c r="O3" s="10" t="e">
        <f>'BAR BB| Open rates'!#REF!</f>
        <v>#REF!</v>
      </c>
      <c r="P3" s="10" t="e">
        <f>'BAR BB| Open rates'!#REF!</f>
        <v>#REF!</v>
      </c>
      <c r="Q3" s="10" t="e">
        <f>'BAR BB| Open rates'!#REF!</f>
        <v>#REF!</v>
      </c>
      <c r="R3" s="10" t="e">
        <f>'BAR BB| Open rates'!#REF!</f>
        <v>#REF!</v>
      </c>
      <c r="S3" s="10" t="e">
        <f>'BAR BB| Open rates'!#REF!</f>
        <v>#REF!</v>
      </c>
      <c r="T3" s="10" t="e">
        <f>'BAR BB| Open rates'!#REF!</f>
        <v>#REF!</v>
      </c>
      <c r="U3" s="10" t="e">
        <f>'BAR BB| Open rates'!#REF!</f>
        <v>#REF!</v>
      </c>
      <c r="V3" s="99"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row>
    <row r="4" spans="1:39" s="11" customFormat="1" ht="18.75" customHeight="1" x14ac:dyDescent="0.2">
      <c r="A4" s="8" t="s">
        <v>0</v>
      </c>
      <c r="B4" s="98"/>
      <c r="C4" s="98"/>
      <c r="D4" s="98"/>
      <c r="E4" s="98"/>
      <c r="F4" s="98"/>
      <c r="G4" s="98"/>
      <c r="H4" s="98"/>
      <c r="I4" s="98"/>
      <c r="J4" s="98"/>
      <c r="K4" s="98"/>
      <c r="L4" s="98"/>
      <c r="M4" s="98"/>
      <c r="N4" s="98"/>
      <c r="O4" s="98"/>
      <c r="P4" s="98"/>
      <c r="Q4" s="98"/>
      <c r="R4" s="98"/>
      <c r="S4" s="98"/>
      <c r="T4" s="98"/>
      <c r="U4" s="98"/>
      <c r="V4" s="98"/>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row>
    <row r="5" spans="1:39" s="14" customFormat="1" ht="12" customHeight="1" x14ac:dyDescent="0.2">
      <c r="A5" s="75" t="s">
        <v>53</v>
      </c>
    </row>
    <row r="6" spans="1:39" s="14" customFormat="1" ht="12" customHeight="1" x14ac:dyDescent="0.2">
      <c r="A6" s="42">
        <v>1</v>
      </c>
      <c r="B6" s="33" t="e">
        <f>'BAR BB| Open rates'!#REF!</f>
        <v>#REF!</v>
      </c>
      <c r="C6" s="33" t="e">
        <f>'BAR BB| Open rates'!#REF!</f>
        <v>#REF!</v>
      </c>
      <c r="D6" s="33" t="e">
        <f>'BAR BB| Open rates'!#REF!</f>
        <v>#REF!</v>
      </c>
      <c r="E6" s="33" t="e">
        <f>'BAR BB| Open rates'!#REF!</f>
        <v>#REF!</v>
      </c>
      <c r="F6" s="33" t="e">
        <f>'BAR BB| Open rates'!#REF!</f>
        <v>#REF!</v>
      </c>
      <c r="G6" s="33" t="e">
        <f>'BAR BB| Open rates'!#REF!</f>
        <v>#REF!</v>
      </c>
      <c r="H6" s="33" t="e">
        <f>'BAR BB| Open rates'!#REF!</f>
        <v>#REF!</v>
      </c>
      <c r="I6" s="33" t="e">
        <f>'BAR BB| Open rates'!#REF!</f>
        <v>#REF!</v>
      </c>
      <c r="J6" s="33" t="e">
        <f>'BAR BB| Open rates'!#REF!</f>
        <v>#REF!</v>
      </c>
      <c r="K6" s="33" t="e">
        <f>'BAR BB| Open rates'!#REF!</f>
        <v>#REF!</v>
      </c>
      <c r="L6" s="33" t="e">
        <f>'BAR BB| Open rates'!#REF!</f>
        <v>#REF!</v>
      </c>
      <c r="M6" s="33" t="e">
        <f>'BAR BB| Open rates'!#REF!</f>
        <v>#REF!</v>
      </c>
      <c r="N6" s="33" t="e">
        <f>'BAR BB| Open rates'!#REF!</f>
        <v>#REF!</v>
      </c>
      <c r="O6" s="33" t="e">
        <f>'BAR BB| Open rates'!#REF!</f>
        <v>#REF!</v>
      </c>
      <c r="P6" s="33" t="e">
        <f>'BAR BB| Open rates'!#REF!</f>
        <v>#REF!</v>
      </c>
      <c r="Q6" s="33" t="e">
        <f>'BAR BB| Open rates'!#REF!</f>
        <v>#REF!</v>
      </c>
      <c r="R6" s="33" t="e">
        <f>'BAR BB| Open rates'!#REF!</f>
        <v>#REF!</v>
      </c>
      <c r="S6" s="33" t="e">
        <f>'BAR BB| Open rates'!#REF!</f>
        <v>#REF!</v>
      </c>
      <c r="T6" s="33" t="e">
        <f>'BAR BB| Open rates'!#REF!</f>
        <v>#REF!</v>
      </c>
      <c r="U6" s="33" t="e">
        <f>'BAR BB| Open rates'!#REF!</f>
        <v>#REF!</v>
      </c>
      <c r="V6" s="33" t="e">
        <f>'BAR BB| Open rates'!#REF!</f>
        <v>#REF!</v>
      </c>
      <c r="W6" s="33" t="e">
        <f>'BAR BB| Open rates'!#REF!</f>
        <v>#REF!</v>
      </c>
      <c r="X6" s="33" t="e">
        <f>'BAR BB| Open rates'!#REF!</f>
        <v>#REF!</v>
      </c>
      <c r="Y6" s="33" t="e">
        <f>'BAR BB| Open rates'!#REF!</f>
        <v>#REF!</v>
      </c>
      <c r="Z6" s="33" t="e">
        <f>'BAR BB| Open rates'!#REF!</f>
        <v>#REF!</v>
      </c>
      <c r="AA6" s="33" t="e">
        <f>'BAR BB| Open rates'!#REF!</f>
        <v>#REF!</v>
      </c>
      <c r="AB6" s="33" t="e">
        <f>'BAR BB| Open rates'!#REF!</f>
        <v>#REF!</v>
      </c>
      <c r="AC6" s="33" t="e">
        <f>'BAR BB| Open rates'!#REF!</f>
        <v>#REF!</v>
      </c>
      <c r="AD6" s="33" t="e">
        <f>'BAR BB| Open rates'!#REF!</f>
        <v>#REF!</v>
      </c>
      <c r="AE6" s="33" t="e">
        <f>'BAR BB| Open rates'!#REF!</f>
        <v>#REF!</v>
      </c>
      <c r="AF6" s="33" t="e">
        <f>'BAR BB| Open rates'!#REF!</f>
        <v>#REF!</v>
      </c>
      <c r="AG6" s="33" t="e">
        <f>'BAR BB| Open rates'!#REF!</f>
        <v>#REF!</v>
      </c>
      <c r="AH6" s="33" t="e">
        <f>'BAR BB| Open rates'!#REF!</f>
        <v>#REF!</v>
      </c>
      <c r="AI6" s="33" t="e">
        <f>'BAR BB| Open rates'!#REF!</f>
        <v>#REF!</v>
      </c>
    </row>
    <row r="7" spans="1:39" s="16" customFormat="1" ht="12" customHeight="1" x14ac:dyDescent="0.2">
      <c r="A7" s="15">
        <v>2</v>
      </c>
      <c r="B7" s="12" t="e">
        <f>'BAR BB| Open rates'!#REF!</f>
        <v>#REF!</v>
      </c>
      <c r="C7" s="12" t="e">
        <f>'BAR BB| Open rates'!#REF!</f>
        <v>#REF!</v>
      </c>
      <c r="D7" s="12" t="e">
        <f>'BAR BB| Open rates'!#REF!</f>
        <v>#REF!</v>
      </c>
      <c r="E7" s="12" t="e">
        <f>'BAR BB| Open rates'!#REF!</f>
        <v>#REF!</v>
      </c>
      <c r="F7" s="12" t="e">
        <f>'BAR BB| Open rates'!#REF!</f>
        <v>#REF!</v>
      </c>
      <c r="G7" s="12" t="e">
        <f>'BAR BB| Open rates'!#REF!</f>
        <v>#REF!</v>
      </c>
      <c r="H7" s="12" t="e">
        <f>'BAR BB| Open rates'!#REF!</f>
        <v>#REF!</v>
      </c>
      <c r="I7" s="12" t="e">
        <f>'BAR BB| Open rates'!#REF!</f>
        <v>#REF!</v>
      </c>
      <c r="J7" s="12" t="e">
        <f>'BAR BB| Open rates'!#REF!</f>
        <v>#REF!</v>
      </c>
      <c r="K7" s="12" t="e">
        <f>'BAR BB| Open rates'!#REF!</f>
        <v>#REF!</v>
      </c>
      <c r="L7" s="12" t="e">
        <f>'BAR BB| Open rates'!#REF!</f>
        <v>#REF!</v>
      </c>
      <c r="M7" s="12" t="e">
        <f>'BAR BB| Open rates'!#REF!</f>
        <v>#REF!</v>
      </c>
      <c r="N7" s="12" t="e">
        <f>'BAR BB| Open rates'!#REF!</f>
        <v>#REF!</v>
      </c>
      <c r="O7" s="12" t="e">
        <f>'BAR BB| Open rates'!#REF!</f>
        <v>#REF!</v>
      </c>
      <c r="P7" s="12" t="e">
        <f>'BAR BB| Open rates'!#REF!</f>
        <v>#REF!</v>
      </c>
      <c r="Q7" s="12" t="e">
        <f>'BAR BB| Open rates'!#REF!</f>
        <v>#REF!</v>
      </c>
      <c r="R7" s="12" t="e">
        <f>'BAR BB| Open rates'!#REF!</f>
        <v>#REF!</v>
      </c>
      <c r="S7" s="12" t="e">
        <f>'BAR BB| Open rates'!#REF!</f>
        <v>#REF!</v>
      </c>
      <c r="T7" s="12" t="e">
        <f>'BAR BB| Open rates'!#REF!</f>
        <v>#REF!</v>
      </c>
      <c r="U7" s="75" t="e">
        <f>'BAR BB| Open rates'!#REF!</f>
        <v>#REF!</v>
      </c>
      <c r="V7" s="75" t="e">
        <f>'BAR BB| Open rates'!#REF!</f>
        <v>#REF!</v>
      </c>
      <c r="W7" s="75" t="e">
        <f>'BAR BB| Open rates'!#REF!</f>
        <v>#REF!</v>
      </c>
      <c r="X7" s="75" t="e">
        <f>'BAR BB| Open rates'!#REF!</f>
        <v>#REF!</v>
      </c>
      <c r="Y7" s="75" t="e">
        <f>'BAR BB| Open rates'!#REF!</f>
        <v>#REF!</v>
      </c>
      <c r="Z7" s="75" t="e">
        <f>'BAR BB| Open rates'!#REF!</f>
        <v>#REF!</v>
      </c>
      <c r="AA7" s="75" t="e">
        <f>'BAR BB| Open rates'!#REF!</f>
        <v>#REF!</v>
      </c>
      <c r="AB7" s="75" t="e">
        <f>'BAR BB| Open rates'!#REF!</f>
        <v>#REF!</v>
      </c>
      <c r="AC7" s="75" t="e">
        <f>'BAR BB| Open rates'!#REF!</f>
        <v>#REF!</v>
      </c>
      <c r="AD7" s="75" t="e">
        <f>'BAR BB| Open rates'!#REF!</f>
        <v>#REF!</v>
      </c>
      <c r="AE7" s="75" t="e">
        <f>'BAR BB| Open rates'!#REF!</f>
        <v>#REF!</v>
      </c>
      <c r="AF7" s="75" t="e">
        <f>'BAR BB| Open rates'!#REF!</f>
        <v>#REF!</v>
      </c>
      <c r="AG7" s="75" t="e">
        <f>'BAR BB| Open rates'!#REF!</f>
        <v>#REF!</v>
      </c>
      <c r="AH7" s="75" t="e">
        <f>'BAR BB| Open rates'!#REF!</f>
        <v>#REF!</v>
      </c>
      <c r="AI7" s="75" t="e">
        <f>'BAR BB| Open rates'!#REF!</f>
        <v>#REF!</v>
      </c>
      <c r="AJ7" s="13"/>
      <c r="AK7" s="13"/>
      <c r="AL7" s="13"/>
      <c r="AM7" s="13"/>
    </row>
    <row r="8" spans="1:39" s="14" customFormat="1" ht="12" customHeight="1" x14ac:dyDescent="0.2">
      <c r="A8" s="75" t="s">
        <v>54</v>
      </c>
      <c r="B8" s="4"/>
      <c r="C8" s="4"/>
      <c r="D8" s="4"/>
      <c r="E8" s="4"/>
      <c r="F8" s="4"/>
      <c r="G8" s="4"/>
      <c r="H8" s="4"/>
      <c r="I8" s="4"/>
      <c r="J8" s="4"/>
      <c r="K8" s="4"/>
      <c r="L8" s="4"/>
      <c r="M8" s="4"/>
      <c r="N8" s="4"/>
      <c r="O8" s="4"/>
      <c r="P8" s="4"/>
      <c r="Q8" s="4"/>
      <c r="R8" s="4"/>
      <c r="S8" s="4"/>
      <c r="T8" s="4"/>
      <c r="U8" s="76"/>
      <c r="V8" s="76"/>
      <c r="W8" s="76"/>
      <c r="X8" s="76"/>
      <c r="Y8" s="76"/>
      <c r="Z8" s="76"/>
      <c r="AA8" s="76"/>
      <c r="AB8" s="76"/>
      <c r="AC8" s="76"/>
      <c r="AD8" s="76"/>
      <c r="AE8" s="76"/>
      <c r="AF8" s="76"/>
      <c r="AG8" s="76"/>
      <c r="AH8" s="76"/>
      <c r="AI8" s="76"/>
      <c r="AJ8" s="13"/>
      <c r="AK8" s="13"/>
      <c r="AL8" s="13"/>
      <c r="AM8" s="13"/>
    </row>
    <row r="9" spans="1:39" s="16" customFormat="1" ht="12" customHeight="1" x14ac:dyDescent="0.2">
      <c r="A9" s="15">
        <v>1</v>
      </c>
      <c r="B9" s="12" t="e">
        <f>'BAR BB| Open rates'!#REF!</f>
        <v>#REF!</v>
      </c>
      <c r="C9" s="12" t="e">
        <f>'BAR BB| Open rates'!#REF!</f>
        <v>#REF!</v>
      </c>
      <c r="D9" s="12" t="e">
        <f>'BAR BB| Open rates'!#REF!</f>
        <v>#REF!</v>
      </c>
      <c r="E9" s="12" t="e">
        <f>'BAR BB| Open rates'!#REF!</f>
        <v>#REF!</v>
      </c>
      <c r="F9" s="12" t="e">
        <f>'BAR BB| Open rates'!#REF!</f>
        <v>#REF!</v>
      </c>
      <c r="G9" s="12" t="e">
        <f>'BAR BB| Open rates'!#REF!</f>
        <v>#REF!</v>
      </c>
      <c r="H9" s="12" t="e">
        <f>'BAR BB| Open rates'!#REF!</f>
        <v>#REF!</v>
      </c>
      <c r="I9" s="12" t="e">
        <f>'BAR BB| Open rates'!#REF!</f>
        <v>#REF!</v>
      </c>
      <c r="J9" s="12" t="e">
        <f>'BAR BB| Open rates'!#REF!</f>
        <v>#REF!</v>
      </c>
      <c r="K9" s="12" t="e">
        <f>'BAR BB| Open rates'!#REF!</f>
        <v>#REF!</v>
      </c>
      <c r="L9" s="12" t="e">
        <f>'BAR BB| Open rates'!#REF!</f>
        <v>#REF!</v>
      </c>
      <c r="M9" s="12" t="e">
        <f>'BAR BB| Open rates'!#REF!</f>
        <v>#REF!</v>
      </c>
      <c r="N9" s="12" t="e">
        <f>'BAR BB| Open rates'!#REF!</f>
        <v>#REF!</v>
      </c>
      <c r="O9" s="12" t="e">
        <f>'BAR BB| Open rates'!#REF!</f>
        <v>#REF!</v>
      </c>
      <c r="P9" s="12" t="e">
        <f>'BAR BB| Open rates'!#REF!</f>
        <v>#REF!</v>
      </c>
      <c r="Q9" s="12" t="e">
        <f>'BAR BB| Open rates'!#REF!</f>
        <v>#REF!</v>
      </c>
      <c r="R9" s="12" t="e">
        <f>'BAR BB| Open rates'!#REF!</f>
        <v>#REF!</v>
      </c>
      <c r="S9" s="12" t="e">
        <f>'BAR BB| Open rates'!#REF!</f>
        <v>#REF!</v>
      </c>
      <c r="T9" s="12" t="e">
        <f>'BAR BB| Open rates'!#REF!</f>
        <v>#REF!</v>
      </c>
      <c r="U9" s="75" t="e">
        <f>'BAR BB| Open rates'!#REF!</f>
        <v>#REF!</v>
      </c>
      <c r="V9" s="75" t="e">
        <f>'BAR BB| Open rates'!#REF!</f>
        <v>#REF!</v>
      </c>
      <c r="W9" s="75" t="e">
        <f>'BAR BB| Open rates'!#REF!</f>
        <v>#REF!</v>
      </c>
      <c r="X9" s="75" t="e">
        <f>'BAR BB| Open rates'!#REF!</f>
        <v>#REF!</v>
      </c>
      <c r="Y9" s="75" t="e">
        <f>'BAR BB| Open rates'!#REF!</f>
        <v>#REF!</v>
      </c>
      <c r="Z9" s="75" t="e">
        <f>'BAR BB| Open rates'!#REF!</f>
        <v>#REF!</v>
      </c>
      <c r="AA9" s="75" t="e">
        <f>'BAR BB| Open rates'!#REF!</f>
        <v>#REF!</v>
      </c>
      <c r="AB9" s="75" t="e">
        <f>'BAR BB| Open rates'!#REF!</f>
        <v>#REF!</v>
      </c>
      <c r="AC9" s="75" t="e">
        <f>'BAR BB| Open rates'!#REF!</f>
        <v>#REF!</v>
      </c>
      <c r="AD9" s="75" t="e">
        <f>'BAR BB| Open rates'!#REF!</f>
        <v>#REF!</v>
      </c>
      <c r="AE9" s="75" t="e">
        <f>'BAR BB| Open rates'!#REF!</f>
        <v>#REF!</v>
      </c>
      <c r="AF9" s="75" t="e">
        <f>'BAR BB| Open rates'!#REF!</f>
        <v>#REF!</v>
      </c>
      <c r="AG9" s="75" t="e">
        <f>'BAR BB| Open rates'!#REF!</f>
        <v>#REF!</v>
      </c>
      <c r="AH9" s="75" t="e">
        <f>'BAR BB| Open rates'!#REF!</f>
        <v>#REF!</v>
      </c>
      <c r="AI9" s="75" t="e">
        <f>'BAR BB| Open rates'!#REF!</f>
        <v>#REF!</v>
      </c>
      <c r="AJ9" s="13"/>
      <c r="AK9" s="13"/>
      <c r="AL9" s="13"/>
      <c r="AM9" s="13"/>
    </row>
    <row r="10" spans="1:39" s="16" customFormat="1" ht="12" customHeight="1" x14ac:dyDescent="0.2">
      <c r="A10" s="15">
        <v>2</v>
      </c>
      <c r="B10" s="12" t="e">
        <f>'BAR BB| Open rates'!#REF!</f>
        <v>#REF!</v>
      </c>
      <c r="C10" s="12" t="e">
        <f>'BAR BB| Open rates'!#REF!</f>
        <v>#REF!</v>
      </c>
      <c r="D10" s="12" t="e">
        <f>'BAR BB| Open rates'!#REF!</f>
        <v>#REF!</v>
      </c>
      <c r="E10" s="12" t="e">
        <f>'BAR BB| Open rates'!#REF!</f>
        <v>#REF!</v>
      </c>
      <c r="F10" s="12" t="e">
        <f>'BAR BB| Open rates'!#REF!</f>
        <v>#REF!</v>
      </c>
      <c r="G10" s="12" t="e">
        <f>'BAR BB| Open rates'!#REF!</f>
        <v>#REF!</v>
      </c>
      <c r="H10" s="12" t="e">
        <f>'BAR BB| Open rates'!#REF!</f>
        <v>#REF!</v>
      </c>
      <c r="I10" s="12" t="e">
        <f>'BAR BB| Open rates'!#REF!</f>
        <v>#REF!</v>
      </c>
      <c r="J10" s="12" t="e">
        <f>'BAR BB| Open rates'!#REF!</f>
        <v>#REF!</v>
      </c>
      <c r="K10" s="12" t="e">
        <f>'BAR BB| Open rates'!#REF!</f>
        <v>#REF!</v>
      </c>
      <c r="L10" s="12" t="e">
        <f>'BAR BB| Open rates'!#REF!</f>
        <v>#REF!</v>
      </c>
      <c r="M10" s="12" t="e">
        <f>'BAR BB| Open rates'!#REF!</f>
        <v>#REF!</v>
      </c>
      <c r="N10" s="12" t="e">
        <f>'BAR BB| Open rates'!#REF!</f>
        <v>#REF!</v>
      </c>
      <c r="O10" s="12" t="e">
        <f>'BAR BB| Open rates'!#REF!</f>
        <v>#REF!</v>
      </c>
      <c r="P10" s="12" t="e">
        <f>'BAR BB| Open rates'!#REF!</f>
        <v>#REF!</v>
      </c>
      <c r="Q10" s="12" t="e">
        <f>'BAR BB| Open rates'!#REF!</f>
        <v>#REF!</v>
      </c>
      <c r="R10" s="12" t="e">
        <f>'BAR BB| Open rates'!#REF!</f>
        <v>#REF!</v>
      </c>
      <c r="S10" s="12" t="e">
        <f>'BAR BB| Open rates'!#REF!</f>
        <v>#REF!</v>
      </c>
      <c r="T10" s="12" t="e">
        <f>'BAR BB| Open rates'!#REF!</f>
        <v>#REF!</v>
      </c>
      <c r="U10" s="75" t="e">
        <f>'BAR BB| Open rates'!#REF!</f>
        <v>#REF!</v>
      </c>
      <c r="V10" s="75" t="e">
        <f>'BAR BB| Open rates'!#REF!</f>
        <v>#REF!</v>
      </c>
      <c r="W10" s="75" t="e">
        <f>'BAR BB| Open rates'!#REF!</f>
        <v>#REF!</v>
      </c>
      <c r="X10" s="75" t="e">
        <f>'BAR BB| Open rates'!#REF!</f>
        <v>#REF!</v>
      </c>
      <c r="Y10" s="75" t="e">
        <f>'BAR BB| Open rates'!#REF!</f>
        <v>#REF!</v>
      </c>
      <c r="Z10" s="75" t="e">
        <f>'BAR BB| Open rates'!#REF!</f>
        <v>#REF!</v>
      </c>
      <c r="AA10" s="75" t="e">
        <f>'BAR BB| Open rates'!#REF!</f>
        <v>#REF!</v>
      </c>
      <c r="AB10" s="75" t="e">
        <f>'BAR BB| Open rates'!#REF!</f>
        <v>#REF!</v>
      </c>
      <c r="AC10" s="75" t="e">
        <f>'BAR BB| Open rates'!#REF!</f>
        <v>#REF!</v>
      </c>
      <c r="AD10" s="75" t="e">
        <f>'BAR BB| Open rates'!#REF!</f>
        <v>#REF!</v>
      </c>
      <c r="AE10" s="75" t="e">
        <f>'BAR BB| Open rates'!#REF!</f>
        <v>#REF!</v>
      </c>
      <c r="AF10" s="75" t="e">
        <f>'BAR BB| Open rates'!#REF!</f>
        <v>#REF!</v>
      </c>
      <c r="AG10" s="75" t="e">
        <f>'BAR BB| Open rates'!#REF!</f>
        <v>#REF!</v>
      </c>
      <c r="AH10" s="75" t="e">
        <f>'BAR BB| Open rates'!#REF!</f>
        <v>#REF!</v>
      </c>
      <c r="AI10" s="75" t="e">
        <f>'BAR BB| Open rates'!#REF!</f>
        <v>#REF!</v>
      </c>
      <c r="AJ10" s="13"/>
      <c r="AK10" s="13"/>
      <c r="AL10" s="13"/>
      <c r="AM10" s="13"/>
    </row>
    <row r="11" spans="1:39" s="16" customFormat="1" ht="12" customHeight="1" x14ac:dyDescent="0.2">
      <c r="A11" s="20"/>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5"/>
      <c r="AB11" s="5"/>
      <c r="AC11" s="5"/>
      <c r="AD11" s="5"/>
      <c r="AE11" s="5"/>
      <c r="AF11" s="13"/>
      <c r="AG11" s="13"/>
      <c r="AH11" s="13"/>
      <c r="AI11" s="13"/>
      <c r="AJ11" s="13"/>
      <c r="AK11" s="13"/>
      <c r="AL11" s="13"/>
      <c r="AM11" s="13"/>
    </row>
    <row r="12" spans="1:39" customFormat="1" ht="12.75" x14ac:dyDescent="0.2">
      <c r="A12" s="23" t="s">
        <v>36</v>
      </c>
    </row>
    <row r="15" spans="1:39" s="5" customFormat="1" ht="12.75" x14ac:dyDescent="0.2">
      <c r="A15" s="6" t="s">
        <v>47</v>
      </c>
      <c r="B15" s="7"/>
      <c r="C15" s="7"/>
      <c r="D15" s="7"/>
      <c r="E15" s="7"/>
      <c r="F15" s="7"/>
      <c r="G15" s="7"/>
      <c r="H15" s="7"/>
      <c r="I15" s="7"/>
      <c r="J15" s="7"/>
      <c r="K15" s="7"/>
      <c r="L15" s="7"/>
      <c r="M15" s="7"/>
      <c r="N15" s="7"/>
      <c r="O15" s="7"/>
      <c r="P15" s="7"/>
      <c r="Q15" s="7"/>
      <c r="R15" s="7"/>
      <c r="S15" s="7"/>
      <c r="T15" s="7"/>
      <c r="U15" s="7"/>
      <c r="V15" s="7"/>
      <c r="W15" s="7"/>
      <c r="X15" s="7"/>
      <c r="Y15" s="7"/>
      <c r="Z15" s="7"/>
    </row>
    <row r="16" spans="1:39" s="11" customFormat="1" ht="25.5" x14ac:dyDescent="0.2">
      <c r="A16" s="8"/>
      <c r="B16" s="10" t="str">
        <f t="shared" ref="B16:H16" si="0">B3</f>
        <v>20.12.2020-24.12.2020</v>
      </c>
      <c r="C16" s="10" t="e">
        <f t="shared" si="0"/>
        <v>#REF!</v>
      </c>
      <c r="D16" s="10" t="e">
        <f t="shared" si="0"/>
        <v>#REF!</v>
      </c>
      <c r="E16" s="10" t="e">
        <f t="shared" si="0"/>
        <v>#REF!</v>
      </c>
      <c r="F16" s="10" t="e">
        <f t="shared" si="0"/>
        <v>#REF!</v>
      </c>
      <c r="G16" s="10" t="e">
        <f t="shared" si="0"/>
        <v>#REF!</v>
      </c>
      <c r="H16" s="10" t="e">
        <f t="shared" si="0"/>
        <v>#REF!</v>
      </c>
      <c r="I16" s="10" t="e">
        <f t="shared" ref="I16:P16" si="1">I3</f>
        <v>#REF!</v>
      </c>
      <c r="J16" s="10" t="e">
        <f t="shared" si="1"/>
        <v>#REF!</v>
      </c>
      <c r="K16" s="10" t="e">
        <f t="shared" si="1"/>
        <v>#REF!</v>
      </c>
      <c r="L16" s="10" t="e">
        <f t="shared" si="1"/>
        <v>#REF!</v>
      </c>
      <c r="M16" s="10" t="e">
        <f t="shared" si="1"/>
        <v>#REF!</v>
      </c>
      <c r="N16" s="10" t="e">
        <f t="shared" si="1"/>
        <v>#REF!</v>
      </c>
      <c r="O16" s="10" t="e">
        <f t="shared" si="1"/>
        <v>#REF!</v>
      </c>
      <c r="P16" s="10" t="e">
        <f t="shared" si="1"/>
        <v>#REF!</v>
      </c>
      <c r="Q16" s="10" t="e">
        <f t="shared" ref="Q16:V16" si="2">Q3</f>
        <v>#REF!</v>
      </c>
      <c r="R16" s="10" t="e">
        <f t="shared" si="2"/>
        <v>#REF!</v>
      </c>
      <c r="S16" s="10" t="e">
        <f t="shared" si="2"/>
        <v>#REF!</v>
      </c>
      <c r="T16" s="10" t="e">
        <f t="shared" si="2"/>
        <v>#REF!</v>
      </c>
      <c r="U16" s="10" t="e">
        <f t="shared" si="2"/>
        <v>#REF!</v>
      </c>
      <c r="V16" s="10" t="e">
        <f t="shared" si="2"/>
        <v>#REF!</v>
      </c>
      <c r="W16" s="73" t="e">
        <f>W3</f>
        <v>#REF!</v>
      </c>
      <c r="X16" s="73" t="e">
        <f t="shared" ref="X16:AA16" si="3">X3</f>
        <v>#REF!</v>
      </c>
      <c r="Y16" s="73" t="e">
        <f t="shared" si="3"/>
        <v>#REF!</v>
      </c>
      <c r="Z16" s="73" t="e">
        <f t="shared" si="3"/>
        <v>#REF!</v>
      </c>
      <c r="AA16" s="73" t="e">
        <f t="shared" si="3"/>
        <v>#REF!</v>
      </c>
      <c r="AB16" s="73" t="e">
        <f t="shared" ref="AB16:AC16" si="4">AB3</f>
        <v>#REF!</v>
      </c>
      <c r="AC16" s="73" t="e">
        <f t="shared" si="4"/>
        <v>#REF!</v>
      </c>
      <c r="AD16" s="73" t="e">
        <f t="shared" ref="AD16" si="5">AD3</f>
        <v>#REF!</v>
      </c>
      <c r="AE16" s="73" t="e">
        <f t="shared" ref="AE16:AI16" si="6">AE3</f>
        <v>#REF!</v>
      </c>
      <c r="AF16" s="73" t="e">
        <f t="shared" si="6"/>
        <v>#REF!</v>
      </c>
      <c r="AG16" s="73" t="e">
        <f t="shared" si="6"/>
        <v>#REF!</v>
      </c>
      <c r="AH16" s="73" t="e">
        <f t="shared" si="6"/>
        <v>#REF!</v>
      </c>
      <c r="AI16" s="73" t="e">
        <f t="shared" si="6"/>
        <v>#REF!</v>
      </c>
    </row>
    <row r="17" spans="1:35" s="11" customFormat="1" ht="20.25" customHeight="1" x14ac:dyDescent="0.2">
      <c r="A17" s="8" t="s">
        <v>0</v>
      </c>
      <c r="B17" s="10"/>
      <c r="C17" s="10"/>
      <c r="D17" s="10"/>
      <c r="E17" s="10"/>
      <c r="F17" s="10"/>
      <c r="G17" s="10"/>
      <c r="H17" s="10"/>
      <c r="I17" s="10"/>
      <c r="J17" s="10"/>
      <c r="K17" s="10"/>
      <c r="L17" s="10"/>
      <c r="M17" s="10"/>
      <c r="N17" s="10"/>
      <c r="O17" s="10"/>
      <c r="P17" s="10"/>
      <c r="Q17" s="10"/>
      <c r="R17" s="10"/>
      <c r="S17" s="10"/>
      <c r="T17" s="10"/>
      <c r="U17" s="10"/>
      <c r="V17" s="10"/>
      <c r="W17" s="73" t="e">
        <f>W4</f>
        <v>#REF!</v>
      </c>
      <c r="X17" s="73" t="e">
        <f t="shared" ref="X17:AA17" si="7">X4</f>
        <v>#REF!</v>
      </c>
      <c r="Y17" s="73" t="e">
        <f t="shared" si="7"/>
        <v>#REF!</v>
      </c>
      <c r="Z17" s="73" t="e">
        <f t="shared" si="7"/>
        <v>#REF!</v>
      </c>
      <c r="AA17" s="73" t="e">
        <f t="shared" si="7"/>
        <v>#REF!</v>
      </c>
      <c r="AB17" s="73" t="e">
        <f t="shared" ref="AB17:AC17" si="8">AB4</f>
        <v>#REF!</v>
      </c>
      <c r="AC17" s="73" t="e">
        <f t="shared" si="8"/>
        <v>#REF!</v>
      </c>
      <c r="AD17" s="73" t="e">
        <f t="shared" ref="AD17" si="9">AD4</f>
        <v>#REF!</v>
      </c>
      <c r="AE17" s="73" t="e">
        <f t="shared" ref="AE17:AI17" si="10">AE4</f>
        <v>#REF!</v>
      </c>
      <c r="AF17" s="73" t="e">
        <f t="shared" si="10"/>
        <v>#REF!</v>
      </c>
      <c r="AG17" s="73" t="e">
        <f t="shared" si="10"/>
        <v>#REF!</v>
      </c>
      <c r="AH17" s="73" t="e">
        <f t="shared" si="10"/>
        <v>#REF!</v>
      </c>
      <c r="AI17" s="73" t="e">
        <f t="shared" si="10"/>
        <v>#REF!</v>
      </c>
    </row>
    <row r="18" spans="1:35" s="14" customFormat="1" ht="12" customHeight="1" x14ac:dyDescent="0.2">
      <c r="A18" s="75" t="s">
        <v>53</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row>
    <row r="19" spans="1:35" s="14" customFormat="1" ht="12" customHeight="1" x14ac:dyDescent="0.2">
      <c r="A19" s="42">
        <v>1</v>
      </c>
      <c r="B19" s="10" t="e">
        <f>B6*0.9+1100</f>
        <v>#REF!</v>
      </c>
      <c r="C19" s="10" t="e">
        <f>C6*0.9+1100</f>
        <v>#REF!</v>
      </c>
      <c r="D19" s="10" t="e">
        <f>D6*0.9+2100</f>
        <v>#REF!</v>
      </c>
      <c r="E19" s="10" t="e">
        <f>E6*0.9+2100</f>
        <v>#REF!</v>
      </c>
      <c r="F19" s="10" t="e">
        <f>F6*0.9+2100</f>
        <v>#REF!</v>
      </c>
      <c r="G19" s="10" t="e">
        <f>G6*0.9+2100</f>
        <v>#REF!</v>
      </c>
      <c r="H19" s="10" t="e">
        <f>H6*0.9+2100</f>
        <v>#REF!</v>
      </c>
      <c r="I19" s="10" t="e">
        <f>I6*0.9+1700</f>
        <v>#REF!</v>
      </c>
      <c r="J19" s="10" t="e">
        <f t="shared" ref="J19:P19" si="11">J6*0.9+1700</f>
        <v>#REF!</v>
      </c>
      <c r="K19" s="10" t="e">
        <f t="shared" si="11"/>
        <v>#REF!</v>
      </c>
      <c r="L19" s="10" t="e">
        <f t="shared" si="11"/>
        <v>#REF!</v>
      </c>
      <c r="M19" s="10" t="e">
        <f t="shared" si="11"/>
        <v>#REF!</v>
      </c>
      <c r="N19" s="10" t="e">
        <f t="shared" si="11"/>
        <v>#REF!</v>
      </c>
      <c r="O19" s="10" t="e">
        <f t="shared" si="11"/>
        <v>#REF!</v>
      </c>
      <c r="P19" s="10" t="e">
        <f t="shared" si="11"/>
        <v>#REF!</v>
      </c>
      <c r="Q19" s="10" t="e">
        <f t="shared" ref="Q19:W19" si="12">Q6*0.9+1700</f>
        <v>#REF!</v>
      </c>
      <c r="R19" s="10" t="e">
        <f t="shared" si="12"/>
        <v>#REF!</v>
      </c>
      <c r="S19" s="10" t="e">
        <f t="shared" si="12"/>
        <v>#REF!</v>
      </c>
      <c r="T19" s="10" t="e">
        <f t="shared" si="12"/>
        <v>#REF!</v>
      </c>
      <c r="U19" s="10" t="e">
        <f t="shared" si="12"/>
        <v>#REF!</v>
      </c>
      <c r="V19" s="10" t="e">
        <f t="shared" si="12"/>
        <v>#REF!</v>
      </c>
      <c r="W19" s="10" t="e">
        <f t="shared" si="12"/>
        <v>#REF!</v>
      </c>
      <c r="X19" s="10" t="e">
        <f t="shared" ref="X19:AA19" si="13">X6*0.9+1700</f>
        <v>#REF!</v>
      </c>
      <c r="Y19" s="10" t="e">
        <f t="shared" si="13"/>
        <v>#REF!</v>
      </c>
      <c r="Z19" s="10" t="e">
        <f t="shared" si="13"/>
        <v>#REF!</v>
      </c>
      <c r="AA19" s="10" t="e">
        <f t="shared" si="13"/>
        <v>#REF!</v>
      </c>
      <c r="AB19" s="10" t="e">
        <f t="shared" ref="AB19:AC19" si="14">AB6*0.9+1700</f>
        <v>#REF!</v>
      </c>
      <c r="AC19" s="10" t="e">
        <f t="shared" si="14"/>
        <v>#REF!</v>
      </c>
      <c r="AD19" s="10" t="e">
        <f>AD6*0.9+1100</f>
        <v>#REF!</v>
      </c>
      <c r="AE19" s="10" t="e">
        <f t="shared" ref="AE19:AI19" si="15">AE6*0.9+1100</f>
        <v>#REF!</v>
      </c>
      <c r="AF19" s="10" t="e">
        <f t="shared" si="15"/>
        <v>#REF!</v>
      </c>
      <c r="AG19" s="10" t="e">
        <f t="shared" si="15"/>
        <v>#REF!</v>
      </c>
      <c r="AH19" s="10" t="e">
        <f t="shared" si="15"/>
        <v>#REF!</v>
      </c>
      <c r="AI19" s="10" t="e">
        <f t="shared" si="15"/>
        <v>#REF!</v>
      </c>
    </row>
    <row r="20" spans="1:35" s="14" customFormat="1" ht="12" customHeight="1" x14ac:dyDescent="0.2">
      <c r="A20" s="15">
        <v>2</v>
      </c>
      <c r="B20" s="10" t="e">
        <f>B7*0.9+2200</f>
        <v>#REF!</v>
      </c>
      <c r="C20" s="10" t="e">
        <f>C7*0.9+2200</f>
        <v>#REF!</v>
      </c>
      <c r="D20" s="10" t="e">
        <f>D7*0.9+4200</f>
        <v>#REF!</v>
      </c>
      <c r="E20" s="10" t="e">
        <f>E7*0.9+4200</f>
        <v>#REF!</v>
      </c>
      <c r="F20" s="10" t="e">
        <f>F7*0.9+4200</f>
        <v>#REF!</v>
      </c>
      <c r="G20" s="10" t="e">
        <f>G7*0.9+4200</f>
        <v>#REF!</v>
      </c>
      <c r="H20" s="10" t="e">
        <f>H7*0.9+4200</f>
        <v>#REF!</v>
      </c>
      <c r="I20" s="10" t="e">
        <f>I7*0.9+3400</f>
        <v>#REF!</v>
      </c>
      <c r="J20" s="10" t="e">
        <f t="shared" ref="J20:P20" si="16">J7*0.9+3400</f>
        <v>#REF!</v>
      </c>
      <c r="K20" s="10" t="e">
        <f t="shared" si="16"/>
        <v>#REF!</v>
      </c>
      <c r="L20" s="10" t="e">
        <f t="shared" si="16"/>
        <v>#REF!</v>
      </c>
      <c r="M20" s="10" t="e">
        <f t="shared" si="16"/>
        <v>#REF!</v>
      </c>
      <c r="N20" s="10" t="e">
        <f t="shared" si="16"/>
        <v>#REF!</v>
      </c>
      <c r="O20" s="10" t="e">
        <f t="shared" si="16"/>
        <v>#REF!</v>
      </c>
      <c r="P20" s="10" t="e">
        <f t="shared" si="16"/>
        <v>#REF!</v>
      </c>
      <c r="Q20" s="10" t="e">
        <f t="shared" ref="Q20:W20" si="17">Q7*0.9+3400</f>
        <v>#REF!</v>
      </c>
      <c r="R20" s="10" t="e">
        <f t="shared" si="17"/>
        <v>#REF!</v>
      </c>
      <c r="S20" s="10" t="e">
        <f t="shared" si="17"/>
        <v>#REF!</v>
      </c>
      <c r="T20" s="10" t="e">
        <f t="shared" si="17"/>
        <v>#REF!</v>
      </c>
      <c r="U20" s="10" t="e">
        <f t="shared" si="17"/>
        <v>#REF!</v>
      </c>
      <c r="V20" s="10" t="e">
        <f t="shared" si="17"/>
        <v>#REF!</v>
      </c>
      <c r="W20" s="10" t="e">
        <f t="shared" si="17"/>
        <v>#REF!</v>
      </c>
      <c r="X20" s="10" t="e">
        <f t="shared" ref="X20:AA20" si="18">X7*0.9+3400</f>
        <v>#REF!</v>
      </c>
      <c r="Y20" s="10" t="e">
        <f t="shared" si="18"/>
        <v>#REF!</v>
      </c>
      <c r="Z20" s="10" t="e">
        <f t="shared" si="18"/>
        <v>#REF!</v>
      </c>
      <c r="AA20" s="10" t="e">
        <f t="shared" si="18"/>
        <v>#REF!</v>
      </c>
      <c r="AB20" s="10" t="e">
        <f t="shared" ref="AB20:AC20" si="19">AB7*0.9+3400</f>
        <v>#REF!</v>
      </c>
      <c r="AC20" s="10" t="e">
        <f t="shared" si="19"/>
        <v>#REF!</v>
      </c>
      <c r="AD20" s="10" t="e">
        <f>AD7*0.9+2200</f>
        <v>#REF!</v>
      </c>
      <c r="AE20" s="10" t="e">
        <f t="shared" ref="AE20:AI20" si="20">AE7*0.9+2200</f>
        <v>#REF!</v>
      </c>
      <c r="AF20" s="10" t="e">
        <f t="shared" si="20"/>
        <v>#REF!</v>
      </c>
      <c r="AG20" s="10" t="e">
        <f t="shared" si="20"/>
        <v>#REF!</v>
      </c>
      <c r="AH20" s="10" t="e">
        <f t="shared" si="20"/>
        <v>#REF!</v>
      </c>
      <c r="AI20" s="10" t="e">
        <f t="shared" si="20"/>
        <v>#REF!</v>
      </c>
    </row>
    <row r="21" spans="1:35" s="14" customFormat="1" ht="12" customHeight="1" x14ac:dyDescent="0.2">
      <c r="A21" s="75" t="s">
        <v>54</v>
      </c>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row>
    <row r="22" spans="1:35" s="14" customFormat="1" ht="12" customHeight="1" x14ac:dyDescent="0.2">
      <c r="A22" s="42">
        <v>1</v>
      </c>
      <c r="B22" s="10" t="e">
        <f>B9*0.9+1100</f>
        <v>#REF!</v>
      </c>
      <c r="C22" s="10" t="e">
        <f>C9*0.9+1100</f>
        <v>#REF!</v>
      </c>
      <c r="D22" s="10" t="e">
        <f>D9*0.9+2100</f>
        <v>#REF!</v>
      </c>
      <c r="E22" s="10" t="e">
        <f>E9*0.9+2100</f>
        <v>#REF!</v>
      </c>
      <c r="F22" s="10" t="e">
        <f>F9*0.9+2100</f>
        <v>#REF!</v>
      </c>
      <c r="G22" s="10" t="e">
        <f>G9*0.9+2100</f>
        <v>#REF!</v>
      </c>
      <c r="H22" s="10" t="e">
        <f>H9*0.9+2100</f>
        <v>#REF!</v>
      </c>
      <c r="I22" s="10" t="e">
        <f>I9*0.9+1700</f>
        <v>#REF!</v>
      </c>
      <c r="J22" s="10" t="e">
        <f t="shared" ref="J22:P22" si="21">J9*0.9+1700</f>
        <v>#REF!</v>
      </c>
      <c r="K22" s="10" t="e">
        <f t="shared" si="21"/>
        <v>#REF!</v>
      </c>
      <c r="L22" s="10" t="e">
        <f t="shared" si="21"/>
        <v>#REF!</v>
      </c>
      <c r="M22" s="10" t="e">
        <f t="shared" si="21"/>
        <v>#REF!</v>
      </c>
      <c r="N22" s="10" t="e">
        <f t="shared" si="21"/>
        <v>#REF!</v>
      </c>
      <c r="O22" s="10" t="e">
        <f t="shared" si="21"/>
        <v>#REF!</v>
      </c>
      <c r="P22" s="10" t="e">
        <f t="shared" si="21"/>
        <v>#REF!</v>
      </c>
      <c r="Q22" s="10" t="e">
        <f t="shared" ref="Q22:W22" si="22">Q9*0.9+1700</f>
        <v>#REF!</v>
      </c>
      <c r="R22" s="10" t="e">
        <f t="shared" si="22"/>
        <v>#REF!</v>
      </c>
      <c r="S22" s="10" t="e">
        <f t="shared" si="22"/>
        <v>#REF!</v>
      </c>
      <c r="T22" s="10" t="e">
        <f t="shared" si="22"/>
        <v>#REF!</v>
      </c>
      <c r="U22" s="10" t="e">
        <f t="shared" si="22"/>
        <v>#REF!</v>
      </c>
      <c r="V22" s="10" t="e">
        <f t="shared" si="22"/>
        <v>#REF!</v>
      </c>
      <c r="W22" s="10" t="e">
        <f t="shared" si="22"/>
        <v>#REF!</v>
      </c>
      <c r="X22" s="10" t="e">
        <f t="shared" ref="X22:AA22" si="23">X9*0.9+1700</f>
        <v>#REF!</v>
      </c>
      <c r="Y22" s="10" t="e">
        <f t="shared" si="23"/>
        <v>#REF!</v>
      </c>
      <c r="Z22" s="10" t="e">
        <f t="shared" si="23"/>
        <v>#REF!</v>
      </c>
      <c r="AA22" s="10" t="e">
        <f t="shared" si="23"/>
        <v>#REF!</v>
      </c>
      <c r="AB22" s="10" t="e">
        <f t="shared" ref="AB22:AC22" si="24">AB9*0.9+1700</f>
        <v>#REF!</v>
      </c>
      <c r="AC22" s="10" t="e">
        <f t="shared" si="24"/>
        <v>#REF!</v>
      </c>
      <c r="AD22" s="10" t="e">
        <f>AD9*0.9+1100</f>
        <v>#REF!</v>
      </c>
      <c r="AE22" s="10" t="e">
        <f t="shared" ref="AE22:AI22" si="25">AE9*0.9+1100</f>
        <v>#REF!</v>
      </c>
      <c r="AF22" s="10" t="e">
        <f t="shared" si="25"/>
        <v>#REF!</v>
      </c>
      <c r="AG22" s="10" t="e">
        <f t="shared" si="25"/>
        <v>#REF!</v>
      </c>
      <c r="AH22" s="10" t="e">
        <f t="shared" si="25"/>
        <v>#REF!</v>
      </c>
      <c r="AI22" s="10" t="e">
        <f t="shared" si="25"/>
        <v>#REF!</v>
      </c>
    </row>
    <row r="23" spans="1:35" s="14" customFormat="1" ht="12" customHeight="1" x14ac:dyDescent="0.2">
      <c r="A23" s="42">
        <v>2</v>
      </c>
      <c r="B23" s="10" t="e">
        <f>B10*0.9+2200</f>
        <v>#REF!</v>
      </c>
      <c r="C23" s="10" t="e">
        <f>C10*0.9+2200</f>
        <v>#REF!</v>
      </c>
      <c r="D23" s="10" t="e">
        <f>D10*0.9+4200</f>
        <v>#REF!</v>
      </c>
      <c r="E23" s="10" t="e">
        <f>E10*0.9+4200</f>
        <v>#REF!</v>
      </c>
      <c r="F23" s="10" t="e">
        <f>F10*0.9+4200</f>
        <v>#REF!</v>
      </c>
      <c r="G23" s="10" t="e">
        <f>G10*0.9+4200</f>
        <v>#REF!</v>
      </c>
      <c r="H23" s="10" t="e">
        <f>H10*0.9+4200</f>
        <v>#REF!</v>
      </c>
      <c r="I23" s="10" t="e">
        <f>I10*0.9+3400</f>
        <v>#REF!</v>
      </c>
      <c r="J23" s="10" t="e">
        <f t="shared" ref="J23:P23" si="26">J10*0.9+3400</f>
        <v>#REF!</v>
      </c>
      <c r="K23" s="10" t="e">
        <f t="shared" si="26"/>
        <v>#REF!</v>
      </c>
      <c r="L23" s="10" t="e">
        <f t="shared" si="26"/>
        <v>#REF!</v>
      </c>
      <c r="M23" s="10" t="e">
        <f t="shared" si="26"/>
        <v>#REF!</v>
      </c>
      <c r="N23" s="10" t="e">
        <f t="shared" si="26"/>
        <v>#REF!</v>
      </c>
      <c r="O23" s="10" t="e">
        <f t="shared" si="26"/>
        <v>#REF!</v>
      </c>
      <c r="P23" s="10" t="e">
        <f t="shared" si="26"/>
        <v>#REF!</v>
      </c>
      <c r="Q23" s="10" t="e">
        <f t="shared" ref="Q23:W23" si="27">Q10*0.9+3400</f>
        <v>#REF!</v>
      </c>
      <c r="R23" s="10" t="e">
        <f t="shared" si="27"/>
        <v>#REF!</v>
      </c>
      <c r="S23" s="10" t="e">
        <f t="shared" si="27"/>
        <v>#REF!</v>
      </c>
      <c r="T23" s="10" t="e">
        <f t="shared" si="27"/>
        <v>#REF!</v>
      </c>
      <c r="U23" s="10" t="e">
        <f t="shared" si="27"/>
        <v>#REF!</v>
      </c>
      <c r="V23" s="10" t="e">
        <f t="shared" si="27"/>
        <v>#REF!</v>
      </c>
      <c r="W23" s="10" t="e">
        <f t="shared" si="27"/>
        <v>#REF!</v>
      </c>
      <c r="X23" s="10" t="e">
        <f t="shared" ref="X23:AA23" si="28">X10*0.9+3400</f>
        <v>#REF!</v>
      </c>
      <c r="Y23" s="10" t="e">
        <f t="shared" si="28"/>
        <v>#REF!</v>
      </c>
      <c r="Z23" s="10" t="e">
        <f t="shared" si="28"/>
        <v>#REF!</v>
      </c>
      <c r="AA23" s="10" t="e">
        <f t="shared" si="28"/>
        <v>#REF!</v>
      </c>
      <c r="AB23" s="10" t="e">
        <f t="shared" ref="AB23:AC23" si="29">AB10*0.9+3400</f>
        <v>#REF!</v>
      </c>
      <c r="AC23" s="10" t="e">
        <f t="shared" si="29"/>
        <v>#REF!</v>
      </c>
      <c r="AD23" s="10" t="e">
        <f>AD10*0.9+2200</f>
        <v>#REF!</v>
      </c>
      <c r="AE23" s="10" t="e">
        <f t="shared" ref="AE23:AI23" si="30">AE10*0.9+2200</f>
        <v>#REF!</v>
      </c>
      <c r="AF23" s="10" t="e">
        <f t="shared" si="30"/>
        <v>#REF!</v>
      </c>
      <c r="AG23" s="10" t="e">
        <f t="shared" si="30"/>
        <v>#REF!</v>
      </c>
      <c r="AH23" s="10" t="e">
        <f t="shared" si="30"/>
        <v>#REF!</v>
      </c>
      <c r="AI23" s="10" t="e">
        <f t="shared" si="30"/>
        <v>#REF!</v>
      </c>
    </row>
    <row r="25" spans="1:35" ht="12.75" x14ac:dyDescent="0.2">
      <c r="B25" s="43">
        <v>1100</v>
      </c>
      <c r="C25" s="43">
        <v>1100</v>
      </c>
      <c r="D25" s="44">
        <v>2100</v>
      </c>
      <c r="E25" s="44">
        <v>2100</v>
      </c>
      <c r="F25" s="44">
        <v>2100</v>
      </c>
      <c r="G25" s="44">
        <v>2100</v>
      </c>
      <c r="H25" s="44">
        <v>2100</v>
      </c>
      <c r="I25" s="43">
        <v>1700</v>
      </c>
      <c r="J25" s="43">
        <v>1700</v>
      </c>
      <c r="K25" s="43">
        <v>1700</v>
      </c>
      <c r="L25" s="43">
        <v>1700</v>
      </c>
      <c r="M25" s="43">
        <v>1700</v>
      </c>
      <c r="N25" s="43">
        <v>1700</v>
      </c>
      <c r="O25" s="43">
        <v>1700</v>
      </c>
      <c r="P25" s="43">
        <v>1700</v>
      </c>
      <c r="Q25" s="43">
        <v>1700</v>
      </c>
      <c r="R25" s="43">
        <v>1700</v>
      </c>
      <c r="S25" s="43">
        <v>1700</v>
      </c>
      <c r="T25" s="43">
        <v>1700</v>
      </c>
      <c r="U25" s="43">
        <v>1700</v>
      </c>
      <c r="V25" s="43">
        <v>1700</v>
      </c>
      <c r="W25" s="43">
        <v>1700</v>
      </c>
      <c r="X25" s="43">
        <v>1700</v>
      </c>
      <c r="Y25" s="43">
        <v>1700</v>
      </c>
      <c r="Z25" s="43">
        <v>1700</v>
      </c>
      <c r="AA25" s="43">
        <v>1700</v>
      </c>
      <c r="AB25" s="43">
        <v>1700</v>
      </c>
      <c r="AC25" s="43">
        <v>1700</v>
      </c>
      <c r="AD25" s="44">
        <v>1100</v>
      </c>
      <c r="AE25" s="44">
        <v>1100</v>
      </c>
      <c r="AF25" s="44">
        <v>1100</v>
      </c>
      <c r="AG25" s="44">
        <v>1100</v>
      </c>
      <c r="AH25" s="44">
        <v>1100</v>
      </c>
      <c r="AI25" s="44">
        <v>1100</v>
      </c>
    </row>
    <row r="26" spans="1:35" ht="12.75" x14ac:dyDescent="0.2">
      <c r="B26" s="43">
        <v>2200</v>
      </c>
      <c r="C26" s="43">
        <v>2200</v>
      </c>
      <c r="D26" s="44">
        <v>4200</v>
      </c>
      <c r="E26" s="44">
        <v>4200</v>
      </c>
      <c r="F26" s="44">
        <v>4200</v>
      </c>
      <c r="G26" s="44">
        <v>4200</v>
      </c>
      <c r="H26" s="44">
        <v>4200</v>
      </c>
      <c r="I26" s="43">
        <v>3400</v>
      </c>
      <c r="J26" s="43">
        <v>3400</v>
      </c>
      <c r="K26" s="43">
        <v>3400</v>
      </c>
      <c r="L26" s="43">
        <v>3400</v>
      </c>
      <c r="M26" s="43">
        <v>3400</v>
      </c>
      <c r="N26" s="43">
        <v>3400</v>
      </c>
      <c r="O26" s="43">
        <v>3400</v>
      </c>
      <c r="P26" s="43">
        <v>3400</v>
      </c>
      <c r="Q26" s="43">
        <v>3400</v>
      </c>
      <c r="R26" s="43">
        <v>3400</v>
      </c>
      <c r="S26" s="43">
        <v>3400</v>
      </c>
      <c r="T26" s="43">
        <v>3400</v>
      </c>
      <c r="U26" s="43">
        <v>3400</v>
      </c>
      <c r="V26" s="43">
        <v>3400</v>
      </c>
      <c r="W26" s="43">
        <v>3400</v>
      </c>
      <c r="X26" s="43">
        <v>3400</v>
      </c>
      <c r="Y26" s="43">
        <v>3400</v>
      </c>
      <c r="Z26" s="43">
        <v>3400</v>
      </c>
      <c r="AA26" s="43">
        <v>3400</v>
      </c>
      <c r="AB26" s="43">
        <v>3400</v>
      </c>
      <c r="AC26" s="43">
        <v>3400</v>
      </c>
      <c r="AD26" s="44">
        <v>2200</v>
      </c>
      <c r="AE26" s="44">
        <v>2200</v>
      </c>
      <c r="AF26" s="44">
        <v>2200</v>
      </c>
      <c r="AG26" s="44">
        <v>2200</v>
      </c>
      <c r="AH26" s="44">
        <v>2200</v>
      </c>
      <c r="AI26" s="44">
        <v>2200</v>
      </c>
    </row>
    <row r="27" spans="1:35" ht="12.75" x14ac:dyDescent="0.2">
      <c r="B27" s="5">
        <f>B25+2000</f>
        <v>3100</v>
      </c>
      <c r="C27" s="5">
        <f t="shared" ref="C27:H27" si="31">C25+2000</f>
        <v>3100</v>
      </c>
      <c r="D27" s="5">
        <f t="shared" si="31"/>
        <v>4100</v>
      </c>
      <c r="E27" s="5">
        <f t="shared" si="31"/>
        <v>4100</v>
      </c>
      <c r="F27" s="5">
        <f t="shared" si="31"/>
        <v>4100</v>
      </c>
      <c r="G27" s="5">
        <f t="shared" si="31"/>
        <v>4100</v>
      </c>
      <c r="H27" s="5">
        <f t="shared" si="31"/>
        <v>4100</v>
      </c>
      <c r="I27" s="5">
        <f>I25+2000</f>
        <v>3700</v>
      </c>
      <c r="J27" s="5">
        <f t="shared" ref="J27:P27" si="32">J25+2000</f>
        <v>3700</v>
      </c>
      <c r="K27" s="5">
        <f t="shared" si="32"/>
        <v>3700</v>
      </c>
      <c r="L27" s="5">
        <f t="shared" si="32"/>
        <v>3700</v>
      </c>
      <c r="M27" s="5">
        <f t="shared" si="32"/>
        <v>3700</v>
      </c>
      <c r="N27" s="5">
        <f t="shared" si="32"/>
        <v>3700</v>
      </c>
      <c r="O27" s="5">
        <f t="shared" si="32"/>
        <v>3700</v>
      </c>
      <c r="P27" s="5">
        <f t="shared" si="32"/>
        <v>3700</v>
      </c>
      <c r="Q27" s="5">
        <f t="shared" ref="Q27:W27" si="33">Q25+2000</f>
        <v>3700</v>
      </c>
      <c r="R27" s="5">
        <f t="shared" si="33"/>
        <v>3700</v>
      </c>
      <c r="S27" s="5">
        <f t="shared" si="33"/>
        <v>3700</v>
      </c>
      <c r="T27" s="5">
        <f t="shared" si="33"/>
        <v>3700</v>
      </c>
      <c r="U27" s="5">
        <f t="shared" si="33"/>
        <v>3700</v>
      </c>
      <c r="V27" s="5">
        <f t="shared" si="33"/>
        <v>3700</v>
      </c>
      <c r="W27" s="5">
        <f t="shared" si="33"/>
        <v>3700</v>
      </c>
      <c r="X27" s="5">
        <f t="shared" ref="X27:AB27" si="34">X25+2000</f>
        <v>3700</v>
      </c>
      <c r="Y27" s="5">
        <f t="shared" si="34"/>
        <v>3700</v>
      </c>
      <c r="Z27" s="5">
        <f t="shared" si="34"/>
        <v>3700</v>
      </c>
      <c r="AA27" s="5">
        <f t="shared" si="34"/>
        <v>3700</v>
      </c>
      <c r="AB27" s="5">
        <f t="shared" si="34"/>
        <v>3700</v>
      </c>
      <c r="AC27" s="5">
        <f t="shared" ref="AC27" si="35">AC25+2000</f>
        <v>3700</v>
      </c>
      <c r="AD27" s="5">
        <f>AD25+2000</f>
        <v>3100</v>
      </c>
      <c r="AE27" s="5">
        <f t="shared" ref="AE27:AI27" si="36">AE25+2000</f>
        <v>3100</v>
      </c>
      <c r="AF27" s="5">
        <f t="shared" si="36"/>
        <v>3100</v>
      </c>
      <c r="AG27" s="5">
        <f t="shared" si="36"/>
        <v>3100</v>
      </c>
      <c r="AH27" s="5">
        <f t="shared" si="36"/>
        <v>3100</v>
      </c>
      <c r="AI27" s="5">
        <f t="shared" si="36"/>
        <v>3100</v>
      </c>
    </row>
    <row r="28" spans="1:35" ht="12.75" x14ac:dyDescent="0.2">
      <c r="B28" s="5"/>
      <c r="C28" s="5"/>
      <c r="D28" s="5"/>
      <c r="E28" s="5"/>
      <c r="F28" s="5"/>
      <c r="G28" s="5"/>
      <c r="H28" s="5"/>
      <c r="I28" s="5"/>
      <c r="J28" s="5"/>
      <c r="K28" s="5"/>
      <c r="L28" s="5"/>
      <c r="M28" s="5"/>
      <c r="N28" s="5"/>
      <c r="O28" s="5"/>
      <c r="P28" s="5"/>
      <c r="Q28" s="5"/>
      <c r="R28" s="5"/>
      <c r="S28" s="5"/>
      <c r="T28" s="5"/>
      <c r="U28" s="5"/>
      <c r="V28" s="5"/>
      <c r="W28" s="5"/>
      <c r="X28" s="5"/>
      <c r="Y28" s="5"/>
      <c r="Z28" s="5"/>
    </row>
    <row r="29" spans="1:35" ht="12.75" x14ac:dyDescent="0.2">
      <c r="B29" s="5"/>
      <c r="C29" s="5"/>
      <c r="D29" s="5"/>
      <c r="E29" s="5"/>
      <c r="F29" s="5"/>
      <c r="G29" s="5"/>
      <c r="H29" s="5"/>
      <c r="I29" s="5"/>
      <c r="J29" s="5"/>
      <c r="K29" s="5"/>
      <c r="L29" s="5"/>
      <c r="M29" s="5"/>
      <c r="N29" s="5"/>
      <c r="O29" s="5"/>
      <c r="P29" s="5"/>
      <c r="Q29" s="5"/>
      <c r="R29" s="5"/>
      <c r="S29" s="5"/>
      <c r="T29" s="5"/>
      <c r="U29" s="5"/>
      <c r="V29" s="5"/>
      <c r="W29" s="5"/>
      <c r="X29" s="5"/>
      <c r="Y29" s="5"/>
      <c r="Z29" s="5"/>
    </row>
    <row r="30" spans="1:35" s="5" customFormat="1" ht="12.75" x14ac:dyDescent="0.2">
      <c r="A30" s="284" t="s">
        <v>89</v>
      </c>
      <c r="B30" s="284"/>
      <c r="C30" s="284"/>
      <c r="D30" s="284"/>
      <c r="E30" s="7"/>
      <c r="F30" s="7"/>
      <c r="G30" s="7"/>
      <c r="H30" s="7"/>
      <c r="I30" s="7"/>
      <c r="J30" s="7"/>
      <c r="K30" s="7"/>
      <c r="L30" s="7"/>
      <c r="M30" s="7"/>
      <c r="N30" s="7"/>
      <c r="O30" s="7"/>
      <c r="P30" s="7"/>
      <c r="Q30" s="7"/>
      <c r="R30" s="7"/>
      <c r="S30" s="7"/>
      <c r="T30" s="7"/>
      <c r="U30" s="7"/>
      <c r="V30" s="7"/>
      <c r="W30" s="7"/>
      <c r="X30" s="7"/>
      <c r="Y30" s="7"/>
      <c r="Z30" s="7"/>
    </row>
    <row r="31" spans="1:35" s="11" customFormat="1" ht="25.5" x14ac:dyDescent="0.2">
      <c r="A31" s="48" t="s">
        <v>52</v>
      </c>
      <c r="B31" s="9" t="str">
        <f>B3</f>
        <v>20.12.2020-24.12.2020</v>
      </c>
      <c r="C31" s="9" t="e">
        <f t="shared" ref="C31:P31" si="37">C16</f>
        <v>#REF!</v>
      </c>
      <c r="D31" s="9" t="e">
        <f t="shared" si="37"/>
        <v>#REF!</v>
      </c>
      <c r="E31" s="9" t="e">
        <f t="shared" si="37"/>
        <v>#REF!</v>
      </c>
      <c r="F31" s="9" t="e">
        <f t="shared" si="37"/>
        <v>#REF!</v>
      </c>
      <c r="G31" s="9" t="e">
        <f t="shared" si="37"/>
        <v>#REF!</v>
      </c>
      <c r="H31" s="9" t="e">
        <f t="shared" si="37"/>
        <v>#REF!</v>
      </c>
      <c r="I31" s="9" t="e">
        <f t="shared" si="37"/>
        <v>#REF!</v>
      </c>
      <c r="J31" s="9" t="e">
        <f t="shared" si="37"/>
        <v>#REF!</v>
      </c>
      <c r="K31" s="56" t="e">
        <f t="shared" si="37"/>
        <v>#REF!</v>
      </c>
      <c r="L31" s="56" t="e">
        <f t="shared" si="37"/>
        <v>#REF!</v>
      </c>
      <c r="M31" s="56" t="e">
        <f t="shared" si="37"/>
        <v>#REF!</v>
      </c>
      <c r="N31" s="56" t="e">
        <f t="shared" si="37"/>
        <v>#REF!</v>
      </c>
      <c r="O31" s="56" t="e">
        <f t="shared" si="37"/>
        <v>#REF!</v>
      </c>
      <c r="P31" s="56" t="e">
        <f t="shared" si="37"/>
        <v>#REF!</v>
      </c>
      <c r="Q31" s="56" t="e">
        <f t="shared" ref="Q31:V31" si="38">Q16</f>
        <v>#REF!</v>
      </c>
      <c r="R31" s="56" t="e">
        <f t="shared" si="38"/>
        <v>#REF!</v>
      </c>
      <c r="S31" s="56" t="e">
        <f t="shared" si="38"/>
        <v>#REF!</v>
      </c>
      <c r="T31" s="56" t="e">
        <f t="shared" si="38"/>
        <v>#REF!</v>
      </c>
      <c r="U31" s="56" t="e">
        <f t="shared" si="38"/>
        <v>#REF!</v>
      </c>
      <c r="V31" s="56" t="e">
        <f t="shared" si="38"/>
        <v>#REF!</v>
      </c>
      <c r="W31" s="71" t="e">
        <f>W3</f>
        <v>#REF!</v>
      </c>
      <c r="X31" s="71" t="e">
        <f t="shared" ref="X31:AA31" si="39">X3</f>
        <v>#REF!</v>
      </c>
      <c r="Y31" s="71" t="e">
        <f t="shared" si="39"/>
        <v>#REF!</v>
      </c>
      <c r="Z31" s="71" t="e">
        <f t="shared" si="39"/>
        <v>#REF!</v>
      </c>
      <c r="AA31" s="71" t="e">
        <f t="shared" si="39"/>
        <v>#REF!</v>
      </c>
      <c r="AB31" s="71" t="e">
        <f t="shared" ref="AB31:AI31" si="40">AB3</f>
        <v>#REF!</v>
      </c>
      <c r="AC31" s="71" t="e">
        <f t="shared" si="40"/>
        <v>#REF!</v>
      </c>
      <c r="AD31" s="71" t="e">
        <f t="shared" si="40"/>
        <v>#REF!</v>
      </c>
      <c r="AE31" s="71" t="e">
        <f t="shared" si="40"/>
        <v>#REF!</v>
      </c>
      <c r="AF31" s="71" t="e">
        <f t="shared" si="40"/>
        <v>#REF!</v>
      </c>
      <c r="AG31" s="71" t="e">
        <f t="shared" si="40"/>
        <v>#REF!</v>
      </c>
      <c r="AH31" s="71" t="e">
        <f t="shared" si="40"/>
        <v>#REF!</v>
      </c>
      <c r="AI31" s="71" t="e">
        <f t="shared" si="40"/>
        <v>#REF!</v>
      </c>
    </row>
    <row r="32" spans="1:35" s="11" customFormat="1" ht="18" customHeight="1" x14ac:dyDescent="0.2">
      <c r="A32" s="48"/>
      <c r="B32" s="9"/>
      <c r="C32" s="9"/>
      <c r="D32" s="9"/>
      <c r="E32" s="9"/>
      <c r="F32" s="9"/>
      <c r="G32" s="9"/>
      <c r="H32" s="9"/>
      <c r="I32" s="9"/>
      <c r="J32" s="9"/>
      <c r="K32" s="56"/>
      <c r="L32" s="56"/>
      <c r="M32" s="56"/>
      <c r="N32" s="56"/>
      <c r="O32" s="56"/>
      <c r="P32" s="56"/>
      <c r="Q32" s="56"/>
      <c r="R32" s="56"/>
      <c r="S32" s="56"/>
      <c r="T32" s="56"/>
      <c r="U32" s="56"/>
      <c r="V32" s="56"/>
      <c r="W32" s="71" t="e">
        <f>W4</f>
        <v>#REF!</v>
      </c>
      <c r="X32" s="71" t="e">
        <f t="shared" ref="X32:AA32" si="41">X4</f>
        <v>#REF!</v>
      </c>
      <c r="Y32" s="71" t="e">
        <f t="shared" si="41"/>
        <v>#REF!</v>
      </c>
      <c r="Z32" s="71" t="e">
        <f t="shared" si="41"/>
        <v>#REF!</v>
      </c>
      <c r="AA32" s="71" t="e">
        <f t="shared" si="41"/>
        <v>#REF!</v>
      </c>
      <c r="AB32" s="71" t="e">
        <f t="shared" ref="AB32:AI32" si="42">AB4</f>
        <v>#REF!</v>
      </c>
      <c r="AC32" s="71" t="e">
        <f t="shared" si="42"/>
        <v>#REF!</v>
      </c>
      <c r="AD32" s="71" t="e">
        <f t="shared" si="42"/>
        <v>#REF!</v>
      </c>
      <c r="AE32" s="71" t="e">
        <f t="shared" si="42"/>
        <v>#REF!</v>
      </c>
      <c r="AF32" s="71" t="e">
        <f t="shared" si="42"/>
        <v>#REF!</v>
      </c>
      <c r="AG32" s="71" t="e">
        <f t="shared" si="42"/>
        <v>#REF!</v>
      </c>
      <c r="AH32" s="71" t="e">
        <f t="shared" si="42"/>
        <v>#REF!</v>
      </c>
      <c r="AI32" s="71" t="e">
        <f t="shared" si="42"/>
        <v>#REF!</v>
      </c>
    </row>
    <row r="33" spans="1:39" s="14" customFormat="1" ht="12" customHeight="1" x14ac:dyDescent="0.2">
      <c r="A33" s="33" t="s">
        <v>7</v>
      </c>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row>
    <row r="34" spans="1:39" s="14" customFormat="1" ht="12" customHeight="1" x14ac:dyDescent="0.2">
      <c r="A34" s="42">
        <v>1</v>
      </c>
      <c r="B34" s="45" t="e">
        <f t="shared" ref="B34:J34" si="43">B19*0.87</f>
        <v>#REF!</v>
      </c>
      <c r="C34" s="45" t="e">
        <f t="shared" si="43"/>
        <v>#REF!</v>
      </c>
      <c r="D34" s="45" t="e">
        <f t="shared" si="43"/>
        <v>#REF!</v>
      </c>
      <c r="E34" s="45" t="e">
        <f t="shared" si="43"/>
        <v>#REF!</v>
      </c>
      <c r="F34" s="45" t="e">
        <f t="shared" si="43"/>
        <v>#REF!</v>
      </c>
      <c r="G34" s="45" t="e">
        <f t="shared" si="43"/>
        <v>#REF!</v>
      </c>
      <c r="H34" s="45" t="e">
        <f t="shared" si="43"/>
        <v>#REF!</v>
      </c>
      <c r="I34" s="45" t="e">
        <f t="shared" si="43"/>
        <v>#REF!</v>
      </c>
      <c r="J34" s="45" t="e">
        <f t="shared" si="43"/>
        <v>#REF!</v>
      </c>
      <c r="K34" s="45" t="e">
        <f t="shared" ref="K34:P34" si="44">K19*0.87</f>
        <v>#REF!</v>
      </c>
      <c r="L34" s="45" t="e">
        <f t="shared" si="44"/>
        <v>#REF!</v>
      </c>
      <c r="M34" s="45" t="e">
        <f t="shared" si="44"/>
        <v>#REF!</v>
      </c>
      <c r="N34" s="45" t="e">
        <f t="shared" si="44"/>
        <v>#REF!</v>
      </c>
      <c r="O34" s="45" t="e">
        <f t="shared" si="44"/>
        <v>#REF!</v>
      </c>
      <c r="P34" s="45" t="e">
        <f t="shared" si="44"/>
        <v>#REF!</v>
      </c>
      <c r="Q34" s="45" t="e">
        <f t="shared" ref="Q34:W34" si="45">Q19*0.87</f>
        <v>#REF!</v>
      </c>
      <c r="R34" s="45" t="e">
        <f t="shared" si="45"/>
        <v>#REF!</v>
      </c>
      <c r="S34" s="45" t="e">
        <f t="shared" si="45"/>
        <v>#REF!</v>
      </c>
      <c r="T34" s="45" t="e">
        <f t="shared" si="45"/>
        <v>#REF!</v>
      </c>
      <c r="U34" s="45" t="e">
        <f t="shared" si="45"/>
        <v>#REF!</v>
      </c>
      <c r="V34" s="45" t="e">
        <f t="shared" si="45"/>
        <v>#REF!</v>
      </c>
      <c r="W34" s="45" t="e">
        <f t="shared" si="45"/>
        <v>#REF!</v>
      </c>
      <c r="X34" s="45" t="e">
        <f t="shared" ref="X34:AA34" si="46">X19*0.87</f>
        <v>#REF!</v>
      </c>
      <c r="Y34" s="45" t="e">
        <f t="shared" si="46"/>
        <v>#REF!</v>
      </c>
      <c r="Z34" s="45" t="e">
        <f t="shared" si="46"/>
        <v>#REF!</v>
      </c>
      <c r="AA34" s="45" t="e">
        <f t="shared" si="46"/>
        <v>#REF!</v>
      </c>
      <c r="AB34" s="45" t="e">
        <f t="shared" ref="AB34:AI34" si="47">AB19*0.87</f>
        <v>#REF!</v>
      </c>
      <c r="AC34" s="45" t="e">
        <f t="shared" si="47"/>
        <v>#REF!</v>
      </c>
      <c r="AD34" s="45" t="e">
        <f t="shared" si="47"/>
        <v>#REF!</v>
      </c>
      <c r="AE34" s="45" t="e">
        <f t="shared" si="47"/>
        <v>#REF!</v>
      </c>
      <c r="AF34" s="45" t="e">
        <f t="shared" si="47"/>
        <v>#REF!</v>
      </c>
      <c r="AG34" s="45" t="e">
        <f t="shared" si="47"/>
        <v>#REF!</v>
      </c>
      <c r="AH34" s="45" t="e">
        <f t="shared" si="47"/>
        <v>#REF!</v>
      </c>
      <c r="AI34" s="45" t="e">
        <f t="shared" si="47"/>
        <v>#REF!</v>
      </c>
    </row>
    <row r="35" spans="1:39" s="16" customFormat="1" ht="12" customHeight="1" x14ac:dyDescent="0.2">
      <c r="A35" s="15">
        <v>2</v>
      </c>
      <c r="B35" s="45" t="e">
        <f t="shared" ref="B35:J35" si="48">B20*0.87</f>
        <v>#REF!</v>
      </c>
      <c r="C35" s="45" t="e">
        <f t="shared" si="48"/>
        <v>#REF!</v>
      </c>
      <c r="D35" s="45" t="e">
        <f t="shared" si="48"/>
        <v>#REF!</v>
      </c>
      <c r="E35" s="45" t="e">
        <f t="shared" si="48"/>
        <v>#REF!</v>
      </c>
      <c r="F35" s="45" t="e">
        <f t="shared" si="48"/>
        <v>#REF!</v>
      </c>
      <c r="G35" s="45" t="e">
        <f t="shared" si="48"/>
        <v>#REF!</v>
      </c>
      <c r="H35" s="45" t="e">
        <f t="shared" si="48"/>
        <v>#REF!</v>
      </c>
      <c r="I35" s="45" t="e">
        <f t="shared" si="48"/>
        <v>#REF!</v>
      </c>
      <c r="J35" s="45" t="e">
        <f t="shared" si="48"/>
        <v>#REF!</v>
      </c>
      <c r="K35" s="45" t="e">
        <f t="shared" ref="K35:P35" si="49">K20*0.87</f>
        <v>#REF!</v>
      </c>
      <c r="L35" s="45" t="e">
        <f t="shared" si="49"/>
        <v>#REF!</v>
      </c>
      <c r="M35" s="45" t="e">
        <f t="shared" si="49"/>
        <v>#REF!</v>
      </c>
      <c r="N35" s="45" t="e">
        <f t="shared" si="49"/>
        <v>#REF!</v>
      </c>
      <c r="O35" s="45" t="e">
        <f t="shared" si="49"/>
        <v>#REF!</v>
      </c>
      <c r="P35" s="45" t="e">
        <f t="shared" si="49"/>
        <v>#REF!</v>
      </c>
      <c r="Q35" s="45" t="e">
        <f t="shared" ref="Q35:W35" si="50">Q20*0.87</f>
        <v>#REF!</v>
      </c>
      <c r="R35" s="45" t="e">
        <f t="shared" si="50"/>
        <v>#REF!</v>
      </c>
      <c r="S35" s="45" t="e">
        <f t="shared" si="50"/>
        <v>#REF!</v>
      </c>
      <c r="T35" s="45" t="e">
        <f t="shared" si="50"/>
        <v>#REF!</v>
      </c>
      <c r="U35" s="45" t="e">
        <f t="shared" si="50"/>
        <v>#REF!</v>
      </c>
      <c r="V35" s="45" t="e">
        <f t="shared" si="50"/>
        <v>#REF!</v>
      </c>
      <c r="W35" s="45" t="e">
        <f t="shared" si="50"/>
        <v>#REF!</v>
      </c>
      <c r="X35" s="45" t="e">
        <f t="shared" ref="X35:AA35" si="51">X20*0.87</f>
        <v>#REF!</v>
      </c>
      <c r="Y35" s="45" t="e">
        <f t="shared" si="51"/>
        <v>#REF!</v>
      </c>
      <c r="Z35" s="45" t="e">
        <f t="shared" si="51"/>
        <v>#REF!</v>
      </c>
      <c r="AA35" s="45" t="e">
        <f t="shared" si="51"/>
        <v>#REF!</v>
      </c>
      <c r="AB35" s="45" t="e">
        <f t="shared" ref="AB35:AI35" si="52">AB20*0.87</f>
        <v>#REF!</v>
      </c>
      <c r="AC35" s="45" t="e">
        <f t="shared" si="52"/>
        <v>#REF!</v>
      </c>
      <c r="AD35" s="45" t="e">
        <f t="shared" si="52"/>
        <v>#REF!</v>
      </c>
      <c r="AE35" s="45" t="e">
        <f t="shared" si="52"/>
        <v>#REF!</v>
      </c>
      <c r="AF35" s="45" t="e">
        <f t="shared" si="52"/>
        <v>#REF!</v>
      </c>
      <c r="AG35" s="45" t="e">
        <f t="shared" si="52"/>
        <v>#REF!</v>
      </c>
      <c r="AH35" s="45" t="e">
        <f t="shared" si="52"/>
        <v>#REF!</v>
      </c>
      <c r="AI35" s="45" t="e">
        <f t="shared" si="52"/>
        <v>#REF!</v>
      </c>
      <c r="AJ35" s="13"/>
      <c r="AK35" s="13"/>
      <c r="AL35" s="13"/>
      <c r="AM35" s="13"/>
    </row>
    <row r="36" spans="1:39" s="14" customFormat="1" ht="12" customHeight="1" x14ac:dyDescent="0.2">
      <c r="A36" s="12" t="s">
        <v>1</v>
      </c>
      <c r="B36" s="45"/>
      <c r="C36" s="45"/>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13"/>
      <c r="AK36" s="13"/>
      <c r="AL36" s="13"/>
      <c r="AM36" s="13"/>
    </row>
    <row r="37" spans="1:39" s="16" customFormat="1" ht="12" customHeight="1" x14ac:dyDescent="0.2">
      <c r="A37" s="15">
        <v>1</v>
      </c>
      <c r="B37" s="45" t="e">
        <f t="shared" ref="B37:J37" si="53">B22*0.87</f>
        <v>#REF!</v>
      </c>
      <c r="C37" s="45" t="e">
        <f t="shared" si="53"/>
        <v>#REF!</v>
      </c>
      <c r="D37" s="45" t="e">
        <f t="shared" si="53"/>
        <v>#REF!</v>
      </c>
      <c r="E37" s="45" t="e">
        <f t="shared" si="53"/>
        <v>#REF!</v>
      </c>
      <c r="F37" s="45" t="e">
        <f t="shared" si="53"/>
        <v>#REF!</v>
      </c>
      <c r="G37" s="45" t="e">
        <f t="shared" si="53"/>
        <v>#REF!</v>
      </c>
      <c r="H37" s="45" t="e">
        <f t="shared" si="53"/>
        <v>#REF!</v>
      </c>
      <c r="I37" s="45" t="e">
        <f t="shared" si="53"/>
        <v>#REF!</v>
      </c>
      <c r="J37" s="45" t="e">
        <f t="shared" si="53"/>
        <v>#REF!</v>
      </c>
      <c r="K37" s="45" t="e">
        <f t="shared" ref="K37:P37" si="54">K22*0.87</f>
        <v>#REF!</v>
      </c>
      <c r="L37" s="45" t="e">
        <f t="shared" si="54"/>
        <v>#REF!</v>
      </c>
      <c r="M37" s="45" t="e">
        <f t="shared" si="54"/>
        <v>#REF!</v>
      </c>
      <c r="N37" s="45" t="e">
        <f t="shared" si="54"/>
        <v>#REF!</v>
      </c>
      <c r="O37" s="45" t="e">
        <f t="shared" si="54"/>
        <v>#REF!</v>
      </c>
      <c r="P37" s="45" t="e">
        <f t="shared" si="54"/>
        <v>#REF!</v>
      </c>
      <c r="Q37" s="45" t="e">
        <f t="shared" ref="Q37:W37" si="55">Q22*0.87</f>
        <v>#REF!</v>
      </c>
      <c r="R37" s="45" t="e">
        <f t="shared" si="55"/>
        <v>#REF!</v>
      </c>
      <c r="S37" s="45" t="e">
        <f t="shared" si="55"/>
        <v>#REF!</v>
      </c>
      <c r="T37" s="45" t="e">
        <f t="shared" si="55"/>
        <v>#REF!</v>
      </c>
      <c r="U37" s="45" t="e">
        <f t="shared" si="55"/>
        <v>#REF!</v>
      </c>
      <c r="V37" s="45" t="e">
        <f t="shared" si="55"/>
        <v>#REF!</v>
      </c>
      <c r="W37" s="45" t="e">
        <f t="shared" si="55"/>
        <v>#REF!</v>
      </c>
      <c r="X37" s="45" t="e">
        <f t="shared" ref="X37:AA37" si="56">X22*0.87</f>
        <v>#REF!</v>
      </c>
      <c r="Y37" s="45" t="e">
        <f t="shared" si="56"/>
        <v>#REF!</v>
      </c>
      <c r="Z37" s="45" t="e">
        <f t="shared" si="56"/>
        <v>#REF!</v>
      </c>
      <c r="AA37" s="45" t="e">
        <f t="shared" si="56"/>
        <v>#REF!</v>
      </c>
      <c r="AB37" s="45" t="e">
        <f t="shared" ref="AB37:AI37" si="57">AB22*0.87</f>
        <v>#REF!</v>
      </c>
      <c r="AC37" s="45" t="e">
        <f t="shared" si="57"/>
        <v>#REF!</v>
      </c>
      <c r="AD37" s="45" t="e">
        <f t="shared" si="57"/>
        <v>#REF!</v>
      </c>
      <c r="AE37" s="45" t="e">
        <f t="shared" si="57"/>
        <v>#REF!</v>
      </c>
      <c r="AF37" s="45" t="e">
        <f t="shared" si="57"/>
        <v>#REF!</v>
      </c>
      <c r="AG37" s="45" t="e">
        <f t="shared" si="57"/>
        <v>#REF!</v>
      </c>
      <c r="AH37" s="45" t="e">
        <f t="shared" si="57"/>
        <v>#REF!</v>
      </c>
      <c r="AI37" s="45" t="e">
        <f t="shared" si="57"/>
        <v>#REF!</v>
      </c>
      <c r="AJ37" s="13"/>
      <c r="AK37" s="13"/>
      <c r="AL37" s="13"/>
      <c r="AM37" s="13"/>
    </row>
    <row r="38" spans="1:39" s="16" customFormat="1" ht="12" customHeight="1" x14ac:dyDescent="0.2">
      <c r="A38" s="15">
        <v>2</v>
      </c>
      <c r="B38" s="45" t="e">
        <f t="shared" ref="B38:J38" si="58">B23*0.87</f>
        <v>#REF!</v>
      </c>
      <c r="C38" s="45" t="e">
        <f t="shared" si="58"/>
        <v>#REF!</v>
      </c>
      <c r="D38" s="45" t="e">
        <f t="shared" si="58"/>
        <v>#REF!</v>
      </c>
      <c r="E38" s="45" t="e">
        <f t="shared" si="58"/>
        <v>#REF!</v>
      </c>
      <c r="F38" s="45" t="e">
        <f t="shared" si="58"/>
        <v>#REF!</v>
      </c>
      <c r="G38" s="45" t="e">
        <f t="shared" si="58"/>
        <v>#REF!</v>
      </c>
      <c r="H38" s="45" t="e">
        <f t="shared" si="58"/>
        <v>#REF!</v>
      </c>
      <c r="I38" s="45" t="e">
        <f t="shared" si="58"/>
        <v>#REF!</v>
      </c>
      <c r="J38" s="45" t="e">
        <f t="shared" si="58"/>
        <v>#REF!</v>
      </c>
      <c r="K38" s="45" t="e">
        <f t="shared" ref="K38:P38" si="59">K23*0.87</f>
        <v>#REF!</v>
      </c>
      <c r="L38" s="45" t="e">
        <f t="shared" si="59"/>
        <v>#REF!</v>
      </c>
      <c r="M38" s="45" t="e">
        <f t="shared" si="59"/>
        <v>#REF!</v>
      </c>
      <c r="N38" s="45" t="e">
        <f t="shared" si="59"/>
        <v>#REF!</v>
      </c>
      <c r="O38" s="45" t="e">
        <f t="shared" si="59"/>
        <v>#REF!</v>
      </c>
      <c r="P38" s="45" t="e">
        <f t="shared" si="59"/>
        <v>#REF!</v>
      </c>
      <c r="Q38" s="45" t="e">
        <f t="shared" ref="Q38:W38" si="60">Q23*0.87</f>
        <v>#REF!</v>
      </c>
      <c r="R38" s="45" t="e">
        <f t="shared" si="60"/>
        <v>#REF!</v>
      </c>
      <c r="S38" s="45" t="e">
        <f t="shared" si="60"/>
        <v>#REF!</v>
      </c>
      <c r="T38" s="45" t="e">
        <f t="shared" si="60"/>
        <v>#REF!</v>
      </c>
      <c r="U38" s="45" t="e">
        <f t="shared" si="60"/>
        <v>#REF!</v>
      </c>
      <c r="V38" s="45" t="e">
        <f t="shared" si="60"/>
        <v>#REF!</v>
      </c>
      <c r="W38" s="45" t="e">
        <f t="shared" si="60"/>
        <v>#REF!</v>
      </c>
      <c r="X38" s="45" t="e">
        <f t="shared" ref="X38:AA38" si="61">X23*0.87</f>
        <v>#REF!</v>
      </c>
      <c r="Y38" s="45" t="e">
        <f t="shared" si="61"/>
        <v>#REF!</v>
      </c>
      <c r="Z38" s="45" t="e">
        <f t="shared" si="61"/>
        <v>#REF!</v>
      </c>
      <c r="AA38" s="45" t="e">
        <f t="shared" si="61"/>
        <v>#REF!</v>
      </c>
      <c r="AB38" s="45" t="e">
        <f t="shared" ref="AB38:AI38" si="62">AB23*0.87</f>
        <v>#REF!</v>
      </c>
      <c r="AC38" s="45" t="e">
        <f t="shared" si="62"/>
        <v>#REF!</v>
      </c>
      <c r="AD38" s="45" t="e">
        <f t="shared" si="62"/>
        <v>#REF!</v>
      </c>
      <c r="AE38" s="45" t="e">
        <f t="shared" si="62"/>
        <v>#REF!</v>
      </c>
      <c r="AF38" s="45" t="e">
        <f t="shared" si="62"/>
        <v>#REF!</v>
      </c>
      <c r="AG38" s="45" t="e">
        <f t="shared" si="62"/>
        <v>#REF!</v>
      </c>
      <c r="AH38" s="45" t="e">
        <f t="shared" si="62"/>
        <v>#REF!</v>
      </c>
      <c r="AI38" s="45" t="e">
        <f t="shared" si="62"/>
        <v>#REF!</v>
      </c>
      <c r="AJ38" s="13"/>
      <c r="AK38" s="13"/>
      <c r="AL38" s="13"/>
      <c r="AM38" s="13"/>
    </row>
    <row r="41" spans="1:39" x14ac:dyDescent="0.2">
      <c r="A41" s="87" t="s">
        <v>80</v>
      </c>
    </row>
    <row r="42" spans="1:39" x14ac:dyDescent="0.2">
      <c r="A42" s="108" t="s">
        <v>119</v>
      </c>
      <c r="B42" s="108"/>
      <c r="C42" s="108"/>
      <c r="D42" s="108"/>
      <c r="E42" s="108"/>
      <c r="F42" s="108"/>
      <c r="G42" s="108"/>
      <c r="H42" s="108"/>
      <c r="I42" s="108"/>
      <c r="J42" s="108"/>
      <c r="K42" s="108"/>
      <c r="L42" s="108"/>
      <c r="M42" s="108"/>
      <c r="N42" s="108"/>
      <c r="O42" s="108"/>
      <c r="P42" s="108"/>
      <c r="Q42" s="108"/>
      <c r="R42" s="108"/>
      <c r="S42" s="108"/>
      <c r="T42" s="108"/>
      <c r="U42" s="108"/>
      <c r="V42" s="108"/>
      <c r="W42" s="108"/>
      <c r="X42" s="108"/>
    </row>
    <row r="43" spans="1:39" x14ac:dyDescent="0.2">
      <c r="A43" s="108" t="s">
        <v>120</v>
      </c>
      <c r="B43" s="108"/>
      <c r="C43" s="108"/>
      <c r="D43" s="108"/>
      <c r="E43" s="108"/>
      <c r="F43" s="108"/>
      <c r="G43" s="108"/>
      <c r="H43" s="108"/>
      <c r="I43" s="108"/>
      <c r="J43" s="108"/>
      <c r="K43" s="108"/>
      <c r="L43" s="108"/>
      <c r="M43" s="108"/>
      <c r="N43" s="108"/>
      <c r="O43" s="108"/>
      <c r="P43" s="108"/>
      <c r="Q43" s="108"/>
      <c r="R43" s="108"/>
      <c r="S43" s="108"/>
      <c r="T43" s="108"/>
      <c r="U43" s="108"/>
      <c r="V43" s="108"/>
      <c r="W43" s="108"/>
      <c r="X43" s="108"/>
    </row>
    <row r="44" spans="1:39" x14ac:dyDescent="0.2">
      <c r="A44" s="14"/>
    </row>
    <row r="45" spans="1:39" x14ac:dyDescent="0.2">
      <c r="A45" s="86" t="s">
        <v>58</v>
      </c>
    </row>
    <row r="46" spans="1:39" x14ac:dyDescent="0.2">
      <c r="A46" s="59" t="s">
        <v>59</v>
      </c>
    </row>
    <row r="47" spans="1:39" x14ac:dyDescent="0.2">
      <c r="A47" s="60" t="s">
        <v>60</v>
      </c>
    </row>
    <row r="48" spans="1:39" x14ac:dyDescent="0.2">
      <c r="A48" s="60" t="s">
        <v>61</v>
      </c>
    </row>
    <row r="49" spans="1:30" x14ac:dyDescent="0.2">
      <c r="A49" s="60" t="s">
        <v>62</v>
      </c>
    </row>
    <row r="50" spans="1:30" x14ac:dyDescent="0.2">
      <c r="A50" s="60" t="s">
        <v>63</v>
      </c>
    </row>
    <row r="51" spans="1:30" x14ac:dyDescent="0.2">
      <c r="A51" s="60" t="s">
        <v>64</v>
      </c>
    </row>
    <row r="52" spans="1:30" x14ac:dyDescent="0.2">
      <c r="A52" s="13" t="s">
        <v>90</v>
      </c>
    </row>
    <row r="53" spans="1:30" ht="120" x14ac:dyDescent="0.2">
      <c r="A53" s="68" t="s">
        <v>91</v>
      </c>
    </row>
    <row r="54" spans="1:30" x14ac:dyDescent="0.2">
      <c r="A54" s="14"/>
    </row>
    <row r="55" spans="1:30" x14ac:dyDescent="0.2">
      <c r="A55" s="90" t="s">
        <v>92</v>
      </c>
      <c r="B55" s="88"/>
      <c r="C55" s="88"/>
      <c r="D55" s="88"/>
      <c r="E55" s="88"/>
      <c r="F55" s="88"/>
      <c r="G55" s="88"/>
      <c r="H55" s="88"/>
      <c r="I55" s="88"/>
      <c r="J55" s="88"/>
      <c r="K55" s="88"/>
      <c r="L55" s="88"/>
      <c r="M55" s="88"/>
      <c r="N55" s="88"/>
      <c r="O55" s="88"/>
      <c r="P55" s="88"/>
      <c r="Q55" s="88"/>
      <c r="R55" s="88"/>
      <c r="S55" s="88"/>
      <c r="T55" s="88"/>
      <c r="U55" s="88"/>
      <c r="V55" s="88"/>
      <c r="W55" s="88"/>
      <c r="X55" s="88"/>
      <c r="Y55" s="88"/>
      <c r="Z55" s="88"/>
    </row>
    <row r="56" spans="1:30" ht="12.75" x14ac:dyDescent="0.2">
      <c r="A56" s="102" t="s">
        <v>122</v>
      </c>
      <c r="B56" s="102"/>
      <c r="C56" s="102"/>
      <c r="D56" s="102"/>
      <c r="E56" s="102"/>
      <c r="F56" s="102"/>
      <c r="G56" s="102"/>
      <c r="H56" s="102"/>
      <c r="I56" s="102"/>
      <c r="J56" s="102"/>
      <c r="K56" s="102"/>
      <c r="L56" s="102"/>
      <c r="M56" s="102"/>
      <c r="N56" s="102"/>
      <c r="O56" s="102"/>
      <c r="P56" s="102"/>
      <c r="Q56" s="102"/>
      <c r="R56" s="102"/>
      <c r="S56" s="102"/>
      <c r="T56" s="102"/>
      <c r="U56" s="102"/>
      <c r="V56" s="102"/>
      <c r="W56" s="103"/>
      <c r="X56" s="103"/>
      <c r="Y56" s="103"/>
      <c r="Z56" s="104"/>
      <c r="AA56" s="104"/>
      <c r="AB56" s="104"/>
      <c r="AC56" s="104"/>
      <c r="AD56" s="104"/>
    </row>
    <row r="57" spans="1:30" ht="12.75" x14ac:dyDescent="0.2">
      <c r="A57" s="102" t="s">
        <v>123</v>
      </c>
      <c r="B57" s="102"/>
      <c r="C57" s="102"/>
      <c r="D57" s="102"/>
      <c r="E57" s="102"/>
      <c r="F57" s="102"/>
      <c r="G57" s="102"/>
      <c r="H57" s="102"/>
      <c r="I57" s="102"/>
      <c r="J57" s="102"/>
      <c r="K57" s="102"/>
      <c r="L57" s="102"/>
      <c r="M57" s="102"/>
      <c r="N57" s="102"/>
      <c r="O57" s="102"/>
      <c r="P57" s="102"/>
      <c r="Q57" s="102"/>
      <c r="R57" s="102"/>
      <c r="S57" s="102"/>
      <c r="T57" s="102"/>
      <c r="U57" s="102"/>
      <c r="V57" s="102"/>
      <c r="W57" s="103"/>
      <c r="X57" s="103"/>
      <c r="Y57" s="103"/>
      <c r="Z57" s="104"/>
      <c r="AA57" s="104"/>
      <c r="AB57" s="104"/>
      <c r="AC57" s="104"/>
      <c r="AD57" s="104"/>
    </row>
    <row r="58" spans="1:30" ht="12.75" x14ac:dyDescent="0.2">
      <c r="A58" s="105"/>
      <c r="B58" s="105"/>
      <c r="C58" s="105"/>
      <c r="D58" s="105"/>
      <c r="E58" s="105"/>
      <c r="F58" s="105"/>
      <c r="G58" s="105"/>
      <c r="H58" s="105"/>
      <c r="I58" s="105"/>
      <c r="J58" s="105"/>
      <c r="K58" s="105"/>
      <c r="L58" s="105"/>
      <c r="M58" s="105"/>
      <c r="N58" s="105"/>
      <c r="O58" s="105"/>
      <c r="P58" s="105"/>
      <c r="Q58" s="105"/>
      <c r="R58" s="105"/>
      <c r="S58" s="105"/>
      <c r="T58" s="105"/>
      <c r="U58" s="105"/>
      <c r="V58" s="105"/>
      <c r="W58" s="106"/>
      <c r="X58" s="106"/>
      <c r="Y58" s="106"/>
      <c r="Z58" s="107"/>
      <c r="AA58" s="107"/>
      <c r="AB58" s="107"/>
      <c r="AC58" s="107"/>
      <c r="AD58" s="107"/>
    </row>
    <row r="59" spans="1:30" x14ac:dyDescent="0.2">
      <c r="A59" s="89" t="s">
        <v>65</v>
      </c>
    </row>
    <row r="60" spans="1:30" ht="43.5" x14ac:dyDescent="0.2">
      <c r="A60" s="114" t="s">
        <v>129</v>
      </c>
    </row>
  </sheetData>
  <mergeCells count="1">
    <mergeCell ref="A30:D30"/>
  </mergeCells>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10">
    <tabColor theme="3" tint="0.39997558519241921"/>
  </sheetPr>
  <dimension ref="A1:F49"/>
  <sheetViews>
    <sheetView workbookViewId="0">
      <selection activeCell="A28" sqref="A28"/>
    </sheetView>
  </sheetViews>
  <sheetFormatPr defaultRowHeight="12.75" x14ac:dyDescent="0.2"/>
  <cols>
    <col min="1" max="1" width="63.85546875" style="1" customWidth="1"/>
    <col min="2" max="3" width="9.85546875" style="2" hidden="1" customWidth="1"/>
    <col min="4" max="4" width="9.85546875" style="2" customWidth="1"/>
    <col min="5" max="5" width="9.85546875" customWidth="1"/>
    <col min="6" max="6" width="10.28515625" customWidth="1"/>
  </cols>
  <sheetData>
    <row r="1" spans="1:6" ht="24" x14ac:dyDescent="0.2">
      <c r="A1" s="47" t="s">
        <v>50</v>
      </c>
      <c r="B1"/>
      <c r="C1"/>
      <c r="D1"/>
    </row>
    <row r="2" spans="1:6" x14ac:dyDescent="0.2">
      <c r="A2"/>
      <c r="B2"/>
      <c r="C2"/>
      <c r="D2"/>
    </row>
    <row r="3" spans="1:6" x14ac:dyDescent="0.2">
      <c r="A3" s="78" t="s">
        <v>117</v>
      </c>
      <c r="B3" s="77"/>
      <c r="C3" s="77"/>
      <c r="D3"/>
    </row>
    <row r="4" spans="1:6" ht="21" customHeight="1" x14ac:dyDescent="0.2">
      <c r="A4" s="48" t="s">
        <v>52</v>
      </c>
      <c r="B4" s="71" t="e">
        <f>'BAR BB| Open rates'!#REF!</f>
        <v>#REF!</v>
      </c>
      <c r="C4" s="71" t="e">
        <f>'BAR BB| Open rates'!#REF!</f>
        <v>#REF!</v>
      </c>
      <c r="D4" s="71" t="e">
        <f>'BAR BB| Open rates'!#REF!</f>
        <v>#REF!</v>
      </c>
      <c r="E4" s="71" t="e">
        <f>'BAR BB| Open rates'!#REF!</f>
        <v>#REF!</v>
      </c>
      <c r="F4" s="71" t="e">
        <f>'BAR BB| Open rates'!#REF!</f>
        <v>#REF!</v>
      </c>
    </row>
    <row r="5" spans="1:6" ht="20.25" customHeight="1" x14ac:dyDescent="0.2">
      <c r="A5" s="48"/>
      <c r="B5" s="71" t="e">
        <f>'BAR BB| Open rates'!#REF!</f>
        <v>#REF!</v>
      </c>
      <c r="C5" s="71" t="e">
        <f>'BAR BB| Open rates'!#REF!</f>
        <v>#REF!</v>
      </c>
      <c r="D5" s="71" t="e">
        <f>'BAR BB| Open rates'!#REF!</f>
        <v>#REF!</v>
      </c>
      <c r="E5" s="71" t="e">
        <f>'BAR BB| Open rates'!#REF!</f>
        <v>#REF!</v>
      </c>
      <c r="F5" s="71" t="e">
        <f>'BAR BB| Open rates'!#REF!</f>
        <v>#REF!</v>
      </c>
    </row>
    <row r="6" spans="1:6" ht="12.75" customHeight="1" x14ac:dyDescent="0.2">
      <c r="A6" s="75" t="s">
        <v>53</v>
      </c>
      <c r="B6" s="56"/>
      <c r="C6" s="56"/>
      <c r="D6" s="56"/>
      <c r="E6" s="56"/>
      <c r="F6" s="56"/>
    </row>
    <row r="7" spans="1:6" ht="12.75" customHeight="1" x14ac:dyDescent="0.2">
      <c r="A7" s="42">
        <v>1</v>
      </c>
      <c r="B7" s="83" t="e">
        <f>#REF!+25</f>
        <v>#REF!</v>
      </c>
      <c r="C7" s="83" t="e">
        <f>#REF!+25</f>
        <v>#REF!</v>
      </c>
      <c r="D7" s="83" t="e">
        <f>#REF!+25</f>
        <v>#REF!</v>
      </c>
      <c r="E7" s="83" t="e">
        <f>#REF!+25</f>
        <v>#REF!</v>
      </c>
      <c r="F7" s="83" t="e">
        <f>#REF!+25</f>
        <v>#REF!</v>
      </c>
    </row>
    <row r="8" spans="1:6" ht="12.75" customHeight="1" x14ac:dyDescent="0.2">
      <c r="A8" s="15">
        <v>2</v>
      </c>
      <c r="B8" s="83" t="e">
        <f>#REF!+25</f>
        <v>#REF!</v>
      </c>
      <c r="C8" s="83" t="e">
        <f>#REF!+25</f>
        <v>#REF!</v>
      </c>
      <c r="D8" s="83" t="e">
        <f>#REF!+25</f>
        <v>#REF!</v>
      </c>
      <c r="E8" s="83" t="e">
        <f>#REF!+25</f>
        <v>#REF!</v>
      </c>
      <c r="F8" s="83" t="e">
        <f>#REF!+25</f>
        <v>#REF!</v>
      </c>
    </row>
    <row r="9" spans="1:6" ht="12.75" customHeight="1" x14ac:dyDescent="0.2">
      <c r="A9" s="75" t="s">
        <v>54</v>
      </c>
      <c r="B9" s="83"/>
      <c r="C9" s="83"/>
      <c r="D9" s="83"/>
      <c r="E9" s="83"/>
      <c r="F9" s="83"/>
    </row>
    <row r="10" spans="1:6" ht="12.75" customHeight="1" x14ac:dyDescent="0.2">
      <c r="A10" s="15">
        <v>1</v>
      </c>
      <c r="B10" s="83" t="e">
        <f>#REF!+25</f>
        <v>#REF!</v>
      </c>
      <c r="C10" s="83" t="e">
        <f>#REF!+25</f>
        <v>#REF!</v>
      </c>
      <c r="D10" s="83" t="e">
        <f>#REF!+25</f>
        <v>#REF!</v>
      </c>
      <c r="E10" s="83" t="e">
        <f>#REF!+25</f>
        <v>#REF!</v>
      </c>
      <c r="F10" s="83" t="e">
        <f>#REF!+25</f>
        <v>#REF!</v>
      </c>
    </row>
    <row r="11" spans="1:6" ht="12.75" customHeight="1" x14ac:dyDescent="0.2">
      <c r="A11" s="15">
        <v>2</v>
      </c>
      <c r="B11" s="83" t="e">
        <f>#REF!+25</f>
        <v>#REF!</v>
      </c>
      <c r="C11" s="83" t="e">
        <f>#REF!+25</f>
        <v>#REF!</v>
      </c>
      <c r="D11" s="83" t="e">
        <f>#REF!+25</f>
        <v>#REF!</v>
      </c>
      <c r="E11" s="83" t="e">
        <f>#REF!+25</f>
        <v>#REF!</v>
      </c>
      <c r="F11" s="83" t="e">
        <f>#REF!+25</f>
        <v>#REF!</v>
      </c>
    </row>
    <row r="13" spans="1:6" ht="15" x14ac:dyDescent="0.25">
      <c r="A13" s="79" t="s">
        <v>97</v>
      </c>
      <c r="B13" s="79"/>
      <c r="C13" s="79"/>
      <c r="D13" s="79"/>
      <c r="E13" s="23"/>
    </row>
    <row r="14" spans="1:6" ht="15" x14ac:dyDescent="0.25">
      <c r="A14" s="80"/>
      <c r="B14" s="80"/>
      <c r="C14" s="80"/>
      <c r="D14" s="80"/>
    </row>
    <row r="15" spans="1:6" x14ac:dyDescent="0.2">
      <c r="A15" s="87" t="s">
        <v>80</v>
      </c>
      <c r="B15"/>
      <c r="C15"/>
      <c r="D15"/>
    </row>
    <row r="16" spans="1:6" x14ac:dyDescent="0.2">
      <c r="A16" s="13" t="s">
        <v>98</v>
      </c>
      <c r="B16"/>
      <c r="C16"/>
      <c r="D16"/>
    </row>
    <row r="17" spans="1:5" x14ac:dyDescent="0.2">
      <c r="A17" s="13" t="s">
        <v>99</v>
      </c>
      <c r="B17"/>
      <c r="C17"/>
      <c r="D17"/>
    </row>
    <row r="18" spans="1:5" x14ac:dyDescent="0.2">
      <c r="A18"/>
      <c r="B18"/>
      <c r="C18"/>
      <c r="D18"/>
    </row>
    <row r="19" spans="1:5" x14ac:dyDescent="0.2">
      <c r="A19"/>
      <c r="B19"/>
      <c r="C19"/>
      <c r="D19"/>
    </row>
    <row r="20" spans="1:5" x14ac:dyDescent="0.2">
      <c r="A20" s="86" t="s">
        <v>58</v>
      </c>
      <c r="B20"/>
      <c r="C20"/>
      <c r="D20"/>
    </row>
    <row r="21" spans="1:5" x14ac:dyDescent="0.2">
      <c r="A21" s="59" t="s">
        <v>59</v>
      </c>
      <c r="B21"/>
      <c r="C21"/>
      <c r="D21"/>
    </row>
    <row r="22" spans="1:5" x14ac:dyDescent="0.2">
      <c r="A22" s="60" t="s">
        <v>60</v>
      </c>
      <c r="B22"/>
      <c r="C22"/>
      <c r="D22"/>
    </row>
    <row r="23" spans="1:5" x14ac:dyDescent="0.2">
      <c r="A23" s="60" t="s">
        <v>100</v>
      </c>
      <c r="B23"/>
      <c r="C23"/>
      <c r="D23"/>
    </row>
    <row r="24" spans="1:5" x14ac:dyDescent="0.2">
      <c r="A24" s="60" t="s">
        <v>62</v>
      </c>
      <c r="B24"/>
      <c r="C24"/>
      <c r="D24"/>
    </row>
    <row r="25" spans="1:5" x14ac:dyDescent="0.2">
      <c r="A25" s="60" t="s">
        <v>63</v>
      </c>
      <c r="B25"/>
      <c r="C25"/>
      <c r="D25"/>
    </row>
    <row r="26" spans="1:5" x14ac:dyDescent="0.2">
      <c r="A26" s="60" t="s">
        <v>101</v>
      </c>
      <c r="B26"/>
      <c r="C26"/>
      <c r="D26"/>
    </row>
    <row r="27" spans="1:5" x14ac:dyDescent="0.2">
      <c r="A27" s="60" t="s">
        <v>102</v>
      </c>
      <c r="B27"/>
      <c r="C27"/>
      <c r="D27"/>
    </row>
    <row r="28" spans="1:5" x14ac:dyDescent="0.2">
      <c r="A28" s="60" t="s">
        <v>131</v>
      </c>
      <c r="B28"/>
      <c r="C28"/>
      <c r="D28"/>
    </row>
    <row r="29" spans="1:5" ht="15" x14ac:dyDescent="0.25">
      <c r="A29" s="100" t="s">
        <v>121</v>
      </c>
      <c r="B29" s="101"/>
      <c r="C29" s="23"/>
      <c r="D29" s="100"/>
      <c r="E29" s="100"/>
    </row>
    <row r="30" spans="1:5" ht="60" x14ac:dyDescent="0.2">
      <c r="A30" s="68" t="s">
        <v>103</v>
      </c>
      <c r="B30"/>
      <c r="C30"/>
      <c r="D30"/>
    </row>
    <row r="31" spans="1:5" x14ac:dyDescent="0.2">
      <c r="A31" s="13"/>
      <c r="B31"/>
      <c r="C31"/>
      <c r="D31"/>
    </row>
    <row r="32" spans="1:5" ht="24" x14ac:dyDescent="0.2">
      <c r="A32" s="91" t="s">
        <v>92</v>
      </c>
      <c r="B32"/>
      <c r="C32"/>
      <c r="D32"/>
    </row>
    <row r="33" spans="1:4" x14ac:dyDescent="0.2">
      <c r="A33" s="115" t="s">
        <v>130</v>
      </c>
      <c r="B33"/>
      <c r="C33"/>
      <c r="D33"/>
    </row>
    <row r="34" spans="1:4" x14ac:dyDescent="0.2">
      <c r="A34" s="81"/>
      <c r="B34"/>
      <c r="C34"/>
      <c r="D34"/>
    </row>
    <row r="35" spans="1:4" x14ac:dyDescent="0.2">
      <c r="A35" s="91" t="s">
        <v>65</v>
      </c>
      <c r="B35"/>
      <c r="C35"/>
      <c r="D35"/>
    </row>
    <row r="36" spans="1:4" ht="36" x14ac:dyDescent="0.2">
      <c r="A36" s="62" t="s">
        <v>104</v>
      </c>
      <c r="B36"/>
      <c r="C36"/>
      <c r="D36"/>
    </row>
    <row r="37" spans="1:4" ht="24" x14ac:dyDescent="0.2">
      <c r="A37" s="62" t="s">
        <v>105</v>
      </c>
      <c r="B37"/>
      <c r="C37"/>
      <c r="D37"/>
    </row>
    <row r="38" spans="1:4" x14ac:dyDescent="0.2">
      <c r="A38" s="5"/>
      <c r="B38"/>
      <c r="C38"/>
      <c r="D38"/>
    </row>
    <row r="39" spans="1:4" ht="25.5" x14ac:dyDescent="0.2">
      <c r="A39" s="92" t="s">
        <v>106</v>
      </c>
      <c r="B39"/>
      <c r="C39"/>
      <c r="D39"/>
    </row>
    <row r="40" spans="1:4" x14ac:dyDescent="0.2">
      <c r="A40" s="82" t="s">
        <v>107</v>
      </c>
      <c r="B40"/>
      <c r="C40"/>
      <c r="D40"/>
    </row>
    <row r="41" spans="1:4" x14ac:dyDescent="0.2">
      <c r="A41" s="82" t="s">
        <v>108</v>
      </c>
      <c r="B41"/>
      <c r="C41"/>
      <c r="D41"/>
    </row>
    <row r="42" spans="1:4" x14ac:dyDescent="0.2">
      <c r="A42" s="82" t="s">
        <v>109</v>
      </c>
      <c r="B42"/>
      <c r="C42"/>
      <c r="D42"/>
    </row>
    <row r="43" spans="1:4" x14ac:dyDescent="0.2">
      <c r="A43" s="82" t="s">
        <v>110</v>
      </c>
      <c r="B43"/>
      <c r="C43"/>
      <c r="D43"/>
    </row>
    <row r="44" spans="1:4" x14ac:dyDescent="0.2">
      <c r="A44" s="82" t="s">
        <v>111</v>
      </c>
      <c r="B44"/>
      <c r="C44"/>
      <c r="D44"/>
    </row>
    <row r="45" spans="1:4" x14ac:dyDescent="0.2">
      <c r="A45" s="82" t="s">
        <v>112</v>
      </c>
      <c r="B45"/>
      <c r="C45"/>
      <c r="D45"/>
    </row>
    <row r="46" spans="1:4" x14ac:dyDescent="0.2">
      <c r="A46" s="82" t="s">
        <v>113</v>
      </c>
      <c r="B46"/>
      <c r="C46"/>
      <c r="D46"/>
    </row>
    <row r="47" spans="1:4" x14ac:dyDescent="0.2">
      <c r="A47" s="82" t="s">
        <v>114</v>
      </c>
      <c r="B47"/>
      <c r="C47"/>
      <c r="D47"/>
    </row>
    <row r="48" spans="1:4" ht="25.5" x14ac:dyDescent="0.2">
      <c r="A48" s="82" t="s">
        <v>115</v>
      </c>
      <c r="B48"/>
      <c r="C48"/>
      <c r="D48"/>
    </row>
    <row r="49" spans="1:4" ht="25.5" x14ac:dyDescent="0.2">
      <c r="A49" s="82" t="s">
        <v>116</v>
      </c>
      <c r="B49"/>
      <c r="C49"/>
      <c r="D49"/>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69</vt:i4>
      </vt:variant>
    </vt:vector>
  </HeadingPairs>
  <TitlesOfParts>
    <vt:vector size="69" baseType="lpstr">
      <vt:lpstr>NETTO20 </vt:lpstr>
      <vt:lpstr>BAR BB| Open rates</vt:lpstr>
      <vt:lpstr>NETTO18</vt:lpstr>
      <vt:lpstr>NETTO18 + 25 р</vt:lpstr>
      <vt:lpstr>NETTO20 Мантера </vt:lpstr>
      <vt:lpstr>NETTO15</vt:lpstr>
      <vt:lpstr>Горный Детокс | Mountain detox</vt:lpstr>
      <vt:lpstr>Отдыхай и катай| Rest &amp; Ski </vt:lpstr>
      <vt:lpstr>+25 яркие каникулы</vt:lpstr>
      <vt:lpstr>Яркие каникулы</vt:lpstr>
      <vt:lpstr>Pegas+25 Энергия Гор </vt:lpstr>
      <vt:lpstr>Pegas+25 Горный Детокс </vt:lpstr>
      <vt:lpstr>Pegas+25 Яркие Каникулы </vt:lpstr>
      <vt:lpstr>Pegas+25 отдыхай и катай</vt:lpstr>
      <vt:lpstr>ЗЭГ FIT20</vt:lpstr>
      <vt:lpstr>ЗЭГ FIT15</vt:lpstr>
      <vt:lpstr>ЗЭГ COMISSION</vt:lpstr>
      <vt:lpstr>РБ10 BB| FIT18</vt:lpstr>
      <vt:lpstr>РБ10 BB| FIT18 +25 руб </vt:lpstr>
      <vt:lpstr>РБ10 BB| FIT20 Мантера</vt:lpstr>
      <vt:lpstr>РБ10 BB| FIT15</vt:lpstr>
      <vt:lpstr>НСЛ| FIT18</vt:lpstr>
      <vt:lpstr>НСЛ| FIT18 + 25 Мант</vt:lpstr>
      <vt:lpstr>НСЛ| FIT18 + 25</vt:lpstr>
      <vt:lpstr>НСЛ| FIT18+25 Мантера</vt:lpstr>
      <vt:lpstr>НСЛ| FIT20 + Мантера</vt:lpstr>
      <vt:lpstr>НСЛ| FIT20 + 35 Мант </vt:lpstr>
      <vt:lpstr>НСЛ | FIT15</vt:lpstr>
      <vt:lpstr>НСЛ | comiss</vt:lpstr>
      <vt:lpstr>AVIA25% </vt:lpstr>
      <vt:lpstr>AVIA25%+25</vt:lpstr>
      <vt:lpstr>RO comiss</vt:lpstr>
      <vt:lpstr>RO FIT15</vt:lpstr>
      <vt:lpstr>RO FIT18</vt:lpstr>
      <vt:lpstr>RO FIT18+25 р</vt:lpstr>
      <vt:lpstr>RO MANT</vt:lpstr>
      <vt:lpstr>Каникулы в горахCOM</vt:lpstr>
      <vt:lpstr>Каникулы в горахFIT18</vt:lpstr>
      <vt:lpstr>Каникулы в горахFIT18+25</vt:lpstr>
      <vt:lpstr>Каникулы в горахFIT15</vt:lpstr>
      <vt:lpstr>Каникулы в горахМАН</vt:lpstr>
      <vt:lpstr>Лист3</vt:lpstr>
      <vt:lpstr>Лист2</vt:lpstr>
      <vt:lpstr>Лист1</vt:lpstr>
      <vt:lpstr>AVIA 12 comiss</vt:lpstr>
      <vt:lpstr>Stay&amp;Get 4=3 | FIT18</vt:lpstr>
      <vt:lpstr>Stay&amp;Get 4=3 | FIT18+25 </vt:lpstr>
      <vt:lpstr>Stay&amp;Get 4=3 | FIT18+25 мант</vt:lpstr>
      <vt:lpstr>Stay&amp;Get 4=3 | FIT20+35 мант </vt:lpstr>
      <vt:lpstr>Stay&amp;Get 4=3 | FIT15</vt:lpstr>
      <vt:lpstr>Stay&amp;Get 4=3COMISS</vt:lpstr>
      <vt:lpstr>Яркие осенние каник FIT20+25</vt:lpstr>
      <vt:lpstr>Яркие осенние каникулы FIT15</vt:lpstr>
      <vt:lpstr>Яркие осенние каникулы COMIS</vt:lpstr>
      <vt:lpstr>Отдыхай и Катай COMISS</vt:lpstr>
      <vt:lpstr>Отдыхай и Катай FIT18</vt:lpstr>
      <vt:lpstr>Отдыхай и Катай FIT18 +25</vt:lpstr>
      <vt:lpstr>Отдыхай и Катай FIT18+25Мантера</vt:lpstr>
      <vt:lpstr>Отдыхай и Катай FIT20 +25</vt:lpstr>
      <vt:lpstr>Отдыхай и Катай FIT15</vt:lpstr>
      <vt:lpstr>Отдыхай и Катай FIT20+Мантера</vt:lpstr>
      <vt:lpstr>Каникулы в горах FIT18</vt:lpstr>
      <vt:lpstr>Каникулы в горах FIT18+25</vt:lpstr>
      <vt:lpstr>Каникулы в горах FIT18+25 Мнтр</vt:lpstr>
      <vt:lpstr>Каникулы в горах FIT20+35 Мнтр</vt:lpstr>
      <vt:lpstr>Каникулы в горах FIT15</vt:lpstr>
      <vt:lpstr>Каникулы в горах COMISS</vt:lpstr>
      <vt:lpstr>Без завтрака Room only</vt:lpstr>
      <vt:lpstr>Room only NETTO 20%</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dcterms:created xsi:type="dcterms:W3CDTF">2001-10-03T09:33:40Z</dcterms:created>
  <dcterms:modified xsi:type="dcterms:W3CDTF">2025-10-30T08:04:21Z</dcterms:modified>
</cp:coreProperties>
</file>