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24226"/>
  <mc:AlternateContent xmlns:mc="http://schemas.openxmlformats.org/markup-compatibility/2006">
    <mc:Choice Requires="x15">
      <x15ac:absPath xmlns:x15ac="http://schemas.microsoft.com/office/spreadsheetml/2010/11/ac" url="C:\Users\vmikhalkina\Desktop\Мои документы\Релиз Тур\ПРАЙС ЛИСТЫ 2024\ГОРКИ ОТЕЛИ\"/>
    </mc:Choice>
  </mc:AlternateContent>
  <bookViews>
    <workbookView xWindow="0" yWindow="0" windowWidth="20700" windowHeight="9645" tabRatio="765" firstSheet="1" activeTab="1"/>
  </bookViews>
  <sheets>
    <sheet name="NETTO20 " sheetId="97" state="hidden" r:id="rId1"/>
    <sheet name="BAR BB| Open rates" sheetId="3" r:id="rId2"/>
    <sheet name="NETTO18" sheetId="69" state="hidden" r:id="rId3"/>
    <sheet name="NETTO18 + 25 р" sheetId="80" state="hidden" r:id="rId4"/>
    <sheet name="NETTO20 + 35рМантера " sheetId="98" state="hidden" r:id="rId5"/>
    <sheet name="NETTO15" sheetId="71" state="hidden" r:id="rId6"/>
    <sheet name="Горный Детокс | Mountain detox" sheetId="15" state="hidden" r:id="rId7"/>
    <sheet name="Отдыхай и катай| Rest &amp; Ski " sheetId="22" state="hidden" r:id="rId8"/>
    <sheet name="+25 яркие каникулы" sheetId="29" state="hidden" r:id="rId9"/>
    <sheet name="Яркие каникулы" sheetId="16" state="hidden" r:id="rId10"/>
    <sheet name="Pegas+25 Энергия Гор " sheetId="19" state="hidden" r:id="rId11"/>
    <sheet name="Pegas+25 Горный Детокс " sheetId="20" state="hidden" r:id="rId12"/>
    <sheet name="Pegas+25 Яркие Каникулы " sheetId="21" state="hidden" r:id="rId13"/>
    <sheet name="Pegas+25 отдыхай и катай" sheetId="23" state="hidden" r:id="rId14"/>
    <sheet name="ЗЭГ FIT20" sheetId="30" state="hidden" r:id="rId15"/>
    <sheet name="ЗЭГ FIT15" sheetId="33" state="hidden" r:id="rId16"/>
    <sheet name="ЗЭГ COMISSION" sheetId="31" state="hidden" r:id="rId17"/>
    <sheet name="РБ10 BB| FIT18" sheetId="72" state="hidden" r:id="rId18"/>
    <sheet name="РБ10 BB| FIT18 +25 руб " sheetId="81" state="hidden" r:id="rId19"/>
    <sheet name="РБ10 BB| FIT20 +35р Мантера" sheetId="99" state="hidden" r:id="rId20"/>
    <sheet name="РБ10 BB| FIT15" sheetId="75" state="hidden" r:id="rId21"/>
    <sheet name="НСЛ| FIT18" sheetId="87" state="hidden" r:id="rId22"/>
    <sheet name="НСЛ| FIT18 + 25" sheetId="88" state="hidden" r:id="rId23"/>
    <sheet name="НСЛ| FIT18 + 25 Мант" sheetId="108" state="hidden" r:id="rId24"/>
    <sheet name="НСЛ| FIT20 + 35 Мант " sheetId="109" state="hidden" r:id="rId25"/>
    <sheet name="НСЛ | FIT15" sheetId="89" state="hidden" r:id="rId26"/>
    <sheet name="НСЛ | comiss" sheetId="90" state="hidden" r:id="rId27"/>
    <sheet name="FIT20| AVIA " sheetId="83" state="hidden" r:id="rId28"/>
    <sheet name="FIT20| AVIA+25" sheetId="96" state="hidden" r:id="rId29"/>
    <sheet name="AVIA 12 comiss" sheetId="84" state="hidden" r:id="rId30"/>
    <sheet name="Stay&amp;Get 4=3 | FIT18" sheetId="91" state="hidden" r:id="rId31"/>
    <sheet name="Stay&amp;Get 4=3 | FIT18+25 " sheetId="93" state="hidden" r:id="rId32"/>
    <sheet name="Stay&amp;Get 4=3 | FIT18+25 мант" sheetId="110" state="hidden" r:id="rId33"/>
    <sheet name="Stay&amp;Get 4=3 | FIT20+35 мант " sheetId="111" state="hidden" r:id="rId34"/>
    <sheet name="Stay&amp;Get 4=3 | FIT15" sheetId="94" state="hidden" r:id="rId35"/>
    <sheet name="Stay&amp;Get 4=3COMISS" sheetId="95" r:id="rId36"/>
    <sheet name="Яркие осенние каник FIT20+25" sheetId="86" state="hidden" r:id="rId37"/>
    <sheet name="Яркие осенние каникулы FIT15" sheetId="79" state="hidden" r:id="rId38"/>
    <sheet name="Яркие осенние каникулы COMIS" sheetId="77" state="hidden" r:id="rId39"/>
    <sheet name="Отдыхай и Катай FIT18" sheetId="73" state="hidden" r:id="rId40"/>
    <sheet name="Отдыхай и Катай FIT18 +25" sheetId="85" state="hidden" r:id="rId41"/>
    <sheet name="Отдыхай и Катай FIT18+25Мантера" sheetId="101" state="hidden" r:id="rId42"/>
    <sheet name="Отдыхай и Катай FIT20 +25" sheetId="100" state="hidden" r:id="rId43"/>
    <sheet name="Отдыхай и Катай FIT20+35Мантера" sheetId="102" state="hidden" r:id="rId44"/>
    <sheet name="Отдыхай и Катай FIT15" sheetId="76" state="hidden" r:id="rId45"/>
    <sheet name="Отдыхай и Катай COMISS" sheetId="67" r:id="rId46"/>
    <sheet name="Каникулы в горах FIT18" sheetId="78" state="hidden" r:id="rId47"/>
    <sheet name="Каникулы в горах FIT18+25" sheetId="103" state="hidden" r:id="rId48"/>
    <sheet name="Каникулы в горах FIT18+25 Мнтр" sheetId="104" state="hidden" r:id="rId49"/>
    <sheet name="Каникулы в горах FIT20+35 Мнтр" sheetId="105" state="hidden" r:id="rId50"/>
    <sheet name="Каникулы в горах FIT15" sheetId="106" state="hidden" r:id="rId51"/>
    <sheet name="Каникулы в горах COMISS" sheetId="107" r:id="rId52"/>
    <sheet name="Без завтрака Room only" sheetId="24" state="hidden" r:id="rId53"/>
    <sheet name="Room only NETTO 20%" sheetId="25" state="hidden" r:id="rId54"/>
  </sheets>
  <calcPr calcId="162913"/>
</workbook>
</file>

<file path=xl/calcChain.xml><?xml version="1.0" encoding="utf-8"?>
<calcChain xmlns="http://schemas.openxmlformats.org/spreadsheetml/2006/main">
  <c r="B3" i="107" l="1"/>
  <c r="C3" i="107"/>
  <c r="D3" i="107"/>
  <c r="E3" i="107"/>
  <c r="F3" i="107"/>
  <c r="G3" i="107"/>
  <c r="H3" i="107"/>
  <c r="I3" i="107"/>
  <c r="J3" i="107"/>
  <c r="K3" i="107"/>
  <c r="L3" i="107"/>
  <c r="M3" i="107"/>
  <c r="B4" i="107"/>
  <c r="C4" i="107"/>
  <c r="D4" i="107"/>
  <c r="E4" i="107"/>
  <c r="F4" i="107"/>
  <c r="G4" i="107"/>
  <c r="H4" i="107"/>
  <c r="I4" i="107"/>
  <c r="J4" i="107"/>
  <c r="K4" i="107"/>
  <c r="L4" i="107"/>
  <c r="M4" i="107"/>
  <c r="B6" i="107"/>
  <c r="C6" i="107"/>
  <c r="D6" i="107"/>
  <c r="E6" i="107"/>
  <c r="F6" i="107"/>
  <c r="G6" i="107"/>
  <c r="H6" i="107"/>
  <c r="I6" i="107"/>
  <c r="J6" i="107"/>
  <c r="K6" i="107"/>
  <c r="L6" i="107"/>
  <c r="M6" i="107"/>
  <c r="B3" i="106"/>
  <c r="C3" i="106"/>
  <c r="D3" i="106"/>
  <c r="E3" i="106"/>
  <c r="F3" i="106"/>
  <c r="G3" i="106"/>
  <c r="H3" i="106"/>
  <c r="I3" i="106"/>
  <c r="J3" i="106"/>
  <c r="K3" i="106"/>
  <c r="L3" i="106"/>
  <c r="M3" i="106"/>
  <c r="B4" i="106"/>
  <c r="C4" i="106"/>
  <c r="D4" i="106"/>
  <c r="E4" i="106"/>
  <c r="F4" i="106"/>
  <c r="G4" i="106"/>
  <c r="H4" i="106"/>
  <c r="I4" i="106"/>
  <c r="J4" i="106"/>
  <c r="K4" i="106"/>
  <c r="L4" i="106"/>
  <c r="M4" i="106"/>
  <c r="B6" i="106"/>
  <c r="C6" i="106"/>
  <c r="D6" i="106"/>
  <c r="E6" i="106"/>
  <c r="F6" i="106"/>
  <c r="G6" i="106"/>
  <c r="H6" i="106"/>
  <c r="I6" i="106"/>
  <c r="J6" i="106"/>
  <c r="K6" i="106"/>
  <c r="L6" i="106"/>
  <c r="M6" i="106"/>
  <c r="B3" i="105"/>
  <c r="C3" i="105"/>
  <c r="D3" i="105"/>
  <c r="E3" i="105"/>
  <c r="F3" i="105"/>
  <c r="G3" i="105"/>
  <c r="H3" i="105"/>
  <c r="I3" i="105"/>
  <c r="J3" i="105"/>
  <c r="K3" i="105"/>
  <c r="L3" i="105"/>
  <c r="M3" i="105"/>
  <c r="B4" i="105"/>
  <c r="C4" i="105"/>
  <c r="D4" i="105"/>
  <c r="E4" i="105"/>
  <c r="F4" i="105"/>
  <c r="G4" i="105"/>
  <c r="H4" i="105"/>
  <c r="I4" i="105"/>
  <c r="J4" i="105"/>
  <c r="K4" i="105"/>
  <c r="L4" i="105"/>
  <c r="M4" i="105"/>
  <c r="B6" i="105"/>
  <c r="C6" i="105"/>
  <c r="D6" i="105"/>
  <c r="E6" i="105"/>
  <c r="F6" i="105"/>
  <c r="G6" i="105"/>
  <c r="H6" i="105"/>
  <c r="I6" i="105"/>
  <c r="J6" i="105"/>
  <c r="K6" i="105"/>
  <c r="L6" i="105"/>
  <c r="M6" i="105"/>
  <c r="B3" i="104"/>
  <c r="C3" i="104"/>
  <c r="D3" i="104"/>
  <c r="E3" i="104"/>
  <c r="F3" i="104"/>
  <c r="G3" i="104"/>
  <c r="H3" i="104"/>
  <c r="I3" i="104"/>
  <c r="J3" i="104"/>
  <c r="K3" i="104"/>
  <c r="L3" i="104"/>
  <c r="M3" i="104"/>
  <c r="B4" i="104"/>
  <c r="C4" i="104"/>
  <c r="D4" i="104"/>
  <c r="E4" i="104"/>
  <c r="F4" i="104"/>
  <c r="G4" i="104"/>
  <c r="H4" i="104"/>
  <c r="I4" i="104"/>
  <c r="J4" i="104"/>
  <c r="K4" i="104"/>
  <c r="L4" i="104"/>
  <c r="M4" i="104"/>
  <c r="B6" i="104"/>
  <c r="C6" i="104"/>
  <c r="D6" i="104"/>
  <c r="E6" i="104"/>
  <c r="F6" i="104"/>
  <c r="G6" i="104"/>
  <c r="H6" i="104"/>
  <c r="I6" i="104"/>
  <c r="J6" i="104"/>
  <c r="K6" i="104"/>
  <c r="L6" i="104"/>
  <c r="M6" i="104"/>
  <c r="B3" i="103"/>
  <c r="C3" i="103"/>
  <c r="D3" i="103"/>
  <c r="E3" i="103"/>
  <c r="F3" i="103"/>
  <c r="G3" i="103"/>
  <c r="H3" i="103"/>
  <c r="I3" i="103"/>
  <c r="J3" i="103"/>
  <c r="K3" i="103"/>
  <c r="L3" i="103"/>
  <c r="M3" i="103"/>
  <c r="B4" i="103"/>
  <c r="C4" i="103"/>
  <c r="D4" i="103"/>
  <c r="E4" i="103"/>
  <c r="F4" i="103"/>
  <c r="G4" i="103"/>
  <c r="H4" i="103"/>
  <c r="I4" i="103"/>
  <c r="J4" i="103"/>
  <c r="K4" i="103"/>
  <c r="L4" i="103"/>
  <c r="M4" i="103"/>
  <c r="B6" i="103"/>
  <c r="C6" i="103"/>
  <c r="D6" i="103"/>
  <c r="E6" i="103"/>
  <c r="F6" i="103"/>
  <c r="G6" i="103"/>
  <c r="H6" i="103"/>
  <c r="I6" i="103"/>
  <c r="J6" i="103"/>
  <c r="K6" i="103"/>
  <c r="L6" i="103"/>
  <c r="M6" i="103"/>
  <c r="B3" i="78"/>
  <c r="C3" i="78"/>
  <c r="D3" i="78"/>
  <c r="E3" i="78"/>
  <c r="F3" i="78"/>
  <c r="G3" i="78"/>
  <c r="H3" i="78"/>
  <c r="I3" i="78"/>
  <c r="J3" i="78"/>
  <c r="K3" i="78"/>
  <c r="L3" i="78"/>
  <c r="M3" i="78"/>
  <c r="B4" i="78"/>
  <c r="C4" i="78"/>
  <c r="D4" i="78"/>
  <c r="E4" i="78"/>
  <c r="F4" i="78"/>
  <c r="G4" i="78"/>
  <c r="H4" i="78"/>
  <c r="I4" i="78"/>
  <c r="J4" i="78"/>
  <c r="K4" i="78"/>
  <c r="L4" i="78"/>
  <c r="M4" i="78"/>
  <c r="B6" i="78"/>
  <c r="C6" i="78"/>
  <c r="D6" i="78"/>
  <c r="E6" i="78"/>
  <c r="F6" i="78"/>
  <c r="G6" i="78"/>
  <c r="H6" i="78"/>
  <c r="I6" i="78"/>
  <c r="J6" i="78"/>
  <c r="K6" i="78"/>
  <c r="L6" i="78"/>
  <c r="M6" i="78"/>
  <c r="C7" i="95"/>
  <c r="D7" i="95"/>
  <c r="E7" i="95"/>
  <c r="B7" i="95"/>
  <c r="C7" i="94"/>
  <c r="D7" i="94"/>
  <c r="E7" i="94"/>
  <c r="B7" i="94"/>
  <c r="C7" i="111"/>
  <c r="D7" i="111"/>
  <c r="E7" i="111"/>
  <c r="B7" i="111"/>
  <c r="C7" i="110"/>
  <c r="D7" i="110"/>
  <c r="E7" i="110"/>
  <c r="B7" i="110"/>
  <c r="C7" i="93"/>
  <c r="D7" i="93"/>
  <c r="E7" i="93"/>
  <c r="B7" i="93"/>
  <c r="C7" i="91"/>
  <c r="D7" i="91"/>
  <c r="E7" i="91"/>
  <c r="B7" i="91"/>
  <c r="C4" i="91"/>
  <c r="C4" i="93" s="1"/>
  <c r="C4" i="110" s="1"/>
  <c r="C4" i="111" s="1"/>
  <c r="C4" i="94" s="1"/>
  <c r="C4" i="95" s="1"/>
  <c r="D4" i="91"/>
  <c r="D4" i="93" s="1"/>
  <c r="D4" i="110" s="1"/>
  <c r="D4" i="111" s="1"/>
  <c r="D4" i="94" s="1"/>
  <c r="D4" i="95" s="1"/>
  <c r="E4" i="91"/>
  <c r="E4" i="93" s="1"/>
  <c r="E4" i="110" s="1"/>
  <c r="E4" i="111" s="1"/>
  <c r="E4" i="94" s="1"/>
  <c r="E4" i="95" s="1"/>
  <c r="C5" i="91"/>
  <c r="C5" i="93" s="1"/>
  <c r="C5" i="110" s="1"/>
  <c r="C5" i="111" s="1"/>
  <c r="C5" i="94" s="1"/>
  <c r="C5" i="95" s="1"/>
  <c r="D5" i="91"/>
  <c r="D5" i="93" s="1"/>
  <c r="D5" i="110" s="1"/>
  <c r="D5" i="111" s="1"/>
  <c r="D5" i="94" s="1"/>
  <c r="D5" i="95" s="1"/>
  <c r="E5" i="91"/>
  <c r="E5" i="93" s="1"/>
  <c r="E5" i="110" s="1"/>
  <c r="E5" i="111" s="1"/>
  <c r="E5" i="94" s="1"/>
  <c r="E5" i="95" s="1"/>
  <c r="B5" i="91"/>
  <c r="B4" i="91"/>
  <c r="B3" i="75"/>
  <c r="C3" i="75"/>
  <c r="D3" i="75"/>
  <c r="E3" i="75"/>
  <c r="B4" i="75"/>
  <c r="C4" i="75"/>
  <c r="D4" i="75"/>
  <c r="E4" i="75"/>
  <c r="B6" i="75"/>
  <c r="C6" i="75"/>
  <c r="D6" i="75"/>
  <c r="E6" i="75"/>
  <c r="B3" i="99"/>
  <c r="C3" i="99"/>
  <c r="D3" i="99"/>
  <c r="E3" i="99"/>
  <c r="B4" i="99"/>
  <c r="C4" i="99"/>
  <c r="D4" i="99"/>
  <c r="E4" i="99"/>
  <c r="B6" i="99"/>
  <c r="C6" i="99"/>
  <c r="D6" i="99"/>
  <c r="E6" i="99"/>
  <c r="B3" i="81"/>
  <c r="C3" i="81"/>
  <c r="D3" i="81"/>
  <c r="E3" i="81"/>
  <c r="F3" i="81"/>
  <c r="G3" i="81"/>
  <c r="B4" i="81"/>
  <c r="C4" i="81"/>
  <c r="D4" i="81"/>
  <c r="E4" i="81"/>
  <c r="F4" i="81"/>
  <c r="G4" i="81"/>
  <c r="B6" i="81"/>
  <c r="C6" i="81"/>
  <c r="D6" i="81"/>
  <c r="E6" i="81"/>
  <c r="F6" i="81"/>
  <c r="G6" i="81"/>
  <c r="B3" i="72"/>
  <c r="C3" i="72"/>
  <c r="D3" i="72"/>
  <c r="E3" i="72"/>
  <c r="B4" i="72"/>
  <c r="C4" i="72"/>
  <c r="D4" i="72"/>
  <c r="E4" i="72"/>
  <c r="B6" i="72"/>
  <c r="C6" i="72"/>
  <c r="D6" i="72"/>
  <c r="E6" i="72"/>
  <c r="B3" i="71"/>
  <c r="C3" i="71"/>
  <c r="D3" i="71"/>
  <c r="E3" i="71"/>
  <c r="B4" i="71"/>
  <c r="C4" i="71"/>
  <c r="D4" i="71"/>
  <c r="E4" i="71"/>
  <c r="B6" i="71"/>
  <c r="C6" i="71"/>
  <c r="D6" i="71"/>
  <c r="E6" i="71"/>
  <c r="D7" i="71"/>
  <c r="B3" i="98"/>
  <c r="C3" i="98"/>
  <c r="D3" i="98"/>
  <c r="E3" i="98"/>
  <c r="B4" i="98"/>
  <c r="C4" i="98"/>
  <c r="D4" i="98"/>
  <c r="E4" i="98"/>
  <c r="B6" i="98"/>
  <c r="C6" i="98"/>
  <c r="D6" i="98"/>
  <c r="E6" i="98"/>
  <c r="B3" i="80"/>
  <c r="C3" i="80"/>
  <c r="D3" i="80"/>
  <c r="E3" i="80"/>
  <c r="F3" i="80"/>
  <c r="B4" i="80"/>
  <c r="C4" i="80"/>
  <c r="D4" i="80"/>
  <c r="E4" i="80"/>
  <c r="F4" i="80"/>
  <c r="B6" i="80"/>
  <c r="C6" i="80"/>
  <c r="D6" i="80"/>
  <c r="E6" i="80"/>
  <c r="F6" i="80"/>
  <c r="B3" i="69"/>
  <c r="C3" i="69"/>
  <c r="D3" i="69"/>
  <c r="E3" i="69"/>
  <c r="B4" i="69"/>
  <c r="C4" i="69"/>
  <c r="D4" i="69"/>
  <c r="E4" i="69"/>
  <c r="B6" i="69"/>
  <c r="C6" i="69"/>
  <c r="D6" i="69"/>
  <c r="E6" i="69"/>
  <c r="D17" i="69"/>
  <c r="D21" i="3"/>
  <c r="D19" i="3"/>
  <c r="D19" i="72" s="1"/>
  <c r="D17" i="3"/>
  <c r="D17" i="80" s="1"/>
  <c r="D15" i="3"/>
  <c r="D15" i="99" s="1"/>
  <c r="D12" i="3"/>
  <c r="D9" i="3"/>
  <c r="B10" i="110" s="1"/>
  <c r="D7" i="3"/>
  <c r="D7" i="80" s="1"/>
  <c r="D15" i="69" l="1"/>
  <c r="D17" i="98"/>
  <c r="D15" i="98"/>
  <c r="D15" i="72"/>
  <c r="D13" i="3"/>
  <c r="D12" i="107"/>
  <c r="D12" i="105"/>
  <c r="D12" i="103"/>
  <c r="D12" i="106"/>
  <c r="D12" i="104"/>
  <c r="D12" i="78"/>
  <c r="B13" i="94"/>
  <c r="B13" i="110"/>
  <c r="B13" i="93"/>
  <c r="D12" i="75"/>
  <c r="D12" i="99"/>
  <c r="D12" i="71"/>
  <c r="B13" i="95"/>
  <c r="B13" i="111"/>
  <c r="D12" i="81"/>
  <c r="D12" i="98"/>
  <c r="D12" i="80"/>
  <c r="D12" i="69"/>
  <c r="B13" i="91"/>
  <c r="D12" i="72"/>
  <c r="D21" i="75"/>
  <c r="D21" i="81"/>
  <c r="D21" i="98"/>
  <c r="D21" i="69"/>
  <c r="D21" i="80"/>
  <c r="D21" i="99"/>
  <c r="D21" i="72"/>
  <c r="D21" i="71"/>
  <c r="D9" i="81"/>
  <c r="D7" i="81"/>
  <c r="D9" i="99"/>
  <c r="D17" i="75"/>
  <c r="D7" i="107"/>
  <c r="D19" i="69"/>
  <c r="D19" i="80"/>
  <c r="D15" i="80"/>
  <c r="D9" i="80"/>
  <c r="D19" i="98"/>
  <c r="D15" i="71"/>
  <c r="D9" i="71"/>
  <c r="D9" i="72"/>
  <c r="D15" i="81"/>
  <c r="B10" i="91"/>
  <c r="B10" i="93"/>
  <c r="D7" i="106"/>
  <c r="D7" i="104"/>
  <c r="D7" i="78"/>
  <c r="D7" i="105"/>
  <c r="B8" i="95"/>
  <c r="B8" i="111"/>
  <c r="D7" i="103"/>
  <c r="B8" i="94"/>
  <c r="B8" i="110"/>
  <c r="B8" i="93"/>
  <c r="D7" i="75"/>
  <c r="D17" i="99"/>
  <c r="D17" i="81"/>
  <c r="D17" i="72"/>
  <c r="D7" i="69"/>
  <c r="D7" i="98"/>
  <c r="D17" i="71"/>
  <c r="D19" i="81"/>
  <c r="D19" i="99"/>
  <c r="D7" i="99"/>
  <c r="D19" i="75"/>
  <c r="D15" i="75"/>
  <c r="B8" i="91"/>
  <c r="D10" i="3"/>
  <c r="D9" i="106"/>
  <c r="D9" i="104"/>
  <c r="D9" i="78"/>
  <c r="D9" i="107"/>
  <c r="D9" i="105"/>
  <c r="D9" i="103"/>
  <c r="B10" i="95"/>
  <c r="B10" i="111"/>
  <c r="D9" i="69"/>
  <c r="D9" i="98"/>
  <c r="D19" i="71"/>
  <c r="D7" i="72"/>
  <c r="D9" i="75"/>
  <c r="B10" i="94"/>
  <c r="F3" i="75"/>
  <c r="G3" i="75"/>
  <c r="H3" i="75"/>
  <c r="I3" i="75"/>
  <c r="J3" i="75"/>
  <c r="K3" i="75"/>
  <c r="L3" i="75"/>
  <c r="M3" i="75"/>
  <c r="N3" i="75"/>
  <c r="O3" i="75"/>
  <c r="P3" i="75"/>
  <c r="Q3" i="75"/>
  <c r="R3" i="75"/>
  <c r="S3" i="75"/>
  <c r="T3" i="75"/>
  <c r="U3" i="75"/>
  <c r="V3" i="75"/>
  <c r="W3" i="75"/>
  <c r="X3" i="75"/>
  <c r="Y3" i="75"/>
  <c r="Z3" i="75"/>
  <c r="AA3" i="75"/>
  <c r="AB3" i="75"/>
  <c r="AC3" i="75"/>
  <c r="AD3" i="75"/>
  <c r="AE3" i="75"/>
  <c r="AF3" i="75"/>
  <c r="AG3" i="75"/>
  <c r="AH3" i="75"/>
  <c r="AI3" i="75"/>
  <c r="AJ3" i="75"/>
  <c r="AK3" i="75"/>
  <c r="AL3" i="75"/>
  <c r="AM3" i="75"/>
  <c r="AN3" i="75"/>
  <c r="AO3" i="75"/>
  <c r="AP3" i="75"/>
  <c r="AQ3" i="75"/>
  <c r="AR3" i="75"/>
  <c r="AS3" i="75"/>
  <c r="AT3" i="75"/>
  <c r="AU3" i="75"/>
  <c r="AV3" i="75"/>
  <c r="AW3" i="75"/>
  <c r="AX3" i="75"/>
  <c r="AY3" i="75"/>
  <c r="F4" i="75"/>
  <c r="G4" i="75"/>
  <c r="H4" i="75"/>
  <c r="I4" i="75"/>
  <c r="J4" i="75"/>
  <c r="K4" i="75"/>
  <c r="L4" i="75"/>
  <c r="M4" i="75"/>
  <c r="N4" i="75"/>
  <c r="O4" i="75"/>
  <c r="P4" i="75"/>
  <c r="Q4" i="75"/>
  <c r="R4" i="75"/>
  <c r="S4" i="75"/>
  <c r="T4" i="75"/>
  <c r="U4" i="75"/>
  <c r="V4" i="75"/>
  <c r="W4" i="75"/>
  <c r="X4" i="75"/>
  <c r="Y4" i="75"/>
  <c r="Z4" i="75"/>
  <c r="AA4" i="75"/>
  <c r="AB4" i="75"/>
  <c r="AC4" i="75"/>
  <c r="AD4" i="75"/>
  <c r="AE4" i="75"/>
  <c r="AF4" i="75"/>
  <c r="AG4" i="75"/>
  <c r="AH4" i="75"/>
  <c r="AI4" i="75"/>
  <c r="AJ4" i="75"/>
  <c r="AK4" i="75"/>
  <c r="AL4" i="75"/>
  <c r="AM4" i="75"/>
  <c r="AN4" i="75"/>
  <c r="AO4" i="75"/>
  <c r="AP4" i="75"/>
  <c r="AQ4" i="75"/>
  <c r="AR4" i="75"/>
  <c r="AS4" i="75"/>
  <c r="AT4" i="75"/>
  <c r="AU4" i="75"/>
  <c r="AV4" i="75"/>
  <c r="AW4" i="75"/>
  <c r="AX4" i="75"/>
  <c r="AY4" i="75"/>
  <c r="F6" i="75"/>
  <c r="G6" i="75"/>
  <c r="H6" i="75"/>
  <c r="I6" i="75"/>
  <c r="J6" i="75"/>
  <c r="K6" i="75"/>
  <c r="L6" i="75"/>
  <c r="M6" i="75"/>
  <c r="N6" i="75"/>
  <c r="O6" i="75"/>
  <c r="P6" i="75"/>
  <c r="Q6" i="75"/>
  <c r="R6" i="75"/>
  <c r="S6" i="75"/>
  <c r="T6" i="75"/>
  <c r="U6" i="75"/>
  <c r="V6" i="75"/>
  <c r="W6" i="75"/>
  <c r="X6" i="75"/>
  <c r="Y6" i="75"/>
  <c r="Z6" i="75"/>
  <c r="AA6" i="75"/>
  <c r="AB6" i="75"/>
  <c r="AC6" i="75"/>
  <c r="AD6" i="75"/>
  <c r="AE6" i="75"/>
  <c r="AF6" i="75"/>
  <c r="AG6" i="75"/>
  <c r="AH6" i="75"/>
  <c r="AI6" i="75"/>
  <c r="AJ6" i="75"/>
  <c r="AK6" i="75"/>
  <c r="AL6" i="75"/>
  <c r="AM6" i="75"/>
  <c r="AN6" i="75"/>
  <c r="AO6" i="75"/>
  <c r="AP6" i="75"/>
  <c r="AQ6" i="75"/>
  <c r="AR6" i="75"/>
  <c r="AS6" i="75"/>
  <c r="AT6" i="75"/>
  <c r="AU6" i="75"/>
  <c r="AV6" i="75"/>
  <c r="AW6" i="75"/>
  <c r="AX6" i="75"/>
  <c r="AY6" i="75"/>
  <c r="F3" i="99"/>
  <c r="G3" i="99"/>
  <c r="H3" i="99"/>
  <c r="I3" i="99"/>
  <c r="J3" i="99"/>
  <c r="K3" i="99"/>
  <c r="L3" i="99"/>
  <c r="M3" i="99"/>
  <c r="N3" i="99"/>
  <c r="O3" i="99"/>
  <c r="P3" i="99"/>
  <c r="Q3" i="99"/>
  <c r="R3" i="99"/>
  <c r="S3" i="99"/>
  <c r="T3" i="99"/>
  <c r="U3" i="99"/>
  <c r="V3" i="99"/>
  <c r="W3" i="99"/>
  <c r="X3" i="99"/>
  <c r="Y3" i="99"/>
  <c r="Z3" i="99"/>
  <c r="AA3" i="99"/>
  <c r="AB3" i="99"/>
  <c r="AC3" i="99"/>
  <c r="AD3" i="99"/>
  <c r="AE3" i="99"/>
  <c r="AF3" i="99"/>
  <c r="AG3" i="99"/>
  <c r="AH3" i="99"/>
  <c r="AI3" i="99"/>
  <c r="AJ3" i="99"/>
  <c r="AK3" i="99"/>
  <c r="AL3" i="99"/>
  <c r="AM3" i="99"/>
  <c r="AN3" i="99"/>
  <c r="AO3" i="99"/>
  <c r="AP3" i="99"/>
  <c r="AQ3" i="99"/>
  <c r="AR3" i="99"/>
  <c r="AS3" i="99"/>
  <c r="AT3" i="99"/>
  <c r="AU3" i="99"/>
  <c r="AV3" i="99"/>
  <c r="AW3" i="99"/>
  <c r="AX3" i="99"/>
  <c r="AY3" i="99"/>
  <c r="F4" i="99"/>
  <c r="G4" i="99"/>
  <c r="H4" i="99"/>
  <c r="I4" i="99"/>
  <c r="J4" i="99"/>
  <c r="K4" i="99"/>
  <c r="L4" i="99"/>
  <c r="M4" i="99"/>
  <c r="N4" i="99"/>
  <c r="O4" i="99"/>
  <c r="P4" i="99"/>
  <c r="Q4" i="99"/>
  <c r="R4" i="99"/>
  <c r="S4" i="99"/>
  <c r="T4" i="99"/>
  <c r="U4" i="99"/>
  <c r="V4" i="99"/>
  <c r="W4" i="99"/>
  <c r="X4" i="99"/>
  <c r="Y4" i="99"/>
  <c r="Z4" i="99"/>
  <c r="AA4" i="99"/>
  <c r="AB4" i="99"/>
  <c r="AC4" i="99"/>
  <c r="AD4" i="99"/>
  <c r="AE4" i="99"/>
  <c r="AF4" i="99"/>
  <c r="AG4" i="99"/>
  <c r="AH4" i="99"/>
  <c r="AI4" i="99"/>
  <c r="AJ4" i="99"/>
  <c r="AK4" i="99"/>
  <c r="AL4" i="99"/>
  <c r="AM4" i="99"/>
  <c r="AN4" i="99"/>
  <c r="AO4" i="99"/>
  <c r="AP4" i="99"/>
  <c r="AQ4" i="99"/>
  <c r="AR4" i="99"/>
  <c r="AS4" i="99"/>
  <c r="AT4" i="99"/>
  <c r="AU4" i="99"/>
  <c r="AV4" i="99"/>
  <c r="AW4" i="99"/>
  <c r="AX4" i="99"/>
  <c r="AY4" i="99"/>
  <c r="F6" i="99"/>
  <c r="G6" i="99"/>
  <c r="H6" i="99"/>
  <c r="I6" i="99"/>
  <c r="J6" i="99"/>
  <c r="K6" i="99"/>
  <c r="L6" i="99"/>
  <c r="M6" i="99"/>
  <c r="N6" i="99"/>
  <c r="O6" i="99"/>
  <c r="P6" i="99"/>
  <c r="Q6" i="99"/>
  <c r="R6" i="99"/>
  <c r="S6" i="99"/>
  <c r="T6" i="99"/>
  <c r="U6" i="99"/>
  <c r="V6" i="99"/>
  <c r="W6" i="99"/>
  <c r="X6" i="99"/>
  <c r="Y6" i="99"/>
  <c r="Z6" i="99"/>
  <c r="AA6" i="99"/>
  <c r="AB6" i="99"/>
  <c r="AC6" i="99"/>
  <c r="AD6" i="99"/>
  <c r="AE6" i="99"/>
  <c r="AF6" i="99"/>
  <c r="AG6" i="99"/>
  <c r="AH6" i="99"/>
  <c r="AI6" i="99"/>
  <c r="AJ6" i="99"/>
  <c r="AK6" i="99"/>
  <c r="AL6" i="99"/>
  <c r="AM6" i="99"/>
  <c r="AN6" i="99"/>
  <c r="AO6" i="99"/>
  <c r="AP6" i="99"/>
  <c r="AQ6" i="99"/>
  <c r="AR6" i="99"/>
  <c r="AS6" i="99"/>
  <c r="AT6" i="99"/>
  <c r="AU6" i="99"/>
  <c r="AV6" i="99"/>
  <c r="AW6" i="99"/>
  <c r="AX6" i="99"/>
  <c r="AY6" i="99"/>
  <c r="H3" i="81"/>
  <c r="I3" i="81"/>
  <c r="J3" i="81"/>
  <c r="K3" i="81"/>
  <c r="L3" i="81"/>
  <c r="M3" i="81"/>
  <c r="N3" i="81"/>
  <c r="O3" i="81"/>
  <c r="P3" i="81"/>
  <c r="Q3" i="81"/>
  <c r="R3" i="81"/>
  <c r="S3" i="81"/>
  <c r="T3" i="81"/>
  <c r="U3" i="81"/>
  <c r="V3" i="81"/>
  <c r="W3" i="81"/>
  <c r="X3" i="81"/>
  <c r="Y3" i="81"/>
  <c r="Z3" i="81"/>
  <c r="AA3" i="81"/>
  <c r="AB3" i="81"/>
  <c r="AC3" i="81"/>
  <c r="AD3" i="81"/>
  <c r="AE3" i="81"/>
  <c r="AF3" i="81"/>
  <c r="AG3" i="81"/>
  <c r="AH3" i="81"/>
  <c r="AI3" i="81"/>
  <c r="AJ3" i="81"/>
  <c r="AK3" i="81"/>
  <c r="AL3" i="81"/>
  <c r="AM3" i="81"/>
  <c r="AN3" i="81"/>
  <c r="AO3" i="81"/>
  <c r="AP3" i="81"/>
  <c r="AQ3" i="81"/>
  <c r="AR3" i="81"/>
  <c r="AS3" i="81"/>
  <c r="AT3" i="81"/>
  <c r="AU3" i="81"/>
  <c r="AV3" i="81"/>
  <c r="AW3" i="81"/>
  <c r="AX3" i="81"/>
  <c r="AY3" i="81"/>
  <c r="H4" i="81"/>
  <c r="I4" i="81"/>
  <c r="J4" i="81"/>
  <c r="K4" i="81"/>
  <c r="L4" i="81"/>
  <c r="M4" i="81"/>
  <c r="N4" i="81"/>
  <c r="O4" i="81"/>
  <c r="P4" i="81"/>
  <c r="Q4" i="81"/>
  <c r="R4" i="81"/>
  <c r="S4" i="81"/>
  <c r="T4" i="81"/>
  <c r="U4" i="81"/>
  <c r="V4" i="81"/>
  <c r="W4" i="81"/>
  <c r="X4" i="81"/>
  <c r="Y4" i="81"/>
  <c r="Z4" i="81"/>
  <c r="AA4" i="81"/>
  <c r="AB4" i="81"/>
  <c r="AC4" i="81"/>
  <c r="AD4" i="81"/>
  <c r="AE4" i="81"/>
  <c r="AF4" i="81"/>
  <c r="AG4" i="81"/>
  <c r="AH4" i="81"/>
  <c r="AI4" i="81"/>
  <c r="AJ4" i="81"/>
  <c r="AK4" i="81"/>
  <c r="AL4" i="81"/>
  <c r="AM4" i="81"/>
  <c r="AN4" i="81"/>
  <c r="AO4" i="81"/>
  <c r="AP4" i="81"/>
  <c r="AQ4" i="81"/>
  <c r="AR4" i="81"/>
  <c r="AS4" i="81"/>
  <c r="AT4" i="81"/>
  <c r="AU4" i="81"/>
  <c r="AV4" i="81"/>
  <c r="AW4" i="81"/>
  <c r="AX4" i="81"/>
  <c r="AY4" i="81"/>
  <c r="H6" i="81"/>
  <c r="I6" i="81"/>
  <c r="J6" i="81"/>
  <c r="K6" i="81"/>
  <c r="L6" i="81"/>
  <c r="M6" i="81"/>
  <c r="N6" i="81"/>
  <c r="O6" i="81"/>
  <c r="P6" i="81"/>
  <c r="Q6" i="81"/>
  <c r="R6" i="81"/>
  <c r="S6" i="81"/>
  <c r="T6" i="81"/>
  <c r="U6" i="81"/>
  <c r="V6" i="81"/>
  <c r="W6" i="81"/>
  <c r="X6" i="81"/>
  <c r="Y6" i="81"/>
  <c r="Z6" i="81"/>
  <c r="AA6" i="81"/>
  <c r="AB6" i="81"/>
  <c r="AC6" i="81"/>
  <c r="AD6" i="81"/>
  <c r="AE6" i="81"/>
  <c r="AF6" i="81"/>
  <c r="AG6" i="81"/>
  <c r="AH6" i="81"/>
  <c r="AI6" i="81"/>
  <c r="AJ6" i="81"/>
  <c r="AK6" i="81"/>
  <c r="AL6" i="81"/>
  <c r="AM6" i="81"/>
  <c r="AN6" i="81"/>
  <c r="AO6" i="81"/>
  <c r="AP6" i="81"/>
  <c r="AQ6" i="81"/>
  <c r="AR6" i="81"/>
  <c r="AS6" i="81"/>
  <c r="AT6" i="81"/>
  <c r="AU6" i="81"/>
  <c r="AV6" i="81"/>
  <c r="AW6" i="81"/>
  <c r="AX6" i="81"/>
  <c r="AY6" i="81"/>
  <c r="F3" i="72"/>
  <c r="G3" i="72"/>
  <c r="H3" i="72"/>
  <c r="I3" i="72"/>
  <c r="J3" i="72"/>
  <c r="K3" i="72"/>
  <c r="L3" i="72"/>
  <c r="M3" i="72"/>
  <c r="N3" i="72"/>
  <c r="O3" i="72"/>
  <c r="P3" i="72"/>
  <c r="Q3" i="72"/>
  <c r="R3" i="72"/>
  <c r="S3" i="72"/>
  <c r="T3" i="72"/>
  <c r="U3" i="72"/>
  <c r="V3" i="72"/>
  <c r="W3" i="72"/>
  <c r="X3" i="72"/>
  <c r="Y3" i="72"/>
  <c r="Z3" i="72"/>
  <c r="AA3" i="72"/>
  <c r="AB3" i="72"/>
  <c r="AC3" i="72"/>
  <c r="AD3" i="72"/>
  <c r="AE3" i="72"/>
  <c r="AF3" i="72"/>
  <c r="AG3" i="72"/>
  <c r="AH3" i="72"/>
  <c r="AI3" i="72"/>
  <c r="AJ3" i="72"/>
  <c r="AK3" i="72"/>
  <c r="AL3" i="72"/>
  <c r="AM3" i="72"/>
  <c r="AN3" i="72"/>
  <c r="AO3" i="72"/>
  <c r="AP3" i="72"/>
  <c r="AQ3" i="72"/>
  <c r="AR3" i="72"/>
  <c r="AS3" i="72"/>
  <c r="AT3" i="72"/>
  <c r="AU3" i="72"/>
  <c r="AV3" i="72"/>
  <c r="AW3" i="72"/>
  <c r="AX3" i="72"/>
  <c r="AY3" i="72"/>
  <c r="F4" i="72"/>
  <c r="G4" i="72"/>
  <c r="H4" i="72"/>
  <c r="I4" i="72"/>
  <c r="J4" i="72"/>
  <c r="K4" i="72"/>
  <c r="L4" i="72"/>
  <c r="M4" i="72"/>
  <c r="N4" i="72"/>
  <c r="O4" i="72"/>
  <c r="P4" i="72"/>
  <c r="Q4" i="72"/>
  <c r="R4" i="72"/>
  <c r="S4" i="72"/>
  <c r="T4" i="72"/>
  <c r="U4" i="72"/>
  <c r="V4" i="72"/>
  <c r="W4" i="72"/>
  <c r="X4" i="72"/>
  <c r="Y4" i="72"/>
  <c r="Z4" i="72"/>
  <c r="AA4" i="72"/>
  <c r="AB4" i="72"/>
  <c r="AC4" i="72"/>
  <c r="AD4" i="72"/>
  <c r="AE4" i="72"/>
  <c r="AF4" i="72"/>
  <c r="AG4" i="72"/>
  <c r="AH4" i="72"/>
  <c r="AI4" i="72"/>
  <c r="AJ4" i="72"/>
  <c r="AK4" i="72"/>
  <c r="AL4" i="72"/>
  <c r="AM4" i="72"/>
  <c r="AN4" i="72"/>
  <c r="AO4" i="72"/>
  <c r="AP4" i="72"/>
  <c r="AQ4" i="72"/>
  <c r="AR4" i="72"/>
  <c r="AS4" i="72"/>
  <c r="AT4" i="72"/>
  <c r="AU4" i="72"/>
  <c r="AV4" i="72"/>
  <c r="AW4" i="72"/>
  <c r="AX4" i="72"/>
  <c r="AY4" i="72"/>
  <c r="F6" i="72"/>
  <c r="G6" i="72"/>
  <c r="H6" i="72"/>
  <c r="I6" i="72"/>
  <c r="J6" i="72"/>
  <c r="K6" i="72"/>
  <c r="L6" i="72"/>
  <c r="M6" i="72"/>
  <c r="N6" i="72"/>
  <c r="O6" i="72"/>
  <c r="P6" i="72"/>
  <c r="Q6" i="72"/>
  <c r="R6" i="72"/>
  <c r="S6" i="72"/>
  <c r="T6" i="72"/>
  <c r="U6" i="72"/>
  <c r="V6" i="72"/>
  <c r="W6" i="72"/>
  <c r="X6" i="72"/>
  <c r="Y6" i="72"/>
  <c r="Z6" i="72"/>
  <c r="AA6" i="72"/>
  <c r="AB6" i="72"/>
  <c r="AC6" i="72"/>
  <c r="AD6" i="72"/>
  <c r="AE6" i="72"/>
  <c r="AF6" i="72"/>
  <c r="AG6" i="72"/>
  <c r="AH6" i="72"/>
  <c r="AI6" i="72"/>
  <c r="AJ6" i="72"/>
  <c r="AK6" i="72"/>
  <c r="AL6" i="72"/>
  <c r="AM6" i="72"/>
  <c r="AN6" i="72"/>
  <c r="AO6" i="72"/>
  <c r="AP6" i="72"/>
  <c r="AQ6" i="72"/>
  <c r="AR6" i="72"/>
  <c r="AS6" i="72"/>
  <c r="AT6" i="72"/>
  <c r="AU6" i="72"/>
  <c r="AV6" i="72"/>
  <c r="AW6" i="72"/>
  <c r="AX6" i="72"/>
  <c r="AY6" i="72"/>
  <c r="AY3" i="71"/>
  <c r="AY4" i="71"/>
  <c r="AY6" i="71"/>
  <c r="F3" i="71"/>
  <c r="G3" i="71"/>
  <c r="H3" i="71"/>
  <c r="I3" i="71"/>
  <c r="J3" i="71"/>
  <c r="K3" i="71"/>
  <c r="L3" i="71"/>
  <c r="M3" i="71"/>
  <c r="N3" i="71"/>
  <c r="O3" i="71"/>
  <c r="P3" i="71"/>
  <c r="Q3" i="71"/>
  <c r="R3" i="71"/>
  <c r="S3" i="71"/>
  <c r="T3" i="71"/>
  <c r="U3" i="71"/>
  <c r="V3" i="71"/>
  <c r="W3" i="71"/>
  <c r="X3" i="71"/>
  <c r="Y3" i="71"/>
  <c r="Z3" i="71"/>
  <c r="AA3" i="71"/>
  <c r="AB3" i="71"/>
  <c r="AC3" i="71"/>
  <c r="AD3" i="71"/>
  <c r="AE3" i="71"/>
  <c r="AF3" i="71"/>
  <c r="AG3" i="71"/>
  <c r="AH3" i="71"/>
  <c r="AI3" i="71"/>
  <c r="AJ3" i="71"/>
  <c r="AK3" i="71"/>
  <c r="AL3" i="71"/>
  <c r="AM3" i="71"/>
  <c r="AN3" i="71"/>
  <c r="AO3" i="71"/>
  <c r="AP3" i="71"/>
  <c r="AQ3" i="71"/>
  <c r="AR3" i="71"/>
  <c r="AS3" i="71"/>
  <c r="AT3" i="71"/>
  <c r="AU3" i="71"/>
  <c r="AV3" i="71"/>
  <c r="AW3" i="71"/>
  <c r="AX3" i="71"/>
  <c r="F4" i="71"/>
  <c r="G4" i="71"/>
  <c r="H4" i="71"/>
  <c r="I4" i="71"/>
  <c r="J4" i="71"/>
  <c r="K4" i="71"/>
  <c r="L4" i="71"/>
  <c r="M4" i="71"/>
  <c r="N4" i="71"/>
  <c r="O4" i="71"/>
  <c r="P4" i="71"/>
  <c r="Q4" i="71"/>
  <c r="R4" i="71"/>
  <c r="S4" i="71"/>
  <c r="T4" i="71"/>
  <c r="U4" i="71"/>
  <c r="V4" i="71"/>
  <c r="W4" i="71"/>
  <c r="X4" i="71"/>
  <c r="Y4" i="71"/>
  <c r="Z4" i="71"/>
  <c r="AA4" i="71"/>
  <c r="AB4" i="71"/>
  <c r="AC4" i="71"/>
  <c r="AD4" i="71"/>
  <c r="AE4" i="71"/>
  <c r="AF4" i="71"/>
  <c r="AG4" i="71"/>
  <c r="AH4" i="71"/>
  <c r="AI4" i="71"/>
  <c r="AJ4" i="71"/>
  <c r="AK4" i="71"/>
  <c r="AL4" i="71"/>
  <c r="AM4" i="71"/>
  <c r="AN4" i="71"/>
  <c r="AO4" i="71"/>
  <c r="AP4" i="71"/>
  <c r="AQ4" i="71"/>
  <c r="AR4" i="71"/>
  <c r="AS4" i="71"/>
  <c r="AT4" i="71"/>
  <c r="AU4" i="71"/>
  <c r="AV4" i="71"/>
  <c r="AW4" i="71"/>
  <c r="AX4" i="71"/>
  <c r="F6" i="71"/>
  <c r="G6" i="71"/>
  <c r="H6" i="71"/>
  <c r="I6" i="71"/>
  <c r="J6" i="71"/>
  <c r="K6" i="71"/>
  <c r="L6" i="71"/>
  <c r="M6" i="71"/>
  <c r="N6" i="71"/>
  <c r="O6" i="71"/>
  <c r="P6" i="71"/>
  <c r="Q6" i="71"/>
  <c r="R6" i="71"/>
  <c r="S6" i="71"/>
  <c r="T6" i="71"/>
  <c r="U6" i="71"/>
  <c r="V6" i="71"/>
  <c r="W6" i="71"/>
  <c r="X6" i="71"/>
  <c r="Y6" i="71"/>
  <c r="Z6" i="71"/>
  <c r="AA6" i="71"/>
  <c r="AB6" i="71"/>
  <c r="AC6" i="71"/>
  <c r="AD6" i="71"/>
  <c r="AE6" i="71"/>
  <c r="AF6" i="71"/>
  <c r="AG6" i="71"/>
  <c r="AH6" i="71"/>
  <c r="AI6" i="71"/>
  <c r="AJ6" i="71"/>
  <c r="AK6" i="71"/>
  <c r="AL6" i="71"/>
  <c r="AM6" i="71"/>
  <c r="AN6" i="71"/>
  <c r="AO6" i="71"/>
  <c r="AP6" i="71"/>
  <c r="AQ6" i="71"/>
  <c r="AR6" i="71"/>
  <c r="AS6" i="71"/>
  <c r="AT6" i="71"/>
  <c r="AU6" i="71"/>
  <c r="AV6" i="71"/>
  <c r="AW6" i="71"/>
  <c r="AX6" i="71"/>
  <c r="F3" i="98"/>
  <c r="G3" i="98"/>
  <c r="H3" i="98"/>
  <c r="I3" i="98"/>
  <c r="J3" i="98"/>
  <c r="K3" i="98"/>
  <c r="L3" i="98"/>
  <c r="M3" i="98"/>
  <c r="N3" i="98"/>
  <c r="O3" i="98"/>
  <c r="P3" i="98"/>
  <c r="Q3" i="98"/>
  <c r="R3" i="98"/>
  <c r="S3" i="98"/>
  <c r="T3" i="98"/>
  <c r="U3" i="98"/>
  <c r="V3" i="98"/>
  <c r="W3" i="98"/>
  <c r="X3" i="98"/>
  <c r="Y3" i="98"/>
  <c r="Z3" i="98"/>
  <c r="AA3" i="98"/>
  <c r="AB3" i="98"/>
  <c r="AC3" i="98"/>
  <c r="AD3" i="98"/>
  <c r="AE3" i="98"/>
  <c r="AF3" i="98"/>
  <c r="AG3" i="98"/>
  <c r="AH3" i="98"/>
  <c r="AI3" i="98"/>
  <c r="AJ3" i="98"/>
  <c r="AK3" i="98"/>
  <c r="AL3" i="98"/>
  <c r="AM3" i="98"/>
  <c r="AN3" i="98"/>
  <c r="AO3" i="98"/>
  <c r="AP3" i="98"/>
  <c r="AQ3" i="98"/>
  <c r="AR3" i="98"/>
  <c r="AS3" i="98"/>
  <c r="AT3" i="98"/>
  <c r="AU3" i="98"/>
  <c r="AV3" i="98"/>
  <c r="AW3" i="98"/>
  <c r="AX3" i="98"/>
  <c r="AY3" i="98"/>
  <c r="F4" i="98"/>
  <c r="G4" i="98"/>
  <c r="H4" i="98"/>
  <c r="I4" i="98"/>
  <c r="J4" i="98"/>
  <c r="K4" i="98"/>
  <c r="L4" i="98"/>
  <c r="M4" i="98"/>
  <c r="N4" i="98"/>
  <c r="O4" i="98"/>
  <c r="P4" i="98"/>
  <c r="Q4" i="98"/>
  <c r="R4" i="98"/>
  <c r="S4" i="98"/>
  <c r="T4" i="98"/>
  <c r="U4" i="98"/>
  <c r="V4" i="98"/>
  <c r="W4" i="98"/>
  <c r="X4" i="98"/>
  <c r="Y4" i="98"/>
  <c r="Z4" i="98"/>
  <c r="AA4" i="98"/>
  <c r="AB4" i="98"/>
  <c r="AC4" i="98"/>
  <c r="AD4" i="98"/>
  <c r="AE4" i="98"/>
  <c r="AF4" i="98"/>
  <c r="AG4" i="98"/>
  <c r="AH4" i="98"/>
  <c r="AI4" i="98"/>
  <c r="AJ4" i="98"/>
  <c r="AK4" i="98"/>
  <c r="AL4" i="98"/>
  <c r="AM4" i="98"/>
  <c r="AN4" i="98"/>
  <c r="AO4" i="98"/>
  <c r="AP4" i="98"/>
  <c r="AQ4" i="98"/>
  <c r="AR4" i="98"/>
  <c r="AS4" i="98"/>
  <c r="AT4" i="98"/>
  <c r="AU4" i="98"/>
  <c r="AV4" i="98"/>
  <c r="AW4" i="98"/>
  <c r="AX4" i="98"/>
  <c r="AY4" i="98"/>
  <c r="F6" i="98"/>
  <c r="G6" i="98"/>
  <c r="H6" i="98"/>
  <c r="I6" i="98"/>
  <c r="J6" i="98"/>
  <c r="K6" i="98"/>
  <c r="L6" i="98"/>
  <c r="M6" i="98"/>
  <c r="N6" i="98"/>
  <c r="O6" i="98"/>
  <c r="P6" i="98"/>
  <c r="Q6" i="98"/>
  <c r="R6" i="98"/>
  <c r="S6" i="98"/>
  <c r="T6" i="98"/>
  <c r="U6" i="98"/>
  <c r="V6" i="98"/>
  <c r="W6" i="98"/>
  <c r="X6" i="98"/>
  <c r="Y6" i="98"/>
  <c r="Z6" i="98"/>
  <c r="AA6" i="98"/>
  <c r="AB6" i="98"/>
  <c r="AC6" i="98"/>
  <c r="AD6" i="98"/>
  <c r="AE6" i="98"/>
  <c r="AF6" i="98"/>
  <c r="AG6" i="98"/>
  <c r="AH6" i="98"/>
  <c r="AI6" i="98"/>
  <c r="AJ6" i="98"/>
  <c r="AK6" i="98"/>
  <c r="AL6" i="98"/>
  <c r="AM6" i="98"/>
  <c r="AN6" i="98"/>
  <c r="AO6" i="98"/>
  <c r="AP6" i="98"/>
  <c r="AQ6" i="98"/>
  <c r="AR6" i="98"/>
  <c r="AS6" i="98"/>
  <c r="AT6" i="98"/>
  <c r="AU6" i="98"/>
  <c r="AV6" i="98"/>
  <c r="AW6" i="98"/>
  <c r="AX6" i="98"/>
  <c r="AY6" i="98"/>
  <c r="G3" i="80"/>
  <c r="H3" i="80"/>
  <c r="I3" i="80"/>
  <c r="J3" i="80"/>
  <c r="K3" i="80"/>
  <c r="L3" i="80"/>
  <c r="M3" i="80"/>
  <c r="N3" i="80"/>
  <c r="O3" i="80"/>
  <c r="P3" i="80"/>
  <c r="Q3" i="80"/>
  <c r="R3" i="80"/>
  <c r="S3" i="80"/>
  <c r="T3" i="80"/>
  <c r="U3" i="80"/>
  <c r="V3" i="80"/>
  <c r="W3" i="80"/>
  <c r="X3" i="80"/>
  <c r="Y3" i="80"/>
  <c r="Z3" i="80"/>
  <c r="AA3" i="80"/>
  <c r="AB3" i="80"/>
  <c r="AC3" i="80"/>
  <c r="AD3" i="80"/>
  <c r="AE3" i="80"/>
  <c r="AF3" i="80"/>
  <c r="AG3" i="80"/>
  <c r="AH3" i="80"/>
  <c r="AI3" i="80"/>
  <c r="AJ3" i="80"/>
  <c r="AK3" i="80"/>
  <c r="AL3" i="80"/>
  <c r="AM3" i="80"/>
  <c r="AN3" i="80"/>
  <c r="AO3" i="80"/>
  <c r="AP3" i="80"/>
  <c r="AQ3" i="80"/>
  <c r="AR3" i="80"/>
  <c r="AS3" i="80"/>
  <c r="AT3" i="80"/>
  <c r="AU3" i="80"/>
  <c r="AV3" i="80"/>
  <c r="AW3" i="80"/>
  <c r="AX3" i="80"/>
  <c r="AY3" i="80"/>
  <c r="G4" i="80"/>
  <c r="H4" i="80"/>
  <c r="I4" i="80"/>
  <c r="J4" i="80"/>
  <c r="K4" i="80"/>
  <c r="L4" i="80"/>
  <c r="M4" i="80"/>
  <c r="N4" i="80"/>
  <c r="O4" i="80"/>
  <c r="P4" i="80"/>
  <c r="Q4" i="80"/>
  <c r="R4" i="80"/>
  <c r="S4" i="80"/>
  <c r="T4" i="80"/>
  <c r="U4" i="80"/>
  <c r="V4" i="80"/>
  <c r="W4" i="80"/>
  <c r="X4" i="80"/>
  <c r="Y4" i="80"/>
  <c r="Z4" i="80"/>
  <c r="AA4" i="80"/>
  <c r="AB4" i="80"/>
  <c r="AC4" i="80"/>
  <c r="AD4" i="80"/>
  <c r="AE4" i="80"/>
  <c r="AF4" i="80"/>
  <c r="AG4" i="80"/>
  <c r="AH4" i="80"/>
  <c r="AI4" i="80"/>
  <c r="AJ4" i="80"/>
  <c r="AK4" i="80"/>
  <c r="AL4" i="80"/>
  <c r="AM4" i="80"/>
  <c r="AN4" i="80"/>
  <c r="AO4" i="80"/>
  <c r="AP4" i="80"/>
  <c r="AQ4" i="80"/>
  <c r="AR4" i="80"/>
  <c r="AS4" i="80"/>
  <c r="AT4" i="80"/>
  <c r="AU4" i="80"/>
  <c r="AV4" i="80"/>
  <c r="AW4" i="80"/>
  <c r="AX4" i="80"/>
  <c r="AY4" i="80"/>
  <c r="G6" i="80"/>
  <c r="H6" i="80"/>
  <c r="I6" i="80"/>
  <c r="J6" i="80"/>
  <c r="K6" i="80"/>
  <c r="L6" i="80"/>
  <c r="M6" i="80"/>
  <c r="N6" i="80"/>
  <c r="O6" i="80"/>
  <c r="P6" i="80"/>
  <c r="Q6" i="80"/>
  <c r="R6" i="80"/>
  <c r="S6" i="80"/>
  <c r="T6" i="80"/>
  <c r="U6" i="80"/>
  <c r="V6" i="80"/>
  <c r="W6" i="80"/>
  <c r="X6" i="80"/>
  <c r="Y6" i="80"/>
  <c r="Z6" i="80"/>
  <c r="AA6" i="80"/>
  <c r="AB6" i="80"/>
  <c r="AC6" i="80"/>
  <c r="AD6" i="80"/>
  <c r="AE6" i="80"/>
  <c r="AF6" i="80"/>
  <c r="AG6" i="80"/>
  <c r="AH6" i="80"/>
  <c r="AI6" i="80"/>
  <c r="AJ6" i="80"/>
  <c r="AK6" i="80"/>
  <c r="AL6" i="80"/>
  <c r="AM6" i="80"/>
  <c r="AN6" i="80"/>
  <c r="AO6" i="80"/>
  <c r="AP6" i="80"/>
  <c r="AQ6" i="80"/>
  <c r="AR6" i="80"/>
  <c r="AS6" i="80"/>
  <c r="AT6" i="80"/>
  <c r="AU6" i="80"/>
  <c r="AV6" i="80"/>
  <c r="AW6" i="80"/>
  <c r="AX6" i="80"/>
  <c r="AY6" i="80"/>
  <c r="AY3" i="69"/>
  <c r="AY4" i="69"/>
  <c r="AY6" i="69"/>
  <c r="F3" i="69"/>
  <c r="G3" i="69"/>
  <c r="H3" i="69"/>
  <c r="I3" i="69"/>
  <c r="J3" i="69"/>
  <c r="K3" i="69"/>
  <c r="L3" i="69"/>
  <c r="M3" i="69"/>
  <c r="N3" i="69"/>
  <c r="O3" i="69"/>
  <c r="P3" i="69"/>
  <c r="Q3" i="69"/>
  <c r="R3" i="69"/>
  <c r="S3" i="69"/>
  <c r="T3" i="69"/>
  <c r="U3" i="69"/>
  <c r="V3" i="69"/>
  <c r="W3" i="69"/>
  <c r="X3" i="69"/>
  <c r="Y3" i="69"/>
  <c r="Z3" i="69"/>
  <c r="AA3" i="69"/>
  <c r="AB3" i="69"/>
  <c r="AC3" i="69"/>
  <c r="AD3" i="69"/>
  <c r="AE3" i="69"/>
  <c r="AF3" i="69"/>
  <c r="AG3" i="69"/>
  <c r="AH3" i="69"/>
  <c r="AI3" i="69"/>
  <c r="AJ3" i="69"/>
  <c r="AK3" i="69"/>
  <c r="AL3" i="69"/>
  <c r="AM3" i="69"/>
  <c r="AN3" i="69"/>
  <c r="AO3" i="69"/>
  <c r="AP3" i="69"/>
  <c r="AQ3" i="69"/>
  <c r="AR3" i="69"/>
  <c r="AS3" i="69"/>
  <c r="AT3" i="69"/>
  <c r="AU3" i="69"/>
  <c r="AV3" i="69"/>
  <c r="AW3" i="69"/>
  <c r="AX3" i="69"/>
  <c r="F4" i="69"/>
  <c r="G4" i="69"/>
  <c r="H4" i="69"/>
  <c r="I4" i="69"/>
  <c r="J4" i="69"/>
  <c r="K4" i="69"/>
  <c r="L4" i="69"/>
  <c r="M4" i="69"/>
  <c r="N4" i="69"/>
  <c r="O4" i="69"/>
  <c r="P4" i="69"/>
  <c r="Q4" i="69"/>
  <c r="R4" i="69"/>
  <c r="S4" i="69"/>
  <c r="T4" i="69"/>
  <c r="U4" i="69"/>
  <c r="V4" i="69"/>
  <c r="W4" i="69"/>
  <c r="X4" i="69"/>
  <c r="Y4" i="69"/>
  <c r="Z4" i="69"/>
  <c r="AA4" i="69"/>
  <c r="AB4" i="69"/>
  <c r="AC4" i="69"/>
  <c r="AD4" i="69"/>
  <c r="AE4" i="69"/>
  <c r="AF4" i="69"/>
  <c r="AG4" i="69"/>
  <c r="AH4" i="69"/>
  <c r="AI4" i="69"/>
  <c r="AJ4" i="69"/>
  <c r="AK4" i="69"/>
  <c r="AL4" i="69"/>
  <c r="AM4" i="69"/>
  <c r="AN4" i="69"/>
  <c r="AO4" i="69"/>
  <c r="AP4" i="69"/>
  <c r="AQ4" i="69"/>
  <c r="AR4" i="69"/>
  <c r="AS4" i="69"/>
  <c r="AT4" i="69"/>
  <c r="AU4" i="69"/>
  <c r="AV4" i="69"/>
  <c r="AW4" i="69"/>
  <c r="AX4" i="69"/>
  <c r="F6" i="69"/>
  <c r="G6" i="69"/>
  <c r="H6" i="69"/>
  <c r="I6" i="69"/>
  <c r="J6" i="69"/>
  <c r="K6" i="69"/>
  <c r="L6" i="69"/>
  <c r="M6" i="69"/>
  <c r="N6" i="69"/>
  <c r="O6" i="69"/>
  <c r="P6" i="69"/>
  <c r="Q6" i="69"/>
  <c r="R6" i="69"/>
  <c r="S6" i="69"/>
  <c r="T6" i="69"/>
  <c r="U6" i="69"/>
  <c r="V6" i="69"/>
  <c r="W6" i="69"/>
  <c r="X6" i="69"/>
  <c r="Y6" i="69"/>
  <c r="Z6" i="69"/>
  <c r="AA6" i="69"/>
  <c r="AB6" i="69"/>
  <c r="AC6" i="69"/>
  <c r="AD6" i="69"/>
  <c r="AE6" i="69"/>
  <c r="AF6" i="69"/>
  <c r="AG6" i="69"/>
  <c r="AH6" i="69"/>
  <c r="AI6" i="69"/>
  <c r="AJ6" i="69"/>
  <c r="AK6" i="69"/>
  <c r="AL6" i="69"/>
  <c r="AM6" i="69"/>
  <c r="AN6" i="69"/>
  <c r="AO6" i="69"/>
  <c r="AP6" i="69"/>
  <c r="AQ6" i="69"/>
  <c r="AR6" i="69"/>
  <c r="AS6" i="69"/>
  <c r="AT6" i="69"/>
  <c r="AU6" i="69"/>
  <c r="AV6" i="69"/>
  <c r="AW6" i="69"/>
  <c r="AX6" i="69"/>
  <c r="D10" i="107" l="1"/>
  <c r="D10" i="105"/>
  <c r="D10" i="103"/>
  <c r="B11" i="94"/>
  <c r="B11" i="110"/>
  <c r="D10" i="106"/>
  <c r="D10" i="104"/>
  <c r="B11" i="95"/>
  <c r="B11" i="111"/>
  <c r="B11" i="91"/>
  <c r="D10" i="99"/>
  <c r="D10" i="81"/>
  <c r="D10" i="72"/>
  <c r="D10" i="71"/>
  <c r="D10" i="98"/>
  <c r="D10" i="75"/>
  <c r="D10" i="80"/>
  <c r="D10" i="78"/>
  <c r="B11" i="93"/>
  <c r="D10" i="69"/>
  <c r="D13" i="106"/>
  <c r="D13" i="104"/>
  <c r="D13" i="78"/>
  <c r="D13" i="103"/>
  <c r="B14" i="95"/>
  <c r="B14" i="111"/>
  <c r="D13" i="107"/>
  <c r="B14" i="94"/>
  <c r="B14" i="110"/>
  <c r="B14" i="93"/>
  <c r="D13" i="75"/>
  <c r="B14" i="91"/>
  <c r="D13" i="71"/>
  <c r="D13" i="72"/>
  <c r="D13" i="98"/>
  <c r="D13" i="69"/>
  <c r="D13" i="105"/>
  <c r="D13" i="99"/>
  <c r="D13" i="81"/>
  <c r="D13" i="80"/>
  <c r="AC20" i="76"/>
  <c r="AC37" i="76" s="1"/>
  <c r="AD4" i="76"/>
  <c r="AD20" i="76" s="1"/>
  <c r="AD37" i="76" s="1"/>
  <c r="AE4" i="76"/>
  <c r="AE20" i="76" s="1"/>
  <c r="AE37" i="76" s="1"/>
  <c r="AF4" i="76"/>
  <c r="AF20" i="76" s="1"/>
  <c r="AF37" i="76" s="1"/>
  <c r="AG4" i="76"/>
  <c r="AG20" i="76" s="1"/>
  <c r="AG37" i="76" s="1"/>
  <c r="AH4" i="76"/>
  <c r="AH20" i="76" s="1"/>
  <c r="AH37" i="76" s="1"/>
  <c r="AI4" i="76"/>
  <c r="AI20" i="76" s="1"/>
  <c r="AI37" i="76" s="1"/>
  <c r="AJ4" i="76"/>
  <c r="AJ20" i="76" s="1"/>
  <c r="AJ37" i="76" s="1"/>
  <c r="AK4" i="76"/>
  <c r="AK20" i="76" s="1"/>
  <c r="AK37" i="76" s="1"/>
  <c r="AD5" i="76"/>
  <c r="AD21" i="76" s="1"/>
  <c r="AD38" i="76" s="1"/>
  <c r="AE5" i="76"/>
  <c r="AE21" i="76" s="1"/>
  <c r="AE38" i="76" s="1"/>
  <c r="AF5" i="76"/>
  <c r="AF21" i="76" s="1"/>
  <c r="AF38" i="76" s="1"/>
  <c r="AG5" i="76"/>
  <c r="AG21" i="76" s="1"/>
  <c r="AG38" i="76" s="1"/>
  <c r="AH5" i="76"/>
  <c r="AH21" i="76" s="1"/>
  <c r="AH38" i="76" s="1"/>
  <c r="AI5" i="76"/>
  <c r="AI21" i="76" s="1"/>
  <c r="AI38" i="76" s="1"/>
  <c r="AJ5" i="76"/>
  <c r="AJ21" i="76" s="1"/>
  <c r="AJ38" i="76" s="1"/>
  <c r="AK5" i="76"/>
  <c r="AK21" i="76" s="1"/>
  <c r="AK38" i="76" s="1"/>
  <c r="AD7" i="76"/>
  <c r="AD23" i="76" s="1"/>
  <c r="AD40" i="76" s="1"/>
  <c r="AE7" i="76"/>
  <c r="AE23" i="76" s="1"/>
  <c r="AE40" i="76" s="1"/>
  <c r="AF7" i="76"/>
  <c r="AF23" i="76" s="1"/>
  <c r="AF40" i="76" s="1"/>
  <c r="AG7" i="76"/>
  <c r="AG23" i="76" s="1"/>
  <c r="AG40" i="76" s="1"/>
  <c r="AH7" i="76"/>
  <c r="AH23" i="76" s="1"/>
  <c r="AH40" i="76" s="1"/>
  <c r="AI7" i="76"/>
  <c r="AI23" i="76" s="1"/>
  <c r="AI40" i="76" s="1"/>
  <c r="AJ7" i="76"/>
  <c r="AJ23" i="76" s="1"/>
  <c r="AJ40" i="76" s="1"/>
  <c r="AK7" i="76"/>
  <c r="AK23" i="76" s="1"/>
  <c r="AK40" i="76" s="1"/>
  <c r="Z4" i="76"/>
  <c r="Z20" i="76" s="1"/>
  <c r="Z37" i="76" s="1"/>
  <c r="AA4" i="76"/>
  <c r="AA20" i="76" s="1"/>
  <c r="AA37" i="76" s="1"/>
  <c r="AB4" i="76"/>
  <c r="AB20" i="76" s="1"/>
  <c r="AB37" i="76" s="1"/>
  <c r="AC4" i="76"/>
  <c r="Z5" i="76"/>
  <c r="Z21" i="76" s="1"/>
  <c r="Z38" i="76" s="1"/>
  <c r="AA5" i="76"/>
  <c r="AA21" i="76" s="1"/>
  <c r="AA38" i="76" s="1"/>
  <c r="AB5" i="76"/>
  <c r="AB21" i="76" s="1"/>
  <c r="AB38" i="76" s="1"/>
  <c r="AC5" i="76"/>
  <c r="AC21" i="76" s="1"/>
  <c r="AC38" i="76" s="1"/>
  <c r="Z7" i="76"/>
  <c r="Z23" i="76" s="1"/>
  <c r="Z40" i="76" s="1"/>
  <c r="AA7" i="76"/>
  <c r="AA23" i="76" s="1"/>
  <c r="AA40" i="76" s="1"/>
  <c r="AB7" i="76"/>
  <c r="AB23" i="76" s="1"/>
  <c r="AB40" i="76" s="1"/>
  <c r="AC7" i="76"/>
  <c r="AC23" i="76" s="1"/>
  <c r="AC40" i="76" s="1"/>
  <c r="O4" i="76"/>
  <c r="O20" i="76" s="1"/>
  <c r="O37" i="76" s="1"/>
  <c r="P4" i="76"/>
  <c r="P20" i="76" s="1"/>
  <c r="P37" i="76" s="1"/>
  <c r="Q4" i="76"/>
  <c r="Q20" i="76" s="1"/>
  <c r="Q37" i="76" s="1"/>
  <c r="R4" i="76"/>
  <c r="R20" i="76" s="1"/>
  <c r="R37" i="76" s="1"/>
  <c r="S4" i="76"/>
  <c r="S20" i="76" s="1"/>
  <c r="S37" i="76" s="1"/>
  <c r="T4" i="76"/>
  <c r="T20" i="76" s="1"/>
  <c r="T37" i="76" s="1"/>
  <c r="U4" i="76"/>
  <c r="U20" i="76" s="1"/>
  <c r="U37" i="76" s="1"/>
  <c r="V4" i="76"/>
  <c r="V20" i="76" s="1"/>
  <c r="V37" i="76" s="1"/>
  <c r="W4" i="76"/>
  <c r="W20" i="76" s="1"/>
  <c r="W37" i="76" s="1"/>
  <c r="X4" i="76"/>
  <c r="X20" i="76" s="1"/>
  <c r="X37" i="76" s="1"/>
  <c r="Y4" i="76"/>
  <c r="Y20" i="76" s="1"/>
  <c r="Y37" i="76" s="1"/>
  <c r="O5" i="76"/>
  <c r="O21" i="76" s="1"/>
  <c r="O38" i="76" s="1"/>
  <c r="P5" i="76"/>
  <c r="P21" i="76" s="1"/>
  <c r="P38" i="76" s="1"/>
  <c r="Q5" i="76"/>
  <c r="Q21" i="76" s="1"/>
  <c r="Q38" i="76" s="1"/>
  <c r="R5" i="76"/>
  <c r="R21" i="76" s="1"/>
  <c r="R38" i="76" s="1"/>
  <c r="S5" i="76"/>
  <c r="S21" i="76" s="1"/>
  <c r="S38" i="76" s="1"/>
  <c r="T5" i="76"/>
  <c r="T21" i="76" s="1"/>
  <c r="T38" i="76" s="1"/>
  <c r="U5" i="76"/>
  <c r="U21" i="76" s="1"/>
  <c r="U38" i="76" s="1"/>
  <c r="V5" i="76"/>
  <c r="V21" i="76" s="1"/>
  <c r="V38" i="76" s="1"/>
  <c r="W5" i="76"/>
  <c r="W21" i="76" s="1"/>
  <c r="W38" i="76" s="1"/>
  <c r="X5" i="76"/>
  <c r="X21" i="76" s="1"/>
  <c r="X38" i="76" s="1"/>
  <c r="Y5" i="76"/>
  <c r="Y21" i="76" s="1"/>
  <c r="Y38" i="76" s="1"/>
  <c r="O7" i="76"/>
  <c r="O23" i="76" s="1"/>
  <c r="O40" i="76" s="1"/>
  <c r="P7" i="76"/>
  <c r="P23" i="76" s="1"/>
  <c r="P40" i="76" s="1"/>
  <c r="Q7" i="76"/>
  <c r="Q23" i="76" s="1"/>
  <c r="Q40" i="76" s="1"/>
  <c r="R7" i="76"/>
  <c r="R23" i="76" s="1"/>
  <c r="R40" i="76" s="1"/>
  <c r="S7" i="76"/>
  <c r="S23" i="76" s="1"/>
  <c r="S40" i="76" s="1"/>
  <c r="T7" i="76"/>
  <c r="T23" i="76" s="1"/>
  <c r="T40" i="76" s="1"/>
  <c r="U7" i="76"/>
  <c r="U23" i="76" s="1"/>
  <c r="U40" i="76" s="1"/>
  <c r="V7" i="76"/>
  <c r="V23" i="76" s="1"/>
  <c r="V40" i="76" s="1"/>
  <c r="W7" i="76"/>
  <c r="W23" i="76" s="1"/>
  <c r="W40" i="76" s="1"/>
  <c r="X7" i="76"/>
  <c r="X23" i="76" s="1"/>
  <c r="X40" i="76" s="1"/>
  <c r="Y7" i="76"/>
  <c r="Y23" i="76" s="1"/>
  <c r="Y40" i="76" s="1"/>
  <c r="C4" i="76"/>
  <c r="C20" i="76" s="1"/>
  <c r="C37" i="76" s="1"/>
  <c r="D4" i="76"/>
  <c r="D20" i="76" s="1"/>
  <c r="D37" i="76" s="1"/>
  <c r="E4" i="76"/>
  <c r="E20" i="76" s="1"/>
  <c r="E37" i="76" s="1"/>
  <c r="F4" i="76"/>
  <c r="F20" i="76" s="1"/>
  <c r="F37" i="76" s="1"/>
  <c r="G4" i="76"/>
  <c r="G20" i="76" s="1"/>
  <c r="G37" i="76" s="1"/>
  <c r="H4" i="76"/>
  <c r="H20" i="76" s="1"/>
  <c r="H37" i="76" s="1"/>
  <c r="I4" i="76"/>
  <c r="I20" i="76" s="1"/>
  <c r="I37" i="76" s="1"/>
  <c r="J4" i="76"/>
  <c r="J20" i="76" s="1"/>
  <c r="J37" i="76" s="1"/>
  <c r="K4" i="76"/>
  <c r="K20" i="76" s="1"/>
  <c r="K37" i="76" s="1"/>
  <c r="L4" i="76"/>
  <c r="L20" i="76" s="1"/>
  <c r="L37" i="76" s="1"/>
  <c r="M4" i="76"/>
  <c r="M20" i="76" s="1"/>
  <c r="M37" i="76" s="1"/>
  <c r="N4" i="76"/>
  <c r="N20" i="76" s="1"/>
  <c r="N37" i="76" s="1"/>
  <c r="C5" i="76"/>
  <c r="C21" i="76" s="1"/>
  <c r="C38" i="76" s="1"/>
  <c r="D5" i="76"/>
  <c r="D21" i="76" s="1"/>
  <c r="D38" i="76" s="1"/>
  <c r="E5" i="76"/>
  <c r="E21" i="76" s="1"/>
  <c r="E38" i="76" s="1"/>
  <c r="F5" i="76"/>
  <c r="F21" i="76" s="1"/>
  <c r="F38" i="76" s="1"/>
  <c r="G5" i="76"/>
  <c r="G21" i="76" s="1"/>
  <c r="G38" i="76" s="1"/>
  <c r="H5" i="76"/>
  <c r="H21" i="76" s="1"/>
  <c r="H38" i="76" s="1"/>
  <c r="I5" i="76"/>
  <c r="I21" i="76" s="1"/>
  <c r="I38" i="76" s="1"/>
  <c r="J5" i="76"/>
  <c r="J21" i="76" s="1"/>
  <c r="J38" i="76" s="1"/>
  <c r="K5" i="76"/>
  <c r="K21" i="76" s="1"/>
  <c r="K38" i="76" s="1"/>
  <c r="L5" i="76"/>
  <c r="L21" i="76" s="1"/>
  <c r="L38" i="76" s="1"/>
  <c r="M5" i="76"/>
  <c r="M21" i="76" s="1"/>
  <c r="M38" i="76" s="1"/>
  <c r="N5" i="76"/>
  <c r="N21" i="76" s="1"/>
  <c r="N38" i="76" s="1"/>
  <c r="C7" i="76"/>
  <c r="C23" i="76" s="1"/>
  <c r="D7" i="76"/>
  <c r="D23" i="76" s="1"/>
  <c r="E7" i="76"/>
  <c r="E23" i="76" s="1"/>
  <c r="E40" i="76" s="1"/>
  <c r="F7" i="76"/>
  <c r="F23" i="76" s="1"/>
  <c r="F40" i="76" s="1"/>
  <c r="G7" i="76"/>
  <c r="G23" i="76" s="1"/>
  <c r="G40" i="76" s="1"/>
  <c r="H7" i="76"/>
  <c r="H23" i="76" s="1"/>
  <c r="H40" i="76" s="1"/>
  <c r="I7" i="76"/>
  <c r="I23" i="76" s="1"/>
  <c r="I40" i="76" s="1"/>
  <c r="J7" i="76"/>
  <c r="J23" i="76" s="1"/>
  <c r="J40" i="76" s="1"/>
  <c r="K7" i="76"/>
  <c r="K23" i="76" s="1"/>
  <c r="K40" i="76" s="1"/>
  <c r="L7" i="76"/>
  <c r="L23" i="76" s="1"/>
  <c r="L40" i="76" s="1"/>
  <c r="M7" i="76"/>
  <c r="M23" i="76" s="1"/>
  <c r="M40" i="76" s="1"/>
  <c r="N7" i="76"/>
  <c r="N23" i="76" s="1"/>
  <c r="N40" i="76" s="1"/>
  <c r="B7" i="76"/>
  <c r="B5" i="76"/>
  <c r="B4" i="76"/>
  <c r="AD20" i="102"/>
  <c r="C4" i="102"/>
  <c r="C4" i="67" s="1"/>
  <c r="C20" i="67" s="1"/>
  <c r="C37" i="67" s="1"/>
  <c r="D4" i="102"/>
  <c r="D20" i="102" s="1"/>
  <c r="E4" i="102"/>
  <c r="E4" i="67" s="1"/>
  <c r="E20" i="67" s="1"/>
  <c r="E37" i="67" s="1"/>
  <c r="F4" i="102"/>
  <c r="F20" i="102" s="1"/>
  <c r="G4" i="102"/>
  <c r="G4" i="67" s="1"/>
  <c r="G20" i="67" s="1"/>
  <c r="G37" i="67" s="1"/>
  <c r="H4" i="102"/>
  <c r="H20" i="102" s="1"/>
  <c r="I4" i="102"/>
  <c r="I4" i="67" s="1"/>
  <c r="I20" i="67" s="1"/>
  <c r="I37" i="67" s="1"/>
  <c r="J4" i="102"/>
  <c r="J20" i="102" s="1"/>
  <c r="K4" i="102"/>
  <c r="K4" i="67" s="1"/>
  <c r="K20" i="67" s="1"/>
  <c r="K37" i="67" s="1"/>
  <c r="L4" i="102"/>
  <c r="L20" i="102" s="1"/>
  <c r="M4" i="102"/>
  <c r="M4" i="67" s="1"/>
  <c r="M20" i="67" s="1"/>
  <c r="M37" i="67" s="1"/>
  <c r="N4" i="102"/>
  <c r="N4" i="67" s="1"/>
  <c r="N20" i="67" s="1"/>
  <c r="N37" i="67" s="1"/>
  <c r="O4" i="102"/>
  <c r="O4" i="67" s="1"/>
  <c r="O20" i="67" s="1"/>
  <c r="O37" i="67" s="1"/>
  <c r="P4" i="102"/>
  <c r="P4" i="67" s="1"/>
  <c r="P20" i="67" s="1"/>
  <c r="P37" i="67" s="1"/>
  <c r="Q4" i="102"/>
  <c r="R4" i="102"/>
  <c r="R4" i="67" s="1"/>
  <c r="R20" i="67" s="1"/>
  <c r="R37" i="67" s="1"/>
  <c r="S4" i="102"/>
  <c r="S4" i="67" s="1"/>
  <c r="S20" i="67" s="1"/>
  <c r="S37" i="67" s="1"/>
  <c r="T4" i="102"/>
  <c r="T4" i="67" s="1"/>
  <c r="T20" i="67" s="1"/>
  <c r="T37" i="67" s="1"/>
  <c r="U4" i="102"/>
  <c r="V4" i="102"/>
  <c r="V20" i="102" s="1"/>
  <c r="W4" i="102"/>
  <c r="W4" i="67" s="1"/>
  <c r="W20" i="67" s="1"/>
  <c r="W37" i="67" s="1"/>
  <c r="X4" i="102"/>
  <c r="X4" i="67" s="1"/>
  <c r="X20" i="67" s="1"/>
  <c r="X37" i="67" s="1"/>
  <c r="Y4" i="102"/>
  <c r="Z4" i="102"/>
  <c r="Z4" i="67" s="1"/>
  <c r="Z20" i="67" s="1"/>
  <c r="Z37" i="67" s="1"/>
  <c r="AA4" i="102"/>
  <c r="AA4" i="67" s="1"/>
  <c r="AA20" i="67" s="1"/>
  <c r="AA37" i="67" s="1"/>
  <c r="AB4" i="102"/>
  <c r="AB4" i="67" s="1"/>
  <c r="AB20" i="67" s="1"/>
  <c r="AB37" i="67" s="1"/>
  <c r="AC4" i="102"/>
  <c r="AD4" i="102"/>
  <c r="AD4" i="67" s="1"/>
  <c r="AD20" i="67" s="1"/>
  <c r="AD37" i="67" s="1"/>
  <c r="AE4" i="102"/>
  <c r="AE4" i="67" s="1"/>
  <c r="AE20" i="67" s="1"/>
  <c r="AE37" i="67" s="1"/>
  <c r="AF4" i="102"/>
  <c r="AF4" i="67" s="1"/>
  <c r="AF20" i="67" s="1"/>
  <c r="AF37" i="67" s="1"/>
  <c r="AG4" i="102"/>
  <c r="AH4" i="102"/>
  <c r="AH4" i="67" s="1"/>
  <c r="AH20" i="67" s="1"/>
  <c r="AH37" i="67" s="1"/>
  <c r="AI4" i="102"/>
  <c r="AI4" i="67" s="1"/>
  <c r="AI20" i="67" s="1"/>
  <c r="AI37" i="67" s="1"/>
  <c r="AJ4" i="102"/>
  <c r="AJ4" i="67" s="1"/>
  <c r="AJ20" i="67" s="1"/>
  <c r="AJ37" i="67" s="1"/>
  <c r="AK4" i="102"/>
  <c r="AK20" i="102" s="1"/>
  <c r="C5" i="102"/>
  <c r="C5" i="67" s="1"/>
  <c r="C21" i="67" s="1"/>
  <c r="C38" i="67" s="1"/>
  <c r="D5" i="102"/>
  <c r="D5" i="67" s="1"/>
  <c r="D21" i="67" s="1"/>
  <c r="D38" i="67" s="1"/>
  <c r="E5" i="102"/>
  <c r="E5" i="67" s="1"/>
  <c r="E21" i="67" s="1"/>
  <c r="E38" i="67" s="1"/>
  <c r="F5" i="102"/>
  <c r="F5" i="67" s="1"/>
  <c r="F21" i="67" s="1"/>
  <c r="F38" i="67" s="1"/>
  <c r="G5" i="102"/>
  <c r="G5" i="67" s="1"/>
  <c r="G21" i="67" s="1"/>
  <c r="G38" i="67" s="1"/>
  <c r="H5" i="102"/>
  <c r="H5" i="67" s="1"/>
  <c r="H21" i="67" s="1"/>
  <c r="H38" i="67" s="1"/>
  <c r="I5" i="102"/>
  <c r="I5" i="67" s="1"/>
  <c r="I21" i="67" s="1"/>
  <c r="I38" i="67" s="1"/>
  <c r="J5" i="102"/>
  <c r="J5" i="67" s="1"/>
  <c r="J21" i="67" s="1"/>
  <c r="J38" i="67" s="1"/>
  <c r="K5" i="102"/>
  <c r="K5" i="67" s="1"/>
  <c r="K21" i="67" s="1"/>
  <c r="K38" i="67" s="1"/>
  <c r="L5" i="102"/>
  <c r="L5" i="67" s="1"/>
  <c r="L21" i="67" s="1"/>
  <c r="L38" i="67" s="1"/>
  <c r="M5" i="102"/>
  <c r="M5" i="67" s="1"/>
  <c r="M21" i="67" s="1"/>
  <c r="M38" i="67" s="1"/>
  <c r="N5" i="102"/>
  <c r="N21" i="102" s="1"/>
  <c r="O5" i="102"/>
  <c r="O5" i="67" s="1"/>
  <c r="O21" i="67" s="1"/>
  <c r="O38" i="67" s="1"/>
  <c r="P5" i="102"/>
  <c r="P5" i="67" s="1"/>
  <c r="P21" i="67" s="1"/>
  <c r="P38" i="67" s="1"/>
  <c r="Q5" i="102"/>
  <c r="Q5" i="67" s="1"/>
  <c r="Q21" i="67" s="1"/>
  <c r="Q38" i="67" s="1"/>
  <c r="R5" i="102"/>
  <c r="S5" i="102"/>
  <c r="S5" i="67" s="1"/>
  <c r="S21" i="67" s="1"/>
  <c r="S38" i="67" s="1"/>
  <c r="T5" i="102"/>
  <c r="T5" i="67" s="1"/>
  <c r="T21" i="67" s="1"/>
  <c r="T38" i="67" s="1"/>
  <c r="U5" i="102"/>
  <c r="U5" i="67" s="1"/>
  <c r="U21" i="67" s="1"/>
  <c r="U38" i="67" s="1"/>
  <c r="V5" i="102"/>
  <c r="W5" i="102"/>
  <c r="W5" i="67" s="1"/>
  <c r="W21" i="67" s="1"/>
  <c r="W38" i="67" s="1"/>
  <c r="X5" i="102"/>
  <c r="X21" i="102" s="1"/>
  <c r="Y5" i="102"/>
  <c r="Y5" i="67" s="1"/>
  <c r="Y21" i="67" s="1"/>
  <c r="Y38" i="67" s="1"/>
  <c r="Z5" i="102"/>
  <c r="AA5" i="102"/>
  <c r="AA5" i="67" s="1"/>
  <c r="AA21" i="67" s="1"/>
  <c r="AA38" i="67" s="1"/>
  <c r="AB5" i="102"/>
  <c r="AB21" i="102" s="1"/>
  <c r="AC5" i="102"/>
  <c r="AC21" i="102" s="1"/>
  <c r="AD5" i="102"/>
  <c r="AE5" i="102"/>
  <c r="AE21" i="102" s="1"/>
  <c r="AF5" i="102"/>
  <c r="AF5" i="67" s="1"/>
  <c r="AF21" i="67" s="1"/>
  <c r="AF38" i="67" s="1"/>
  <c r="AG5" i="102"/>
  <c r="AG21" i="102" s="1"/>
  <c r="AH5" i="102"/>
  <c r="AI5" i="102"/>
  <c r="AI5" i="67" s="1"/>
  <c r="AI21" i="67" s="1"/>
  <c r="AI38" i="67" s="1"/>
  <c r="AJ5" i="102"/>
  <c r="AJ5" i="67" s="1"/>
  <c r="AJ21" i="67" s="1"/>
  <c r="AJ38" i="67" s="1"/>
  <c r="AK5" i="102"/>
  <c r="AK21" i="102" s="1"/>
  <c r="C7" i="102"/>
  <c r="C7" i="67" s="1"/>
  <c r="C23" i="67" s="1"/>
  <c r="D7" i="102"/>
  <c r="D23" i="102" s="1"/>
  <c r="E7" i="102"/>
  <c r="E23" i="102" s="1"/>
  <c r="F7" i="102"/>
  <c r="F23" i="102" s="1"/>
  <c r="G7" i="102"/>
  <c r="G7" i="67" s="1"/>
  <c r="G23" i="67" s="1"/>
  <c r="G40" i="67" s="1"/>
  <c r="H7" i="102"/>
  <c r="H23" i="102" s="1"/>
  <c r="I7" i="102"/>
  <c r="I23" i="102" s="1"/>
  <c r="J7" i="102"/>
  <c r="J23" i="102" s="1"/>
  <c r="K7" i="102"/>
  <c r="K7" i="67" s="1"/>
  <c r="K23" i="67" s="1"/>
  <c r="K40" i="67" s="1"/>
  <c r="L7" i="102"/>
  <c r="L23" i="102" s="1"/>
  <c r="M7" i="102"/>
  <c r="M23" i="102" s="1"/>
  <c r="N7" i="102"/>
  <c r="N23" i="102" s="1"/>
  <c r="O7" i="102"/>
  <c r="P7" i="102"/>
  <c r="P7" i="67" s="1"/>
  <c r="P23" i="67" s="1"/>
  <c r="P40" i="67" s="1"/>
  <c r="Q7" i="102"/>
  <c r="Q23" i="102" s="1"/>
  <c r="R7" i="102"/>
  <c r="R7" i="67" s="1"/>
  <c r="R23" i="67" s="1"/>
  <c r="R40" i="67" s="1"/>
  <c r="S7" i="102"/>
  <c r="T7" i="102"/>
  <c r="T7" i="67" s="1"/>
  <c r="T23" i="67" s="1"/>
  <c r="T40" i="67" s="1"/>
  <c r="U7" i="102"/>
  <c r="U23" i="102" s="1"/>
  <c r="V7" i="102"/>
  <c r="V23" i="102" s="1"/>
  <c r="W7" i="102"/>
  <c r="X7" i="102"/>
  <c r="X7" i="67" s="1"/>
  <c r="X23" i="67" s="1"/>
  <c r="X40" i="67" s="1"/>
  <c r="Y7" i="102"/>
  <c r="Y23" i="102" s="1"/>
  <c r="Z7" i="102"/>
  <c r="Z7" i="67" s="1"/>
  <c r="Z23" i="67" s="1"/>
  <c r="Z40" i="67" s="1"/>
  <c r="AA7" i="102"/>
  <c r="AB7" i="102"/>
  <c r="AB7" i="67" s="1"/>
  <c r="AB23" i="67" s="1"/>
  <c r="AB40" i="67" s="1"/>
  <c r="AC7" i="102"/>
  <c r="AC23" i="102" s="1"/>
  <c r="AD7" i="102"/>
  <c r="AD7" i="67" s="1"/>
  <c r="AD23" i="67" s="1"/>
  <c r="AD40" i="67" s="1"/>
  <c r="AE7" i="102"/>
  <c r="AF7" i="102"/>
  <c r="AF7" i="67" s="1"/>
  <c r="AF23" i="67" s="1"/>
  <c r="AF40" i="67" s="1"/>
  <c r="AG7" i="102"/>
  <c r="AG23" i="102" s="1"/>
  <c r="AH7" i="102"/>
  <c r="AH7" i="67" s="1"/>
  <c r="AH23" i="67" s="1"/>
  <c r="AH40" i="67" s="1"/>
  <c r="AI7" i="102"/>
  <c r="AJ7" i="102"/>
  <c r="AJ7" i="67" s="1"/>
  <c r="AJ23" i="67" s="1"/>
  <c r="AJ40" i="67" s="1"/>
  <c r="AK7" i="102"/>
  <c r="AK23" i="102" s="1"/>
  <c r="B7" i="102"/>
  <c r="B7" i="67" s="1"/>
  <c r="B5" i="102"/>
  <c r="B5" i="67" s="1"/>
  <c r="B4" i="102"/>
  <c r="B4" i="67" s="1"/>
  <c r="AK20" i="101"/>
  <c r="AH4" i="101"/>
  <c r="AH20" i="101" s="1"/>
  <c r="AI4" i="101"/>
  <c r="AI20" i="101" s="1"/>
  <c r="AJ4" i="101"/>
  <c r="AJ20" i="101" s="1"/>
  <c r="AK4" i="101"/>
  <c r="AH5" i="101"/>
  <c r="AH21" i="101" s="1"/>
  <c r="AI5" i="101"/>
  <c r="AI21" i="101" s="1"/>
  <c r="AJ5" i="101"/>
  <c r="AJ21" i="101" s="1"/>
  <c r="AK5" i="101"/>
  <c r="AK21" i="101" s="1"/>
  <c r="AH7" i="101"/>
  <c r="AH23" i="101" s="1"/>
  <c r="AI7" i="101"/>
  <c r="AI23" i="101" s="1"/>
  <c r="AJ7" i="101"/>
  <c r="AJ23" i="101" s="1"/>
  <c r="AK7" i="101"/>
  <c r="AK23" i="101" s="1"/>
  <c r="C4" i="101"/>
  <c r="C20" i="101" s="1"/>
  <c r="D4" i="101"/>
  <c r="D20" i="101" s="1"/>
  <c r="E4" i="101"/>
  <c r="E20" i="101" s="1"/>
  <c r="F4" i="101"/>
  <c r="F20" i="101" s="1"/>
  <c r="G4" i="101"/>
  <c r="G20" i="101" s="1"/>
  <c r="H4" i="101"/>
  <c r="H20" i="101" s="1"/>
  <c r="I4" i="101"/>
  <c r="I20" i="101" s="1"/>
  <c r="J4" i="101"/>
  <c r="J20" i="101" s="1"/>
  <c r="K4" i="101"/>
  <c r="K20" i="101" s="1"/>
  <c r="L4" i="101"/>
  <c r="L20" i="101" s="1"/>
  <c r="M4" i="101"/>
  <c r="M20" i="101" s="1"/>
  <c r="N4" i="101"/>
  <c r="N20" i="101" s="1"/>
  <c r="O4" i="101"/>
  <c r="O20" i="101" s="1"/>
  <c r="P4" i="101"/>
  <c r="P20" i="101" s="1"/>
  <c r="Q4" i="101"/>
  <c r="Q20" i="101" s="1"/>
  <c r="R4" i="101"/>
  <c r="R20" i="101" s="1"/>
  <c r="S4" i="101"/>
  <c r="S20" i="101" s="1"/>
  <c r="T4" i="101"/>
  <c r="T20" i="101" s="1"/>
  <c r="U4" i="101"/>
  <c r="U20" i="101" s="1"/>
  <c r="V4" i="101"/>
  <c r="V20" i="101" s="1"/>
  <c r="W4" i="101"/>
  <c r="W20" i="101" s="1"/>
  <c r="X4" i="101"/>
  <c r="X20" i="101" s="1"/>
  <c r="Y4" i="101"/>
  <c r="Y20" i="101" s="1"/>
  <c r="Z4" i="101"/>
  <c r="Z20" i="101" s="1"/>
  <c r="AA4" i="101"/>
  <c r="AA20" i="101" s="1"/>
  <c r="AB4" i="101"/>
  <c r="AB20" i="101" s="1"/>
  <c r="AC4" i="101"/>
  <c r="AC20" i="101" s="1"/>
  <c r="AD4" i="101"/>
  <c r="AD20" i="101" s="1"/>
  <c r="AE4" i="101"/>
  <c r="AE20" i="101" s="1"/>
  <c r="AF4" i="101"/>
  <c r="AF20" i="101" s="1"/>
  <c r="AG4" i="101"/>
  <c r="AG20" i="101" s="1"/>
  <c r="C5" i="101"/>
  <c r="C21" i="101" s="1"/>
  <c r="D5" i="101"/>
  <c r="D21" i="101" s="1"/>
  <c r="E5" i="101"/>
  <c r="E21" i="101" s="1"/>
  <c r="F5" i="101"/>
  <c r="F21" i="101" s="1"/>
  <c r="G5" i="101"/>
  <c r="G21" i="101" s="1"/>
  <c r="H5" i="101"/>
  <c r="H21" i="101" s="1"/>
  <c r="I5" i="101"/>
  <c r="I21" i="101" s="1"/>
  <c r="J5" i="101"/>
  <c r="J21" i="101" s="1"/>
  <c r="K5" i="101"/>
  <c r="K21" i="101" s="1"/>
  <c r="L5" i="101"/>
  <c r="L21" i="101" s="1"/>
  <c r="M5" i="101"/>
  <c r="M21" i="101" s="1"/>
  <c r="N5" i="101"/>
  <c r="N21" i="101" s="1"/>
  <c r="O5" i="101"/>
  <c r="O21" i="101" s="1"/>
  <c r="P5" i="101"/>
  <c r="P21" i="101" s="1"/>
  <c r="Q5" i="101"/>
  <c r="Q21" i="101" s="1"/>
  <c r="R5" i="101"/>
  <c r="R21" i="101" s="1"/>
  <c r="S5" i="101"/>
  <c r="S21" i="101" s="1"/>
  <c r="T5" i="101"/>
  <c r="T21" i="101" s="1"/>
  <c r="U5" i="101"/>
  <c r="U21" i="101" s="1"/>
  <c r="V5" i="101"/>
  <c r="V21" i="101" s="1"/>
  <c r="W5" i="101"/>
  <c r="W21" i="101" s="1"/>
  <c r="X5" i="101"/>
  <c r="X21" i="101" s="1"/>
  <c r="Y5" i="101"/>
  <c r="Y21" i="101" s="1"/>
  <c r="Z5" i="101"/>
  <c r="Z21" i="101" s="1"/>
  <c r="AA5" i="101"/>
  <c r="AA21" i="101" s="1"/>
  <c r="AB5" i="101"/>
  <c r="AB21" i="101" s="1"/>
  <c r="AC5" i="101"/>
  <c r="AC21" i="101" s="1"/>
  <c r="AD5" i="101"/>
  <c r="AD21" i="101" s="1"/>
  <c r="AE5" i="101"/>
  <c r="AE21" i="101" s="1"/>
  <c r="AF5" i="101"/>
  <c r="AF21" i="101" s="1"/>
  <c r="AG5" i="101"/>
  <c r="AG21" i="101" s="1"/>
  <c r="C7" i="101"/>
  <c r="C23" i="101" s="1"/>
  <c r="D7" i="101"/>
  <c r="D23" i="101" s="1"/>
  <c r="E7" i="101"/>
  <c r="E23" i="101" s="1"/>
  <c r="F7" i="101"/>
  <c r="F23" i="101" s="1"/>
  <c r="G7" i="101"/>
  <c r="G23" i="101" s="1"/>
  <c r="H7" i="101"/>
  <c r="H23" i="101" s="1"/>
  <c r="I7" i="101"/>
  <c r="I23" i="101" s="1"/>
  <c r="J7" i="101"/>
  <c r="J23" i="101" s="1"/>
  <c r="K7" i="101"/>
  <c r="K23" i="101" s="1"/>
  <c r="L7" i="101"/>
  <c r="L23" i="101" s="1"/>
  <c r="M7" i="101"/>
  <c r="M23" i="101" s="1"/>
  <c r="N7" i="101"/>
  <c r="N23" i="101" s="1"/>
  <c r="O7" i="101"/>
  <c r="O23" i="101" s="1"/>
  <c r="P7" i="101"/>
  <c r="P23" i="101" s="1"/>
  <c r="Q7" i="101"/>
  <c r="Q23" i="101" s="1"/>
  <c r="R7" i="101"/>
  <c r="R23" i="101" s="1"/>
  <c r="S7" i="101"/>
  <c r="S23" i="101" s="1"/>
  <c r="T7" i="101"/>
  <c r="T23" i="101" s="1"/>
  <c r="U7" i="101"/>
  <c r="U23" i="101" s="1"/>
  <c r="V7" i="101"/>
  <c r="V23" i="101" s="1"/>
  <c r="W7" i="101"/>
  <c r="W23" i="101" s="1"/>
  <c r="X7" i="101"/>
  <c r="X23" i="101" s="1"/>
  <c r="Y7" i="101"/>
  <c r="Y23" i="101" s="1"/>
  <c r="Z7" i="101"/>
  <c r="Z23" i="101" s="1"/>
  <c r="AA7" i="101"/>
  <c r="AA23" i="101" s="1"/>
  <c r="AB7" i="101"/>
  <c r="AB23" i="101" s="1"/>
  <c r="AC7" i="101"/>
  <c r="AC23" i="101" s="1"/>
  <c r="AD7" i="101"/>
  <c r="AD23" i="101" s="1"/>
  <c r="AE7" i="101"/>
  <c r="AE23" i="101" s="1"/>
  <c r="AF7" i="101"/>
  <c r="AF23" i="101" s="1"/>
  <c r="AG7" i="101"/>
  <c r="AG23" i="101" s="1"/>
  <c r="B7" i="101"/>
  <c r="B5" i="101"/>
  <c r="B4" i="101"/>
  <c r="C32" i="85"/>
  <c r="C33" i="85" s="1"/>
  <c r="D32" i="85"/>
  <c r="E32" i="85"/>
  <c r="F32" i="85"/>
  <c r="F33" i="85" s="1"/>
  <c r="G32" i="85"/>
  <c r="G33" i="85" s="1"/>
  <c r="H32" i="85"/>
  <c r="I32" i="85"/>
  <c r="J32" i="85"/>
  <c r="J33" i="85" s="1"/>
  <c r="K32" i="85"/>
  <c r="K33" i="85" s="1"/>
  <c r="L32" i="85"/>
  <c r="M32" i="85"/>
  <c r="M33" i="85" s="1"/>
  <c r="N32" i="85"/>
  <c r="N33" i="85" s="1"/>
  <c r="O32" i="85"/>
  <c r="P32" i="85"/>
  <c r="Q32" i="85"/>
  <c r="Q33" i="85" s="1"/>
  <c r="R32" i="85"/>
  <c r="R33" i="85" s="1"/>
  <c r="S32" i="85"/>
  <c r="S33" i="85" s="1"/>
  <c r="T32" i="85"/>
  <c r="U32" i="85"/>
  <c r="V32" i="85"/>
  <c r="V33" i="85" s="1"/>
  <c r="W32" i="85"/>
  <c r="X32" i="85"/>
  <c r="Y32" i="85"/>
  <c r="Z32" i="85"/>
  <c r="Z33" i="85" s="1"/>
  <c r="AA32" i="85"/>
  <c r="AA33" i="85" s="1"/>
  <c r="AB32" i="85"/>
  <c r="AC32" i="85"/>
  <c r="AC33" i="85" s="1"/>
  <c r="AD32" i="85"/>
  <c r="AD33" i="85" s="1"/>
  <c r="AE32" i="85"/>
  <c r="AF32" i="85"/>
  <c r="AG32" i="85"/>
  <c r="AG33" i="85" s="1"/>
  <c r="AH32" i="85"/>
  <c r="AH33" i="85" s="1"/>
  <c r="AI32" i="85"/>
  <c r="AI33" i="85" s="1"/>
  <c r="AJ32" i="85"/>
  <c r="AK32" i="85"/>
  <c r="AE33" i="85"/>
  <c r="AI23" i="85"/>
  <c r="AI4" i="85"/>
  <c r="AI20" i="85" s="1"/>
  <c r="AI37" i="85" s="1"/>
  <c r="AJ4" i="85"/>
  <c r="AJ20" i="85" s="1"/>
  <c r="AJ37" i="85" s="1"/>
  <c r="AK4" i="85"/>
  <c r="AK20" i="85" s="1"/>
  <c r="AK37" i="85" s="1"/>
  <c r="AI5" i="85"/>
  <c r="AI21" i="85" s="1"/>
  <c r="AI38" i="85" s="1"/>
  <c r="AJ5" i="85"/>
  <c r="AJ21" i="85" s="1"/>
  <c r="AJ38" i="85" s="1"/>
  <c r="AK5" i="85"/>
  <c r="AK21" i="85" s="1"/>
  <c r="AK38" i="85" s="1"/>
  <c r="AI7" i="85"/>
  <c r="AJ7" i="85"/>
  <c r="AJ23" i="85" s="1"/>
  <c r="AK7" i="85"/>
  <c r="AK23" i="85" s="1"/>
  <c r="C4" i="85"/>
  <c r="C20" i="85" s="1"/>
  <c r="C37" i="85" s="1"/>
  <c r="D4" i="85"/>
  <c r="D20" i="85" s="1"/>
  <c r="D37" i="85" s="1"/>
  <c r="E4" i="85"/>
  <c r="E20" i="85" s="1"/>
  <c r="E37" i="85" s="1"/>
  <c r="F4" i="85"/>
  <c r="F20" i="85" s="1"/>
  <c r="F37" i="85" s="1"/>
  <c r="G4" i="85"/>
  <c r="G20" i="85" s="1"/>
  <c r="G37" i="85" s="1"/>
  <c r="H4" i="85"/>
  <c r="H20" i="85" s="1"/>
  <c r="H37" i="85" s="1"/>
  <c r="I4" i="85"/>
  <c r="I20" i="85" s="1"/>
  <c r="I37" i="85" s="1"/>
  <c r="J4" i="85"/>
  <c r="J20" i="85" s="1"/>
  <c r="J37" i="85" s="1"/>
  <c r="K4" i="85"/>
  <c r="K20" i="85" s="1"/>
  <c r="K37" i="85" s="1"/>
  <c r="L4" i="85"/>
  <c r="L20" i="85" s="1"/>
  <c r="L37" i="85" s="1"/>
  <c r="M4" i="85"/>
  <c r="M20" i="85" s="1"/>
  <c r="M37" i="85" s="1"/>
  <c r="N4" i="85"/>
  <c r="N20" i="85" s="1"/>
  <c r="N37" i="85" s="1"/>
  <c r="O4" i="85"/>
  <c r="O20" i="85" s="1"/>
  <c r="O37" i="85" s="1"/>
  <c r="P4" i="85"/>
  <c r="P20" i="85" s="1"/>
  <c r="P37" i="85" s="1"/>
  <c r="Q4" i="85"/>
  <c r="Q20" i="85" s="1"/>
  <c r="Q37" i="85" s="1"/>
  <c r="R4" i="85"/>
  <c r="R20" i="85" s="1"/>
  <c r="R37" i="85" s="1"/>
  <c r="S4" i="85"/>
  <c r="S20" i="85" s="1"/>
  <c r="S37" i="85" s="1"/>
  <c r="T4" i="85"/>
  <c r="T20" i="85" s="1"/>
  <c r="T37" i="85" s="1"/>
  <c r="U4" i="85"/>
  <c r="U20" i="85" s="1"/>
  <c r="U37" i="85" s="1"/>
  <c r="V4" i="85"/>
  <c r="V20" i="85" s="1"/>
  <c r="V37" i="85" s="1"/>
  <c r="W4" i="85"/>
  <c r="W20" i="85" s="1"/>
  <c r="W37" i="85" s="1"/>
  <c r="X4" i="85"/>
  <c r="X20" i="85" s="1"/>
  <c r="X37" i="85" s="1"/>
  <c r="Y4" i="85"/>
  <c r="Y20" i="85" s="1"/>
  <c r="Y37" i="85" s="1"/>
  <c r="Z4" i="85"/>
  <c r="Z20" i="85" s="1"/>
  <c r="Z37" i="85" s="1"/>
  <c r="AA4" i="85"/>
  <c r="AA20" i="85" s="1"/>
  <c r="AA37" i="85" s="1"/>
  <c r="AB4" i="85"/>
  <c r="AB20" i="85" s="1"/>
  <c r="AB37" i="85" s="1"/>
  <c r="AC4" i="85"/>
  <c r="AC20" i="85" s="1"/>
  <c r="AC37" i="85" s="1"/>
  <c r="AD4" i="85"/>
  <c r="AD20" i="85" s="1"/>
  <c r="AD37" i="85" s="1"/>
  <c r="AE4" i="85"/>
  <c r="AE20" i="85" s="1"/>
  <c r="AE37" i="85" s="1"/>
  <c r="AF4" i="85"/>
  <c r="AF20" i="85" s="1"/>
  <c r="AF37" i="85" s="1"/>
  <c r="AG4" i="85"/>
  <c r="AG20" i="85" s="1"/>
  <c r="AG37" i="85" s="1"/>
  <c r="AH4" i="85"/>
  <c r="AH20" i="85" s="1"/>
  <c r="AH37" i="85" s="1"/>
  <c r="C5" i="85"/>
  <c r="C21" i="85" s="1"/>
  <c r="C38" i="85" s="1"/>
  <c r="D5" i="85"/>
  <c r="D21" i="85" s="1"/>
  <c r="D38" i="85" s="1"/>
  <c r="E5" i="85"/>
  <c r="E21" i="85" s="1"/>
  <c r="E38" i="85" s="1"/>
  <c r="F5" i="85"/>
  <c r="F21" i="85" s="1"/>
  <c r="F38" i="85" s="1"/>
  <c r="G5" i="85"/>
  <c r="G21" i="85" s="1"/>
  <c r="G38" i="85" s="1"/>
  <c r="H5" i="85"/>
  <c r="H21" i="85" s="1"/>
  <c r="H38" i="85" s="1"/>
  <c r="I5" i="85"/>
  <c r="I21" i="85" s="1"/>
  <c r="I38" i="85" s="1"/>
  <c r="J5" i="85"/>
  <c r="J21" i="85" s="1"/>
  <c r="J38" i="85" s="1"/>
  <c r="K5" i="85"/>
  <c r="K21" i="85" s="1"/>
  <c r="K38" i="85" s="1"/>
  <c r="L5" i="85"/>
  <c r="L21" i="85" s="1"/>
  <c r="L38" i="85" s="1"/>
  <c r="M5" i="85"/>
  <c r="M21" i="85" s="1"/>
  <c r="M38" i="85" s="1"/>
  <c r="N5" i="85"/>
  <c r="N21" i="85" s="1"/>
  <c r="N38" i="85" s="1"/>
  <c r="O5" i="85"/>
  <c r="O21" i="85" s="1"/>
  <c r="O38" i="85" s="1"/>
  <c r="P5" i="85"/>
  <c r="P21" i="85" s="1"/>
  <c r="P38" i="85" s="1"/>
  <c r="Q5" i="85"/>
  <c r="Q21" i="85" s="1"/>
  <c r="Q38" i="85" s="1"/>
  <c r="R5" i="85"/>
  <c r="R21" i="85" s="1"/>
  <c r="R38" i="85" s="1"/>
  <c r="S5" i="85"/>
  <c r="S21" i="85" s="1"/>
  <c r="S38" i="85" s="1"/>
  <c r="T5" i="85"/>
  <c r="T21" i="85" s="1"/>
  <c r="T38" i="85" s="1"/>
  <c r="U5" i="85"/>
  <c r="U21" i="85" s="1"/>
  <c r="U38" i="85" s="1"/>
  <c r="V5" i="85"/>
  <c r="V21" i="85" s="1"/>
  <c r="V38" i="85" s="1"/>
  <c r="W5" i="85"/>
  <c r="W21" i="85" s="1"/>
  <c r="W38" i="85" s="1"/>
  <c r="X5" i="85"/>
  <c r="X21" i="85" s="1"/>
  <c r="X38" i="85" s="1"/>
  <c r="Y5" i="85"/>
  <c r="Y21" i="85" s="1"/>
  <c r="Y38" i="85" s="1"/>
  <c r="Z5" i="85"/>
  <c r="Z21" i="85" s="1"/>
  <c r="Z38" i="85" s="1"/>
  <c r="AA5" i="85"/>
  <c r="AA21" i="85" s="1"/>
  <c r="AA38" i="85" s="1"/>
  <c r="AB5" i="85"/>
  <c r="AB21" i="85" s="1"/>
  <c r="AB38" i="85" s="1"/>
  <c r="AC5" i="85"/>
  <c r="AC21" i="85" s="1"/>
  <c r="AC38" i="85" s="1"/>
  <c r="AD5" i="85"/>
  <c r="AD21" i="85" s="1"/>
  <c r="AD38" i="85" s="1"/>
  <c r="AE5" i="85"/>
  <c r="AE21" i="85" s="1"/>
  <c r="AE38" i="85" s="1"/>
  <c r="AF5" i="85"/>
  <c r="AF21" i="85" s="1"/>
  <c r="AF38" i="85" s="1"/>
  <c r="AG5" i="85"/>
  <c r="AG21" i="85" s="1"/>
  <c r="AG38" i="85" s="1"/>
  <c r="AH5" i="85"/>
  <c r="AH21" i="85" s="1"/>
  <c r="AH38" i="85" s="1"/>
  <c r="C7" i="85"/>
  <c r="C23" i="85" s="1"/>
  <c r="D7" i="85"/>
  <c r="D23" i="85" s="1"/>
  <c r="E7" i="85"/>
  <c r="E23" i="85" s="1"/>
  <c r="F7" i="85"/>
  <c r="F23" i="85" s="1"/>
  <c r="G7" i="85"/>
  <c r="G23" i="85" s="1"/>
  <c r="H7" i="85"/>
  <c r="H23" i="85" s="1"/>
  <c r="I7" i="85"/>
  <c r="I23" i="85" s="1"/>
  <c r="J7" i="85"/>
  <c r="J23" i="85" s="1"/>
  <c r="K7" i="85"/>
  <c r="K23" i="85" s="1"/>
  <c r="L7" i="85"/>
  <c r="L23" i="85" s="1"/>
  <c r="M7" i="85"/>
  <c r="M23" i="85" s="1"/>
  <c r="N7" i="85"/>
  <c r="N23" i="85" s="1"/>
  <c r="O7" i="85"/>
  <c r="O23" i="85" s="1"/>
  <c r="P7" i="85"/>
  <c r="P23" i="85" s="1"/>
  <c r="Q7" i="85"/>
  <c r="Q23" i="85" s="1"/>
  <c r="R7" i="85"/>
  <c r="R23" i="85" s="1"/>
  <c r="S7" i="85"/>
  <c r="S23" i="85" s="1"/>
  <c r="T7" i="85"/>
  <c r="T23" i="85" s="1"/>
  <c r="U7" i="85"/>
  <c r="U23" i="85" s="1"/>
  <c r="V7" i="85"/>
  <c r="V23" i="85" s="1"/>
  <c r="W7" i="85"/>
  <c r="W23" i="85" s="1"/>
  <c r="X7" i="85"/>
  <c r="X23" i="85" s="1"/>
  <c r="Y7" i="85"/>
  <c r="Y23" i="85" s="1"/>
  <c r="Z7" i="85"/>
  <c r="Z23" i="85" s="1"/>
  <c r="AA7" i="85"/>
  <c r="AA23" i="85" s="1"/>
  <c r="AB7" i="85"/>
  <c r="AB23" i="85" s="1"/>
  <c r="AC7" i="85"/>
  <c r="AC23" i="85" s="1"/>
  <c r="AD7" i="85"/>
  <c r="AD23" i="85" s="1"/>
  <c r="AE7" i="85"/>
  <c r="AE23" i="85" s="1"/>
  <c r="AF7" i="85"/>
  <c r="AF23" i="85" s="1"/>
  <c r="AG7" i="85"/>
  <c r="AG23" i="85" s="1"/>
  <c r="AH7" i="85"/>
  <c r="AH23" i="85" s="1"/>
  <c r="B7" i="85"/>
  <c r="B5" i="85"/>
  <c r="B4" i="85"/>
  <c r="C32" i="73"/>
  <c r="C33" i="73" s="1"/>
  <c r="D32" i="73"/>
  <c r="D33" i="73" s="1"/>
  <c r="E32" i="73"/>
  <c r="E33" i="73" s="1"/>
  <c r="F32" i="73"/>
  <c r="F33" i="73" s="1"/>
  <c r="G32" i="73"/>
  <c r="G33" i="73" s="1"/>
  <c r="H32" i="73"/>
  <c r="H33" i="73" s="1"/>
  <c r="I32" i="73"/>
  <c r="I33" i="73" s="1"/>
  <c r="J32" i="73"/>
  <c r="J33" i="73" s="1"/>
  <c r="K32" i="73"/>
  <c r="K33" i="73" s="1"/>
  <c r="L32" i="73"/>
  <c r="L33" i="73" s="1"/>
  <c r="M32" i="73"/>
  <c r="M33" i="73" s="1"/>
  <c r="N32" i="73"/>
  <c r="N33" i="73" s="1"/>
  <c r="O32" i="73"/>
  <c r="O33" i="73" s="1"/>
  <c r="P32" i="73"/>
  <c r="P33" i="73" s="1"/>
  <c r="Q32" i="73"/>
  <c r="R32" i="73"/>
  <c r="R33" i="73" s="1"/>
  <c r="S32" i="73"/>
  <c r="S33" i="73" s="1"/>
  <c r="T32" i="73"/>
  <c r="T33" i="73" s="1"/>
  <c r="U32" i="73"/>
  <c r="U33" i="73" s="1"/>
  <c r="V32" i="73"/>
  <c r="V33" i="73" s="1"/>
  <c r="W32" i="73"/>
  <c r="W33" i="73" s="1"/>
  <c r="X32" i="73"/>
  <c r="X33" i="73" s="1"/>
  <c r="Y32" i="73"/>
  <c r="Y33" i="73" s="1"/>
  <c r="Z32" i="73"/>
  <c r="Z33" i="73" s="1"/>
  <c r="AA32" i="73"/>
  <c r="AA33" i="73" s="1"/>
  <c r="AB32" i="73"/>
  <c r="AB33" i="73" s="1"/>
  <c r="AC32" i="73"/>
  <c r="AC33" i="73" s="1"/>
  <c r="AD32" i="73"/>
  <c r="AD33" i="73" s="1"/>
  <c r="AE32" i="73"/>
  <c r="AE33" i="73" s="1"/>
  <c r="AF32" i="73"/>
  <c r="AF33" i="73" s="1"/>
  <c r="AG32" i="73"/>
  <c r="AG33" i="73" s="1"/>
  <c r="AH32" i="73"/>
  <c r="AH33" i="73" s="1"/>
  <c r="AI32" i="73"/>
  <c r="AI33" i="73" s="1"/>
  <c r="AJ32" i="73"/>
  <c r="AJ33" i="73" s="1"/>
  <c r="AK32" i="73"/>
  <c r="AK33" i="73" s="1"/>
  <c r="Y4" i="73"/>
  <c r="Y20" i="73" s="1"/>
  <c r="Y37" i="73" s="1"/>
  <c r="Z4" i="73"/>
  <c r="Z20" i="73" s="1"/>
  <c r="Z37" i="73" s="1"/>
  <c r="AA4" i="73"/>
  <c r="AA20" i="73" s="1"/>
  <c r="AA37" i="73" s="1"/>
  <c r="AB4" i="73"/>
  <c r="AB20" i="73" s="1"/>
  <c r="AB37" i="73" s="1"/>
  <c r="AC4" i="73"/>
  <c r="AC20" i="73" s="1"/>
  <c r="AC37" i="73" s="1"/>
  <c r="AD4" i="73"/>
  <c r="AD20" i="73" s="1"/>
  <c r="AD37" i="73" s="1"/>
  <c r="AE4" i="73"/>
  <c r="AE20" i="73" s="1"/>
  <c r="AE37" i="73" s="1"/>
  <c r="AF4" i="73"/>
  <c r="AF20" i="73" s="1"/>
  <c r="AF37" i="73" s="1"/>
  <c r="AG4" i="73"/>
  <c r="AG20" i="73" s="1"/>
  <c r="AG37" i="73" s="1"/>
  <c r="AH4" i="73"/>
  <c r="AH20" i="73" s="1"/>
  <c r="AH37" i="73" s="1"/>
  <c r="AI4" i="73"/>
  <c r="AI20" i="73" s="1"/>
  <c r="AI37" i="73" s="1"/>
  <c r="AJ4" i="73"/>
  <c r="AJ20" i="73" s="1"/>
  <c r="AJ37" i="73" s="1"/>
  <c r="AK4" i="73"/>
  <c r="AK20" i="73" s="1"/>
  <c r="AK37" i="73" s="1"/>
  <c r="Y5" i="73"/>
  <c r="Y21" i="73" s="1"/>
  <c r="Y38" i="73" s="1"/>
  <c r="Z5" i="73"/>
  <c r="Z21" i="73" s="1"/>
  <c r="Z38" i="73" s="1"/>
  <c r="AA5" i="73"/>
  <c r="AA21" i="73" s="1"/>
  <c r="AA38" i="73" s="1"/>
  <c r="AB5" i="73"/>
  <c r="AB21" i="73" s="1"/>
  <c r="AB38" i="73" s="1"/>
  <c r="AC5" i="73"/>
  <c r="AC21" i="73" s="1"/>
  <c r="AC38" i="73" s="1"/>
  <c r="AD5" i="73"/>
  <c r="AD21" i="73" s="1"/>
  <c r="AD38" i="73" s="1"/>
  <c r="AE5" i="73"/>
  <c r="AE21" i="73" s="1"/>
  <c r="AE38" i="73" s="1"/>
  <c r="AF5" i="73"/>
  <c r="AF21" i="73" s="1"/>
  <c r="AF38" i="73" s="1"/>
  <c r="AG5" i="73"/>
  <c r="AG21" i="73" s="1"/>
  <c r="AG38" i="73" s="1"/>
  <c r="AH5" i="73"/>
  <c r="AH21" i="73" s="1"/>
  <c r="AH38" i="73" s="1"/>
  <c r="AI5" i="73"/>
  <c r="AI21" i="73" s="1"/>
  <c r="AI38" i="73" s="1"/>
  <c r="AJ5" i="73"/>
  <c r="AJ21" i="73" s="1"/>
  <c r="AJ38" i="73" s="1"/>
  <c r="AK5" i="73"/>
  <c r="AK21" i="73" s="1"/>
  <c r="AK38" i="73" s="1"/>
  <c r="Y7" i="73"/>
  <c r="Y23" i="73" s="1"/>
  <c r="Z7" i="73"/>
  <c r="Z23" i="73" s="1"/>
  <c r="AA7" i="73"/>
  <c r="AA23" i="73" s="1"/>
  <c r="AB7" i="73"/>
  <c r="AB23" i="73" s="1"/>
  <c r="AC7" i="73"/>
  <c r="AC23" i="73" s="1"/>
  <c r="AD7" i="73"/>
  <c r="AD23" i="73" s="1"/>
  <c r="AE7" i="73"/>
  <c r="AE23" i="73" s="1"/>
  <c r="AF7" i="73"/>
  <c r="AF23" i="73" s="1"/>
  <c r="AG7" i="73"/>
  <c r="AG23" i="73" s="1"/>
  <c r="AH7" i="73"/>
  <c r="AH23" i="73" s="1"/>
  <c r="AI7" i="73"/>
  <c r="AI23" i="73" s="1"/>
  <c r="AJ7" i="73"/>
  <c r="AJ23" i="73" s="1"/>
  <c r="AK7" i="73"/>
  <c r="AK23" i="73" s="1"/>
  <c r="C4" i="73"/>
  <c r="C20" i="73" s="1"/>
  <c r="C37" i="73" s="1"/>
  <c r="D4" i="73"/>
  <c r="D20" i="73" s="1"/>
  <c r="D37" i="73" s="1"/>
  <c r="E4" i="73"/>
  <c r="E20" i="73" s="1"/>
  <c r="E37" i="73" s="1"/>
  <c r="F4" i="73"/>
  <c r="F20" i="73" s="1"/>
  <c r="F37" i="73" s="1"/>
  <c r="G4" i="73"/>
  <c r="G20" i="73" s="1"/>
  <c r="G37" i="73" s="1"/>
  <c r="H4" i="73"/>
  <c r="H20" i="73" s="1"/>
  <c r="H37" i="73" s="1"/>
  <c r="I4" i="73"/>
  <c r="I20" i="73" s="1"/>
  <c r="I37" i="73" s="1"/>
  <c r="J4" i="73"/>
  <c r="J20" i="73" s="1"/>
  <c r="J37" i="73" s="1"/>
  <c r="K4" i="73"/>
  <c r="K20" i="73" s="1"/>
  <c r="K37" i="73" s="1"/>
  <c r="L4" i="73"/>
  <c r="L20" i="73" s="1"/>
  <c r="L37" i="73" s="1"/>
  <c r="M4" i="73"/>
  <c r="M20" i="73" s="1"/>
  <c r="M37" i="73" s="1"/>
  <c r="N4" i="73"/>
  <c r="N20" i="73" s="1"/>
  <c r="N37" i="73" s="1"/>
  <c r="O4" i="73"/>
  <c r="O20" i="73" s="1"/>
  <c r="O37" i="73" s="1"/>
  <c r="P4" i="73"/>
  <c r="P20" i="73" s="1"/>
  <c r="P37" i="73" s="1"/>
  <c r="Q4" i="73"/>
  <c r="Q20" i="73" s="1"/>
  <c r="Q37" i="73" s="1"/>
  <c r="R4" i="73"/>
  <c r="R20" i="73" s="1"/>
  <c r="R37" i="73" s="1"/>
  <c r="S4" i="73"/>
  <c r="S20" i="73" s="1"/>
  <c r="S37" i="73" s="1"/>
  <c r="T4" i="73"/>
  <c r="T20" i="73" s="1"/>
  <c r="T37" i="73" s="1"/>
  <c r="U4" i="73"/>
  <c r="U20" i="73" s="1"/>
  <c r="U37" i="73" s="1"/>
  <c r="V4" i="73"/>
  <c r="V20" i="73" s="1"/>
  <c r="V37" i="73" s="1"/>
  <c r="W4" i="73"/>
  <c r="W20" i="73" s="1"/>
  <c r="W37" i="73" s="1"/>
  <c r="X4" i="73"/>
  <c r="X20" i="73" s="1"/>
  <c r="X37" i="73" s="1"/>
  <c r="C5" i="73"/>
  <c r="C21" i="73" s="1"/>
  <c r="C38" i="73" s="1"/>
  <c r="D5" i="73"/>
  <c r="D21" i="73" s="1"/>
  <c r="D38" i="73" s="1"/>
  <c r="E5" i="73"/>
  <c r="E21" i="73" s="1"/>
  <c r="E38" i="73" s="1"/>
  <c r="F5" i="73"/>
  <c r="F21" i="73" s="1"/>
  <c r="F38" i="73" s="1"/>
  <c r="G5" i="73"/>
  <c r="G21" i="73" s="1"/>
  <c r="G38" i="73" s="1"/>
  <c r="H5" i="73"/>
  <c r="H21" i="73" s="1"/>
  <c r="H38" i="73" s="1"/>
  <c r="I5" i="73"/>
  <c r="I21" i="73" s="1"/>
  <c r="I38" i="73" s="1"/>
  <c r="J5" i="73"/>
  <c r="J21" i="73" s="1"/>
  <c r="J38" i="73" s="1"/>
  <c r="K5" i="73"/>
  <c r="K21" i="73" s="1"/>
  <c r="K38" i="73" s="1"/>
  <c r="L5" i="73"/>
  <c r="L21" i="73" s="1"/>
  <c r="L38" i="73" s="1"/>
  <c r="M5" i="73"/>
  <c r="M21" i="73" s="1"/>
  <c r="M38" i="73" s="1"/>
  <c r="N5" i="73"/>
  <c r="N21" i="73" s="1"/>
  <c r="N38" i="73" s="1"/>
  <c r="O5" i="73"/>
  <c r="O21" i="73" s="1"/>
  <c r="O38" i="73" s="1"/>
  <c r="P5" i="73"/>
  <c r="P21" i="73" s="1"/>
  <c r="P38" i="73" s="1"/>
  <c r="Q5" i="73"/>
  <c r="Q21" i="73" s="1"/>
  <c r="Q38" i="73" s="1"/>
  <c r="R5" i="73"/>
  <c r="R21" i="73" s="1"/>
  <c r="R38" i="73" s="1"/>
  <c r="S5" i="73"/>
  <c r="S21" i="73" s="1"/>
  <c r="S38" i="73" s="1"/>
  <c r="T5" i="73"/>
  <c r="T21" i="73" s="1"/>
  <c r="T38" i="73" s="1"/>
  <c r="U5" i="73"/>
  <c r="U21" i="73" s="1"/>
  <c r="U38" i="73" s="1"/>
  <c r="V5" i="73"/>
  <c r="V21" i="73" s="1"/>
  <c r="V38" i="73" s="1"/>
  <c r="W5" i="73"/>
  <c r="W21" i="73" s="1"/>
  <c r="W38" i="73" s="1"/>
  <c r="X5" i="73"/>
  <c r="X21" i="73" s="1"/>
  <c r="X38" i="73" s="1"/>
  <c r="C7" i="73"/>
  <c r="C23" i="73" s="1"/>
  <c r="D7" i="73"/>
  <c r="D23" i="73" s="1"/>
  <c r="E7" i="73"/>
  <c r="E23" i="73" s="1"/>
  <c r="F7" i="73"/>
  <c r="F23" i="73" s="1"/>
  <c r="G7" i="73"/>
  <c r="G23" i="73" s="1"/>
  <c r="H7" i="73"/>
  <c r="H23" i="73" s="1"/>
  <c r="I7" i="73"/>
  <c r="I23" i="73" s="1"/>
  <c r="J7" i="73"/>
  <c r="J23" i="73" s="1"/>
  <c r="K7" i="73"/>
  <c r="K23" i="73" s="1"/>
  <c r="L7" i="73"/>
  <c r="L23" i="73" s="1"/>
  <c r="M7" i="73"/>
  <c r="M23" i="73" s="1"/>
  <c r="N7" i="73"/>
  <c r="N23" i="73" s="1"/>
  <c r="O7" i="73"/>
  <c r="O23" i="73" s="1"/>
  <c r="P7" i="73"/>
  <c r="P23" i="73" s="1"/>
  <c r="Q7" i="73"/>
  <c r="Q23" i="73" s="1"/>
  <c r="R7" i="73"/>
  <c r="R23" i="73" s="1"/>
  <c r="S7" i="73"/>
  <c r="S23" i="73" s="1"/>
  <c r="T7" i="73"/>
  <c r="T23" i="73" s="1"/>
  <c r="U7" i="73"/>
  <c r="U23" i="73" s="1"/>
  <c r="V7" i="73"/>
  <c r="V23" i="73" s="1"/>
  <c r="W7" i="73"/>
  <c r="W23" i="73" s="1"/>
  <c r="X7" i="73"/>
  <c r="X23" i="73" s="1"/>
  <c r="B7" i="73"/>
  <c r="B5" i="73"/>
  <c r="B4" i="73"/>
  <c r="AO21" i="3"/>
  <c r="AO19" i="3"/>
  <c r="AO17" i="3"/>
  <c r="AO15" i="3"/>
  <c r="AO12" i="3"/>
  <c r="AA13" i="102" s="1"/>
  <c r="AO9" i="3"/>
  <c r="AA10" i="85" s="1"/>
  <c r="AA26" i="85" s="1"/>
  <c r="AO7" i="3"/>
  <c r="AA8" i="73" s="1"/>
  <c r="AA24" i="73" s="1"/>
  <c r="AA21" i="3"/>
  <c r="AA19" i="3"/>
  <c r="AA17" i="3"/>
  <c r="AA15" i="3"/>
  <c r="AA12" i="3"/>
  <c r="M13" i="85" s="1"/>
  <c r="M29" i="85" s="1"/>
  <c r="AA9" i="3"/>
  <c r="M10" i="85" s="1"/>
  <c r="M26" i="85" s="1"/>
  <c r="AA7" i="3"/>
  <c r="M8" i="73" s="1"/>
  <c r="M24" i="73" s="1"/>
  <c r="AA13" i="85" l="1"/>
  <c r="AA29" i="85" s="1"/>
  <c r="AA8" i="85"/>
  <c r="AA24" i="85" s="1"/>
  <c r="Z20" i="102"/>
  <c r="T23" i="102"/>
  <c r="V4" i="67"/>
  <c r="V20" i="67" s="1"/>
  <c r="V37" i="67" s="1"/>
  <c r="AJ23" i="102"/>
  <c r="AA10" i="101"/>
  <c r="AA26" i="101" s="1"/>
  <c r="M10" i="73"/>
  <c r="M26" i="73" s="1"/>
  <c r="M43" i="73" s="1"/>
  <c r="AA10" i="73"/>
  <c r="AA26" i="73" s="1"/>
  <c r="AB23" i="102"/>
  <c r="R20" i="102"/>
  <c r="J4" i="67"/>
  <c r="J20" i="67" s="1"/>
  <c r="J37" i="67" s="1"/>
  <c r="AE5" i="67"/>
  <c r="AE21" i="67" s="1"/>
  <c r="AE38" i="67" s="1"/>
  <c r="AB5" i="67"/>
  <c r="AB21" i="67" s="1"/>
  <c r="AB38" i="67" s="1"/>
  <c r="AA13" i="101"/>
  <c r="AA29" i="101" s="1"/>
  <c r="AJ21" i="102"/>
  <c r="AF20" i="102"/>
  <c r="N7" i="67"/>
  <c r="N23" i="67" s="1"/>
  <c r="N40" i="67" s="1"/>
  <c r="Z23" i="102"/>
  <c r="AF21" i="102"/>
  <c r="X5" i="67"/>
  <c r="X21" i="67" s="1"/>
  <c r="X38" i="67" s="1"/>
  <c r="C23" i="102"/>
  <c r="X23" i="102"/>
  <c r="P23" i="102"/>
  <c r="T21" i="102"/>
  <c r="X20" i="102"/>
  <c r="P20" i="102"/>
  <c r="AF23" i="102"/>
  <c r="AJ20" i="102"/>
  <c r="F7" i="67"/>
  <c r="F23" i="67" s="1"/>
  <c r="F40" i="67" s="1"/>
  <c r="H4" i="67"/>
  <c r="H20" i="67" s="1"/>
  <c r="H37" i="67" s="1"/>
  <c r="V7" i="67"/>
  <c r="V23" i="67" s="1"/>
  <c r="V40" i="67" s="1"/>
  <c r="AK7" i="67"/>
  <c r="AK23" i="67" s="1"/>
  <c r="AK40" i="67" s="1"/>
  <c r="AB20" i="102"/>
  <c r="T20" i="102"/>
  <c r="L4" i="67"/>
  <c r="L20" i="67" s="1"/>
  <c r="L37" i="67" s="1"/>
  <c r="D4" i="67"/>
  <c r="D20" i="67" s="1"/>
  <c r="D37" i="67" s="1"/>
  <c r="R23" i="102"/>
  <c r="AH23" i="102"/>
  <c r="J7" i="67"/>
  <c r="J23" i="67" s="1"/>
  <c r="J40" i="67" s="1"/>
  <c r="I20" i="102"/>
  <c r="P21" i="102"/>
  <c r="N20" i="102"/>
  <c r="AD23" i="102"/>
  <c r="AH20" i="102"/>
  <c r="F4" i="67"/>
  <c r="F20" i="67" s="1"/>
  <c r="F37" i="67" s="1"/>
  <c r="AK5" i="67"/>
  <c r="AK21" i="67" s="1"/>
  <c r="AK38" i="67" s="1"/>
  <c r="AA13" i="67"/>
  <c r="AA29" i="67" s="1"/>
  <c r="AA46" i="67" s="1"/>
  <c r="AA29" i="102"/>
  <c r="AA21" i="75"/>
  <c r="AA21" i="99"/>
  <c r="AA21" i="81"/>
  <c r="AA21" i="72"/>
  <c r="AA21" i="98"/>
  <c r="AA21" i="71"/>
  <c r="AA21" i="80"/>
  <c r="AA21" i="69"/>
  <c r="M13" i="101"/>
  <c r="M29" i="101" s="1"/>
  <c r="AA15" i="75"/>
  <c r="AA15" i="99"/>
  <c r="AA15" i="81"/>
  <c r="AA15" i="72"/>
  <c r="AA15" i="98"/>
  <c r="AA15" i="80"/>
  <c r="AA15" i="71"/>
  <c r="AA15" i="69"/>
  <c r="AO17" i="99"/>
  <c r="AO17" i="75"/>
  <c r="AO17" i="81"/>
  <c r="AO17" i="72"/>
  <c r="AO17" i="71"/>
  <c r="AO17" i="98"/>
  <c r="AO17" i="80"/>
  <c r="AO17" i="69"/>
  <c r="AI7" i="67"/>
  <c r="AI23" i="67" s="1"/>
  <c r="AI40" i="67" s="1"/>
  <c r="AI23" i="102"/>
  <c r="AE7" i="67"/>
  <c r="AE23" i="67" s="1"/>
  <c r="AE40" i="67" s="1"/>
  <c r="AE23" i="102"/>
  <c r="W7" i="67"/>
  <c r="W23" i="67" s="1"/>
  <c r="W40" i="67" s="1"/>
  <c r="W23" i="102"/>
  <c r="S7" i="67"/>
  <c r="S23" i="67" s="1"/>
  <c r="S40" i="67" s="1"/>
  <c r="S23" i="102"/>
  <c r="O7" i="67"/>
  <c r="O23" i="67" s="1"/>
  <c r="O40" i="67" s="1"/>
  <c r="O23" i="102"/>
  <c r="AH5" i="67"/>
  <c r="AH21" i="67" s="1"/>
  <c r="AH38" i="67" s="1"/>
  <c r="AH21" i="102"/>
  <c r="Z5" i="67"/>
  <c r="Z21" i="67" s="1"/>
  <c r="Z38" i="67" s="1"/>
  <c r="Z21" i="102"/>
  <c r="AC4" i="67"/>
  <c r="AC20" i="67" s="1"/>
  <c r="AC37" i="67" s="1"/>
  <c r="AC20" i="102"/>
  <c r="U20" i="102"/>
  <c r="U4" i="67"/>
  <c r="U20" i="67" s="1"/>
  <c r="U37" i="67" s="1"/>
  <c r="J21" i="102"/>
  <c r="M13" i="76"/>
  <c r="M29" i="76" s="1"/>
  <c r="M46" i="76" s="1"/>
  <c r="N5" i="67"/>
  <c r="N21" i="67" s="1"/>
  <c r="N38" i="67" s="1"/>
  <c r="AA7" i="75"/>
  <c r="AA7" i="99"/>
  <c r="AA7" i="81"/>
  <c r="AA7" i="71"/>
  <c r="AA7" i="80"/>
  <c r="AA7" i="72"/>
  <c r="AA7" i="98"/>
  <c r="AA7" i="69"/>
  <c r="M8" i="102"/>
  <c r="M8" i="101"/>
  <c r="M24" i="101" s="1"/>
  <c r="AA17" i="75"/>
  <c r="AA17" i="81"/>
  <c r="AA17" i="99"/>
  <c r="AA17" i="71"/>
  <c r="AA17" i="98"/>
  <c r="AA17" i="80"/>
  <c r="AA17" i="72"/>
  <c r="AA17" i="69"/>
  <c r="AO10" i="3"/>
  <c r="AO9" i="75"/>
  <c r="AO9" i="99"/>
  <c r="AO9" i="72"/>
  <c r="AO9" i="81"/>
  <c r="AO9" i="98"/>
  <c r="AO9" i="71"/>
  <c r="AO9" i="80"/>
  <c r="AO9" i="69"/>
  <c r="AA10" i="102"/>
  <c r="AA10" i="76"/>
  <c r="AA26" i="76" s="1"/>
  <c r="AA43" i="76" s="1"/>
  <c r="AO19" i="99"/>
  <c r="AO19" i="75"/>
  <c r="AO19" i="81"/>
  <c r="AO19" i="72"/>
  <c r="AO19" i="71"/>
  <c r="AO19" i="98"/>
  <c r="AO19" i="80"/>
  <c r="AO19" i="69"/>
  <c r="M8" i="85"/>
  <c r="M24" i="85" s="1"/>
  <c r="M41" i="85" s="1"/>
  <c r="K23" i="102"/>
  <c r="F21" i="102"/>
  <c r="M8" i="76"/>
  <c r="M24" i="76" s="1"/>
  <c r="M41" i="76" s="1"/>
  <c r="AA13" i="3"/>
  <c r="AA12" i="75"/>
  <c r="AA12" i="99"/>
  <c r="AA12" i="81"/>
  <c r="AA12" i="72"/>
  <c r="AA12" i="98"/>
  <c r="AA12" i="80"/>
  <c r="AA12" i="69"/>
  <c r="AA12" i="71"/>
  <c r="M13" i="102"/>
  <c r="AO15" i="99"/>
  <c r="AO15" i="75"/>
  <c r="AO15" i="72"/>
  <c r="AO15" i="81"/>
  <c r="AO15" i="71"/>
  <c r="AO15" i="98"/>
  <c r="AO15" i="80"/>
  <c r="AO15" i="69"/>
  <c r="AO7" i="75"/>
  <c r="AO7" i="99"/>
  <c r="AO7" i="72"/>
  <c r="AO7" i="81"/>
  <c r="AO7" i="71"/>
  <c r="AO7" i="98"/>
  <c r="AO7" i="80"/>
  <c r="AO7" i="69"/>
  <c r="AA8" i="76"/>
  <c r="AA24" i="76" s="1"/>
  <c r="AA41" i="76" s="1"/>
  <c r="AA8" i="102"/>
  <c r="AA8" i="101"/>
  <c r="AA24" i="101" s="1"/>
  <c r="M13" i="73"/>
  <c r="M29" i="73" s="1"/>
  <c r="M46" i="73" s="1"/>
  <c r="AA7" i="67"/>
  <c r="AA23" i="67" s="1"/>
  <c r="AA40" i="67" s="1"/>
  <c r="AA23" i="102"/>
  <c r="AD21" i="102"/>
  <c r="AD5" i="67"/>
  <c r="AD21" i="67" s="1"/>
  <c r="AD38" i="67" s="1"/>
  <c r="V5" i="67"/>
  <c r="V21" i="67" s="1"/>
  <c r="V38" i="67" s="1"/>
  <c r="V21" i="102"/>
  <c r="R5" i="67"/>
  <c r="R21" i="67" s="1"/>
  <c r="R38" i="67" s="1"/>
  <c r="R21" i="102"/>
  <c r="AG4" i="67"/>
  <c r="AG20" i="67" s="1"/>
  <c r="AG37" i="67" s="1"/>
  <c r="AG20" i="102"/>
  <c r="Y20" i="102"/>
  <c r="Y4" i="67"/>
  <c r="Y20" i="67" s="1"/>
  <c r="Y37" i="67" s="1"/>
  <c r="Q20" i="102"/>
  <c r="Q4" i="67"/>
  <c r="Q20" i="67" s="1"/>
  <c r="Q37" i="67" s="1"/>
  <c r="E20" i="102"/>
  <c r="AA10" i="3"/>
  <c r="AA9" i="75"/>
  <c r="AA9" i="99"/>
  <c r="AA9" i="81"/>
  <c r="AA9" i="72"/>
  <c r="AA9" i="80"/>
  <c r="AA9" i="98"/>
  <c r="AA9" i="69"/>
  <c r="AA9" i="71"/>
  <c r="AA19" i="75"/>
  <c r="AA19" i="99"/>
  <c r="AA19" i="72"/>
  <c r="AA19" i="81"/>
  <c r="AA19" i="98"/>
  <c r="AA19" i="80"/>
  <c r="AA19" i="71"/>
  <c r="AA19" i="69"/>
  <c r="AO13" i="3"/>
  <c r="AO12" i="75"/>
  <c r="AO12" i="99"/>
  <c r="AO12" i="81"/>
  <c r="AO12" i="72"/>
  <c r="AO12" i="71"/>
  <c r="AO12" i="98"/>
  <c r="AO12" i="80"/>
  <c r="AO12" i="69"/>
  <c r="AA13" i="76"/>
  <c r="AA29" i="76" s="1"/>
  <c r="AA46" i="76" s="1"/>
  <c r="AO21" i="99"/>
  <c r="AO21" i="81"/>
  <c r="AO21" i="75"/>
  <c r="AO21" i="72"/>
  <c r="AO21" i="71"/>
  <c r="AO21" i="98"/>
  <c r="AO21" i="80"/>
  <c r="AO21" i="69"/>
  <c r="AA13" i="73"/>
  <c r="AA29" i="73" s="1"/>
  <c r="M10" i="101"/>
  <c r="M26" i="101" s="1"/>
  <c r="M10" i="102"/>
  <c r="G23" i="102"/>
  <c r="M20" i="102"/>
  <c r="M10" i="76"/>
  <c r="M26" i="76" s="1"/>
  <c r="M43" i="76" s="1"/>
  <c r="AK4" i="67"/>
  <c r="AK20" i="67" s="1"/>
  <c r="AK37" i="67" s="1"/>
  <c r="M21" i="102"/>
  <c r="I21" i="102"/>
  <c r="E21" i="102"/>
  <c r="AA21" i="102"/>
  <c r="W21" i="102"/>
  <c r="S21" i="102"/>
  <c r="O21" i="102"/>
  <c r="AA20" i="102"/>
  <c r="W20" i="102"/>
  <c r="S20" i="102"/>
  <c r="O20" i="102"/>
  <c r="AI21" i="102"/>
  <c r="AI20" i="102"/>
  <c r="AE20" i="102"/>
  <c r="M7" i="67"/>
  <c r="M23" i="67" s="1"/>
  <c r="M40" i="67" s="1"/>
  <c r="I7" i="67"/>
  <c r="I23" i="67" s="1"/>
  <c r="I40" i="67" s="1"/>
  <c r="E7" i="67"/>
  <c r="E23" i="67" s="1"/>
  <c r="E40" i="67" s="1"/>
  <c r="Y7" i="67"/>
  <c r="Y23" i="67" s="1"/>
  <c r="Y40" i="67" s="1"/>
  <c r="U7" i="67"/>
  <c r="U23" i="67" s="1"/>
  <c r="U40" i="67" s="1"/>
  <c r="Q7" i="67"/>
  <c r="Q23" i="67" s="1"/>
  <c r="Q40" i="67" s="1"/>
  <c r="AG7" i="67"/>
  <c r="AG23" i="67" s="1"/>
  <c r="AG40" i="67" s="1"/>
  <c r="AC7" i="67"/>
  <c r="AC23" i="67" s="1"/>
  <c r="AC40" i="67" s="1"/>
  <c r="L21" i="102"/>
  <c r="H21" i="102"/>
  <c r="D21" i="102"/>
  <c r="K20" i="102"/>
  <c r="G20" i="102"/>
  <c r="C20" i="102"/>
  <c r="L7" i="67"/>
  <c r="L23" i="67" s="1"/>
  <c r="L40" i="67" s="1"/>
  <c r="H7" i="67"/>
  <c r="H23" i="67" s="1"/>
  <c r="H40" i="67" s="1"/>
  <c r="D7" i="67"/>
  <c r="D23" i="67" s="1"/>
  <c r="AG5" i="67"/>
  <c r="AG21" i="67" s="1"/>
  <c r="AG38" i="67" s="1"/>
  <c r="AC5" i="67"/>
  <c r="AC21" i="67" s="1"/>
  <c r="AC38" i="67" s="1"/>
  <c r="K21" i="102"/>
  <c r="G21" i="102"/>
  <c r="C21" i="102"/>
  <c r="Y21" i="102"/>
  <c r="U21" i="102"/>
  <c r="Q21" i="102"/>
  <c r="AA41" i="85"/>
  <c r="AF40" i="85"/>
  <c r="X40" i="85"/>
  <c r="P40" i="85"/>
  <c r="H40" i="85"/>
  <c r="AA46" i="85"/>
  <c r="AE40" i="85"/>
  <c r="W40" i="85"/>
  <c r="O40" i="85"/>
  <c r="G40" i="85"/>
  <c r="AF33" i="85"/>
  <c r="AB40" i="85"/>
  <c r="L40" i="85"/>
  <c r="AJ33" i="85"/>
  <c r="D33" i="85"/>
  <c r="AI40" i="85"/>
  <c r="K40" i="85"/>
  <c r="W33" i="85"/>
  <c r="P33" i="85"/>
  <c r="AJ40" i="85"/>
  <c r="T40" i="85"/>
  <c r="D40" i="85"/>
  <c r="X33" i="85"/>
  <c r="L33" i="85"/>
  <c r="AA43" i="85"/>
  <c r="AA40" i="85"/>
  <c r="S40" i="85"/>
  <c r="C40" i="85"/>
  <c r="AB33" i="85"/>
  <c r="T33" i="85"/>
  <c r="O33" i="85"/>
  <c r="H33" i="85"/>
  <c r="AK40" i="85"/>
  <c r="AG40" i="85"/>
  <c r="AC40" i="85"/>
  <c r="Y40" i="85"/>
  <c r="U40" i="85"/>
  <c r="Q40" i="85"/>
  <c r="M40" i="85"/>
  <c r="I40" i="85"/>
  <c r="E40" i="85"/>
  <c r="AK33" i="85"/>
  <c r="U33" i="85"/>
  <c r="E33" i="85"/>
  <c r="AH40" i="85"/>
  <c r="AD40" i="85"/>
  <c r="Z40" i="85"/>
  <c r="V40" i="85"/>
  <c r="R40" i="85"/>
  <c r="N40" i="85"/>
  <c r="J40" i="85"/>
  <c r="F40" i="85"/>
  <c r="M43" i="85"/>
  <c r="Y33" i="85"/>
  <c r="I33" i="85"/>
  <c r="M46" i="85"/>
  <c r="X40" i="73"/>
  <c r="T40" i="73"/>
  <c r="P40" i="73"/>
  <c r="L40" i="73"/>
  <c r="H40" i="73"/>
  <c r="D40" i="73"/>
  <c r="AJ40" i="73"/>
  <c r="AF40" i="73"/>
  <c r="AB40" i="73"/>
  <c r="U40" i="73"/>
  <c r="Q40" i="73"/>
  <c r="M40" i="73"/>
  <c r="I40" i="73"/>
  <c r="E40" i="73"/>
  <c r="AG40" i="73"/>
  <c r="AC40" i="73"/>
  <c r="Y40" i="73"/>
  <c r="AA41" i="73"/>
  <c r="S40" i="73"/>
  <c r="K40" i="73"/>
  <c r="C40" i="73"/>
  <c r="AE40" i="73"/>
  <c r="V40" i="73"/>
  <c r="F40" i="73"/>
  <c r="W40" i="73"/>
  <c r="O40" i="73"/>
  <c r="G40" i="73"/>
  <c r="AA46" i="73"/>
  <c r="AI40" i="73"/>
  <c r="AA40" i="73"/>
  <c r="AA43" i="73"/>
  <c r="N40" i="73"/>
  <c r="AD40" i="73"/>
  <c r="R40" i="73"/>
  <c r="J40" i="73"/>
  <c r="AH40" i="73"/>
  <c r="Z40" i="73"/>
  <c r="Q33" i="73"/>
  <c r="M41" i="73"/>
  <c r="AK40" i="73"/>
  <c r="B7" i="90"/>
  <c r="C7" i="90"/>
  <c r="D7" i="90"/>
  <c r="E7" i="90"/>
  <c r="B7" i="89"/>
  <c r="C7" i="89"/>
  <c r="D7" i="89"/>
  <c r="E7" i="89"/>
  <c r="B7" i="109"/>
  <c r="C7" i="109"/>
  <c r="D7" i="109"/>
  <c r="E7" i="109"/>
  <c r="E7" i="108"/>
  <c r="B7" i="108"/>
  <c r="C7" i="108"/>
  <c r="D7" i="108"/>
  <c r="B7" i="88"/>
  <c r="C7" i="88"/>
  <c r="D7" i="88"/>
  <c r="E7" i="88"/>
  <c r="B4" i="87"/>
  <c r="C4" i="87"/>
  <c r="C4" i="108" s="1"/>
  <c r="D4" i="87"/>
  <c r="E4" i="87"/>
  <c r="E4" i="89" s="1"/>
  <c r="B5" i="87"/>
  <c r="B5" i="88" s="1"/>
  <c r="C5" i="87"/>
  <c r="D5" i="87"/>
  <c r="D5" i="89" s="1"/>
  <c r="E5" i="87"/>
  <c r="B7" i="87"/>
  <c r="C7" i="87"/>
  <c r="D7" i="87"/>
  <c r="E7" i="87"/>
  <c r="M29" i="102" l="1"/>
  <c r="M13" i="67"/>
  <c r="M29" i="67" s="1"/>
  <c r="M46" i="67" s="1"/>
  <c r="M10" i="67"/>
  <c r="M26" i="67" s="1"/>
  <c r="M43" i="67" s="1"/>
  <c r="M26" i="102"/>
  <c r="AA10" i="75"/>
  <c r="AA10" i="99"/>
  <c r="AA10" i="81"/>
  <c r="AA10" i="71"/>
  <c r="AA10" i="80"/>
  <c r="AA10" i="98"/>
  <c r="AA10" i="72"/>
  <c r="AA10" i="69"/>
  <c r="M11" i="102"/>
  <c r="M11" i="101"/>
  <c r="M27" i="101" s="1"/>
  <c r="M11" i="73"/>
  <c r="M27" i="73" s="1"/>
  <c r="M44" i="73" s="1"/>
  <c r="M11" i="76"/>
  <c r="M27" i="76" s="1"/>
  <c r="M44" i="76" s="1"/>
  <c r="M11" i="85"/>
  <c r="M27" i="85" s="1"/>
  <c r="M44" i="85" s="1"/>
  <c r="AA10" i="67"/>
  <c r="AA26" i="67" s="1"/>
  <c r="AA43" i="67" s="1"/>
  <c r="AA26" i="102"/>
  <c r="AO13" i="75"/>
  <c r="AO13" i="99"/>
  <c r="AO13" i="72"/>
  <c r="AO13" i="81"/>
  <c r="AO13" i="71"/>
  <c r="AO13" i="98"/>
  <c r="AO13" i="80"/>
  <c r="AO13" i="69"/>
  <c r="AA14" i="76"/>
  <c r="AA30" i="76" s="1"/>
  <c r="AA47" i="76" s="1"/>
  <c r="AA14" i="102"/>
  <c r="AA14" i="101"/>
  <c r="AA30" i="101" s="1"/>
  <c r="AA14" i="85"/>
  <c r="AA30" i="85" s="1"/>
  <c r="AA47" i="85" s="1"/>
  <c r="AA14" i="73"/>
  <c r="AA30" i="73" s="1"/>
  <c r="AA47" i="73" s="1"/>
  <c r="AA13" i="75"/>
  <c r="AA13" i="81"/>
  <c r="AA13" i="99"/>
  <c r="AA13" i="71"/>
  <c r="AA13" i="98"/>
  <c r="AA13" i="80"/>
  <c r="AA13" i="69"/>
  <c r="AA13" i="72"/>
  <c r="M14" i="102"/>
  <c r="M14" i="101"/>
  <c r="M30" i="101" s="1"/>
  <c r="M14" i="73"/>
  <c r="M30" i="73" s="1"/>
  <c r="M47" i="73" s="1"/>
  <c r="M14" i="76"/>
  <c r="M30" i="76" s="1"/>
  <c r="M47" i="76" s="1"/>
  <c r="M14" i="85"/>
  <c r="M30" i="85" s="1"/>
  <c r="M47" i="85" s="1"/>
  <c r="M24" i="102"/>
  <c r="M8" i="67"/>
  <c r="M24" i="67" s="1"/>
  <c r="M41" i="67" s="1"/>
  <c r="AA8" i="67"/>
  <c r="AA24" i="67" s="1"/>
  <c r="AA41" i="67" s="1"/>
  <c r="AA24" i="102"/>
  <c r="AO10" i="75"/>
  <c r="AO10" i="99"/>
  <c r="AO10" i="81"/>
  <c r="AO10" i="72"/>
  <c r="AO10" i="71"/>
  <c r="AO10" i="98"/>
  <c r="AO10" i="80"/>
  <c r="AO10" i="69"/>
  <c r="AA11" i="102"/>
  <c r="AA11" i="101"/>
  <c r="AA27" i="101" s="1"/>
  <c r="AA11" i="76"/>
  <c r="AA27" i="76" s="1"/>
  <c r="AA44" i="76" s="1"/>
  <c r="AA11" i="85"/>
  <c r="AA27" i="85" s="1"/>
  <c r="AA44" i="85" s="1"/>
  <c r="AA11" i="73"/>
  <c r="AA27" i="73" s="1"/>
  <c r="AA44" i="73" s="1"/>
  <c r="B5" i="90"/>
  <c r="C4" i="109"/>
  <c r="D5" i="108"/>
  <c r="E4" i="108"/>
  <c r="E4" i="109"/>
  <c r="D5" i="90"/>
  <c r="D5" i="109"/>
  <c r="B13" i="90"/>
  <c r="B13" i="109"/>
  <c r="B13" i="89"/>
  <c r="B13" i="108"/>
  <c r="B13" i="87"/>
  <c r="B13" i="88"/>
  <c r="B10" i="109"/>
  <c r="B10" i="89"/>
  <c r="B10" i="90"/>
  <c r="B10" i="108"/>
  <c r="B10" i="87"/>
  <c r="B10" i="88"/>
  <c r="B8" i="89"/>
  <c r="B8" i="108"/>
  <c r="B8" i="109"/>
  <c r="B8" i="90"/>
  <c r="B8" i="88"/>
  <c r="B8" i="87"/>
  <c r="E5" i="109"/>
  <c r="E5" i="108"/>
  <c r="E5" i="89"/>
  <c r="E5" i="90"/>
  <c r="B4" i="109"/>
  <c r="B4" i="90"/>
  <c r="B4" i="108"/>
  <c r="B4" i="88"/>
  <c r="B4" i="89"/>
  <c r="E5" i="88"/>
  <c r="C5" i="90"/>
  <c r="C5" i="108"/>
  <c r="C5" i="88"/>
  <c r="C5" i="109"/>
  <c r="D4" i="90"/>
  <c r="D4" i="109"/>
  <c r="D4" i="89"/>
  <c r="D4" i="108"/>
  <c r="D4" i="88"/>
  <c r="C5" i="89"/>
  <c r="D5" i="88"/>
  <c r="E4" i="88"/>
  <c r="B5" i="108"/>
  <c r="B5" i="89"/>
  <c r="E4" i="90"/>
  <c r="B5" i="109"/>
  <c r="C4" i="90"/>
  <c r="C4" i="88"/>
  <c r="C4" i="89"/>
  <c r="AH21" i="3"/>
  <c r="AH19" i="3"/>
  <c r="AH17" i="3"/>
  <c r="AH15" i="3"/>
  <c r="AH12" i="3"/>
  <c r="AH9" i="3"/>
  <c r="AH7" i="3"/>
  <c r="AH12" i="75" l="1"/>
  <c r="AH12" i="99"/>
  <c r="AH12" i="72"/>
  <c r="AH12" i="81"/>
  <c r="AH12" i="71"/>
  <c r="AH12" i="98"/>
  <c r="AH12" i="80"/>
  <c r="AH12" i="69"/>
  <c r="T13" i="76"/>
  <c r="T29" i="76" s="1"/>
  <c r="T46" i="76" s="1"/>
  <c r="T13" i="102"/>
  <c r="T13" i="101"/>
  <c r="T29" i="101" s="1"/>
  <c r="T13" i="85"/>
  <c r="T29" i="85" s="1"/>
  <c r="T46" i="85" s="1"/>
  <c r="T13" i="73"/>
  <c r="T29" i="73" s="1"/>
  <c r="T46" i="73" s="1"/>
  <c r="AH21" i="75"/>
  <c r="AH21" i="99"/>
  <c r="AH21" i="81"/>
  <c r="AH21" i="72"/>
  <c r="AH21" i="71"/>
  <c r="AH21" i="69"/>
  <c r="AH21" i="80"/>
  <c r="AH21" i="98"/>
  <c r="AA11" i="67"/>
  <c r="AA27" i="67" s="1"/>
  <c r="AA44" i="67" s="1"/>
  <c r="AA27" i="102"/>
  <c r="M11" i="67"/>
  <c r="M27" i="67" s="1"/>
  <c r="M44" i="67" s="1"/>
  <c r="M27" i="102"/>
  <c r="AH15" i="75"/>
  <c r="AH15" i="99"/>
  <c r="AH15" i="81"/>
  <c r="AH15" i="72"/>
  <c r="AH15" i="71"/>
  <c r="AH15" i="69"/>
  <c r="AH15" i="98"/>
  <c r="AH15" i="80"/>
  <c r="AH7" i="75"/>
  <c r="AH7" i="99"/>
  <c r="AH7" i="81"/>
  <c r="AH7" i="72"/>
  <c r="AH7" i="98"/>
  <c r="AH7" i="71"/>
  <c r="AH7" i="69"/>
  <c r="AH7" i="80"/>
  <c r="T8" i="101"/>
  <c r="T24" i="101" s="1"/>
  <c r="T8" i="85"/>
  <c r="T24" i="85" s="1"/>
  <c r="T41" i="85" s="1"/>
  <c r="T8" i="73"/>
  <c r="T24" i="73" s="1"/>
  <c r="T41" i="73" s="1"/>
  <c r="T8" i="102"/>
  <c r="T8" i="76"/>
  <c r="T24" i="76" s="1"/>
  <c r="T41" i="76" s="1"/>
  <c r="AH17" i="75"/>
  <c r="AH17" i="99"/>
  <c r="AH17" i="81"/>
  <c r="AH17" i="72"/>
  <c r="AH17" i="71"/>
  <c r="AH17" i="69"/>
  <c r="AH17" i="80"/>
  <c r="AH17" i="98"/>
  <c r="AA14" i="67"/>
  <c r="AA30" i="67" s="1"/>
  <c r="AA47" i="67" s="1"/>
  <c r="AA30" i="102"/>
  <c r="M30" i="102"/>
  <c r="M14" i="67"/>
  <c r="M30" i="67" s="1"/>
  <c r="M47" i="67" s="1"/>
  <c r="AH9" i="75"/>
  <c r="AH9" i="99"/>
  <c r="AH9" i="81"/>
  <c r="AH9" i="72"/>
  <c r="AH9" i="71"/>
  <c r="AH9" i="98"/>
  <c r="AH9" i="69"/>
  <c r="AH9" i="80"/>
  <c r="T10" i="76"/>
  <c r="T26" i="76" s="1"/>
  <c r="T43" i="76" s="1"/>
  <c r="T10" i="102"/>
  <c r="T10" i="101"/>
  <c r="T26" i="101" s="1"/>
  <c r="T10" i="85"/>
  <c r="T26" i="85" s="1"/>
  <c r="T43" i="85" s="1"/>
  <c r="T10" i="73"/>
  <c r="T26" i="73" s="1"/>
  <c r="T43" i="73" s="1"/>
  <c r="AH19" i="75"/>
  <c r="AH19" i="99"/>
  <c r="AH19" i="81"/>
  <c r="AH19" i="72"/>
  <c r="AH19" i="71"/>
  <c r="AH19" i="98"/>
  <c r="AH19" i="80"/>
  <c r="AH19" i="69"/>
  <c r="B14" i="89"/>
  <c r="B14" i="109"/>
  <c r="B14" i="108"/>
  <c r="B14" i="90"/>
  <c r="B14" i="88"/>
  <c r="B14" i="87"/>
  <c r="AH13" i="3"/>
  <c r="B11" i="90"/>
  <c r="B11" i="108"/>
  <c r="B11" i="88"/>
  <c r="B11" i="87"/>
  <c r="B11" i="109"/>
  <c r="B11" i="89"/>
  <c r="AH10" i="3"/>
  <c r="T13" i="67" l="1"/>
  <c r="T29" i="67" s="1"/>
  <c r="T46" i="67" s="1"/>
  <c r="T29" i="102"/>
  <c r="T10" i="67"/>
  <c r="T26" i="67" s="1"/>
  <c r="T43" i="67" s="1"/>
  <c r="T26" i="102"/>
  <c r="AH10" i="99"/>
  <c r="AH10" i="75"/>
  <c r="AH10" i="81"/>
  <c r="AH10" i="72"/>
  <c r="AH10" i="98"/>
  <c r="AH10" i="71"/>
  <c r="AH10" i="69"/>
  <c r="AH10" i="80"/>
  <c r="T11" i="76"/>
  <c r="T27" i="76" s="1"/>
  <c r="T44" i="76" s="1"/>
  <c r="T11" i="102"/>
  <c r="T11" i="85"/>
  <c r="T27" i="85" s="1"/>
  <c r="T44" i="85" s="1"/>
  <c r="T11" i="101"/>
  <c r="T27" i="101" s="1"/>
  <c r="T11" i="73"/>
  <c r="T27" i="73" s="1"/>
  <c r="T44" i="73" s="1"/>
  <c r="AH13" i="99"/>
  <c r="AH13" i="75"/>
  <c r="AH13" i="81"/>
  <c r="AH13" i="72"/>
  <c r="AH13" i="71"/>
  <c r="AH13" i="80"/>
  <c r="AH13" i="69"/>
  <c r="AH13" i="98"/>
  <c r="T14" i="102"/>
  <c r="T14" i="85"/>
  <c r="T30" i="85" s="1"/>
  <c r="T47" i="85" s="1"/>
  <c r="T14" i="101"/>
  <c r="T30" i="101" s="1"/>
  <c r="T14" i="73"/>
  <c r="T30" i="73" s="1"/>
  <c r="T47" i="73" s="1"/>
  <c r="T14" i="76"/>
  <c r="T30" i="76" s="1"/>
  <c r="T47" i="76" s="1"/>
  <c r="T8" i="67"/>
  <c r="T24" i="67" s="1"/>
  <c r="T41" i="67" s="1"/>
  <c r="T24" i="102"/>
  <c r="X21" i="3"/>
  <c r="X19" i="3"/>
  <c r="X17" i="3"/>
  <c r="X15" i="3"/>
  <c r="X12" i="3"/>
  <c r="X9" i="3"/>
  <c r="X7" i="3"/>
  <c r="V21" i="3"/>
  <c r="V19" i="3"/>
  <c r="V17" i="3"/>
  <c r="V15" i="3"/>
  <c r="V12" i="3"/>
  <c r="V9" i="3"/>
  <c r="V7" i="3"/>
  <c r="V17" i="75" l="1"/>
  <c r="V17" i="99"/>
  <c r="V17" i="72"/>
  <c r="V17" i="81"/>
  <c r="V17" i="71"/>
  <c r="V17" i="98"/>
  <c r="V17" i="69"/>
  <c r="V17" i="80"/>
  <c r="T14" i="67"/>
  <c r="T30" i="67" s="1"/>
  <c r="T47" i="67" s="1"/>
  <c r="T30" i="102"/>
  <c r="V19" i="75"/>
  <c r="V19" i="99"/>
  <c r="V19" i="81"/>
  <c r="V19" i="72"/>
  <c r="V19" i="71"/>
  <c r="V19" i="80"/>
  <c r="V19" i="98"/>
  <c r="V19" i="69"/>
  <c r="T11" i="67"/>
  <c r="T27" i="67" s="1"/>
  <c r="T44" i="67" s="1"/>
  <c r="T27" i="102"/>
  <c r="V12" i="75"/>
  <c r="V12" i="99"/>
  <c r="V12" i="81"/>
  <c r="V12" i="72"/>
  <c r="V12" i="71"/>
  <c r="V12" i="80"/>
  <c r="V12" i="98"/>
  <c r="V12" i="69"/>
  <c r="H13" i="102"/>
  <c r="H13" i="101"/>
  <c r="H29" i="101" s="1"/>
  <c r="H13" i="76"/>
  <c r="H29" i="76" s="1"/>
  <c r="H46" i="76" s="1"/>
  <c r="H13" i="85"/>
  <c r="H29" i="85" s="1"/>
  <c r="H46" i="85" s="1"/>
  <c r="H13" i="73"/>
  <c r="H29" i="73" s="1"/>
  <c r="H46" i="73" s="1"/>
  <c r="V21" i="75"/>
  <c r="V21" i="99"/>
  <c r="V21" i="81"/>
  <c r="V21" i="72"/>
  <c r="V21" i="71"/>
  <c r="V21" i="98"/>
  <c r="V21" i="69"/>
  <c r="V21" i="80"/>
  <c r="X15" i="75"/>
  <c r="X15" i="99"/>
  <c r="X15" i="81"/>
  <c r="X15" i="72"/>
  <c r="X15" i="98"/>
  <c r="X15" i="80"/>
  <c r="X15" i="71"/>
  <c r="X15" i="69"/>
  <c r="V7" i="75"/>
  <c r="V7" i="99"/>
  <c r="V7" i="81"/>
  <c r="V7" i="72"/>
  <c r="V7" i="98"/>
  <c r="V7" i="71"/>
  <c r="V7" i="80"/>
  <c r="V7" i="69"/>
  <c r="H8" i="76"/>
  <c r="H24" i="76" s="1"/>
  <c r="H41" i="76" s="1"/>
  <c r="H8" i="85"/>
  <c r="H24" i="85" s="1"/>
  <c r="H41" i="85" s="1"/>
  <c r="H8" i="102"/>
  <c r="H8" i="101"/>
  <c r="H24" i="101" s="1"/>
  <c r="H8" i="73"/>
  <c r="H24" i="73" s="1"/>
  <c r="H41" i="73" s="1"/>
  <c r="X9" i="75"/>
  <c r="X9" i="99"/>
  <c r="X9" i="72"/>
  <c r="X9" i="81"/>
  <c r="X9" i="71"/>
  <c r="X9" i="98"/>
  <c r="X9" i="80"/>
  <c r="X9" i="69"/>
  <c r="J10" i="76"/>
  <c r="J26" i="76" s="1"/>
  <c r="J43" i="76" s="1"/>
  <c r="J10" i="102"/>
  <c r="J10" i="101"/>
  <c r="J26" i="101" s="1"/>
  <c r="J10" i="85"/>
  <c r="J26" i="85" s="1"/>
  <c r="J43" i="85" s="1"/>
  <c r="J10" i="73"/>
  <c r="J26" i="73" s="1"/>
  <c r="J43" i="73" s="1"/>
  <c r="X19" i="75"/>
  <c r="X19" i="99"/>
  <c r="X19" i="81"/>
  <c r="X19" i="72"/>
  <c r="X19" i="71"/>
  <c r="X19" i="98"/>
  <c r="X19" i="80"/>
  <c r="X19" i="69"/>
  <c r="V9" i="75"/>
  <c r="V9" i="99"/>
  <c r="V9" i="81"/>
  <c r="V9" i="72"/>
  <c r="V9" i="71"/>
  <c r="V9" i="98"/>
  <c r="V9" i="80"/>
  <c r="V9" i="69"/>
  <c r="H10" i="76"/>
  <c r="H26" i="76" s="1"/>
  <c r="H43" i="76" s="1"/>
  <c r="H10" i="102"/>
  <c r="H10" i="101"/>
  <c r="H26" i="101" s="1"/>
  <c r="H10" i="85"/>
  <c r="H26" i="85" s="1"/>
  <c r="H43" i="85" s="1"/>
  <c r="H10" i="73"/>
  <c r="H26" i="73" s="1"/>
  <c r="H43" i="73" s="1"/>
  <c r="X12" i="75"/>
  <c r="X12" i="99"/>
  <c r="X12" i="72"/>
  <c r="X12" i="81"/>
  <c r="X12" i="71"/>
  <c r="X12" i="98"/>
  <c r="X12" i="80"/>
  <c r="X12" i="69"/>
  <c r="J13" i="76"/>
  <c r="J29" i="76" s="1"/>
  <c r="J46" i="76" s="1"/>
  <c r="J13" i="102"/>
  <c r="J13" i="101"/>
  <c r="J29" i="101" s="1"/>
  <c r="J13" i="85"/>
  <c r="J29" i="85" s="1"/>
  <c r="J46" i="85" s="1"/>
  <c r="J13" i="73"/>
  <c r="J29" i="73" s="1"/>
  <c r="J46" i="73" s="1"/>
  <c r="X21" i="75"/>
  <c r="X21" i="99"/>
  <c r="X21" i="81"/>
  <c r="X21" i="98"/>
  <c r="X21" i="80"/>
  <c r="X21" i="69"/>
  <c r="X21" i="72"/>
  <c r="X21" i="71"/>
  <c r="V15" i="75"/>
  <c r="V15" i="99"/>
  <c r="V15" i="81"/>
  <c r="V15" i="72"/>
  <c r="V15" i="71"/>
  <c r="V15" i="80"/>
  <c r="V15" i="69"/>
  <c r="V15" i="98"/>
  <c r="X7" i="99"/>
  <c r="X7" i="75"/>
  <c r="X7" i="72"/>
  <c r="X7" i="81"/>
  <c r="X7" i="98"/>
  <c r="X7" i="80"/>
  <c r="X7" i="69"/>
  <c r="X7" i="71"/>
  <c r="J8" i="76"/>
  <c r="J24" i="76" s="1"/>
  <c r="J41" i="76" s="1"/>
  <c r="J8" i="102"/>
  <c r="J8" i="85"/>
  <c r="J24" i="85" s="1"/>
  <c r="J41" i="85" s="1"/>
  <c r="J8" i="73"/>
  <c r="J24" i="73" s="1"/>
  <c r="J41" i="73" s="1"/>
  <c r="J8" i="101"/>
  <c r="J24" i="101" s="1"/>
  <c r="X17" i="75"/>
  <c r="X17" i="81"/>
  <c r="X17" i="99"/>
  <c r="X17" i="72"/>
  <c r="X17" i="71"/>
  <c r="X17" i="98"/>
  <c r="X17" i="80"/>
  <c r="X17" i="69"/>
  <c r="X13" i="3"/>
  <c r="V10" i="3"/>
  <c r="V13" i="3"/>
  <c r="X10" i="3"/>
  <c r="X10" i="75" l="1"/>
  <c r="X10" i="99"/>
  <c r="X10" i="81"/>
  <c r="X10" i="72"/>
  <c r="X10" i="80"/>
  <c r="X10" i="71"/>
  <c r="X10" i="69"/>
  <c r="X10" i="98"/>
  <c r="J11" i="76"/>
  <c r="J27" i="76" s="1"/>
  <c r="J44" i="76" s="1"/>
  <c r="J11" i="102"/>
  <c r="J11" i="101"/>
  <c r="J27" i="101" s="1"/>
  <c r="J11" i="85"/>
  <c r="J27" i="85" s="1"/>
  <c r="J44" i="85" s="1"/>
  <c r="J11" i="73"/>
  <c r="J27" i="73" s="1"/>
  <c r="J44" i="73" s="1"/>
  <c r="J24" i="102"/>
  <c r="J8" i="67"/>
  <c r="J24" i="67" s="1"/>
  <c r="J41" i="67" s="1"/>
  <c r="J29" i="102"/>
  <c r="J13" i="67"/>
  <c r="J29" i="67" s="1"/>
  <c r="J46" i="67" s="1"/>
  <c r="H29" i="102"/>
  <c r="H13" i="67"/>
  <c r="H29" i="67" s="1"/>
  <c r="H46" i="67" s="1"/>
  <c r="V13" i="75"/>
  <c r="V13" i="99"/>
  <c r="V13" i="81"/>
  <c r="V13" i="72"/>
  <c r="V13" i="71"/>
  <c r="V13" i="98"/>
  <c r="V13" i="69"/>
  <c r="V13" i="80"/>
  <c r="H14" i="76"/>
  <c r="H30" i="76" s="1"/>
  <c r="H47" i="76" s="1"/>
  <c r="H14" i="101"/>
  <c r="H30" i="101" s="1"/>
  <c r="H14" i="85"/>
  <c r="H30" i="85" s="1"/>
  <c r="H47" i="85" s="1"/>
  <c r="H14" i="102"/>
  <c r="H14" i="73"/>
  <c r="H30" i="73" s="1"/>
  <c r="H47" i="73" s="1"/>
  <c r="J26" i="102"/>
  <c r="J10" i="67"/>
  <c r="J26" i="67" s="1"/>
  <c r="J43" i="67" s="1"/>
  <c r="V10" i="75"/>
  <c r="V10" i="99"/>
  <c r="V10" i="72"/>
  <c r="V10" i="98"/>
  <c r="V10" i="81"/>
  <c r="V10" i="71"/>
  <c r="V10" i="69"/>
  <c r="V10" i="80"/>
  <c r="H11" i="102"/>
  <c r="H11" i="76"/>
  <c r="H27" i="76" s="1"/>
  <c r="H44" i="76" s="1"/>
  <c r="H11" i="85"/>
  <c r="H27" i="85" s="1"/>
  <c r="H44" i="85" s="1"/>
  <c r="H11" i="73"/>
  <c r="H27" i="73" s="1"/>
  <c r="H44" i="73" s="1"/>
  <c r="H11" i="101"/>
  <c r="H27" i="101" s="1"/>
  <c r="H10" i="67"/>
  <c r="H26" i="67" s="1"/>
  <c r="H43" i="67" s="1"/>
  <c r="H26" i="102"/>
  <c r="H8" i="67"/>
  <c r="H24" i="67" s="1"/>
  <c r="H41" i="67" s="1"/>
  <c r="H24" i="102"/>
  <c r="X13" i="75"/>
  <c r="X13" i="99"/>
  <c r="X13" i="81"/>
  <c r="X13" i="72"/>
  <c r="X13" i="98"/>
  <c r="X13" i="80"/>
  <c r="X13" i="69"/>
  <c r="X13" i="71"/>
  <c r="J14" i="76"/>
  <c r="J30" i="76" s="1"/>
  <c r="J47" i="76" s="1"/>
  <c r="J14" i="102"/>
  <c r="J14" i="85"/>
  <c r="J30" i="85" s="1"/>
  <c r="J47" i="85" s="1"/>
  <c r="J14" i="101"/>
  <c r="J30" i="101" s="1"/>
  <c r="J14" i="73"/>
  <c r="J30" i="73" s="1"/>
  <c r="J47" i="73" s="1"/>
  <c r="J11" i="67" l="1"/>
  <c r="J27" i="67" s="1"/>
  <c r="J44" i="67" s="1"/>
  <c r="J27" i="102"/>
  <c r="H11" i="67"/>
  <c r="H27" i="67" s="1"/>
  <c r="H44" i="67" s="1"/>
  <c r="H27" i="102"/>
  <c r="J30" i="102"/>
  <c r="J14" i="67"/>
  <c r="J30" i="67" s="1"/>
  <c r="J47" i="67" s="1"/>
  <c r="H14" i="67"/>
  <c r="H30" i="67" s="1"/>
  <c r="H47" i="67" s="1"/>
  <c r="H30" i="102"/>
  <c r="O21" i="3"/>
  <c r="O19" i="3"/>
  <c r="O17" i="3"/>
  <c r="O15" i="3"/>
  <c r="O12" i="3"/>
  <c r="O9" i="3"/>
  <c r="O7" i="3"/>
  <c r="O12" i="75" l="1"/>
  <c r="O12" i="81"/>
  <c r="O12" i="99"/>
  <c r="O12" i="98"/>
  <c r="O12" i="80"/>
  <c r="O12" i="71"/>
  <c r="O12" i="72"/>
  <c r="O12" i="69"/>
  <c r="O21" i="75"/>
  <c r="O21" i="99"/>
  <c r="O21" i="72"/>
  <c r="O21" i="81"/>
  <c r="O21" i="71"/>
  <c r="O21" i="98"/>
  <c r="O21" i="80"/>
  <c r="O21" i="69"/>
  <c r="O15" i="75"/>
  <c r="O15" i="81"/>
  <c r="O15" i="99"/>
  <c r="O15" i="71"/>
  <c r="O15" i="98"/>
  <c r="O15" i="80"/>
  <c r="O15" i="72"/>
  <c r="O15" i="69"/>
  <c r="O7" i="75"/>
  <c r="O7" i="99"/>
  <c r="O7" i="81"/>
  <c r="O7" i="72"/>
  <c r="O7" i="71"/>
  <c r="O7" i="80"/>
  <c r="O7" i="98"/>
  <c r="O7" i="69"/>
  <c r="O17" i="75"/>
  <c r="O17" i="81"/>
  <c r="O17" i="99"/>
  <c r="O17" i="72"/>
  <c r="O17" i="71"/>
  <c r="O17" i="98"/>
  <c r="O17" i="80"/>
  <c r="O17" i="69"/>
  <c r="O9" i="75"/>
  <c r="O9" i="99"/>
  <c r="O9" i="81"/>
  <c r="O9" i="72"/>
  <c r="O9" i="80"/>
  <c r="O9" i="71"/>
  <c r="O9" i="98"/>
  <c r="O9" i="69"/>
  <c r="O19" i="75"/>
  <c r="O19" i="99"/>
  <c r="O19" i="81"/>
  <c r="O19" i="72"/>
  <c r="O19" i="98"/>
  <c r="O19" i="80"/>
  <c r="O19" i="71"/>
  <c r="O19" i="69"/>
  <c r="O10" i="3"/>
  <c r="O13" i="3"/>
  <c r="O13" i="75" l="1"/>
  <c r="O13" i="99"/>
  <c r="O13" i="81"/>
  <c r="O13" i="71"/>
  <c r="O13" i="72"/>
  <c r="O13" i="98"/>
  <c r="O13" i="80"/>
  <c r="O13" i="69"/>
  <c r="O10" i="75"/>
  <c r="O10" i="99"/>
  <c r="O10" i="81"/>
  <c r="O10" i="72"/>
  <c r="O10" i="71"/>
  <c r="O10" i="98"/>
  <c r="O10" i="80"/>
  <c r="O10" i="69"/>
  <c r="AJ21" i="3"/>
  <c r="AJ19" i="3"/>
  <c r="AJ17" i="3"/>
  <c r="AJ15" i="3"/>
  <c r="AJ12" i="3"/>
  <c r="AJ9" i="3"/>
  <c r="AJ7" i="3"/>
  <c r="AJ9" i="99" l="1"/>
  <c r="AJ9" i="75"/>
  <c r="AJ9" i="72"/>
  <c r="AJ9" i="81"/>
  <c r="AJ9" i="71"/>
  <c r="AJ9" i="98"/>
  <c r="AJ9" i="80"/>
  <c r="AJ9" i="69"/>
  <c r="V10" i="76"/>
  <c r="V26" i="76" s="1"/>
  <c r="V43" i="76" s="1"/>
  <c r="V10" i="102"/>
  <c r="V10" i="101"/>
  <c r="V26" i="101" s="1"/>
  <c r="V10" i="73"/>
  <c r="V26" i="73" s="1"/>
  <c r="V43" i="73" s="1"/>
  <c r="V10" i="85"/>
  <c r="V26" i="85" s="1"/>
  <c r="V43" i="85" s="1"/>
  <c r="AJ12" i="75"/>
  <c r="AJ12" i="81"/>
  <c r="AJ12" i="99"/>
  <c r="AJ12" i="72"/>
  <c r="AJ12" i="71"/>
  <c r="AJ12" i="98"/>
  <c r="AJ12" i="80"/>
  <c r="AJ12" i="69"/>
  <c r="V13" i="76"/>
  <c r="V29" i="76" s="1"/>
  <c r="V46" i="76" s="1"/>
  <c r="V13" i="102"/>
  <c r="V13" i="101"/>
  <c r="V29" i="101" s="1"/>
  <c r="V13" i="85"/>
  <c r="V29" i="85" s="1"/>
  <c r="V46" i="85" s="1"/>
  <c r="V13" i="73"/>
  <c r="V29" i="73" s="1"/>
  <c r="V46" i="73" s="1"/>
  <c r="AJ15" i="75"/>
  <c r="AJ15" i="81"/>
  <c r="AJ15" i="99"/>
  <c r="AJ15" i="72"/>
  <c r="AJ15" i="71"/>
  <c r="AJ15" i="98"/>
  <c r="AJ15" i="80"/>
  <c r="AJ15" i="69"/>
  <c r="AJ19" i="75"/>
  <c r="AJ19" i="81"/>
  <c r="AJ19" i="99"/>
  <c r="AJ19" i="72"/>
  <c r="AJ19" i="71"/>
  <c r="AJ19" i="98"/>
  <c r="AJ19" i="80"/>
  <c r="AJ19" i="69"/>
  <c r="AJ21" i="75"/>
  <c r="AJ21" i="99"/>
  <c r="AJ21" i="81"/>
  <c r="AJ21" i="72"/>
  <c r="AJ21" i="71"/>
  <c r="AJ21" i="98"/>
  <c r="AJ21" i="80"/>
  <c r="AJ21" i="69"/>
  <c r="AJ7" i="99"/>
  <c r="AJ7" i="75"/>
  <c r="AJ7" i="72"/>
  <c r="AJ7" i="81"/>
  <c r="AJ7" i="71"/>
  <c r="AJ7" i="80"/>
  <c r="AJ7" i="98"/>
  <c r="AJ7" i="69"/>
  <c r="V8" i="76"/>
  <c r="V24" i="76" s="1"/>
  <c r="V41" i="76" s="1"/>
  <c r="V8" i="102"/>
  <c r="V8" i="101"/>
  <c r="V24" i="101" s="1"/>
  <c r="V8" i="73"/>
  <c r="V24" i="73" s="1"/>
  <c r="V41" i="73" s="1"/>
  <c r="V8" i="85"/>
  <c r="V24" i="85" s="1"/>
  <c r="V41" i="85" s="1"/>
  <c r="AJ17" i="75"/>
  <c r="AJ17" i="99"/>
  <c r="AJ17" i="81"/>
  <c r="AJ17" i="72"/>
  <c r="AJ17" i="98"/>
  <c r="AJ17" i="80"/>
  <c r="AJ17" i="71"/>
  <c r="AJ17" i="69"/>
  <c r="AJ10" i="3"/>
  <c r="AJ13" i="3"/>
  <c r="V29" i="102" l="1"/>
  <c r="V13" i="67"/>
  <c r="V29" i="67" s="1"/>
  <c r="V46" i="67" s="1"/>
  <c r="AJ13" i="75"/>
  <c r="AJ13" i="99"/>
  <c r="AJ13" i="72"/>
  <c r="AJ13" i="81"/>
  <c r="AJ13" i="71"/>
  <c r="AJ13" i="98"/>
  <c r="AJ13" i="80"/>
  <c r="AJ13" i="69"/>
  <c r="V14" i="76"/>
  <c r="V30" i="76" s="1"/>
  <c r="V47" i="76" s="1"/>
  <c r="V14" i="102"/>
  <c r="V14" i="101"/>
  <c r="V30" i="101" s="1"/>
  <c r="V14" i="73"/>
  <c r="V30" i="73" s="1"/>
  <c r="V47" i="73" s="1"/>
  <c r="V14" i="85"/>
  <c r="V30" i="85" s="1"/>
  <c r="V47" i="85" s="1"/>
  <c r="AJ10" i="75"/>
  <c r="AJ10" i="99"/>
  <c r="AJ10" i="72"/>
  <c r="AJ10" i="81"/>
  <c r="AJ10" i="98"/>
  <c r="AJ10" i="71"/>
  <c r="AJ10" i="80"/>
  <c r="AJ10" i="69"/>
  <c r="V11" i="76"/>
  <c r="V27" i="76" s="1"/>
  <c r="V44" i="76" s="1"/>
  <c r="V11" i="101"/>
  <c r="V27" i="101" s="1"/>
  <c r="V11" i="73"/>
  <c r="V27" i="73" s="1"/>
  <c r="V44" i="73" s="1"/>
  <c r="V11" i="85"/>
  <c r="V27" i="85" s="1"/>
  <c r="V44" i="85" s="1"/>
  <c r="V11" i="102"/>
  <c r="V26" i="102"/>
  <c r="V10" i="67"/>
  <c r="V26" i="67" s="1"/>
  <c r="V43" i="67" s="1"/>
  <c r="V8" i="67"/>
  <c r="V24" i="67" s="1"/>
  <c r="V41" i="67" s="1"/>
  <c r="V24" i="102"/>
  <c r="AK7" i="3"/>
  <c r="AL7" i="3"/>
  <c r="AM7" i="3"/>
  <c r="AN7" i="3"/>
  <c r="AP7" i="3"/>
  <c r="AK9" i="3"/>
  <c r="AL9" i="3"/>
  <c r="AM9" i="3"/>
  <c r="AN9" i="3"/>
  <c r="AP9" i="3"/>
  <c r="AL10" i="3"/>
  <c r="AK12" i="3"/>
  <c r="AL12" i="3"/>
  <c r="AM12" i="3"/>
  <c r="AN12" i="3"/>
  <c r="AP12" i="3"/>
  <c r="AK15" i="3"/>
  <c r="AL15" i="3"/>
  <c r="AM15" i="3"/>
  <c r="AN15" i="3"/>
  <c r="AP15" i="3"/>
  <c r="AK17" i="3"/>
  <c r="AL17" i="3"/>
  <c r="AM17" i="3"/>
  <c r="AN17" i="3"/>
  <c r="AP17" i="3"/>
  <c r="AK19" i="3"/>
  <c r="AL19" i="3"/>
  <c r="AM19" i="3"/>
  <c r="AN19" i="3"/>
  <c r="AP19" i="3"/>
  <c r="AK21" i="3"/>
  <c r="AL21" i="3"/>
  <c r="AM21" i="3"/>
  <c r="AN21" i="3"/>
  <c r="AP21" i="3"/>
  <c r="AI21" i="3"/>
  <c r="AI19" i="3"/>
  <c r="AI17" i="3"/>
  <c r="AI15" i="3"/>
  <c r="AY21" i="3"/>
  <c r="AX21" i="3"/>
  <c r="AW21" i="3"/>
  <c r="AV21" i="3"/>
  <c r="AU21" i="3"/>
  <c r="AT21" i="3"/>
  <c r="AS21" i="3"/>
  <c r="AR21" i="3"/>
  <c r="AQ21" i="3"/>
  <c r="AY19" i="3"/>
  <c r="AX19" i="3"/>
  <c r="AW19" i="3"/>
  <c r="AV19" i="3"/>
  <c r="AU19" i="3"/>
  <c r="AT19" i="3"/>
  <c r="AS19" i="3"/>
  <c r="AR19" i="3"/>
  <c r="AQ19" i="3"/>
  <c r="AY17" i="3"/>
  <c r="AX17" i="3"/>
  <c r="AW17" i="3"/>
  <c r="AV17" i="3"/>
  <c r="AU17" i="3"/>
  <c r="AT17" i="3"/>
  <c r="AS17" i="3"/>
  <c r="AR17" i="3"/>
  <c r="AQ17" i="3"/>
  <c r="AY15" i="3"/>
  <c r="AX15" i="3"/>
  <c r="AW15" i="3"/>
  <c r="AV15" i="3"/>
  <c r="AU15" i="3"/>
  <c r="AT15" i="3"/>
  <c r="AS15" i="3"/>
  <c r="AR15" i="3"/>
  <c r="AQ15" i="3"/>
  <c r="AY12" i="3"/>
  <c r="AX12" i="3"/>
  <c r="AW12" i="3"/>
  <c r="AV12" i="3"/>
  <c r="AU12" i="3"/>
  <c r="AT12" i="3"/>
  <c r="AS12" i="3"/>
  <c r="AR12" i="3"/>
  <c r="AQ12" i="3"/>
  <c r="AY9" i="3"/>
  <c r="AX9" i="3"/>
  <c r="AW9" i="3"/>
  <c r="AV9" i="3"/>
  <c r="AU9" i="3"/>
  <c r="AT9" i="3"/>
  <c r="AS9" i="3"/>
  <c r="AR9" i="3"/>
  <c r="AQ9" i="3"/>
  <c r="AY7" i="3"/>
  <c r="AX7" i="3"/>
  <c r="AW7" i="3"/>
  <c r="AV7" i="3"/>
  <c r="AU7" i="3"/>
  <c r="AT7" i="3"/>
  <c r="AS7" i="3"/>
  <c r="AR7" i="3"/>
  <c r="AQ7" i="3"/>
  <c r="AB7" i="3"/>
  <c r="AC7" i="3"/>
  <c r="AD7" i="3"/>
  <c r="AE7" i="3"/>
  <c r="AF7" i="3"/>
  <c r="AG7" i="3"/>
  <c r="AB9" i="3"/>
  <c r="AC9" i="3"/>
  <c r="AD9" i="3"/>
  <c r="AE9" i="3"/>
  <c r="AF9" i="3"/>
  <c r="AG9" i="3"/>
  <c r="AB12" i="3"/>
  <c r="AC12" i="3"/>
  <c r="AD12" i="3"/>
  <c r="AE12" i="3"/>
  <c r="AF12" i="3"/>
  <c r="AG12" i="3"/>
  <c r="AB15" i="3"/>
  <c r="AC15" i="3"/>
  <c r="AD15" i="3"/>
  <c r="AE15" i="3"/>
  <c r="AF15" i="3"/>
  <c r="AG15" i="3"/>
  <c r="AB17" i="3"/>
  <c r="AC17" i="3"/>
  <c r="AD17" i="3"/>
  <c r="AE17" i="3"/>
  <c r="AF17" i="3"/>
  <c r="AG17" i="3"/>
  <c r="AB19" i="3"/>
  <c r="AC19" i="3"/>
  <c r="AD19" i="3"/>
  <c r="AE19" i="3"/>
  <c r="AF19" i="3"/>
  <c r="AG19" i="3"/>
  <c r="AB21" i="3"/>
  <c r="AC21" i="3"/>
  <c r="AD21" i="3"/>
  <c r="AE21" i="3"/>
  <c r="AF21" i="3"/>
  <c r="AG21" i="3"/>
  <c r="Z21" i="3"/>
  <c r="Z19" i="3"/>
  <c r="Z17" i="3"/>
  <c r="Z15" i="3"/>
  <c r="T7" i="3"/>
  <c r="U7" i="3"/>
  <c r="W7" i="3"/>
  <c r="Y7" i="3"/>
  <c r="T9" i="3"/>
  <c r="U9" i="3"/>
  <c r="W9" i="3"/>
  <c r="Y9" i="3"/>
  <c r="T12" i="3"/>
  <c r="U12" i="3"/>
  <c r="W12" i="3"/>
  <c r="Y12" i="3"/>
  <c r="T15" i="3"/>
  <c r="U15" i="3"/>
  <c r="W15" i="3"/>
  <c r="Y15" i="3"/>
  <c r="T17" i="3"/>
  <c r="U17" i="3"/>
  <c r="W17" i="3"/>
  <c r="Y17" i="3"/>
  <c r="T19" i="3"/>
  <c r="U19" i="3"/>
  <c r="W19" i="3"/>
  <c r="Y19" i="3"/>
  <c r="T21" i="3"/>
  <c r="U21" i="3"/>
  <c r="W21" i="3"/>
  <c r="Y21" i="3"/>
  <c r="S9" i="3"/>
  <c r="AI12" i="3"/>
  <c r="AI9" i="3"/>
  <c r="AI7" i="3"/>
  <c r="S9" i="75" l="1"/>
  <c r="S9" i="99"/>
  <c r="S9" i="81"/>
  <c r="S9" i="98"/>
  <c r="S9" i="80"/>
  <c r="S9" i="72"/>
  <c r="S9" i="69"/>
  <c r="S9" i="71"/>
  <c r="E10" i="101"/>
  <c r="E26" i="101" s="1"/>
  <c r="E10" i="73"/>
  <c r="E26" i="73" s="1"/>
  <c r="E43" i="73" s="1"/>
  <c r="E10" i="85"/>
  <c r="E26" i="85" s="1"/>
  <c r="E43" i="85" s="1"/>
  <c r="E10" i="76"/>
  <c r="E26" i="76" s="1"/>
  <c r="E43" i="76" s="1"/>
  <c r="E10" i="102"/>
  <c r="T19" i="75"/>
  <c r="T19" i="99"/>
  <c r="T19" i="81"/>
  <c r="T19" i="72"/>
  <c r="T19" i="71"/>
  <c r="T19" i="98"/>
  <c r="T19" i="80"/>
  <c r="T19" i="69"/>
  <c r="T12" i="75"/>
  <c r="T12" i="99"/>
  <c r="T12" i="81"/>
  <c r="T12" i="72"/>
  <c r="T12" i="71"/>
  <c r="T12" i="98"/>
  <c r="T12" i="80"/>
  <c r="T12" i="69"/>
  <c r="F13" i="76"/>
  <c r="F29" i="76" s="1"/>
  <c r="F46" i="76" s="1"/>
  <c r="F13" i="102"/>
  <c r="F13" i="101"/>
  <c r="F29" i="101" s="1"/>
  <c r="F13" i="85"/>
  <c r="F29" i="85" s="1"/>
  <c r="F46" i="85" s="1"/>
  <c r="F13" i="73"/>
  <c r="F29" i="73" s="1"/>
  <c r="F46" i="73" s="1"/>
  <c r="T7" i="99"/>
  <c r="T7" i="75"/>
  <c r="T7" i="72"/>
  <c r="T7" i="81"/>
  <c r="T7" i="71"/>
  <c r="T7" i="80"/>
  <c r="T7" i="98"/>
  <c r="T7" i="69"/>
  <c r="F8" i="76"/>
  <c r="F24" i="76" s="1"/>
  <c r="F41" i="76" s="1"/>
  <c r="F8" i="102"/>
  <c r="F8" i="101"/>
  <c r="F24" i="101" s="1"/>
  <c r="F8" i="73"/>
  <c r="F24" i="73" s="1"/>
  <c r="F41" i="73" s="1"/>
  <c r="F8" i="85"/>
  <c r="F24" i="85" s="1"/>
  <c r="F41" i="85" s="1"/>
  <c r="AD21" i="75"/>
  <c r="AD21" i="81"/>
  <c r="AD21" i="72"/>
  <c r="AD21" i="99"/>
  <c r="AD21" i="71"/>
  <c r="AD21" i="80"/>
  <c r="AD21" i="69"/>
  <c r="AD21" i="98"/>
  <c r="AF19" i="75"/>
  <c r="AF19" i="81"/>
  <c r="AF19" i="72"/>
  <c r="AF19" i="99"/>
  <c r="AF19" i="71"/>
  <c r="AF19" i="98"/>
  <c r="AF19" i="80"/>
  <c r="AF19" i="69"/>
  <c r="AD17" i="99"/>
  <c r="AD17" i="81"/>
  <c r="AD17" i="72"/>
  <c r="AD17" i="75"/>
  <c r="AD17" i="71"/>
  <c r="AD17" i="80"/>
  <c r="AD17" i="69"/>
  <c r="AD17" i="98"/>
  <c r="AB15" i="75"/>
  <c r="AB15" i="81"/>
  <c r="AB15" i="99"/>
  <c r="AB15" i="72"/>
  <c r="AB15" i="98"/>
  <c r="AB15" i="80"/>
  <c r="AB15" i="71"/>
  <c r="AB15" i="69"/>
  <c r="AF9" i="99"/>
  <c r="AF9" i="75"/>
  <c r="AF9" i="72"/>
  <c r="AF9" i="71"/>
  <c r="AF9" i="81"/>
  <c r="AF9" i="80"/>
  <c r="AF9" i="98"/>
  <c r="AF9" i="69"/>
  <c r="R10" i="76"/>
  <c r="R26" i="76" s="1"/>
  <c r="R43" i="76" s="1"/>
  <c r="R10" i="102"/>
  <c r="R10" i="101"/>
  <c r="R26" i="101" s="1"/>
  <c r="R10" i="85"/>
  <c r="R26" i="85" s="1"/>
  <c r="R43" i="85" s="1"/>
  <c r="R10" i="73"/>
  <c r="R26" i="73" s="1"/>
  <c r="R43" i="73" s="1"/>
  <c r="AD7" i="75"/>
  <c r="AD7" i="99"/>
  <c r="AD7" i="72"/>
  <c r="AD7" i="81"/>
  <c r="AD7" i="98"/>
  <c r="AD7" i="71"/>
  <c r="AD7" i="80"/>
  <c r="AD7" i="69"/>
  <c r="P8" i="102"/>
  <c r="P8" i="85"/>
  <c r="P24" i="85" s="1"/>
  <c r="P41" i="85" s="1"/>
  <c r="P8" i="101"/>
  <c r="P24" i="101" s="1"/>
  <c r="P8" i="76"/>
  <c r="P24" i="76" s="1"/>
  <c r="P41" i="76" s="1"/>
  <c r="P8" i="73"/>
  <c r="P24" i="73" s="1"/>
  <c r="P41" i="73" s="1"/>
  <c r="AV7" i="75"/>
  <c r="AV7" i="99"/>
  <c r="AV7" i="81"/>
  <c r="AV7" i="72"/>
  <c r="AV7" i="80"/>
  <c r="AV7" i="69"/>
  <c r="AV7" i="98"/>
  <c r="AV7" i="71"/>
  <c r="AH8" i="76"/>
  <c r="AH24" i="76" s="1"/>
  <c r="AH41" i="76" s="1"/>
  <c r="AH8" i="102"/>
  <c r="AH8" i="101"/>
  <c r="AH24" i="101" s="1"/>
  <c r="AH8" i="73"/>
  <c r="AH24" i="73" s="1"/>
  <c r="AH41" i="73" s="1"/>
  <c r="AH8" i="85"/>
  <c r="AH24" i="85" s="1"/>
  <c r="AH41" i="85" s="1"/>
  <c r="AQ9" i="75"/>
  <c r="AQ9" i="99"/>
  <c r="AQ9" i="81"/>
  <c r="AQ9" i="72"/>
  <c r="AQ9" i="80"/>
  <c r="AQ9" i="98"/>
  <c r="AQ9" i="71"/>
  <c r="AQ9" i="69"/>
  <c r="AC10" i="76"/>
  <c r="AC26" i="76" s="1"/>
  <c r="AC43" i="76" s="1"/>
  <c r="AC10" i="102"/>
  <c r="AC10" i="101"/>
  <c r="AC26" i="101" s="1"/>
  <c r="AC10" i="73"/>
  <c r="AC26" i="73" s="1"/>
  <c r="AC43" i="73" s="1"/>
  <c r="AC10" i="85"/>
  <c r="AC26" i="85" s="1"/>
  <c r="AC43" i="85" s="1"/>
  <c r="AY9" i="75"/>
  <c r="AY9" i="81"/>
  <c r="AY9" i="99"/>
  <c r="AY9" i="71"/>
  <c r="AY9" i="98"/>
  <c r="AY9" i="80"/>
  <c r="AY9" i="69"/>
  <c r="AY9" i="72"/>
  <c r="AK10" i="76"/>
  <c r="AK26" i="76" s="1"/>
  <c r="AK43" i="76" s="1"/>
  <c r="AK10" i="101"/>
  <c r="AK26" i="101" s="1"/>
  <c r="AK10" i="73"/>
  <c r="AK26" i="73" s="1"/>
  <c r="AK43" i="73" s="1"/>
  <c r="AK10" i="102"/>
  <c r="AK10" i="85"/>
  <c r="AK26" i="85" s="1"/>
  <c r="AK43" i="85" s="1"/>
  <c r="AX12" i="75"/>
  <c r="AX12" i="72"/>
  <c r="AX12" i="71"/>
  <c r="AX12" i="99"/>
  <c r="AX12" i="81"/>
  <c r="AX12" i="98"/>
  <c r="AX12" i="80"/>
  <c r="AX12" i="69"/>
  <c r="AJ13" i="102"/>
  <c r="AJ13" i="85"/>
  <c r="AJ29" i="85" s="1"/>
  <c r="AJ46" i="85" s="1"/>
  <c r="AJ13" i="76"/>
  <c r="AJ29" i="76" s="1"/>
  <c r="AJ46" i="76" s="1"/>
  <c r="AJ13" i="101"/>
  <c r="AJ29" i="101" s="1"/>
  <c r="AJ13" i="73"/>
  <c r="AJ29" i="73" s="1"/>
  <c r="AJ46" i="73" s="1"/>
  <c r="AW15" i="75"/>
  <c r="AW15" i="99"/>
  <c r="AW15" i="81"/>
  <c r="AW15" i="72"/>
  <c r="AW15" i="71"/>
  <c r="AW15" i="98"/>
  <c r="AW15" i="80"/>
  <c r="AW15" i="69"/>
  <c r="AV17" i="75"/>
  <c r="AV17" i="81"/>
  <c r="AV17" i="99"/>
  <c r="AV17" i="72"/>
  <c r="AV17" i="98"/>
  <c r="AV17" i="80"/>
  <c r="AV17" i="69"/>
  <c r="AV17" i="71"/>
  <c r="AU19" i="75"/>
  <c r="AU19" i="99"/>
  <c r="AU19" i="81"/>
  <c r="AU19" i="72"/>
  <c r="AU19" i="98"/>
  <c r="AU19" i="80"/>
  <c r="AU19" i="71"/>
  <c r="AU19" i="69"/>
  <c r="AT21" i="75"/>
  <c r="AT21" i="99"/>
  <c r="AT21" i="81"/>
  <c r="AT21" i="72"/>
  <c r="AT21" i="80"/>
  <c r="AT21" i="69"/>
  <c r="AT21" i="98"/>
  <c r="AT21" i="71"/>
  <c r="AX21" i="75"/>
  <c r="AX21" i="81"/>
  <c r="AX21" i="72"/>
  <c r="AX21" i="99"/>
  <c r="AX21" i="71"/>
  <c r="AX21" i="69"/>
  <c r="AX21" i="80"/>
  <c r="AX21" i="98"/>
  <c r="AM21" i="75"/>
  <c r="AM21" i="99"/>
  <c r="AM21" i="81"/>
  <c r="AM21" i="72"/>
  <c r="AM21" i="98"/>
  <c r="AM21" i="71"/>
  <c r="AM21" i="80"/>
  <c r="AM21" i="69"/>
  <c r="AN19" i="75"/>
  <c r="AN19" i="99"/>
  <c r="AN19" i="81"/>
  <c r="AN19" i="72"/>
  <c r="AN19" i="71"/>
  <c r="AN19" i="98"/>
  <c r="AN19" i="80"/>
  <c r="AN19" i="69"/>
  <c r="AK17" i="75"/>
  <c r="AK17" i="99"/>
  <c r="AK17" i="72"/>
  <c r="AK17" i="81"/>
  <c r="AK17" i="98"/>
  <c r="AK17" i="80"/>
  <c r="AK17" i="71"/>
  <c r="AK17" i="69"/>
  <c r="AL15" i="75"/>
  <c r="AL15" i="99"/>
  <c r="AL15" i="81"/>
  <c r="AL15" i="72"/>
  <c r="AL15" i="71"/>
  <c r="AL15" i="80"/>
  <c r="AL15" i="69"/>
  <c r="AL15" i="98"/>
  <c r="AP9" i="99"/>
  <c r="AP9" i="75"/>
  <c r="AP9" i="72"/>
  <c r="AP9" i="81"/>
  <c r="AP9" i="71"/>
  <c r="AP9" i="98"/>
  <c r="AP9" i="69"/>
  <c r="AP9" i="80"/>
  <c r="AB10" i="102"/>
  <c r="AB10" i="101"/>
  <c r="AB26" i="101" s="1"/>
  <c r="AB10" i="76"/>
  <c r="AB26" i="76" s="1"/>
  <c r="AB43" i="76" s="1"/>
  <c r="AB10" i="85"/>
  <c r="AB26" i="85" s="1"/>
  <c r="AB43" i="85" s="1"/>
  <c r="AB10" i="73"/>
  <c r="AB26" i="73" s="1"/>
  <c r="AB43" i="73" s="1"/>
  <c r="AK9" i="99"/>
  <c r="AK9" i="75"/>
  <c r="AK9" i="72"/>
  <c r="AK9" i="71"/>
  <c r="AK9" i="81"/>
  <c r="AK9" i="98"/>
  <c r="AK9" i="80"/>
  <c r="AK9" i="69"/>
  <c r="W10" i="76"/>
  <c r="W26" i="76" s="1"/>
  <c r="W43" i="76" s="1"/>
  <c r="W10" i="102"/>
  <c r="W10" i="73"/>
  <c r="W26" i="73" s="1"/>
  <c r="W43" i="73" s="1"/>
  <c r="W10" i="101"/>
  <c r="W26" i="101" s="1"/>
  <c r="W10" i="85"/>
  <c r="W26" i="85" s="1"/>
  <c r="W43" i="85" s="1"/>
  <c r="AL7" i="75"/>
  <c r="AL7" i="99"/>
  <c r="AL7" i="81"/>
  <c r="AL7" i="72"/>
  <c r="AL7" i="98"/>
  <c r="AL7" i="71"/>
  <c r="AL7" i="69"/>
  <c r="AL7" i="80"/>
  <c r="X8" i="85"/>
  <c r="X24" i="85" s="1"/>
  <c r="X41" i="85" s="1"/>
  <c r="X8" i="102"/>
  <c r="X8" i="101"/>
  <c r="X24" i="101" s="1"/>
  <c r="X8" i="76"/>
  <c r="X24" i="76" s="1"/>
  <c r="X41" i="76" s="1"/>
  <c r="X8" i="73"/>
  <c r="X24" i="73" s="1"/>
  <c r="X41" i="73" s="1"/>
  <c r="AI7" i="75"/>
  <c r="AI7" i="99"/>
  <c r="AI7" i="81"/>
  <c r="AI7" i="71"/>
  <c r="AI7" i="72"/>
  <c r="AI7" i="80"/>
  <c r="AI7" i="98"/>
  <c r="AI7" i="69"/>
  <c r="U8" i="76"/>
  <c r="U24" i="76" s="1"/>
  <c r="U41" i="76" s="1"/>
  <c r="U8" i="102"/>
  <c r="U8" i="101"/>
  <c r="U24" i="101" s="1"/>
  <c r="U8" i="73"/>
  <c r="U24" i="73" s="1"/>
  <c r="U41" i="73" s="1"/>
  <c r="U8" i="85"/>
  <c r="U24" i="85" s="1"/>
  <c r="U41" i="85" s="1"/>
  <c r="Y19" i="99"/>
  <c r="Y19" i="75"/>
  <c r="Y19" i="81"/>
  <c r="Y19" i="72"/>
  <c r="Y19" i="71"/>
  <c r="Y19" i="98"/>
  <c r="Y19" i="80"/>
  <c r="Y19" i="69"/>
  <c r="Y15" i="99"/>
  <c r="Y15" i="72"/>
  <c r="Y15" i="81"/>
  <c r="Y15" i="75"/>
  <c r="Y15" i="71"/>
  <c r="Y15" i="98"/>
  <c r="Y15" i="80"/>
  <c r="Y15" i="69"/>
  <c r="Y7" i="75"/>
  <c r="Y7" i="99"/>
  <c r="Y7" i="72"/>
  <c r="Y7" i="71"/>
  <c r="Y7" i="81"/>
  <c r="Y7" i="98"/>
  <c r="Y7" i="80"/>
  <c r="Y7" i="69"/>
  <c r="K8" i="76"/>
  <c r="K24" i="76" s="1"/>
  <c r="K41" i="76" s="1"/>
  <c r="K8" i="102"/>
  <c r="K8" i="101"/>
  <c r="K24" i="101" s="1"/>
  <c r="K8" i="73"/>
  <c r="K24" i="73" s="1"/>
  <c r="K41" i="73" s="1"/>
  <c r="K8" i="85"/>
  <c r="K24" i="85" s="1"/>
  <c r="K41" i="85" s="1"/>
  <c r="AG21" i="75"/>
  <c r="AG21" i="99"/>
  <c r="AG21" i="81"/>
  <c r="AG21" i="72"/>
  <c r="AG21" i="71"/>
  <c r="AG21" i="98"/>
  <c r="AG21" i="80"/>
  <c r="AG21" i="69"/>
  <c r="AE19" i="75"/>
  <c r="AE19" i="99"/>
  <c r="AE19" i="81"/>
  <c r="AE19" i="98"/>
  <c r="AE19" i="80"/>
  <c r="AE19" i="72"/>
  <c r="AE19" i="71"/>
  <c r="AE19" i="69"/>
  <c r="AG17" i="75"/>
  <c r="AG17" i="99"/>
  <c r="AG17" i="72"/>
  <c r="AG17" i="81"/>
  <c r="AG17" i="71"/>
  <c r="AG17" i="98"/>
  <c r="AG17" i="80"/>
  <c r="AG17" i="69"/>
  <c r="AE15" i="75"/>
  <c r="AE15" i="81"/>
  <c r="AE15" i="99"/>
  <c r="AE15" i="71"/>
  <c r="AE15" i="98"/>
  <c r="AE15" i="80"/>
  <c r="AE15" i="72"/>
  <c r="AE15" i="69"/>
  <c r="AC12" i="75"/>
  <c r="AC12" i="99"/>
  <c r="AC12" i="72"/>
  <c r="AC12" i="71"/>
  <c r="AC12" i="81"/>
  <c r="AC12" i="98"/>
  <c r="AC12" i="80"/>
  <c r="AC12" i="69"/>
  <c r="O13" i="101"/>
  <c r="O29" i="101" s="1"/>
  <c r="O13" i="73"/>
  <c r="O29" i="73" s="1"/>
  <c r="O46" i="73" s="1"/>
  <c r="O13" i="102"/>
  <c r="O13" i="76"/>
  <c r="O29" i="76" s="1"/>
  <c r="O46" i="76" s="1"/>
  <c r="O13" i="85"/>
  <c r="O29" i="85" s="1"/>
  <c r="O46" i="85" s="1"/>
  <c r="AG7" i="75"/>
  <c r="AG7" i="99"/>
  <c r="AG7" i="81"/>
  <c r="AG7" i="72"/>
  <c r="AG7" i="71"/>
  <c r="AG7" i="98"/>
  <c r="AG7" i="80"/>
  <c r="AG7" i="69"/>
  <c r="S8" i="76"/>
  <c r="S24" i="76" s="1"/>
  <c r="S41" i="76" s="1"/>
  <c r="S8" i="102"/>
  <c r="S8" i="101"/>
  <c r="S24" i="101" s="1"/>
  <c r="S8" i="73"/>
  <c r="S24" i="73" s="1"/>
  <c r="S41" i="73" s="1"/>
  <c r="S8" i="85"/>
  <c r="S24" i="85" s="1"/>
  <c r="S41" i="85" s="1"/>
  <c r="AS7" i="75"/>
  <c r="AS7" i="99"/>
  <c r="AS7" i="72"/>
  <c r="AS7" i="81"/>
  <c r="AS7" i="71"/>
  <c r="AS7" i="98"/>
  <c r="AS7" i="80"/>
  <c r="AS7" i="69"/>
  <c r="AE8" i="76"/>
  <c r="AE24" i="76" s="1"/>
  <c r="AE41" i="76" s="1"/>
  <c r="AE8" i="102"/>
  <c r="AE8" i="101"/>
  <c r="AE24" i="101" s="1"/>
  <c r="AE8" i="85"/>
  <c r="AE24" i="85" s="1"/>
  <c r="AE41" i="85" s="1"/>
  <c r="AE8" i="73"/>
  <c r="AE24" i="73" s="1"/>
  <c r="AE41" i="73" s="1"/>
  <c r="AR9" i="75"/>
  <c r="AR9" i="99"/>
  <c r="AR9" i="81"/>
  <c r="AR9" i="72"/>
  <c r="AR9" i="71"/>
  <c r="AR9" i="80"/>
  <c r="AR9" i="69"/>
  <c r="AR9" i="98"/>
  <c r="AD10" i="102"/>
  <c r="AD10" i="101"/>
  <c r="AD26" i="101" s="1"/>
  <c r="AD10" i="76"/>
  <c r="AD26" i="76" s="1"/>
  <c r="AD43" i="76" s="1"/>
  <c r="AD10" i="73"/>
  <c r="AD26" i="73" s="1"/>
  <c r="AD43" i="73" s="1"/>
  <c r="AD10" i="85"/>
  <c r="AD26" i="85" s="1"/>
  <c r="AD43" i="85" s="1"/>
  <c r="AQ12" i="75"/>
  <c r="AQ12" i="99"/>
  <c r="AQ12" i="81"/>
  <c r="AQ12" i="72"/>
  <c r="AQ12" i="98"/>
  <c r="AQ12" i="80"/>
  <c r="AQ12" i="69"/>
  <c r="AQ12" i="71"/>
  <c r="AC13" i="76"/>
  <c r="AC29" i="76" s="1"/>
  <c r="AC46" i="76" s="1"/>
  <c r="AC13" i="102"/>
  <c r="AC13" i="85"/>
  <c r="AC29" i="85" s="1"/>
  <c r="AC46" i="85" s="1"/>
  <c r="AC13" i="73"/>
  <c r="AC29" i="73" s="1"/>
  <c r="AC46" i="73" s="1"/>
  <c r="AC13" i="101"/>
  <c r="AC29" i="101" s="1"/>
  <c r="AY12" i="75"/>
  <c r="AY12" i="99"/>
  <c r="AY12" i="81"/>
  <c r="AY12" i="72"/>
  <c r="AY12" i="71"/>
  <c r="AY12" i="98"/>
  <c r="AY12" i="80"/>
  <c r="AY12" i="69"/>
  <c r="AK13" i="76"/>
  <c r="AK29" i="76" s="1"/>
  <c r="AK46" i="76" s="1"/>
  <c r="AK13" i="101"/>
  <c r="AK29" i="101" s="1"/>
  <c r="AK13" i="102"/>
  <c r="AK13" i="85"/>
  <c r="AK29" i="85" s="1"/>
  <c r="AK46" i="85" s="1"/>
  <c r="AK13" i="73"/>
  <c r="AK29" i="73" s="1"/>
  <c r="AK46" i="73" s="1"/>
  <c r="AX15" i="75"/>
  <c r="AX15" i="81"/>
  <c r="AX15" i="99"/>
  <c r="AX15" i="72"/>
  <c r="AX15" i="71"/>
  <c r="AX15" i="69"/>
  <c r="AX15" i="98"/>
  <c r="AX15" i="80"/>
  <c r="AW17" i="75"/>
  <c r="AW17" i="99"/>
  <c r="AW17" i="81"/>
  <c r="AW17" i="72"/>
  <c r="AW17" i="71"/>
  <c r="AW17" i="98"/>
  <c r="AW17" i="80"/>
  <c r="AW17" i="69"/>
  <c r="AV19" i="75"/>
  <c r="AV19" i="99"/>
  <c r="AV19" i="81"/>
  <c r="AV19" i="72"/>
  <c r="AV19" i="71"/>
  <c r="AV19" i="98"/>
  <c r="AV19" i="80"/>
  <c r="AV19" i="69"/>
  <c r="AU21" i="75"/>
  <c r="AU21" i="99"/>
  <c r="AU21" i="72"/>
  <c r="AU21" i="81"/>
  <c r="AU21" i="71"/>
  <c r="AU21" i="98"/>
  <c r="AU21" i="80"/>
  <c r="AU21" i="69"/>
  <c r="AY21" i="75"/>
  <c r="AY21" i="99"/>
  <c r="AY21" i="72"/>
  <c r="AY21" i="98"/>
  <c r="AY21" i="71"/>
  <c r="AY21" i="81"/>
  <c r="AY21" i="80"/>
  <c r="AY21" i="69"/>
  <c r="AL21" i="75"/>
  <c r="AL21" i="81"/>
  <c r="AL21" i="72"/>
  <c r="AL21" i="71"/>
  <c r="AL21" i="99"/>
  <c r="AL21" i="98"/>
  <c r="AL21" i="80"/>
  <c r="AL21" i="69"/>
  <c r="AM19" i="75"/>
  <c r="AM19" i="81"/>
  <c r="AM19" i="99"/>
  <c r="AM19" i="71"/>
  <c r="AM19" i="98"/>
  <c r="AM19" i="80"/>
  <c r="AM19" i="72"/>
  <c r="AM19" i="69"/>
  <c r="AN17" i="75"/>
  <c r="AN17" i="81"/>
  <c r="AN17" i="99"/>
  <c r="AN17" i="72"/>
  <c r="AN17" i="71"/>
  <c r="AN17" i="98"/>
  <c r="AN17" i="80"/>
  <c r="AN17" i="69"/>
  <c r="AP15" i="75"/>
  <c r="AP15" i="99"/>
  <c r="AP15" i="72"/>
  <c r="AP15" i="81"/>
  <c r="AP15" i="71"/>
  <c r="AP15" i="69"/>
  <c r="AP15" i="80"/>
  <c r="AP15" i="98"/>
  <c r="AK15" i="75"/>
  <c r="AK15" i="99"/>
  <c r="AK15" i="72"/>
  <c r="AK15" i="81"/>
  <c r="AK15" i="71"/>
  <c r="AK15" i="98"/>
  <c r="AK15" i="80"/>
  <c r="AK15" i="69"/>
  <c r="AL12" i="75"/>
  <c r="AL12" i="99"/>
  <c r="AL12" i="81"/>
  <c r="AL12" i="72"/>
  <c r="AL12" i="71"/>
  <c r="AL12" i="80"/>
  <c r="AL12" i="98"/>
  <c r="AL12" i="69"/>
  <c r="X13" i="76"/>
  <c r="X29" i="76" s="1"/>
  <c r="X46" i="76" s="1"/>
  <c r="X13" i="102"/>
  <c r="X13" i="101"/>
  <c r="X29" i="101" s="1"/>
  <c r="X13" i="85"/>
  <c r="X29" i="85" s="1"/>
  <c r="X46" i="85" s="1"/>
  <c r="X13" i="73"/>
  <c r="X29" i="73" s="1"/>
  <c r="X46" i="73" s="1"/>
  <c r="AP7" i="75"/>
  <c r="AP7" i="99"/>
  <c r="AP7" i="81"/>
  <c r="AP7" i="72"/>
  <c r="AP7" i="98"/>
  <c r="AP7" i="71"/>
  <c r="AP7" i="69"/>
  <c r="AP7" i="80"/>
  <c r="AB8" i="101"/>
  <c r="AB24" i="101" s="1"/>
  <c r="AB8" i="85"/>
  <c r="AB24" i="85" s="1"/>
  <c r="AB41" i="85" s="1"/>
  <c r="AB8" i="73"/>
  <c r="AB24" i="73" s="1"/>
  <c r="AB41" i="73" s="1"/>
  <c r="AB8" i="76"/>
  <c r="AB24" i="76" s="1"/>
  <c r="AB41" i="76" s="1"/>
  <c r="AB8" i="102"/>
  <c r="AK7" i="75"/>
  <c r="AK7" i="99"/>
  <c r="AK7" i="81"/>
  <c r="AK7" i="72"/>
  <c r="AK7" i="71"/>
  <c r="AK7" i="80"/>
  <c r="AK7" i="69"/>
  <c r="AK7" i="98"/>
  <c r="W8" i="76"/>
  <c r="W24" i="76" s="1"/>
  <c r="W41" i="76" s="1"/>
  <c r="W8" i="102"/>
  <c r="W8" i="101"/>
  <c r="W24" i="101" s="1"/>
  <c r="W8" i="85"/>
  <c r="W24" i="85" s="1"/>
  <c r="W41" i="85" s="1"/>
  <c r="W8" i="73"/>
  <c r="W24" i="73" s="1"/>
  <c r="W41" i="73" s="1"/>
  <c r="AI9" i="75"/>
  <c r="AI9" i="99"/>
  <c r="AI9" i="81"/>
  <c r="AI9" i="98"/>
  <c r="AI9" i="80"/>
  <c r="AI9" i="72"/>
  <c r="AI9" i="71"/>
  <c r="AI9" i="69"/>
  <c r="U10" i="101"/>
  <c r="U26" i="101" s="1"/>
  <c r="U10" i="102"/>
  <c r="U10" i="76"/>
  <c r="U26" i="76" s="1"/>
  <c r="U43" i="76" s="1"/>
  <c r="U10" i="85"/>
  <c r="U26" i="85" s="1"/>
  <c r="U43" i="85" s="1"/>
  <c r="U10" i="73"/>
  <c r="U26" i="73" s="1"/>
  <c r="U43" i="73" s="1"/>
  <c r="W21" i="75"/>
  <c r="W21" i="81"/>
  <c r="W21" i="99"/>
  <c r="W21" i="72"/>
  <c r="W21" i="98"/>
  <c r="W21" i="80"/>
  <c r="W21" i="71"/>
  <c r="W21" i="69"/>
  <c r="W19" i="75"/>
  <c r="W19" i="99"/>
  <c r="W19" i="81"/>
  <c r="W19" i="71"/>
  <c r="W19" i="98"/>
  <c r="W19" i="80"/>
  <c r="W19" i="72"/>
  <c r="W19" i="69"/>
  <c r="W17" i="75"/>
  <c r="W17" i="99"/>
  <c r="W17" i="81"/>
  <c r="W17" i="72"/>
  <c r="W17" i="71"/>
  <c r="W17" i="98"/>
  <c r="W17" i="80"/>
  <c r="W17" i="69"/>
  <c r="W15" i="75"/>
  <c r="W15" i="81"/>
  <c r="W15" i="99"/>
  <c r="W15" i="98"/>
  <c r="W15" i="80"/>
  <c r="W15" i="72"/>
  <c r="W15" i="71"/>
  <c r="W15" i="69"/>
  <c r="W12" i="75"/>
  <c r="W12" i="81"/>
  <c r="W12" i="99"/>
  <c r="W12" i="98"/>
  <c r="W12" i="80"/>
  <c r="W12" i="71"/>
  <c r="W12" i="69"/>
  <c r="W12" i="72"/>
  <c r="I13" i="102"/>
  <c r="I13" i="76"/>
  <c r="I29" i="76" s="1"/>
  <c r="I46" i="76" s="1"/>
  <c r="I13" i="101"/>
  <c r="I29" i="101" s="1"/>
  <c r="I13" i="85"/>
  <c r="I29" i="85" s="1"/>
  <c r="I46" i="85" s="1"/>
  <c r="I13" i="73"/>
  <c r="I29" i="73" s="1"/>
  <c r="I46" i="73" s="1"/>
  <c r="W9" i="75"/>
  <c r="W9" i="99"/>
  <c r="W9" i="81"/>
  <c r="W9" i="72"/>
  <c r="W9" i="80"/>
  <c r="W9" i="71"/>
  <c r="W9" i="69"/>
  <c r="W9" i="98"/>
  <c r="I10" i="102"/>
  <c r="I10" i="85"/>
  <c r="I26" i="85" s="1"/>
  <c r="I43" i="85" s="1"/>
  <c r="I10" i="101"/>
  <c r="I26" i="101" s="1"/>
  <c r="I10" i="73"/>
  <c r="I26" i="73" s="1"/>
  <c r="I43" i="73" s="1"/>
  <c r="I10" i="76"/>
  <c r="I26" i="76" s="1"/>
  <c r="I43" i="76" s="1"/>
  <c r="W7" i="75"/>
  <c r="W7" i="99"/>
  <c r="W7" i="81"/>
  <c r="W7" i="71"/>
  <c r="W7" i="72"/>
  <c r="W7" i="98"/>
  <c r="W7" i="80"/>
  <c r="W7" i="69"/>
  <c r="I8" i="102"/>
  <c r="I8" i="101"/>
  <c r="I24" i="101" s="1"/>
  <c r="I8" i="76"/>
  <c r="I24" i="76" s="1"/>
  <c r="I41" i="76" s="1"/>
  <c r="I8" i="73"/>
  <c r="I24" i="73" s="1"/>
  <c r="I41" i="73" s="1"/>
  <c r="I8" i="85"/>
  <c r="I24" i="85" s="1"/>
  <c r="I41" i="85" s="1"/>
  <c r="Z17" i="75"/>
  <c r="Z17" i="99"/>
  <c r="Z17" i="81"/>
  <c r="Z17" i="72"/>
  <c r="Z17" i="98"/>
  <c r="Z17" i="80"/>
  <c r="Z17" i="71"/>
  <c r="Z17" i="69"/>
  <c r="AF21" i="75"/>
  <c r="AF21" i="99"/>
  <c r="AF21" i="81"/>
  <c r="AF21" i="72"/>
  <c r="AF21" i="71"/>
  <c r="AF21" i="98"/>
  <c r="AF21" i="80"/>
  <c r="AF21" i="69"/>
  <c r="AB21" i="75"/>
  <c r="AB21" i="81"/>
  <c r="AB21" i="99"/>
  <c r="AB21" i="72"/>
  <c r="AB21" i="98"/>
  <c r="AB21" i="80"/>
  <c r="AB21" i="71"/>
  <c r="AB21" i="69"/>
  <c r="AD19" i="75"/>
  <c r="AD19" i="99"/>
  <c r="AD19" i="81"/>
  <c r="AD19" i="72"/>
  <c r="AD19" i="71"/>
  <c r="AD19" i="98"/>
  <c r="AD19" i="80"/>
  <c r="AD19" i="69"/>
  <c r="AF17" i="75"/>
  <c r="AF17" i="99"/>
  <c r="AF17" i="81"/>
  <c r="AF17" i="72"/>
  <c r="AF17" i="98"/>
  <c r="AF17" i="80"/>
  <c r="AF17" i="69"/>
  <c r="AF17" i="71"/>
  <c r="AB17" i="75"/>
  <c r="AB17" i="99"/>
  <c r="AB17" i="72"/>
  <c r="AB17" i="81"/>
  <c r="AB17" i="71"/>
  <c r="AB17" i="98"/>
  <c r="AB17" i="80"/>
  <c r="AB17" i="69"/>
  <c r="AD15" i="75"/>
  <c r="AD15" i="99"/>
  <c r="AD15" i="81"/>
  <c r="AD15" i="72"/>
  <c r="AD15" i="71"/>
  <c r="AD15" i="98"/>
  <c r="AD15" i="69"/>
  <c r="AD15" i="80"/>
  <c r="AF12" i="75"/>
  <c r="AF12" i="99"/>
  <c r="AF12" i="81"/>
  <c r="AF12" i="72"/>
  <c r="AF12" i="71"/>
  <c r="AF12" i="98"/>
  <c r="AF12" i="80"/>
  <c r="AF12" i="69"/>
  <c r="R13" i="76"/>
  <c r="R29" i="76" s="1"/>
  <c r="R46" i="76" s="1"/>
  <c r="R13" i="102"/>
  <c r="R13" i="101"/>
  <c r="R29" i="101" s="1"/>
  <c r="R13" i="85"/>
  <c r="R29" i="85" s="1"/>
  <c r="R46" i="85" s="1"/>
  <c r="R13" i="73"/>
  <c r="R29" i="73" s="1"/>
  <c r="R46" i="73" s="1"/>
  <c r="AB12" i="75"/>
  <c r="AB12" i="81"/>
  <c r="AB12" i="99"/>
  <c r="AB12" i="72"/>
  <c r="AB12" i="71"/>
  <c r="AB12" i="98"/>
  <c r="AB12" i="80"/>
  <c r="AB12" i="69"/>
  <c r="N13" i="76"/>
  <c r="N29" i="76" s="1"/>
  <c r="N46" i="76" s="1"/>
  <c r="N13" i="102"/>
  <c r="N13" i="101"/>
  <c r="N29" i="101" s="1"/>
  <c r="N13" i="85"/>
  <c r="N29" i="85" s="1"/>
  <c r="N46" i="85" s="1"/>
  <c r="N13" i="73"/>
  <c r="N29" i="73" s="1"/>
  <c r="N46" i="73" s="1"/>
  <c r="AD9" i="75"/>
  <c r="AD9" i="99"/>
  <c r="AD9" i="81"/>
  <c r="AD9" i="72"/>
  <c r="AD9" i="71"/>
  <c r="AD9" i="98"/>
  <c r="AD9" i="69"/>
  <c r="AD9" i="80"/>
  <c r="P10" i="76"/>
  <c r="P26" i="76" s="1"/>
  <c r="P43" i="76" s="1"/>
  <c r="P10" i="102"/>
  <c r="P10" i="101"/>
  <c r="P26" i="101" s="1"/>
  <c r="P10" i="85"/>
  <c r="P26" i="85" s="1"/>
  <c r="P43" i="85" s="1"/>
  <c r="P10" i="73"/>
  <c r="P26" i="73" s="1"/>
  <c r="P43" i="73" s="1"/>
  <c r="AF7" i="75"/>
  <c r="AF7" i="99"/>
  <c r="AF7" i="81"/>
  <c r="AF7" i="72"/>
  <c r="AF7" i="80"/>
  <c r="AF7" i="69"/>
  <c r="AF7" i="71"/>
  <c r="AF7" i="98"/>
  <c r="R8" i="76"/>
  <c r="R24" i="76" s="1"/>
  <c r="R41" i="76" s="1"/>
  <c r="R8" i="102"/>
  <c r="R8" i="85"/>
  <c r="R24" i="85" s="1"/>
  <c r="R41" i="85" s="1"/>
  <c r="R8" i="101"/>
  <c r="R24" i="101" s="1"/>
  <c r="R8" i="73"/>
  <c r="R24" i="73" s="1"/>
  <c r="R41" i="73" s="1"/>
  <c r="AB7" i="75"/>
  <c r="AB7" i="99"/>
  <c r="AB7" i="72"/>
  <c r="AB7" i="81"/>
  <c r="AB7" i="98"/>
  <c r="AB7" i="71"/>
  <c r="AB7" i="80"/>
  <c r="AB7" i="69"/>
  <c r="N8" i="76"/>
  <c r="N24" i="76" s="1"/>
  <c r="N41" i="76" s="1"/>
  <c r="N8" i="102"/>
  <c r="N8" i="101"/>
  <c r="N24" i="101" s="1"/>
  <c r="N8" i="73"/>
  <c r="N24" i="73" s="1"/>
  <c r="N41" i="73" s="1"/>
  <c r="N8" i="85"/>
  <c r="N24" i="85" s="1"/>
  <c r="N41" i="85" s="1"/>
  <c r="AT7" i="75"/>
  <c r="AT7" i="99"/>
  <c r="AT7" i="72"/>
  <c r="AT7" i="98"/>
  <c r="AT7" i="71"/>
  <c r="AT7" i="80"/>
  <c r="AT7" i="69"/>
  <c r="AT7" i="81"/>
  <c r="AF8" i="102"/>
  <c r="AF8" i="85"/>
  <c r="AF24" i="85" s="1"/>
  <c r="AF41" i="85" s="1"/>
  <c r="AF8" i="101"/>
  <c r="AF24" i="101" s="1"/>
  <c r="AF8" i="73"/>
  <c r="AF24" i="73" s="1"/>
  <c r="AF41" i="73" s="1"/>
  <c r="AF8" i="76"/>
  <c r="AF24" i="76" s="1"/>
  <c r="AF41" i="76" s="1"/>
  <c r="AX7" i="75"/>
  <c r="AX7" i="99"/>
  <c r="AX7" i="81"/>
  <c r="AX7" i="72"/>
  <c r="AX7" i="98"/>
  <c r="AX7" i="71"/>
  <c r="AX7" i="69"/>
  <c r="AX7" i="80"/>
  <c r="AJ8" i="85"/>
  <c r="AJ24" i="85" s="1"/>
  <c r="AJ41" i="85" s="1"/>
  <c r="AJ8" i="102"/>
  <c r="AJ8" i="76"/>
  <c r="AJ24" i="76" s="1"/>
  <c r="AJ41" i="76" s="1"/>
  <c r="AJ8" i="101"/>
  <c r="AJ24" i="101" s="1"/>
  <c r="AJ8" i="73"/>
  <c r="AJ24" i="73" s="1"/>
  <c r="AJ41" i="73" s="1"/>
  <c r="AS9" i="75"/>
  <c r="AS9" i="99"/>
  <c r="AS9" i="81"/>
  <c r="AS9" i="72"/>
  <c r="AS9" i="71"/>
  <c r="AS9" i="98"/>
  <c r="AS9" i="80"/>
  <c r="AS9" i="69"/>
  <c r="AE10" i="102"/>
  <c r="AE10" i="76"/>
  <c r="AE26" i="76" s="1"/>
  <c r="AE43" i="76" s="1"/>
  <c r="AE10" i="101"/>
  <c r="AE26" i="101" s="1"/>
  <c r="AE10" i="73"/>
  <c r="AE26" i="73" s="1"/>
  <c r="AE43" i="73" s="1"/>
  <c r="AE10" i="85"/>
  <c r="AE26" i="85" s="1"/>
  <c r="AE43" i="85" s="1"/>
  <c r="AW9" i="75"/>
  <c r="AW9" i="99"/>
  <c r="AW9" i="81"/>
  <c r="AW9" i="72"/>
  <c r="AW9" i="71"/>
  <c r="AW9" i="80"/>
  <c r="AW9" i="69"/>
  <c r="AW9" i="98"/>
  <c r="AI10" i="102"/>
  <c r="AI10" i="76"/>
  <c r="AI26" i="76" s="1"/>
  <c r="AI43" i="76" s="1"/>
  <c r="AI10" i="101"/>
  <c r="AI26" i="101" s="1"/>
  <c r="AI10" i="85"/>
  <c r="AI26" i="85" s="1"/>
  <c r="AI43" i="85" s="1"/>
  <c r="AI10" i="73"/>
  <c r="AI26" i="73" s="1"/>
  <c r="AI43" i="73" s="1"/>
  <c r="AR12" i="75"/>
  <c r="AR12" i="99"/>
  <c r="AR12" i="81"/>
  <c r="AR12" i="72"/>
  <c r="AR12" i="71"/>
  <c r="AR12" i="98"/>
  <c r="AR12" i="80"/>
  <c r="AR12" i="69"/>
  <c r="AD13" i="76"/>
  <c r="AD29" i="76" s="1"/>
  <c r="AD46" i="76" s="1"/>
  <c r="AD13" i="102"/>
  <c r="AD13" i="101"/>
  <c r="AD29" i="101" s="1"/>
  <c r="AD13" i="73"/>
  <c r="AD29" i="73" s="1"/>
  <c r="AD46" i="73" s="1"/>
  <c r="AD13" i="85"/>
  <c r="AD29" i="85" s="1"/>
  <c r="AD46" i="85" s="1"/>
  <c r="AV12" i="75"/>
  <c r="AV12" i="99"/>
  <c r="AV12" i="81"/>
  <c r="AV12" i="72"/>
  <c r="AV12" i="71"/>
  <c r="AV12" i="98"/>
  <c r="AV12" i="80"/>
  <c r="AV12" i="69"/>
  <c r="AH13" i="76"/>
  <c r="AH29" i="76" s="1"/>
  <c r="AH46" i="76" s="1"/>
  <c r="AH13" i="102"/>
  <c r="AH13" i="85"/>
  <c r="AH29" i="85" s="1"/>
  <c r="AH46" i="85" s="1"/>
  <c r="AH13" i="101"/>
  <c r="AH29" i="101" s="1"/>
  <c r="AH13" i="73"/>
  <c r="AH29" i="73" s="1"/>
  <c r="AH46" i="73" s="1"/>
  <c r="AQ15" i="75"/>
  <c r="AQ15" i="99"/>
  <c r="AQ15" i="81"/>
  <c r="AQ15" i="72"/>
  <c r="AQ15" i="98"/>
  <c r="AQ15" i="80"/>
  <c r="AQ15" i="71"/>
  <c r="AQ15" i="69"/>
  <c r="AU15" i="75"/>
  <c r="AU15" i="81"/>
  <c r="AU15" i="99"/>
  <c r="AU15" i="71"/>
  <c r="AU15" i="98"/>
  <c r="AU15" i="80"/>
  <c r="AU15" i="72"/>
  <c r="AU15" i="69"/>
  <c r="AY15" i="75"/>
  <c r="AY15" i="81"/>
  <c r="AY15" i="99"/>
  <c r="AY15" i="71"/>
  <c r="AY15" i="72"/>
  <c r="AY15" i="98"/>
  <c r="AY15" i="80"/>
  <c r="AY15" i="69"/>
  <c r="AT17" i="75"/>
  <c r="AT17" i="99"/>
  <c r="AT17" i="81"/>
  <c r="AT17" i="72"/>
  <c r="AT17" i="71"/>
  <c r="AT17" i="80"/>
  <c r="AT17" i="69"/>
  <c r="AT17" i="98"/>
  <c r="AX17" i="75"/>
  <c r="AX17" i="99"/>
  <c r="AX17" i="81"/>
  <c r="AX17" i="72"/>
  <c r="AX17" i="71"/>
  <c r="AX17" i="80"/>
  <c r="AX17" i="69"/>
  <c r="AX17" i="98"/>
  <c r="AS19" i="75"/>
  <c r="AS19" i="99"/>
  <c r="AS19" i="81"/>
  <c r="AS19" i="72"/>
  <c r="AS19" i="71"/>
  <c r="AS19" i="98"/>
  <c r="AS19" i="80"/>
  <c r="AS19" i="69"/>
  <c r="AW19" i="75"/>
  <c r="AW19" i="99"/>
  <c r="AW19" i="81"/>
  <c r="AW19" i="72"/>
  <c r="AW19" i="98"/>
  <c r="AW19" i="80"/>
  <c r="AW19" i="71"/>
  <c r="AW19" i="69"/>
  <c r="AR21" i="75"/>
  <c r="AR21" i="81"/>
  <c r="AR21" i="99"/>
  <c r="AR21" i="72"/>
  <c r="AR21" i="98"/>
  <c r="AR21" i="80"/>
  <c r="AR21" i="71"/>
  <c r="AR21" i="69"/>
  <c r="AV21" i="75"/>
  <c r="AV21" i="81"/>
  <c r="AV21" i="99"/>
  <c r="AV21" i="72"/>
  <c r="AV21" i="71"/>
  <c r="AV21" i="98"/>
  <c r="AV21" i="80"/>
  <c r="AV21" i="69"/>
  <c r="AI15" i="75"/>
  <c r="AI15" i="81"/>
  <c r="AI15" i="99"/>
  <c r="AI15" i="72"/>
  <c r="AI15" i="98"/>
  <c r="AI15" i="80"/>
  <c r="AI15" i="69"/>
  <c r="AI15" i="71"/>
  <c r="AP21" i="75"/>
  <c r="AP21" i="99"/>
  <c r="AP21" i="81"/>
  <c r="AP21" i="72"/>
  <c r="AP21" i="71"/>
  <c r="AP21" i="98"/>
  <c r="AP21" i="69"/>
  <c r="AP21" i="80"/>
  <c r="AK21" i="75"/>
  <c r="AK21" i="99"/>
  <c r="AK21" i="81"/>
  <c r="AK21" i="72"/>
  <c r="AK21" i="71"/>
  <c r="AK21" i="98"/>
  <c r="AK21" i="80"/>
  <c r="AK21" i="69"/>
  <c r="AL19" i="75"/>
  <c r="AL19" i="99"/>
  <c r="AL19" i="81"/>
  <c r="AL19" i="72"/>
  <c r="AL19" i="80"/>
  <c r="AL19" i="98"/>
  <c r="AL19" i="69"/>
  <c r="AL19" i="71"/>
  <c r="AM17" i="75"/>
  <c r="AM17" i="99"/>
  <c r="AM17" i="81"/>
  <c r="AM17" i="72"/>
  <c r="AM17" i="71"/>
  <c r="AM17" i="98"/>
  <c r="AM17" i="80"/>
  <c r="AM17" i="69"/>
  <c r="AN15" i="75"/>
  <c r="AN15" i="99"/>
  <c r="AN15" i="81"/>
  <c r="AN15" i="72"/>
  <c r="AN15" i="98"/>
  <c r="AN15" i="80"/>
  <c r="AN15" i="69"/>
  <c r="AN15" i="71"/>
  <c r="AP12" i="99"/>
  <c r="AP12" i="81"/>
  <c r="AP12" i="75"/>
  <c r="AP12" i="72"/>
  <c r="AP12" i="71"/>
  <c r="AP12" i="80"/>
  <c r="AP12" i="69"/>
  <c r="AP12" i="98"/>
  <c r="AB13" i="102"/>
  <c r="AB13" i="101"/>
  <c r="AB29" i="101" s="1"/>
  <c r="AB13" i="85"/>
  <c r="AB29" i="85" s="1"/>
  <c r="AB46" i="85" s="1"/>
  <c r="AB13" i="73"/>
  <c r="AB29" i="73" s="1"/>
  <c r="AB46" i="73" s="1"/>
  <c r="AB13" i="76"/>
  <c r="AB29" i="76" s="1"/>
  <c r="AB46" i="76" s="1"/>
  <c r="AK12" i="75"/>
  <c r="AK12" i="99"/>
  <c r="AK12" i="81"/>
  <c r="AK12" i="72"/>
  <c r="AK12" i="71"/>
  <c r="AK12" i="98"/>
  <c r="AK12" i="80"/>
  <c r="AK12" i="69"/>
  <c r="W13" i="102"/>
  <c r="W13" i="101"/>
  <c r="W29" i="101" s="1"/>
  <c r="W13" i="73"/>
  <c r="W29" i="73" s="1"/>
  <c r="W46" i="73" s="1"/>
  <c r="W13" i="76"/>
  <c r="W29" i="76" s="1"/>
  <c r="W46" i="76" s="1"/>
  <c r="W13" i="85"/>
  <c r="W29" i="85" s="1"/>
  <c r="W46" i="85" s="1"/>
  <c r="AM9" i="75"/>
  <c r="AM9" i="99"/>
  <c r="AM9" i="81"/>
  <c r="AM9" i="72"/>
  <c r="AM9" i="80"/>
  <c r="AM9" i="71"/>
  <c r="AM9" i="98"/>
  <c r="AM9" i="69"/>
  <c r="Y10" i="73"/>
  <c r="Y26" i="73" s="1"/>
  <c r="Y43" i="73" s="1"/>
  <c r="Y10" i="101"/>
  <c r="Y26" i="101" s="1"/>
  <c r="Y10" i="85"/>
  <c r="Y26" i="85" s="1"/>
  <c r="Y43" i="85" s="1"/>
  <c r="Y10" i="76"/>
  <c r="Y26" i="76" s="1"/>
  <c r="Y43" i="76" s="1"/>
  <c r="Y10" i="102"/>
  <c r="AN7" i="99"/>
  <c r="AN7" i="75"/>
  <c r="AN7" i="72"/>
  <c r="AN7" i="81"/>
  <c r="AN7" i="98"/>
  <c r="AN7" i="80"/>
  <c r="AN7" i="69"/>
  <c r="AN7" i="71"/>
  <c r="Z8" i="76"/>
  <c r="Z24" i="76" s="1"/>
  <c r="Z41" i="76" s="1"/>
  <c r="Z8" i="102"/>
  <c r="Z8" i="73"/>
  <c r="Z24" i="73" s="1"/>
  <c r="Z41" i="73" s="1"/>
  <c r="Z8" i="85"/>
  <c r="Z24" i="85" s="1"/>
  <c r="Z41" i="85" s="1"/>
  <c r="Z8" i="101"/>
  <c r="Z24" i="101" s="1"/>
  <c r="V11" i="67"/>
  <c r="V27" i="67" s="1"/>
  <c r="V44" i="67" s="1"/>
  <c r="V27" i="102"/>
  <c r="T21" i="75"/>
  <c r="T21" i="99"/>
  <c r="T21" i="81"/>
  <c r="T21" i="72"/>
  <c r="T21" i="71"/>
  <c r="T21" i="98"/>
  <c r="T21" i="80"/>
  <c r="T21" i="69"/>
  <c r="T17" i="75"/>
  <c r="T17" i="81"/>
  <c r="T17" i="99"/>
  <c r="T17" i="72"/>
  <c r="T17" i="98"/>
  <c r="T17" i="80"/>
  <c r="T17" i="71"/>
  <c r="T17" i="69"/>
  <c r="T15" i="75"/>
  <c r="T15" i="99"/>
  <c r="T15" i="81"/>
  <c r="T15" i="72"/>
  <c r="T15" i="71"/>
  <c r="T15" i="98"/>
  <c r="T15" i="80"/>
  <c r="T15" i="69"/>
  <c r="T9" i="99"/>
  <c r="T9" i="75"/>
  <c r="T9" i="72"/>
  <c r="T9" i="81"/>
  <c r="T9" i="71"/>
  <c r="T9" i="98"/>
  <c r="T9" i="80"/>
  <c r="T9" i="69"/>
  <c r="F10" i="76"/>
  <c r="F26" i="76" s="1"/>
  <c r="F43" i="76" s="1"/>
  <c r="F10" i="102"/>
  <c r="F10" i="101"/>
  <c r="F26" i="101" s="1"/>
  <c r="F10" i="73"/>
  <c r="F26" i="73" s="1"/>
  <c r="F43" i="73" s="1"/>
  <c r="F10" i="85"/>
  <c r="F26" i="85" s="1"/>
  <c r="F43" i="85" s="1"/>
  <c r="Z21" i="75"/>
  <c r="Z21" i="99"/>
  <c r="Z21" i="81"/>
  <c r="Z21" i="72"/>
  <c r="Z21" i="71"/>
  <c r="Z21" i="98"/>
  <c r="Z21" i="69"/>
  <c r="Z21" i="80"/>
  <c r="AB19" i="75"/>
  <c r="AB19" i="81"/>
  <c r="AB19" i="99"/>
  <c r="AB19" i="72"/>
  <c r="AB19" i="71"/>
  <c r="AB19" i="98"/>
  <c r="AB19" i="80"/>
  <c r="AB19" i="69"/>
  <c r="AF15" i="75"/>
  <c r="AF15" i="99"/>
  <c r="AF15" i="81"/>
  <c r="AF15" i="72"/>
  <c r="AF15" i="71"/>
  <c r="AF15" i="98"/>
  <c r="AF15" i="80"/>
  <c r="AF15" i="69"/>
  <c r="AD12" i="75"/>
  <c r="AD12" i="99"/>
  <c r="AD12" i="81"/>
  <c r="AD12" i="72"/>
  <c r="AD12" i="71"/>
  <c r="AD12" i="98"/>
  <c r="AD12" i="69"/>
  <c r="AD12" i="80"/>
  <c r="P13" i="76"/>
  <c r="P29" i="76" s="1"/>
  <c r="P46" i="76" s="1"/>
  <c r="P13" i="102"/>
  <c r="P13" i="101"/>
  <c r="P29" i="101" s="1"/>
  <c r="P13" i="85"/>
  <c r="P29" i="85" s="1"/>
  <c r="P46" i="85" s="1"/>
  <c r="P13" i="73"/>
  <c r="P29" i="73" s="1"/>
  <c r="P46" i="73" s="1"/>
  <c r="AB9" i="75"/>
  <c r="AB9" i="99"/>
  <c r="AB9" i="81"/>
  <c r="AB9" i="72"/>
  <c r="AB9" i="71"/>
  <c r="AB9" i="80"/>
  <c r="AB9" i="98"/>
  <c r="AB9" i="69"/>
  <c r="N10" i="76"/>
  <c r="N26" i="76" s="1"/>
  <c r="N43" i="76" s="1"/>
  <c r="N10" i="102"/>
  <c r="N10" i="101"/>
  <c r="N26" i="101" s="1"/>
  <c r="N10" i="73"/>
  <c r="N26" i="73" s="1"/>
  <c r="N43" i="73" s="1"/>
  <c r="N10" i="85"/>
  <c r="N26" i="85" s="1"/>
  <c r="N43" i="85" s="1"/>
  <c r="AR7" i="75"/>
  <c r="AR7" i="99"/>
  <c r="AR7" i="72"/>
  <c r="AR7" i="81"/>
  <c r="AR7" i="98"/>
  <c r="AR7" i="71"/>
  <c r="AR7" i="80"/>
  <c r="AR7" i="69"/>
  <c r="AD8" i="76"/>
  <c r="AD24" i="76" s="1"/>
  <c r="AD41" i="76" s="1"/>
  <c r="AD8" i="102"/>
  <c r="AD8" i="73"/>
  <c r="AD24" i="73" s="1"/>
  <c r="AD41" i="73" s="1"/>
  <c r="AD8" i="101"/>
  <c r="AD24" i="101" s="1"/>
  <c r="AD8" i="85"/>
  <c r="AD24" i="85" s="1"/>
  <c r="AD41" i="85" s="1"/>
  <c r="AU9" i="75"/>
  <c r="AU9" i="99"/>
  <c r="AU9" i="81"/>
  <c r="AU9" i="72"/>
  <c r="AU9" i="80"/>
  <c r="AU9" i="71"/>
  <c r="AU9" i="98"/>
  <c r="AU9" i="69"/>
  <c r="AG10" i="76"/>
  <c r="AG26" i="76" s="1"/>
  <c r="AG43" i="76" s="1"/>
  <c r="AG10" i="73"/>
  <c r="AG26" i="73" s="1"/>
  <c r="AG43" i="73" s="1"/>
  <c r="AG10" i="102"/>
  <c r="AG10" i="85"/>
  <c r="AG26" i="85" s="1"/>
  <c r="AG43" i="85" s="1"/>
  <c r="AG10" i="101"/>
  <c r="AG26" i="101" s="1"/>
  <c r="AT12" i="75"/>
  <c r="AT12" i="99"/>
  <c r="AT12" i="81"/>
  <c r="AT12" i="72"/>
  <c r="AT12" i="71"/>
  <c r="AT12" i="98"/>
  <c r="AT12" i="69"/>
  <c r="AT12" i="80"/>
  <c r="AF13" i="102"/>
  <c r="AF13" i="101"/>
  <c r="AF29" i="101" s="1"/>
  <c r="AF13" i="85"/>
  <c r="AF29" i="85" s="1"/>
  <c r="AF46" i="85" s="1"/>
  <c r="AF13" i="76"/>
  <c r="AF29" i="76" s="1"/>
  <c r="AF46" i="76" s="1"/>
  <c r="AF13" i="73"/>
  <c r="AF29" i="73" s="1"/>
  <c r="AF46" i="73" s="1"/>
  <c r="AS15" i="75"/>
  <c r="AS15" i="99"/>
  <c r="AS15" i="81"/>
  <c r="AS15" i="72"/>
  <c r="AS15" i="98"/>
  <c r="AS15" i="80"/>
  <c r="AS15" i="71"/>
  <c r="AS15" i="69"/>
  <c r="AR17" i="75"/>
  <c r="AR17" i="99"/>
  <c r="AR17" i="81"/>
  <c r="AR17" i="72"/>
  <c r="AR17" i="71"/>
  <c r="AR17" i="98"/>
  <c r="AR17" i="80"/>
  <c r="AR17" i="69"/>
  <c r="AQ19" i="75"/>
  <c r="AQ19" i="99"/>
  <c r="AQ19" i="72"/>
  <c r="AQ19" i="98"/>
  <c r="AQ19" i="80"/>
  <c r="AQ19" i="81"/>
  <c r="AQ19" i="71"/>
  <c r="AQ19" i="69"/>
  <c r="AY19" i="75"/>
  <c r="AY19" i="99"/>
  <c r="AY19" i="72"/>
  <c r="AY19" i="81"/>
  <c r="AY19" i="71"/>
  <c r="AY19" i="98"/>
  <c r="AY19" i="80"/>
  <c r="AY19" i="69"/>
  <c r="AI19" i="99"/>
  <c r="AI19" i="81"/>
  <c r="AI19" i="72"/>
  <c r="AI19" i="75"/>
  <c r="AI19" i="98"/>
  <c r="AI19" i="80"/>
  <c r="AI19" i="71"/>
  <c r="AI19" i="69"/>
  <c r="AP17" i="75"/>
  <c r="AP17" i="81"/>
  <c r="AP17" i="72"/>
  <c r="AP17" i="99"/>
  <c r="AP17" i="71"/>
  <c r="AP17" i="98"/>
  <c r="AP17" i="69"/>
  <c r="AP17" i="80"/>
  <c r="AM12" i="75"/>
  <c r="AM12" i="81"/>
  <c r="AM12" i="99"/>
  <c r="AM12" i="98"/>
  <c r="AM12" i="80"/>
  <c r="AM12" i="72"/>
  <c r="AM12" i="71"/>
  <c r="AM12" i="69"/>
  <c r="Y13" i="76"/>
  <c r="Y29" i="76" s="1"/>
  <c r="Y46" i="76" s="1"/>
  <c r="Y13" i="102"/>
  <c r="Y13" i="101"/>
  <c r="Y29" i="101" s="1"/>
  <c r="Y13" i="85"/>
  <c r="Y29" i="85" s="1"/>
  <c r="Y46" i="85" s="1"/>
  <c r="Y13" i="73"/>
  <c r="Y29" i="73" s="1"/>
  <c r="Y46" i="73" s="1"/>
  <c r="Y21" i="99"/>
  <c r="Y21" i="75"/>
  <c r="Y21" i="81"/>
  <c r="Y21" i="72"/>
  <c r="Y21" i="71"/>
  <c r="Y21" i="98"/>
  <c r="Y21" i="80"/>
  <c r="Y21" i="69"/>
  <c r="Y17" i="99"/>
  <c r="Y17" i="75"/>
  <c r="Y17" i="81"/>
  <c r="Y17" i="72"/>
  <c r="Y17" i="71"/>
  <c r="Y17" i="98"/>
  <c r="Y17" i="80"/>
  <c r="Y17" i="69"/>
  <c r="Y12" i="75"/>
  <c r="Y12" i="99"/>
  <c r="Y12" i="81"/>
  <c r="Y12" i="72"/>
  <c r="Y12" i="71"/>
  <c r="Y12" i="98"/>
  <c r="Y12" i="80"/>
  <c r="Y12" i="69"/>
  <c r="K13" i="76"/>
  <c r="K29" i="76" s="1"/>
  <c r="K46" i="76" s="1"/>
  <c r="K13" i="73"/>
  <c r="K29" i="73" s="1"/>
  <c r="K46" i="73" s="1"/>
  <c r="K13" i="101"/>
  <c r="K29" i="101" s="1"/>
  <c r="K13" i="85"/>
  <c r="K29" i="85" s="1"/>
  <c r="K46" i="85" s="1"/>
  <c r="K13" i="102"/>
  <c r="Y9" i="75"/>
  <c r="Y9" i="99"/>
  <c r="Y9" i="72"/>
  <c r="Y9" i="81"/>
  <c r="Y9" i="98"/>
  <c r="Y9" i="71"/>
  <c r="Y9" i="80"/>
  <c r="Y9" i="69"/>
  <c r="K10" i="76"/>
  <c r="K26" i="76" s="1"/>
  <c r="K43" i="76" s="1"/>
  <c r="K10" i="102"/>
  <c r="K10" i="73"/>
  <c r="K26" i="73" s="1"/>
  <c r="K43" i="73" s="1"/>
  <c r="K10" i="85"/>
  <c r="K26" i="85" s="1"/>
  <c r="K43" i="85" s="1"/>
  <c r="K10" i="101"/>
  <c r="K26" i="101" s="1"/>
  <c r="Z15" i="75"/>
  <c r="Z15" i="99"/>
  <c r="Z15" i="72"/>
  <c r="Z15" i="71"/>
  <c r="Z15" i="81"/>
  <c r="Z15" i="69"/>
  <c r="Z15" i="80"/>
  <c r="Z15" i="98"/>
  <c r="AC21" i="75"/>
  <c r="AC21" i="99"/>
  <c r="AC21" i="81"/>
  <c r="AC21" i="71"/>
  <c r="AC21" i="72"/>
  <c r="AC21" i="98"/>
  <c r="AC21" i="80"/>
  <c r="AC21" i="69"/>
  <c r="AC17" i="75"/>
  <c r="AC17" i="99"/>
  <c r="AC17" i="81"/>
  <c r="AC17" i="72"/>
  <c r="AC17" i="71"/>
  <c r="AC17" i="98"/>
  <c r="AC17" i="80"/>
  <c r="AC17" i="69"/>
  <c r="AG12" i="75"/>
  <c r="AG12" i="99"/>
  <c r="AG12" i="72"/>
  <c r="AG12" i="81"/>
  <c r="AG12" i="71"/>
  <c r="AG12" i="98"/>
  <c r="AG12" i="80"/>
  <c r="AG12" i="69"/>
  <c r="S13" i="73"/>
  <c r="S29" i="73" s="1"/>
  <c r="S46" i="73" s="1"/>
  <c r="S13" i="85"/>
  <c r="S29" i="85" s="1"/>
  <c r="S46" i="85" s="1"/>
  <c r="S13" i="76"/>
  <c r="S29" i="76" s="1"/>
  <c r="S46" i="76" s="1"/>
  <c r="S13" i="101"/>
  <c r="S29" i="101" s="1"/>
  <c r="S13" i="102"/>
  <c r="AE9" i="75"/>
  <c r="AE9" i="99"/>
  <c r="AE9" i="81"/>
  <c r="AE9" i="72"/>
  <c r="AE9" i="80"/>
  <c r="AE9" i="71"/>
  <c r="AE9" i="98"/>
  <c r="AE9" i="69"/>
  <c r="Q10" i="76"/>
  <c r="Q26" i="76" s="1"/>
  <c r="Q43" i="76" s="1"/>
  <c r="Q10" i="102"/>
  <c r="Q10" i="85"/>
  <c r="Q26" i="85" s="1"/>
  <c r="Q43" i="85" s="1"/>
  <c r="Q10" i="101"/>
  <c r="Q26" i="101" s="1"/>
  <c r="Q10" i="73"/>
  <c r="Q26" i="73" s="1"/>
  <c r="Q43" i="73" s="1"/>
  <c r="AC7" i="75"/>
  <c r="AC7" i="99"/>
  <c r="AC7" i="72"/>
  <c r="AC7" i="81"/>
  <c r="AC7" i="71"/>
  <c r="AC7" i="98"/>
  <c r="AC7" i="80"/>
  <c r="AC7" i="69"/>
  <c r="O8" i="76"/>
  <c r="O24" i="76" s="1"/>
  <c r="O41" i="76" s="1"/>
  <c r="O8" i="102"/>
  <c r="O8" i="101"/>
  <c r="O24" i="101" s="1"/>
  <c r="O8" i="85"/>
  <c r="O24" i="85" s="1"/>
  <c r="O41" i="85" s="1"/>
  <c r="O8" i="73"/>
  <c r="O24" i="73" s="1"/>
  <c r="O41" i="73" s="1"/>
  <c r="AW7" i="75"/>
  <c r="AW7" i="99"/>
  <c r="AW7" i="81"/>
  <c r="AW7" i="72"/>
  <c r="AW7" i="71"/>
  <c r="AW7" i="98"/>
  <c r="AW7" i="80"/>
  <c r="AW7" i="69"/>
  <c r="AI8" i="76"/>
  <c r="AI24" i="76" s="1"/>
  <c r="AI41" i="76" s="1"/>
  <c r="AI8" i="102"/>
  <c r="AI8" i="101"/>
  <c r="AI24" i="101" s="1"/>
  <c r="AI8" i="85"/>
  <c r="AI24" i="85" s="1"/>
  <c r="AI41" i="85" s="1"/>
  <c r="AI8" i="73"/>
  <c r="AI24" i="73" s="1"/>
  <c r="AI41" i="73" s="1"/>
  <c r="AV9" i="75"/>
  <c r="AV9" i="99"/>
  <c r="AV9" i="72"/>
  <c r="AV9" i="71"/>
  <c r="AV9" i="81"/>
  <c r="AV9" i="80"/>
  <c r="AV9" i="98"/>
  <c r="AV9" i="69"/>
  <c r="AH10" i="102"/>
  <c r="AH10" i="76"/>
  <c r="AH26" i="76" s="1"/>
  <c r="AH43" i="76" s="1"/>
  <c r="AH10" i="85"/>
  <c r="AH26" i="85" s="1"/>
  <c r="AH43" i="85" s="1"/>
  <c r="AH10" i="73"/>
  <c r="AH26" i="73" s="1"/>
  <c r="AH43" i="73" s="1"/>
  <c r="AH10" i="101"/>
  <c r="AH26" i="101" s="1"/>
  <c r="AU12" i="75"/>
  <c r="AU12" i="81"/>
  <c r="AU12" i="99"/>
  <c r="AU12" i="98"/>
  <c r="AU12" i="80"/>
  <c r="AU12" i="71"/>
  <c r="AU12" i="72"/>
  <c r="AU12" i="69"/>
  <c r="AG13" i="76"/>
  <c r="AG29" i="76" s="1"/>
  <c r="AG46" i="76" s="1"/>
  <c r="AG13" i="102"/>
  <c r="AG13" i="73"/>
  <c r="AG29" i="73" s="1"/>
  <c r="AG46" i="73" s="1"/>
  <c r="AG13" i="101"/>
  <c r="AG29" i="101" s="1"/>
  <c r="AG13" i="85"/>
  <c r="AG29" i="85" s="1"/>
  <c r="AG46" i="85" s="1"/>
  <c r="AT15" i="75"/>
  <c r="AT15" i="99"/>
  <c r="AT15" i="81"/>
  <c r="AT15" i="72"/>
  <c r="AT15" i="71"/>
  <c r="AT15" i="98"/>
  <c r="AT15" i="69"/>
  <c r="AT15" i="80"/>
  <c r="AS17" i="75"/>
  <c r="AS17" i="99"/>
  <c r="AS17" i="81"/>
  <c r="AS17" i="72"/>
  <c r="AS17" i="71"/>
  <c r="AS17" i="98"/>
  <c r="AS17" i="80"/>
  <c r="AS17" i="69"/>
  <c r="AR19" i="75"/>
  <c r="AR19" i="81"/>
  <c r="AR19" i="99"/>
  <c r="AR19" i="71"/>
  <c r="AR19" i="72"/>
  <c r="AR19" i="98"/>
  <c r="AR19" i="80"/>
  <c r="AR19" i="69"/>
  <c r="AQ21" i="75"/>
  <c r="AQ21" i="99"/>
  <c r="AQ21" i="81"/>
  <c r="AQ21" i="72"/>
  <c r="AQ21" i="98"/>
  <c r="AQ21" i="71"/>
  <c r="AQ21" i="80"/>
  <c r="AQ21" i="69"/>
  <c r="AI21" i="75"/>
  <c r="AI21" i="99"/>
  <c r="AI21" i="98"/>
  <c r="AI21" i="81"/>
  <c r="AI21" i="72"/>
  <c r="AI21" i="80"/>
  <c r="AI21" i="71"/>
  <c r="AI21" i="69"/>
  <c r="AN9" i="75"/>
  <c r="AN9" i="99"/>
  <c r="AN9" i="72"/>
  <c r="AN9" i="81"/>
  <c r="AN9" i="71"/>
  <c r="AN9" i="98"/>
  <c r="AN9" i="80"/>
  <c r="AN9" i="69"/>
  <c r="Z10" i="102"/>
  <c r="Z10" i="101"/>
  <c r="Z26" i="101" s="1"/>
  <c r="Z10" i="76"/>
  <c r="Z26" i="76" s="1"/>
  <c r="Z43" i="76" s="1"/>
  <c r="Z10" i="85"/>
  <c r="Z26" i="85" s="1"/>
  <c r="Z43" i="85" s="1"/>
  <c r="Z10" i="73"/>
  <c r="Z26" i="73" s="1"/>
  <c r="Z43" i="73" s="1"/>
  <c r="AI12" i="75"/>
  <c r="AI12" i="99"/>
  <c r="AI12" i="81"/>
  <c r="AI12" i="72"/>
  <c r="AI12" i="98"/>
  <c r="AI12" i="80"/>
  <c r="AI12" i="69"/>
  <c r="AI12" i="71"/>
  <c r="U13" i="76"/>
  <c r="U29" i="76" s="1"/>
  <c r="U46" i="76" s="1"/>
  <c r="U13" i="102"/>
  <c r="U13" i="73"/>
  <c r="U29" i="73" s="1"/>
  <c r="U46" i="73" s="1"/>
  <c r="U13" i="101"/>
  <c r="U29" i="101" s="1"/>
  <c r="U13" i="85"/>
  <c r="U29" i="85" s="1"/>
  <c r="U46" i="85" s="1"/>
  <c r="U21" i="75"/>
  <c r="U21" i="99"/>
  <c r="U21" i="81"/>
  <c r="U21" i="72"/>
  <c r="U21" i="71"/>
  <c r="U21" i="98"/>
  <c r="U21" i="80"/>
  <c r="U21" i="69"/>
  <c r="U19" i="75"/>
  <c r="U19" i="99"/>
  <c r="U19" i="81"/>
  <c r="U19" i="72"/>
  <c r="U19" i="71"/>
  <c r="U19" i="98"/>
  <c r="U19" i="80"/>
  <c r="U19" i="69"/>
  <c r="U17" i="75"/>
  <c r="U17" i="99"/>
  <c r="U17" i="72"/>
  <c r="U17" i="81"/>
  <c r="U17" i="98"/>
  <c r="U17" i="80"/>
  <c r="U17" i="71"/>
  <c r="U17" i="69"/>
  <c r="U15" i="75"/>
  <c r="U15" i="99"/>
  <c r="U15" i="72"/>
  <c r="U15" i="81"/>
  <c r="U15" i="71"/>
  <c r="U15" i="98"/>
  <c r="U15" i="80"/>
  <c r="U15" i="69"/>
  <c r="U12" i="75"/>
  <c r="U12" i="99"/>
  <c r="U12" i="81"/>
  <c r="U12" i="72"/>
  <c r="U12" i="71"/>
  <c r="U12" i="98"/>
  <c r="U12" i="80"/>
  <c r="U12" i="69"/>
  <c r="G13" i="76"/>
  <c r="G29" i="76" s="1"/>
  <c r="G46" i="76" s="1"/>
  <c r="G13" i="102"/>
  <c r="G13" i="101"/>
  <c r="G29" i="101" s="1"/>
  <c r="G13" i="73"/>
  <c r="G29" i="73" s="1"/>
  <c r="G46" i="73" s="1"/>
  <c r="G13" i="85"/>
  <c r="G29" i="85" s="1"/>
  <c r="G46" i="85" s="1"/>
  <c r="U9" i="99"/>
  <c r="U9" i="75"/>
  <c r="U9" i="72"/>
  <c r="U9" i="81"/>
  <c r="U9" i="71"/>
  <c r="U9" i="98"/>
  <c r="U9" i="80"/>
  <c r="U9" i="69"/>
  <c r="G10" i="76"/>
  <c r="G26" i="76" s="1"/>
  <c r="G43" i="76" s="1"/>
  <c r="G10" i="102"/>
  <c r="G10" i="73"/>
  <c r="G26" i="73" s="1"/>
  <c r="G43" i="73" s="1"/>
  <c r="G10" i="101"/>
  <c r="G26" i="101" s="1"/>
  <c r="G10" i="85"/>
  <c r="G26" i="85" s="1"/>
  <c r="G43" i="85" s="1"/>
  <c r="U7" i="75"/>
  <c r="U7" i="99"/>
  <c r="U7" i="81"/>
  <c r="U7" i="72"/>
  <c r="U7" i="71"/>
  <c r="U7" i="80"/>
  <c r="U7" i="98"/>
  <c r="U7" i="69"/>
  <c r="G8" i="76"/>
  <c r="G24" i="76" s="1"/>
  <c r="G41" i="76" s="1"/>
  <c r="G8" i="102"/>
  <c r="G8" i="101"/>
  <c r="G24" i="101" s="1"/>
  <c r="G8" i="73"/>
  <c r="G24" i="73" s="1"/>
  <c r="G41" i="73" s="1"/>
  <c r="G8" i="85"/>
  <c r="G24" i="85" s="1"/>
  <c r="G41" i="85" s="1"/>
  <c r="Z19" i="75"/>
  <c r="Z19" i="81"/>
  <c r="Z19" i="72"/>
  <c r="Z19" i="99"/>
  <c r="Z19" i="71"/>
  <c r="Z19" i="80"/>
  <c r="Z19" i="69"/>
  <c r="Z19" i="98"/>
  <c r="AE21" i="75"/>
  <c r="AE21" i="99"/>
  <c r="AE21" i="72"/>
  <c r="AE21" i="81"/>
  <c r="AE21" i="71"/>
  <c r="AE21" i="98"/>
  <c r="AE21" i="80"/>
  <c r="AE21" i="69"/>
  <c r="AG19" i="75"/>
  <c r="AG19" i="99"/>
  <c r="AG19" i="81"/>
  <c r="AG19" i="72"/>
  <c r="AG19" i="98"/>
  <c r="AG19" i="80"/>
  <c r="AG19" i="69"/>
  <c r="AG19" i="71"/>
  <c r="AC19" i="75"/>
  <c r="AC19" i="99"/>
  <c r="AC19" i="81"/>
  <c r="AC19" i="72"/>
  <c r="AC19" i="71"/>
  <c r="AC19" i="98"/>
  <c r="AC19" i="80"/>
  <c r="AC19" i="69"/>
  <c r="AE17" i="75"/>
  <c r="AE17" i="81"/>
  <c r="AE17" i="99"/>
  <c r="AE17" i="72"/>
  <c r="AE17" i="71"/>
  <c r="AE17" i="98"/>
  <c r="AE17" i="80"/>
  <c r="AE17" i="69"/>
  <c r="AG15" i="75"/>
  <c r="AG15" i="99"/>
  <c r="AG15" i="81"/>
  <c r="AG15" i="72"/>
  <c r="AG15" i="71"/>
  <c r="AG15" i="98"/>
  <c r="AG15" i="80"/>
  <c r="AG15" i="69"/>
  <c r="AC15" i="75"/>
  <c r="AC15" i="99"/>
  <c r="AC15" i="81"/>
  <c r="AC15" i="72"/>
  <c r="AC15" i="98"/>
  <c r="AC15" i="80"/>
  <c r="AC15" i="69"/>
  <c r="AC15" i="71"/>
  <c r="AE12" i="75"/>
  <c r="AE12" i="81"/>
  <c r="AE12" i="99"/>
  <c r="AE12" i="72"/>
  <c r="AE12" i="98"/>
  <c r="AE12" i="80"/>
  <c r="AE12" i="71"/>
  <c r="AE12" i="69"/>
  <c r="Q13" i="76"/>
  <c r="Q29" i="76" s="1"/>
  <c r="Q46" i="76" s="1"/>
  <c r="Q13" i="102"/>
  <c r="Q13" i="101"/>
  <c r="Q29" i="101" s="1"/>
  <c r="Q13" i="85"/>
  <c r="Q29" i="85" s="1"/>
  <c r="Q46" i="85" s="1"/>
  <c r="Q13" i="73"/>
  <c r="Q29" i="73" s="1"/>
  <c r="Q46" i="73" s="1"/>
  <c r="AG9" i="75"/>
  <c r="AG9" i="99"/>
  <c r="AG9" i="81"/>
  <c r="AG9" i="72"/>
  <c r="AG9" i="71"/>
  <c r="AG9" i="80"/>
  <c r="AG9" i="69"/>
  <c r="AG9" i="98"/>
  <c r="S10" i="76"/>
  <c r="S26" i="76" s="1"/>
  <c r="S43" i="76" s="1"/>
  <c r="S10" i="102"/>
  <c r="S10" i="73"/>
  <c r="S26" i="73" s="1"/>
  <c r="S43" i="73" s="1"/>
  <c r="S10" i="101"/>
  <c r="S26" i="101" s="1"/>
  <c r="S10" i="85"/>
  <c r="S26" i="85" s="1"/>
  <c r="S43" i="85" s="1"/>
  <c r="AC9" i="75"/>
  <c r="AC9" i="99"/>
  <c r="AC9" i="81"/>
  <c r="AC9" i="72"/>
  <c r="AC9" i="71"/>
  <c r="AC9" i="98"/>
  <c r="AC9" i="80"/>
  <c r="AC9" i="69"/>
  <c r="O10" i="76"/>
  <c r="O26" i="76" s="1"/>
  <c r="O43" i="76" s="1"/>
  <c r="O10" i="102"/>
  <c r="O10" i="73"/>
  <c r="O26" i="73" s="1"/>
  <c r="O43" i="73" s="1"/>
  <c r="O10" i="101"/>
  <c r="O26" i="101" s="1"/>
  <c r="O10" i="85"/>
  <c r="O26" i="85" s="1"/>
  <c r="O43" i="85" s="1"/>
  <c r="AE7" i="99"/>
  <c r="AE7" i="81"/>
  <c r="AE7" i="75"/>
  <c r="AE7" i="72"/>
  <c r="AE7" i="71"/>
  <c r="AE7" i="80"/>
  <c r="AE7" i="98"/>
  <c r="AE7" i="69"/>
  <c r="Q8" i="76"/>
  <c r="Q24" i="76" s="1"/>
  <c r="Q41" i="76" s="1"/>
  <c r="Q8" i="102"/>
  <c r="Q8" i="101"/>
  <c r="Q24" i="101" s="1"/>
  <c r="Q8" i="73"/>
  <c r="Q24" i="73" s="1"/>
  <c r="Q41" i="73" s="1"/>
  <c r="Q8" i="85"/>
  <c r="Q24" i="85" s="1"/>
  <c r="Q41" i="85" s="1"/>
  <c r="AQ7" i="75"/>
  <c r="AQ7" i="99"/>
  <c r="AQ7" i="81"/>
  <c r="AQ7" i="71"/>
  <c r="AQ7" i="80"/>
  <c r="AQ7" i="72"/>
  <c r="AQ7" i="98"/>
  <c r="AQ7" i="69"/>
  <c r="AC8" i="76"/>
  <c r="AC24" i="76" s="1"/>
  <c r="AC41" i="76" s="1"/>
  <c r="AC8" i="102"/>
  <c r="AC8" i="101"/>
  <c r="AC24" i="101" s="1"/>
  <c r="AC8" i="73"/>
  <c r="AC24" i="73" s="1"/>
  <c r="AC41" i="73" s="1"/>
  <c r="AC8" i="85"/>
  <c r="AC24" i="85" s="1"/>
  <c r="AC41" i="85" s="1"/>
  <c r="AU7" i="99"/>
  <c r="AU7" i="75"/>
  <c r="AU7" i="81"/>
  <c r="AU7" i="72"/>
  <c r="AU7" i="71"/>
  <c r="AU7" i="80"/>
  <c r="AU7" i="98"/>
  <c r="AU7" i="69"/>
  <c r="AG8" i="76"/>
  <c r="AG24" i="76" s="1"/>
  <c r="AG41" i="76" s="1"/>
  <c r="AG8" i="102"/>
  <c r="AG8" i="101"/>
  <c r="AG24" i="101" s="1"/>
  <c r="AG8" i="85"/>
  <c r="AG24" i="85" s="1"/>
  <c r="AG41" i="85" s="1"/>
  <c r="AG8" i="73"/>
  <c r="AG24" i="73" s="1"/>
  <c r="AG41" i="73" s="1"/>
  <c r="AY7" i="75"/>
  <c r="AY7" i="99"/>
  <c r="AY7" i="81"/>
  <c r="AY7" i="72"/>
  <c r="AY7" i="80"/>
  <c r="AY7" i="71"/>
  <c r="AY7" i="98"/>
  <c r="AY7" i="69"/>
  <c r="AK8" i="76"/>
  <c r="AK24" i="76" s="1"/>
  <c r="AK41" i="76" s="1"/>
  <c r="AK8" i="102"/>
  <c r="AK8" i="101"/>
  <c r="AK24" i="101" s="1"/>
  <c r="AK8" i="85"/>
  <c r="AK24" i="85" s="1"/>
  <c r="AK41" i="85" s="1"/>
  <c r="AK8" i="73"/>
  <c r="AK24" i="73" s="1"/>
  <c r="AK41" i="73" s="1"/>
  <c r="AT9" i="75"/>
  <c r="AT9" i="99"/>
  <c r="AT9" i="81"/>
  <c r="AT9" i="72"/>
  <c r="AT9" i="71"/>
  <c r="AT9" i="98"/>
  <c r="AT9" i="80"/>
  <c r="AT9" i="69"/>
  <c r="AF10" i="102"/>
  <c r="AF10" i="101"/>
  <c r="AF26" i="101" s="1"/>
  <c r="AF10" i="85"/>
  <c r="AF26" i="85" s="1"/>
  <c r="AF43" i="85" s="1"/>
  <c r="AF10" i="73"/>
  <c r="AF26" i="73" s="1"/>
  <c r="AF43" i="73" s="1"/>
  <c r="AF10" i="76"/>
  <c r="AF26" i="76" s="1"/>
  <c r="AF43" i="76" s="1"/>
  <c r="AX9" i="75"/>
  <c r="AX9" i="99"/>
  <c r="AX9" i="81"/>
  <c r="AX9" i="72"/>
  <c r="AX9" i="71"/>
  <c r="AX9" i="98"/>
  <c r="AX9" i="69"/>
  <c r="AX9" i="80"/>
  <c r="AJ10" i="102"/>
  <c r="AJ10" i="85"/>
  <c r="AJ26" i="85" s="1"/>
  <c r="AJ43" i="85" s="1"/>
  <c r="AJ10" i="76"/>
  <c r="AJ26" i="76" s="1"/>
  <c r="AJ43" i="76" s="1"/>
  <c r="AJ10" i="101"/>
  <c r="AJ26" i="101" s="1"/>
  <c r="AJ10" i="73"/>
  <c r="AJ26" i="73" s="1"/>
  <c r="AJ43" i="73" s="1"/>
  <c r="AS12" i="75"/>
  <c r="AS12" i="99"/>
  <c r="AS12" i="72"/>
  <c r="AS12" i="81"/>
  <c r="AS12" i="71"/>
  <c r="AS12" i="98"/>
  <c r="AS12" i="80"/>
  <c r="AS12" i="69"/>
  <c r="AE13" i="76"/>
  <c r="AE29" i="76" s="1"/>
  <c r="AE46" i="76" s="1"/>
  <c r="AE13" i="101"/>
  <c r="AE29" i="101" s="1"/>
  <c r="AE13" i="73"/>
  <c r="AE29" i="73" s="1"/>
  <c r="AE46" i="73" s="1"/>
  <c r="AE13" i="102"/>
  <c r="AE13" i="85"/>
  <c r="AE29" i="85" s="1"/>
  <c r="AE46" i="85" s="1"/>
  <c r="AW12" i="75"/>
  <c r="AW12" i="99"/>
  <c r="AW12" i="72"/>
  <c r="AW12" i="81"/>
  <c r="AW12" i="71"/>
  <c r="AW12" i="98"/>
  <c r="AW12" i="80"/>
  <c r="AW12" i="69"/>
  <c r="AI13" i="76"/>
  <c r="AI29" i="76" s="1"/>
  <c r="AI46" i="76" s="1"/>
  <c r="AI13" i="101"/>
  <c r="AI29" i="101" s="1"/>
  <c r="AI13" i="85"/>
  <c r="AI29" i="85" s="1"/>
  <c r="AI46" i="85" s="1"/>
  <c r="AI13" i="73"/>
  <c r="AI29" i="73" s="1"/>
  <c r="AI46" i="73" s="1"/>
  <c r="AI13" i="102"/>
  <c r="AR15" i="75"/>
  <c r="AR15" i="81"/>
  <c r="AR15" i="72"/>
  <c r="AR15" i="98"/>
  <c r="AR15" i="80"/>
  <c r="AR15" i="99"/>
  <c r="AR15" i="71"/>
  <c r="AR15" i="69"/>
  <c r="AV15" i="75"/>
  <c r="AV15" i="99"/>
  <c r="AV15" i="72"/>
  <c r="AV15" i="81"/>
  <c r="AV15" i="71"/>
  <c r="AV15" i="98"/>
  <c r="AV15" i="80"/>
  <c r="AV15" i="69"/>
  <c r="AQ17" i="75"/>
  <c r="AQ17" i="99"/>
  <c r="AQ17" i="81"/>
  <c r="AQ17" i="71"/>
  <c r="AQ17" i="72"/>
  <c r="AQ17" i="98"/>
  <c r="AQ17" i="80"/>
  <c r="AQ17" i="69"/>
  <c r="AU17" i="75"/>
  <c r="AU17" i="99"/>
  <c r="AU17" i="72"/>
  <c r="AU17" i="81"/>
  <c r="AU17" i="71"/>
  <c r="AU17" i="98"/>
  <c r="AU17" i="80"/>
  <c r="AU17" i="69"/>
  <c r="AY17" i="75"/>
  <c r="AY17" i="99"/>
  <c r="AY17" i="71"/>
  <c r="AY17" i="98"/>
  <c r="AY17" i="80"/>
  <c r="AY17" i="81"/>
  <c r="AY17" i="72"/>
  <c r="AY17" i="69"/>
  <c r="AT19" i="75"/>
  <c r="AT19" i="99"/>
  <c r="AT19" i="81"/>
  <c r="AT19" i="72"/>
  <c r="AT19" i="71"/>
  <c r="AT19" i="98"/>
  <c r="AT19" i="80"/>
  <c r="AT19" i="69"/>
  <c r="AX19" i="75"/>
  <c r="AX19" i="99"/>
  <c r="AX19" i="81"/>
  <c r="AX19" i="72"/>
  <c r="AX19" i="71"/>
  <c r="AX19" i="98"/>
  <c r="AX19" i="69"/>
  <c r="AX19" i="80"/>
  <c r="AS21" i="75"/>
  <c r="AS21" i="99"/>
  <c r="AS21" i="81"/>
  <c r="AS21" i="71"/>
  <c r="AS21" i="98"/>
  <c r="AS21" i="80"/>
  <c r="AS21" i="69"/>
  <c r="AS21" i="72"/>
  <c r="AW21" i="75"/>
  <c r="AW21" i="81"/>
  <c r="AW21" i="99"/>
  <c r="AW21" i="72"/>
  <c r="AW21" i="71"/>
  <c r="AW21" i="98"/>
  <c r="AW21" i="80"/>
  <c r="AW21" i="69"/>
  <c r="AI17" i="75"/>
  <c r="AI17" i="81"/>
  <c r="AI17" i="99"/>
  <c r="AI17" i="71"/>
  <c r="AI17" i="98"/>
  <c r="AI17" i="80"/>
  <c r="AI17" i="72"/>
  <c r="AI17" i="69"/>
  <c r="AN21" i="75"/>
  <c r="AN21" i="81"/>
  <c r="AN21" i="99"/>
  <c r="AN21" i="98"/>
  <c r="AN21" i="80"/>
  <c r="AN21" i="72"/>
  <c r="AN21" i="69"/>
  <c r="AN21" i="71"/>
  <c r="AP19" i="75"/>
  <c r="AP19" i="99"/>
  <c r="AP19" i="81"/>
  <c r="AP19" i="72"/>
  <c r="AP19" i="71"/>
  <c r="AP19" i="80"/>
  <c r="AP19" i="69"/>
  <c r="AP19" i="98"/>
  <c r="AK19" i="75"/>
  <c r="AK19" i="99"/>
  <c r="AK19" i="81"/>
  <c r="AK19" i="72"/>
  <c r="AK19" i="71"/>
  <c r="AK19" i="98"/>
  <c r="AK19" i="80"/>
  <c r="AK19" i="69"/>
  <c r="AL17" i="75"/>
  <c r="AL17" i="99"/>
  <c r="AL17" i="72"/>
  <c r="AL17" i="81"/>
  <c r="AL17" i="71"/>
  <c r="AL17" i="98"/>
  <c r="AL17" i="80"/>
  <c r="AL17" i="69"/>
  <c r="AM15" i="75"/>
  <c r="AM15" i="81"/>
  <c r="AM15" i="99"/>
  <c r="AM15" i="72"/>
  <c r="AM15" i="98"/>
  <c r="AM15" i="80"/>
  <c r="AM15" i="71"/>
  <c r="AM15" i="69"/>
  <c r="AN12" i="75"/>
  <c r="AN12" i="99"/>
  <c r="AN12" i="72"/>
  <c r="AN12" i="81"/>
  <c r="AN12" i="71"/>
  <c r="AN12" i="98"/>
  <c r="AN12" i="80"/>
  <c r="AN12" i="69"/>
  <c r="Z13" i="76"/>
  <c r="Z29" i="76" s="1"/>
  <c r="Z46" i="76" s="1"/>
  <c r="Z13" i="102"/>
  <c r="Z13" i="101"/>
  <c r="Z29" i="101" s="1"/>
  <c r="Z13" i="85"/>
  <c r="Z29" i="85" s="1"/>
  <c r="Z46" i="85" s="1"/>
  <c r="Z13" i="73"/>
  <c r="Z29" i="73" s="1"/>
  <c r="Z46" i="73" s="1"/>
  <c r="AL10" i="75"/>
  <c r="AL10" i="99"/>
  <c r="AL10" i="72"/>
  <c r="AL10" i="81"/>
  <c r="AL10" i="98"/>
  <c r="AL10" i="71"/>
  <c r="AL10" i="69"/>
  <c r="AL10" i="80"/>
  <c r="X11" i="76"/>
  <c r="X27" i="76" s="1"/>
  <c r="X44" i="76" s="1"/>
  <c r="X11" i="102"/>
  <c r="X11" i="85"/>
  <c r="X27" i="85" s="1"/>
  <c r="X44" i="85" s="1"/>
  <c r="X11" i="73"/>
  <c r="X27" i="73" s="1"/>
  <c r="X44" i="73" s="1"/>
  <c r="X11" i="101"/>
  <c r="X27" i="101" s="1"/>
  <c r="AL9" i="75"/>
  <c r="AL9" i="99"/>
  <c r="AL9" i="81"/>
  <c r="AL9" i="72"/>
  <c r="AL9" i="71"/>
  <c r="AL9" i="98"/>
  <c r="AL9" i="80"/>
  <c r="AL9" i="69"/>
  <c r="X10" i="76"/>
  <c r="X26" i="76" s="1"/>
  <c r="X43" i="76" s="1"/>
  <c r="X10" i="102"/>
  <c r="X10" i="101"/>
  <c r="X26" i="101" s="1"/>
  <c r="X10" i="85"/>
  <c r="X26" i="85" s="1"/>
  <c r="X43" i="85" s="1"/>
  <c r="X10" i="73"/>
  <c r="X26" i="73" s="1"/>
  <c r="X43" i="73" s="1"/>
  <c r="AM7" i="75"/>
  <c r="AM7" i="99"/>
  <c r="AM7" i="81"/>
  <c r="AM7" i="71"/>
  <c r="AM7" i="72"/>
  <c r="AM7" i="98"/>
  <c r="AM7" i="80"/>
  <c r="AM7" i="69"/>
  <c r="Y8" i="76"/>
  <c r="Y24" i="76" s="1"/>
  <c r="Y41" i="76" s="1"/>
  <c r="Y8" i="102"/>
  <c r="Y8" i="101"/>
  <c r="Y24" i="101" s="1"/>
  <c r="Y8" i="85"/>
  <c r="Y24" i="85" s="1"/>
  <c r="Y41" i="85" s="1"/>
  <c r="Y8" i="73"/>
  <c r="Y24" i="73" s="1"/>
  <c r="Y41" i="73" s="1"/>
  <c r="V14" i="67"/>
  <c r="V30" i="67" s="1"/>
  <c r="V47" i="67" s="1"/>
  <c r="V30" i="102"/>
  <c r="AN13" i="3"/>
  <c r="AE10" i="3"/>
  <c r="AF13" i="3"/>
  <c r="AL13" i="3"/>
  <c r="AN10" i="3"/>
  <c r="AI13" i="3"/>
  <c r="AB13" i="3"/>
  <c r="Y13" i="3"/>
  <c r="Y10" i="3"/>
  <c r="AE13" i="3"/>
  <c r="U13" i="3"/>
  <c r="W13" i="3"/>
  <c r="W10" i="3"/>
  <c r="AF10" i="3"/>
  <c r="T13" i="3"/>
  <c r="AG10" i="3"/>
  <c r="AQ13" i="3"/>
  <c r="AY13" i="3"/>
  <c r="AP10" i="3"/>
  <c r="AQ10" i="3"/>
  <c r="AY10" i="3"/>
  <c r="AI10" i="3"/>
  <c r="AD13" i="3"/>
  <c r="AR10" i="3"/>
  <c r="AV10" i="3"/>
  <c r="AT10" i="3"/>
  <c r="AS13" i="3"/>
  <c r="AW13" i="3"/>
  <c r="AV13" i="3"/>
  <c r="AM10" i="3"/>
  <c r="AU13" i="3"/>
  <c r="AK10" i="3"/>
  <c r="AU10" i="3"/>
  <c r="AR13" i="3"/>
  <c r="AP13" i="3"/>
  <c r="AK13" i="3"/>
  <c r="U10" i="3"/>
  <c r="T10" i="3"/>
  <c r="AG13" i="3"/>
  <c r="AC13" i="3"/>
  <c r="AB10" i="3"/>
  <c r="AD10" i="3"/>
  <c r="AS10" i="3"/>
  <c r="AW10" i="3"/>
  <c r="AX10" i="3"/>
  <c r="AT13" i="3"/>
  <c r="AX13" i="3"/>
  <c r="AM13" i="3"/>
  <c r="AC10" i="3"/>
  <c r="S21" i="3"/>
  <c r="S19" i="3"/>
  <c r="S17" i="3"/>
  <c r="S15" i="3"/>
  <c r="S12" i="3"/>
  <c r="S10" i="3"/>
  <c r="Z7" i="3"/>
  <c r="Z9" i="3"/>
  <c r="Z12" i="3"/>
  <c r="S7" i="3"/>
  <c r="R7" i="3"/>
  <c r="Z12" i="75" l="1"/>
  <c r="Z12" i="81"/>
  <c r="Z12" i="99"/>
  <c r="Z12" i="72"/>
  <c r="Z12" i="71"/>
  <c r="Z12" i="80"/>
  <c r="Z12" i="69"/>
  <c r="Z12" i="98"/>
  <c r="L13" i="102"/>
  <c r="L13" i="101"/>
  <c r="L29" i="101" s="1"/>
  <c r="L13" i="76"/>
  <c r="L29" i="76" s="1"/>
  <c r="L46" i="76" s="1"/>
  <c r="L13" i="85"/>
  <c r="L29" i="85" s="1"/>
  <c r="L46" i="85" s="1"/>
  <c r="L13" i="73"/>
  <c r="L29" i="73" s="1"/>
  <c r="L46" i="73" s="1"/>
  <c r="S12" i="75"/>
  <c r="S12" i="99"/>
  <c r="S12" i="81"/>
  <c r="S12" i="72"/>
  <c r="S12" i="98"/>
  <c r="S12" i="80"/>
  <c r="S12" i="69"/>
  <c r="S12" i="71"/>
  <c r="E13" i="102"/>
  <c r="E13" i="76"/>
  <c r="E29" i="76" s="1"/>
  <c r="E46" i="76" s="1"/>
  <c r="E13" i="73"/>
  <c r="E29" i="73" s="1"/>
  <c r="E46" i="73" s="1"/>
  <c r="E13" i="101"/>
  <c r="E29" i="101" s="1"/>
  <c r="E13" i="85"/>
  <c r="E29" i="85" s="1"/>
  <c r="E46" i="85" s="1"/>
  <c r="AT13" i="75"/>
  <c r="AT13" i="99"/>
  <c r="AT13" i="72"/>
  <c r="AT13" i="81"/>
  <c r="AT13" i="71"/>
  <c r="AT13" i="80"/>
  <c r="AT13" i="98"/>
  <c r="AT13" i="69"/>
  <c r="AF14" i="101"/>
  <c r="AF30" i="101" s="1"/>
  <c r="AF14" i="85"/>
  <c r="AF30" i="85" s="1"/>
  <c r="AF47" i="85" s="1"/>
  <c r="AF14" i="102"/>
  <c r="AF14" i="76"/>
  <c r="AF30" i="76" s="1"/>
  <c r="AF47" i="76" s="1"/>
  <c r="AF14" i="73"/>
  <c r="AF30" i="73" s="1"/>
  <c r="AF47" i="73" s="1"/>
  <c r="AD10" i="75"/>
  <c r="AD10" i="99"/>
  <c r="AD10" i="81"/>
  <c r="AD10" i="72"/>
  <c r="AD10" i="98"/>
  <c r="AD10" i="71"/>
  <c r="AD10" i="69"/>
  <c r="AD10" i="80"/>
  <c r="P11" i="76"/>
  <c r="P27" i="76" s="1"/>
  <c r="P44" i="76" s="1"/>
  <c r="P11" i="102"/>
  <c r="P11" i="85"/>
  <c r="P27" i="85" s="1"/>
  <c r="P44" i="85" s="1"/>
  <c r="P11" i="73"/>
  <c r="P27" i="73" s="1"/>
  <c r="P44" i="73" s="1"/>
  <c r="P11" i="101"/>
  <c r="P27" i="101" s="1"/>
  <c r="T10" i="75"/>
  <c r="T10" i="99"/>
  <c r="T10" i="72"/>
  <c r="T10" i="81"/>
  <c r="T10" i="98"/>
  <c r="T10" i="71"/>
  <c r="T10" i="80"/>
  <c r="T10" i="69"/>
  <c r="F11" i="76"/>
  <c r="F27" i="76" s="1"/>
  <c r="F44" i="76" s="1"/>
  <c r="F11" i="101"/>
  <c r="F27" i="101" s="1"/>
  <c r="F11" i="102"/>
  <c r="F11" i="73"/>
  <c r="F27" i="73" s="1"/>
  <c r="F44" i="73" s="1"/>
  <c r="F11" i="85"/>
  <c r="F27" i="85" s="1"/>
  <c r="F44" i="85" s="1"/>
  <c r="AT10" i="75"/>
  <c r="AT10" i="99"/>
  <c r="AT10" i="81"/>
  <c r="AT10" i="72"/>
  <c r="AT10" i="98"/>
  <c r="AT10" i="71"/>
  <c r="AT10" i="69"/>
  <c r="AT10" i="80"/>
  <c r="AF11" i="102"/>
  <c r="AF11" i="85"/>
  <c r="AF27" i="85" s="1"/>
  <c r="AF44" i="85" s="1"/>
  <c r="AF11" i="73"/>
  <c r="AF27" i="73" s="1"/>
  <c r="AF44" i="73" s="1"/>
  <c r="AF11" i="76"/>
  <c r="AF27" i="76" s="1"/>
  <c r="AF44" i="76" s="1"/>
  <c r="AF11" i="101"/>
  <c r="AF27" i="101" s="1"/>
  <c r="AY13" i="75"/>
  <c r="AY13" i="81"/>
  <c r="AY13" i="99"/>
  <c r="AY13" i="98"/>
  <c r="AY13" i="80"/>
  <c r="AY13" i="72"/>
  <c r="AY13" i="71"/>
  <c r="AY13" i="69"/>
  <c r="AK14" i="76"/>
  <c r="AK30" i="76" s="1"/>
  <c r="AK47" i="76" s="1"/>
  <c r="AK14" i="102"/>
  <c r="AK14" i="101"/>
  <c r="AK30" i="101" s="1"/>
  <c r="AK14" i="85"/>
  <c r="AK30" i="85" s="1"/>
  <c r="AK47" i="85" s="1"/>
  <c r="AK14" i="73"/>
  <c r="AK30" i="73" s="1"/>
  <c r="AK47" i="73" s="1"/>
  <c r="AE13" i="75"/>
  <c r="AE13" i="99"/>
  <c r="AE13" i="81"/>
  <c r="AE13" i="71"/>
  <c r="AE13" i="72"/>
  <c r="AE13" i="98"/>
  <c r="AE13" i="80"/>
  <c r="AE13" i="69"/>
  <c r="Q14" i="76"/>
  <c r="Q30" i="76" s="1"/>
  <c r="Q47" i="76" s="1"/>
  <c r="Q14" i="102"/>
  <c r="Q14" i="101"/>
  <c r="Q30" i="101" s="1"/>
  <c r="Q14" i="73"/>
  <c r="Q30" i="73" s="1"/>
  <c r="Q47" i="73" s="1"/>
  <c r="Q14" i="85"/>
  <c r="Q30" i="85" s="1"/>
  <c r="Q47" i="85" s="1"/>
  <c r="AE10" i="75"/>
  <c r="AE10" i="99"/>
  <c r="AE10" i="81"/>
  <c r="AE10" i="72"/>
  <c r="AE10" i="71"/>
  <c r="AE10" i="98"/>
  <c r="AE10" i="80"/>
  <c r="AE10" i="69"/>
  <c r="Q11" i="76"/>
  <c r="Q27" i="76" s="1"/>
  <c r="Q44" i="76" s="1"/>
  <c r="Q11" i="102"/>
  <c r="Q11" i="101"/>
  <c r="Q27" i="101" s="1"/>
  <c r="Q11" i="73"/>
  <c r="Q27" i="73" s="1"/>
  <c r="Q44" i="73" s="1"/>
  <c r="Q11" i="85"/>
  <c r="Q27" i="85" s="1"/>
  <c r="Q44" i="85" s="1"/>
  <c r="Q8" i="67"/>
  <c r="Q24" i="67" s="1"/>
  <c r="Q41" i="67" s="1"/>
  <c r="Q24" i="102"/>
  <c r="S10" i="67"/>
  <c r="S26" i="67" s="1"/>
  <c r="S43" i="67" s="1"/>
  <c r="S26" i="102"/>
  <c r="AG10" i="67"/>
  <c r="AG26" i="67" s="1"/>
  <c r="AG43" i="67" s="1"/>
  <c r="AG26" i="102"/>
  <c r="W13" i="67"/>
  <c r="W29" i="67" s="1"/>
  <c r="W46" i="67" s="1"/>
  <c r="W29" i="102"/>
  <c r="AD29" i="102"/>
  <c r="AD13" i="67"/>
  <c r="AD29" i="67" s="1"/>
  <c r="AD46" i="67" s="1"/>
  <c r="N29" i="102"/>
  <c r="N13" i="67"/>
  <c r="N29" i="67" s="1"/>
  <c r="N46" i="67" s="1"/>
  <c r="I29" i="102"/>
  <c r="I13" i="67"/>
  <c r="I29" i="67" s="1"/>
  <c r="I46" i="67" s="1"/>
  <c r="AD10" i="67"/>
  <c r="AD26" i="67" s="1"/>
  <c r="AD43" i="67" s="1"/>
  <c r="AD26" i="102"/>
  <c r="O13" i="67"/>
  <c r="O29" i="67" s="1"/>
  <c r="O46" i="67" s="1"/>
  <c r="O29" i="102"/>
  <c r="AC10" i="67"/>
  <c r="AC26" i="67" s="1"/>
  <c r="AC43" i="67" s="1"/>
  <c r="AC26" i="102"/>
  <c r="F24" i="102"/>
  <c r="F8" i="67"/>
  <c r="F24" i="67" s="1"/>
  <c r="F41" i="67" s="1"/>
  <c r="AX10" i="99"/>
  <c r="AX10" i="75"/>
  <c r="AX10" i="81"/>
  <c r="AX10" i="72"/>
  <c r="AX10" i="71"/>
  <c r="AX10" i="69"/>
  <c r="AX10" i="80"/>
  <c r="AX10" i="98"/>
  <c r="AJ11" i="102"/>
  <c r="AJ11" i="73"/>
  <c r="AJ27" i="73" s="1"/>
  <c r="AJ44" i="73" s="1"/>
  <c r="AJ11" i="76"/>
  <c r="AJ27" i="76" s="1"/>
  <c r="AJ44" i="76" s="1"/>
  <c r="AJ11" i="101"/>
  <c r="AJ27" i="101" s="1"/>
  <c r="AJ11" i="85"/>
  <c r="AJ27" i="85" s="1"/>
  <c r="AJ44" i="85" s="1"/>
  <c r="AV13" i="75"/>
  <c r="AV13" i="81"/>
  <c r="AV13" i="99"/>
  <c r="AV13" i="72"/>
  <c r="AV13" i="98"/>
  <c r="AV13" i="80"/>
  <c r="AV13" i="69"/>
  <c r="AV13" i="71"/>
  <c r="AH14" i="76"/>
  <c r="AH30" i="76" s="1"/>
  <c r="AH47" i="76" s="1"/>
  <c r="AH14" i="102"/>
  <c r="AH14" i="73"/>
  <c r="AH30" i="73" s="1"/>
  <c r="AH47" i="73" s="1"/>
  <c r="AH14" i="85"/>
  <c r="AH30" i="85" s="1"/>
  <c r="AH47" i="85" s="1"/>
  <c r="AH14" i="101"/>
  <c r="AH30" i="101" s="1"/>
  <c r="AQ13" i="75"/>
  <c r="AQ13" i="81"/>
  <c r="AQ13" i="99"/>
  <c r="AQ13" i="71"/>
  <c r="AQ13" i="98"/>
  <c r="AQ13" i="80"/>
  <c r="AQ13" i="72"/>
  <c r="AQ13" i="69"/>
  <c r="AC14" i="76"/>
  <c r="AC30" i="76" s="1"/>
  <c r="AC47" i="76" s="1"/>
  <c r="AC14" i="102"/>
  <c r="AC14" i="101"/>
  <c r="AC30" i="101" s="1"/>
  <c r="AC14" i="85"/>
  <c r="AC30" i="85" s="1"/>
  <c r="AC47" i="85" s="1"/>
  <c r="AC14" i="73"/>
  <c r="AC30" i="73" s="1"/>
  <c r="AC47" i="73" s="1"/>
  <c r="Y10" i="75"/>
  <c r="Y10" i="99"/>
  <c r="Y10" i="81"/>
  <c r="Y10" i="72"/>
  <c r="Y10" i="71"/>
  <c r="Y10" i="98"/>
  <c r="Y10" i="80"/>
  <c r="Y10" i="69"/>
  <c r="K11" i="102"/>
  <c r="K11" i="101"/>
  <c r="K27" i="101" s="1"/>
  <c r="K11" i="76"/>
  <c r="K27" i="76" s="1"/>
  <c r="K44" i="76" s="1"/>
  <c r="K11" i="73"/>
  <c r="K27" i="73" s="1"/>
  <c r="K44" i="73" s="1"/>
  <c r="K11" i="85"/>
  <c r="K27" i="85" s="1"/>
  <c r="K44" i="85" s="1"/>
  <c r="Z29" i="102"/>
  <c r="Z13" i="67"/>
  <c r="Z29" i="67" s="1"/>
  <c r="Z46" i="67" s="1"/>
  <c r="AF10" i="67"/>
  <c r="AF26" i="67" s="1"/>
  <c r="AF43" i="67" s="1"/>
  <c r="AF26" i="102"/>
  <c r="AH10" i="67"/>
  <c r="AH26" i="67" s="1"/>
  <c r="AH43" i="67" s="1"/>
  <c r="AH26" i="102"/>
  <c r="S13" i="67"/>
  <c r="S29" i="67" s="1"/>
  <c r="S46" i="67" s="1"/>
  <c r="S29" i="102"/>
  <c r="K10" i="67"/>
  <c r="K26" i="67" s="1"/>
  <c r="K43" i="67" s="1"/>
  <c r="K26" i="102"/>
  <c r="N26" i="102"/>
  <c r="N10" i="67"/>
  <c r="N26" i="67" s="1"/>
  <c r="N43" i="67" s="1"/>
  <c r="U26" i="102"/>
  <c r="U10" i="67"/>
  <c r="U26" i="67" s="1"/>
  <c r="U43" i="67" s="1"/>
  <c r="AC29" i="102"/>
  <c r="AC13" i="67"/>
  <c r="AC29" i="67" s="1"/>
  <c r="AC46" i="67" s="1"/>
  <c r="AE8" i="67"/>
  <c r="AE24" i="67" s="1"/>
  <c r="AE41" i="67" s="1"/>
  <c r="AE24" i="102"/>
  <c r="X24" i="102"/>
  <c r="X8" i="67"/>
  <c r="X24" i="67" s="1"/>
  <c r="X41" i="67" s="1"/>
  <c r="AJ13" i="67"/>
  <c r="AJ29" i="67" s="1"/>
  <c r="AJ46" i="67" s="1"/>
  <c r="AJ29" i="102"/>
  <c r="P8" i="67"/>
  <c r="P24" i="67" s="1"/>
  <c r="P41" i="67" s="1"/>
  <c r="P24" i="102"/>
  <c r="R7" i="75"/>
  <c r="R7" i="99"/>
  <c r="R7" i="81"/>
  <c r="R7" i="72"/>
  <c r="R7" i="98"/>
  <c r="R7" i="71"/>
  <c r="R7" i="69"/>
  <c r="R7" i="80"/>
  <c r="D8" i="76"/>
  <c r="D24" i="76" s="1"/>
  <c r="D8" i="101"/>
  <c r="D24" i="101" s="1"/>
  <c r="D8" i="85"/>
  <c r="D24" i="85" s="1"/>
  <c r="D41" i="85" s="1"/>
  <c r="D8" i="102"/>
  <c r="D8" i="73"/>
  <c r="D24" i="73" s="1"/>
  <c r="D41" i="73" s="1"/>
  <c r="Z7" i="75"/>
  <c r="Z7" i="99"/>
  <c r="Z7" i="81"/>
  <c r="Z7" i="72"/>
  <c r="Z7" i="98"/>
  <c r="Z7" i="71"/>
  <c r="Z7" i="69"/>
  <c r="Z7" i="80"/>
  <c r="L8" i="76"/>
  <c r="L24" i="76" s="1"/>
  <c r="L41" i="76" s="1"/>
  <c r="L8" i="101"/>
  <c r="L24" i="101" s="1"/>
  <c r="L8" i="85"/>
  <c r="L24" i="85" s="1"/>
  <c r="L41" i="85" s="1"/>
  <c r="L8" i="102"/>
  <c r="L8" i="73"/>
  <c r="L24" i="73" s="1"/>
  <c r="L41" i="73" s="1"/>
  <c r="S17" i="75"/>
  <c r="S17" i="81"/>
  <c r="S17" i="99"/>
  <c r="S17" i="71"/>
  <c r="S17" i="98"/>
  <c r="S17" i="80"/>
  <c r="S17" i="72"/>
  <c r="S17" i="69"/>
  <c r="AM13" i="75"/>
  <c r="AM13" i="99"/>
  <c r="AM13" i="81"/>
  <c r="AM13" i="71"/>
  <c r="AM13" i="72"/>
  <c r="AM13" i="98"/>
  <c r="AM13" i="80"/>
  <c r="AM13" i="69"/>
  <c r="Y14" i="76"/>
  <c r="Y30" i="76" s="1"/>
  <c r="Y47" i="76" s="1"/>
  <c r="Y14" i="102"/>
  <c r="Y14" i="101"/>
  <c r="Y30" i="101" s="1"/>
  <c r="Y14" i="73"/>
  <c r="Y30" i="73" s="1"/>
  <c r="Y47" i="73" s="1"/>
  <c r="Y14" i="85"/>
  <c r="Y30" i="85" s="1"/>
  <c r="Y47" i="85" s="1"/>
  <c r="AW10" i="75"/>
  <c r="AW10" i="99"/>
  <c r="AW10" i="72"/>
  <c r="AW10" i="81"/>
  <c r="AW10" i="71"/>
  <c r="AW10" i="98"/>
  <c r="AW10" i="80"/>
  <c r="AW10" i="69"/>
  <c r="AI11" i="102"/>
  <c r="AI11" i="85"/>
  <c r="AI27" i="85" s="1"/>
  <c r="AI44" i="85" s="1"/>
  <c r="AI11" i="76"/>
  <c r="AI27" i="76" s="1"/>
  <c r="AI44" i="76" s="1"/>
  <c r="AI11" i="101"/>
  <c r="AI27" i="101" s="1"/>
  <c r="AI11" i="73"/>
  <c r="AI27" i="73" s="1"/>
  <c r="AI44" i="73" s="1"/>
  <c r="AC13" i="75"/>
  <c r="AC13" i="99"/>
  <c r="AC13" i="72"/>
  <c r="AC13" i="81"/>
  <c r="AC13" i="71"/>
  <c r="AC13" i="98"/>
  <c r="AC13" i="80"/>
  <c r="AC13" i="69"/>
  <c r="O14" i="76"/>
  <c r="O30" i="76" s="1"/>
  <c r="O47" i="76" s="1"/>
  <c r="O14" i="102"/>
  <c r="O14" i="101"/>
  <c r="O30" i="101" s="1"/>
  <c r="O14" i="73"/>
  <c r="O30" i="73" s="1"/>
  <c r="O47" i="73" s="1"/>
  <c r="O14" i="85"/>
  <c r="O30" i="85" s="1"/>
  <c r="O47" i="85" s="1"/>
  <c r="AK13" i="75"/>
  <c r="AK13" i="99"/>
  <c r="AK13" i="81"/>
  <c r="AK13" i="72"/>
  <c r="AK13" i="71"/>
  <c r="AK13" i="98"/>
  <c r="AK13" i="80"/>
  <c r="AK13" i="69"/>
  <c r="W14" i="76"/>
  <c r="W30" i="76" s="1"/>
  <c r="W47" i="76" s="1"/>
  <c r="W14" i="102"/>
  <c r="W14" i="101"/>
  <c r="W30" i="101" s="1"/>
  <c r="W14" i="73"/>
  <c r="W30" i="73" s="1"/>
  <c r="W47" i="73" s="1"/>
  <c r="W14" i="85"/>
  <c r="W30" i="85" s="1"/>
  <c r="W47" i="85" s="1"/>
  <c r="AK10" i="75"/>
  <c r="AK10" i="99"/>
  <c r="AK10" i="72"/>
  <c r="AK10" i="81"/>
  <c r="AK10" i="71"/>
  <c r="AK10" i="98"/>
  <c r="AK10" i="80"/>
  <c r="AK10" i="69"/>
  <c r="W11" i="76"/>
  <c r="W27" i="76" s="1"/>
  <c r="W44" i="76" s="1"/>
  <c r="W11" i="102"/>
  <c r="W11" i="101"/>
  <c r="W27" i="101" s="1"/>
  <c r="W11" i="73"/>
  <c r="W27" i="73" s="1"/>
  <c r="W44" i="73" s="1"/>
  <c r="W11" i="85"/>
  <c r="W27" i="85" s="1"/>
  <c r="W44" i="85" s="1"/>
  <c r="AW13" i="75"/>
  <c r="AW13" i="99"/>
  <c r="AW13" i="81"/>
  <c r="AW13" i="72"/>
  <c r="AW13" i="71"/>
  <c r="AW13" i="98"/>
  <c r="AW13" i="80"/>
  <c r="AW13" i="69"/>
  <c r="AI14" i="76"/>
  <c r="AI30" i="76" s="1"/>
  <c r="AI47" i="76" s="1"/>
  <c r="AI14" i="102"/>
  <c r="AI14" i="101"/>
  <c r="AI30" i="101" s="1"/>
  <c r="AI14" i="85"/>
  <c r="AI30" i="85" s="1"/>
  <c r="AI47" i="85" s="1"/>
  <c r="AI14" i="73"/>
  <c r="AI30" i="73" s="1"/>
  <c r="AI47" i="73" s="1"/>
  <c r="AR10" i="75"/>
  <c r="AR10" i="99"/>
  <c r="AR10" i="72"/>
  <c r="AR10" i="71"/>
  <c r="AR10" i="80"/>
  <c r="AR10" i="81"/>
  <c r="AR10" i="98"/>
  <c r="AR10" i="69"/>
  <c r="AD11" i="76"/>
  <c r="AD27" i="76" s="1"/>
  <c r="AD44" i="76" s="1"/>
  <c r="AD11" i="101"/>
  <c r="AD27" i="101" s="1"/>
  <c r="AD11" i="102"/>
  <c r="AD11" i="85"/>
  <c r="AD27" i="85" s="1"/>
  <c r="AD44" i="85" s="1"/>
  <c r="AD11" i="73"/>
  <c r="AD27" i="73" s="1"/>
  <c r="AD44" i="73" s="1"/>
  <c r="AQ10" i="75"/>
  <c r="AQ10" i="99"/>
  <c r="AQ10" i="81"/>
  <c r="AQ10" i="71"/>
  <c r="AQ10" i="80"/>
  <c r="AQ10" i="98"/>
  <c r="AQ10" i="72"/>
  <c r="AQ10" i="69"/>
  <c r="AC11" i="76"/>
  <c r="AC27" i="76" s="1"/>
  <c r="AC44" i="76" s="1"/>
  <c r="AC11" i="102"/>
  <c r="AC11" i="101"/>
  <c r="AC27" i="101" s="1"/>
  <c r="AC11" i="85"/>
  <c r="AC27" i="85" s="1"/>
  <c r="AC44" i="85" s="1"/>
  <c r="AC11" i="73"/>
  <c r="AC27" i="73" s="1"/>
  <c r="AC44" i="73" s="1"/>
  <c r="AG10" i="75"/>
  <c r="AG10" i="99"/>
  <c r="AG10" i="72"/>
  <c r="AG10" i="71"/>
  <c r="AG10" i="81"/>
  <c r="AG10" i="98"/>
  <c r="AG10" i="80"/>
  <c r="AG10" i="69"/>
  <c r="S11" i="76"/>
  <c r="S27" i="76" s="1"/>
  <c r="S44" i="76" s="1"/>
  <c r="S11" i="102"/>
  <c r="S11" i="101"/>
  <c r="S27" i="101" s="1"/>
  <c r="S11" i="73"/>
  <c r="S27" i="73" s="1"/>
  <c r="S44" i="73" s="1"/>
  <c r="S11" i="85"/>
  <c r="S27" i="85" s="1"/>
  <c r="S44" i="85" s="1"/>
  <c r="W13" i="75"/>
  <c r="W13" i="99"/>
  <c r="W13" i="81"/>
  <c r="W13" i="71"/>
  <c r="W13" i="72"/>
  <c r="W13" i="98"/>
  <c r="W13" i="80"/>
  <c r="W13" i="69"/>
  <c r="I14" i="102"/>
  <c r="I14" i="101"/>
  <c r="I30" i="101" s="1"/>
  <c r="I14" i="76"/>
  <c r="I30" i="76" s="1"/>
  <c r="I47" i="76" s="1"/>
  <c r="I14" i="73"/>
  <c r="I30" i="73" s="1"/>
  <c r="I47" i="73" s="1"/>
  <c r="I14" i="85"/>
  <c r="I30" i="85" s="1"/>
  <c r="I47" i="85" s="1"/>
  <c r="Y13" i="75"/>
  <c r="Y13" i="99"/>
  <c r="Y13" i="72"/>
  <c r="Y13" i="81"/>
  <c r="Y13" i="71"/>
  <c r="Y13" i="98"/>
  <c r="Y13" i="80"/>
  <c r="Y13" i="69"/>
  <c r="K14" i="76"/>
  <c r="K30" i="76" s="1"/>
  <c r="K47" i="76" s="1"/>
  <c r="K14" i="102"/>
  <c r="K14" i="101"/>
  <c r="K30" i="101" s="1"/>
  <c r="K14" i="85"/>
  <c r="K30" i="85" s="1"/>
  <c r="K47" i="85" s="1"/>
  <c r="K14" i="73"/>
  <c r="K30" i="73" s="1"/>
  <c r="K47" i="73" s="1"/>
  <c r="AL13" i="75"/>
  <c r="AL13" i="81"/>
  <c r="AL13" i="99"/>
  <c r="AL13" i="72"/>
  <c r="AL13" i="71"/>
  <c r="AL13" i="98"/>
  <c r="AL13" i="69"/>
  <c r="AL13" i="80"/>
  <c r="X14" i="101"/>
  <c r="X30" i="101" s="1"/>
  <c r="X14" i="85"/>
  <c r="X30" i="85" s="1"/>
  <c r="X47" i="85" s="1"/>
  <c r="X14" i="102"/>
  <c r="X14" i="76"/>
  <c r="X30" i="76" s="1"/>
  <c r="X47" i="76" s="1"/>
  <c r="X14" i="73"/>
  <c r="X30" i="73" s="1"/>
  <c r="X47" i="73" s="1"/>
  <c r="AE13" i="67"/>
  <c r="AE29" i="67" s="1"/>
  <c r="AE46" i="67" s="1"/>
  <c r="AE29" i="102"/>
  <c r="AK24" i="102"/>
  <c r="AK8" i="67"/>
  <c r="AK24" i="67" s="1"/>
  <c r="AK41" i="67" s="1"/>
  <c r="AC24" i="102"/>
  <c r="AC8" i="67"/>
  <c r="AC24" i="67" s="1"/>
  <c r="AC41" i="67" s="1"/>
  <c r="O10" i="67"/>
  <c r="O26" i="67" s="1"/>
  <c r="O43" i="67" s="1"/>
  <c r="O26" i="102"/>
  <c r="Q29" i="102"/>
  <c r="Q13" i="67"/>
  <c r="Q29" i="67" s="1"/>
  <c r="Q46" i="67" s="1"/>
  <c r="AG29" i="102"/>
  <c r="AG13" i="67"/>
  <c r="AG29" i="67" s="1"/>
  <c r="AG46" i="67" s="1"/>
  <c r="AI8" i="67"/>
  <c r="AI24" i="67" s="1"/>
  <c r="AI41" i="67" s="1"/>
  <c r="AI24" i="102"/>
  <c r="Q26" i="102"/>
  <c r="Q10" i="67"/>
  <c r="Q26" i="67" s="1"/>
  <c r="Q43" i="67" s="1"/>
  <c r="Y26" i="102"/>
  <c r="Y10" i="67"/>
  <c r="Y26" i="67" s="1"/>
  <c r="Y43" i="67" s="1"/>
  <c r="AB13" i="67"/>
  <c r="AB29" i="67" s="1"/>
  <c r="AB46" i="67" s="1"/>
  <c r="AB29" i="102"/>
  <c r="AH13" i="67"/>
  <c r="AH29" i="67" s="1"/>
  <c r="AH46" i="67" s="1"/>
  <c r="AH29" i="102"/>
  <c r="AJ8" i="67"/>
  <c r="AJ24" i="67" s="1"/>
  <c r="AJ41" i="67" s="1"/>
  <c r="AJ24" i="102"/>
  <c r="N24" i="102"/>
  <c r="N8" i="67"/>
  <c r="N24" i="67" s="1"/>
  <c r="N41" i="67" s="1"/>
  <c r="P10" i="67"/>
  <c r="P26" i="67" s="1"/>
  <c r="P43" i="67" s="1"/>
  <c r="P26" i="102"/>
  <c r="R29" i="102"/>
  <c r="R13" i="67"/>
  <c r="R29" i="67" s="1"/>
  <c r="R46" i="67" s="1"/>
  <c r="I10" i="67"/>
  <c r="I26" i="67" s="1"/>
  <c r="I43" i="67" s="1"/>
  <c r="I26" i="102"/>
  <c r="AB8" i="67"/>
  <c r="AB24" i="67" s="1"/>
  <c r="AB41" i="67" s="1"/>
  <c r="AB24" i="102"/>
  <c r="AK29" i="102"/>
  <c r="AK13" i="67"/>
  <c r="AK29" i="67" s="1"/>
  <c r="AK46" i="67" s="1"/>
  <c r="AB10" i="67"/>
  <c r="AB26" i="67" s="1"/>
  <c r="AB43" i="67" s="1"/>
  <c r="AB26" i="102"/>
  <c r="AH8" i="67"/>
  <c r="AH24" i="67" s="1"/>
  <c r="AH41" i="67" s="1"/>
  <c r="AH24" i="102"/>
  <c r="R26" i="102"/>
  <c r="R10" i="67"/>
  <c r="R26" i="67" s="1"/>
  <c r="R43" i="67" s="1"/>
  <c r="F29" i="102"/>
  <c r="F13" i="67"/>
  <c r="F29" i="67" s="1"/>
  <c r="F46" i="67" s="1"/>
  <c r="E10" i="67"/>
  <c r="E26" i="67" s="1"/>
  <c r="E43" i="67" s="1"/>
  <c r="E26" i="102"/>
  <c r="S21" i="75"/>
  <c r="S21" i="99"/>
  <c r="S21" i="81"/>
  <c r="S21" i="98"/>
  <c r="S21" i="80"/>
  <c r="S21" i="72"/>
  <c r="S21" i="71"/>
  <c r="S21" i="69"/>
  <c r="AR13" i="75"/>
  <c r="AR13" i="99"/>
  <c r="AR13" i="81"/>
  <c r="AR13" i="72"/>
  <c r="AR13" i="71"/>
  <c r="AR13" i="98"/>
  <c r="AR13" i="80"/>
  <c r="AR13" i="69"/>
  <c r="AD14" i="76"/>
  <c r="AD30" i="76" s="1"/>
  <c r="AD47" i="76" s="1"/>
  <c r="AD14" i="102"/>
  <c r="AD14" i="73"/>
  <c r="AD30" i="73" s="1"/>
  <c r="AD47" i="73" s="1"/>
  <c r="AD14" i="85"/>
  <c r="AD30" i="85" s="1"/>
  <c r="AD47" i="85" s="1"/>
  <c r="AD14" i="101"/>
  <c r="AD30" i="101" s="1"/>
  <c r="AM10" i="75"/>
  <c r="AM10" i="99"/>
  <c r="AM10" i="81"/>
  <c r="AM10" i="72"/>
  <c r="AM10" i="71"/>
  <c r="AM10" i="80"/>
  <c r="AM10" i="98"/>
  <c r="AM10" i="69"/>
  <c r="Y11" i="76"/>
  <c r="Y27" i="76" s="1"/>
  <c r="Y44" i="76" s="1"/>
  <c r="Y11" i="102"/>
  <c r="Y11" i="101"/>
  <c r="Y27" i="101" s="1"/>
  <c r="Y11" i="85"/>
  <c r="Y27" i="85" s="1"/>
  <c r="Y44" i="85" s="1"/>
  <c r="Y11" i="73"/>
  <c r="Y27" i="73" s="1"/>
  <c r="Y44" i="73" s="1"/>
  <c r="AI10" i="75"/>
  <c r="AI10" i="81"/>
  <c r="AI10" i="99"/>
  <c r="AI10" i="72"/>
  <c r="AI10" i="71"/>
  <c r="AI10" i="80"/>
  <c r="AI10" i="98"/>
  <c r="AI10" i="69"/>
  <c r="U11" i="76"/>
  <c r="U27" i="76" s="1"/>
  <c r="U44" i="76" s="1"/>
  <c r="U11" i="102"/>
  <c r="U11" i="101"/>
  <c r="U27" i="101" s="1"/>
  <c r="U11" i="73"/>
  <c r="U27" i="73" s="1"/>
  <c r="U44" i="73" s="1"/>
  <c r="U11" i="85"/>
  <c r="U27" i="85" s="1"/>
  <c r="U44" i="85" s="1"/>
  <c r="AF10" i="75"/>
  <c r="AF10" i="99"/>
  <c r="AF10" i="72"/>
  <c r="AF10" i="81"/>
  <c r="AF10" i="98"/>
  <c r="AF10" i="80"/>
  <c r="AF10" i="69"/>
  <c r="AF10" i="71"/>
  <c r="R11" i="102"/>
  <c r="R11" i="85"/>
  <c r="R27" i="85" s="1"/>
  <c r="R44" i="85" s="1"/>
  <c r="R11" i="73"/>
  <c r="R27" i="73" s="1"/>
  <c r="R44" i="73" s="1"/>
  <c r="R11" i="101"/>
  <c r="R27" i="101" s="1"/>
  <c r="R11" i="76"/>
  <c r="R27" i="76" s="1"/>
  <c r="R44" i="76" s="1"/>
  <c r="AI13" i="75"/>
  <c r="AI13" i="81"/>
  <c r="AI13" i="99"/>
  <c r="AI13" i="71"/>
  <c r="AI13" i="72"/>
  <c r="AI13" i="98"/>
  <c r="AI13" i="80"/>
  <c r="AI13" i="69"/>
  <c r="U14" i="76"/>
  <c r="U30" i="76" s="1"/>
  <c r="U47" i="76" s="1"/>
  <c r="U14" i="102"/>
  <c r="U14" i="101"/>
  <c r="U30" i="101" s="1"/>
  <c r="U14" i="73"/>
  <c r="U30" i="73" s="1"/>
  <c r="U47" i="73" s="1"/>
  <c r="U14" i="85"/>
  <c r="U30" i="85" s="1"/>
  <c r="U47" i="85" s="1"/>
  <c r="AG24" i="102"/>
  <c r="AG8" i="67"/>
  <c r="AG24" i="67" s="1"/>
  <c r="AG41" i="67" s="1"/>
  <c r="Z26" i="102"/>
  <c r="Z10" i="67"/>
  <c r="Z26" i="67" s="1"/>
  <c r="Z43" i="67" s="1"/>
  <c r="O8" i="67"/>
  <c r="O24" i="67" s="1"/>
  <c r="O41" i="67" s="1"/>
  <c r="O24" i="102"/>
  <c r="K13" i="67"/>
  <c r="K29" i="67" s="1"/>
  <c r="K46" i="67" s="1"/>
  <c r="K29" i="102"/>
  <c r="AF13" i="67"/>
  <c r="AF29" i="67" s="1"/>
  <c r="AF46" i="67" s="1"/>
  <c r="AF29" i="102"/>
  <c r="F26" i="102"/>
  <c r="F10" i="67"/>
  <c r="F26" i="67" s="1"/>
  <c r="F43" i="67" s="1"/>
  <c r="R8" i="67"/>
  <c r="R24" i="67" s="1"/>
  <c r="R41" i="67" s="1"/>
  <c r="R24" i="102"/>
  <c r="I24" i="102"/>
  <c r="I8" i="67"/>
  <c r="I24" i="67" s="1"/>
  <c r="I41" i="67" s="1"/>
  <c r="AK26" i="102"/>
  <c r="AK10" i="67"/>
  <c r="AK26" i="67" s="1"/>
  <c r="AK43" i="67" s="1"/>
  <c r="Z9" i="75"/>
  <c r="Z9" i="99"/>
  <c r="Z9" i="72"/>
  <c r="Z9" i="81"/>
  <c r="Z9" i="71"/>
  <c r="Z9" i="98"/>
  <c r="Z9" i="69"/>
  <c r="Z9" i="80"/>
  <c r="L10" i="76"/>
  <c r="L26" i="76" s="1"/>
  <c r="L43" i="76" s="1"/>
  <c r="L10" i="102"/>
  <c r="L10" i="101"/>
  <c r="L26" i="101" s="1"/>
  <c r="L10" i="85"/>
  <c r="L26" i="85" s="1"/>
  <c r="L43" i="85" s="1"/>
  <c r="L10" i="73"/>
  <c r="L26" i="73" s="1"/>
  <c r="L43" i="73" s="1"/>
  <c r="S15" i="99"/>
  <c r="S15" i="75"/>
  <c r="S15" i="81"/>
  <c r="S15" i="72"/>
  <c r="S15" i="98"/>
  <c r="S15" i="80"/>
  <c r="S15" i="69"/>
  <c r="S15" i="71"/>
  <c r="AC10" i="75"/>
  <c r="AC10" i="99"/>
  <c r="AC10" i="81"/>
  <c r="AC10" i="72"/>
  <c r="AC10" i="71"/>
  <c r="AC10" i="80"/>
  <c r="AC10" i="69"/>
  <c r="AC10" i="98"/>
  <c r="O11" i="76"/>
  <c r="O27" i="76" s="1"/>
  <c r="O44" i="76" s="1"/>
  <c r="O11" i="102"/>
  <c r="O11" i="101"/>
  <c r="O27" i="101" s="1"/>
  <c r="O11" i="73"/>
  <c r="O27" i="73" s="1"/>
  <c r="O44" i="73" s="1"/>
  <c r="O11" i="85"/>
  <c r="O27" i="85" s="1"/>
  <c r="O44" i="85" s="1"/>
  <c r="AB10" i="75"/>
  <c r="AB10" i="99"/>
  <c r="AB10" i="72"/>
  <c r="AB10" i="81"/>
  <c r="AB10" i="71"/>
  <c r="AB10" i="80"/>
  <c r="AB10" i="98"/>
  <c r="AB10" i="69"/>
  <c r="N11" i="76"/>
  <c r="N27" i="76" s="1"/>
  <c r="N44" i="76" s="1"/>
  <c r="N11" i="101"/>
  <c r="N27" i="101" s="1"/>
  <c r="N11" i="102"/>
  <c r="N11" i="73"/>
  <c r="N27" i="73" s="1"/>
  <c r="N44" i="73" s="1"/>
  <c r="N11" i="85"/>
  <c r="N27" i="85" s="1"/>
  <c r="N44" i="85" s="1"/>
  <c r="U10" i="75"/>
  <c r="U10" i="99"/>
  <c r="U10" i="72"/>
  <c r="U10" i="81"/>
  <c r="U10" i="71"/>
  <c r="U10" i="98"/>
  <c r="U10" i="80"/>
  <c r="U10" i="69"/>
  <c r="G11" i="102"/>
  <c r="G11" i="101"/>
  <c r="G27" i="101" s="1"/>
  <c r="G11" i="76"/>
  <c r="G27" i="76" s="1"/>
  <c r="G44" i="76" s="1"/>
  <c r="G11" i="73"/>
  <c r="G27" i="73" s="1"/>
  <c r="G44" i="73" s="1"/>
  <c r="G11" i="85"/>
  <c r="G27" i="85" s="1"/>
  <c r="G44" i="85" s="1"/>
  <c r="AU10" i="75"/>
  <c r="AU10" i="99"/>
  <c r="AU10" i="81"/>
  <c r="AU10" i="72"/>
  <c r="AU10" i="71"/>
  <c r="AU10" i="98"/>
  <c r="AU10" i="80"/>
  <c r="AU10" i="69"/>
  <c r="AG11" i="76"/>
  <c r="AG27" i="76" s="1"/>
  <c r="AG44" i="76" s="1"/>
  <c r="AG11" i="102"/>
  <c r="AG11" i="101"/>
  <c r="AG27" i="101" s="1"/>
  <c r="AG11" i="85"/>
  <c r="AG27" i="85" s="1"/>
  <c r="AG44" i="85" s="1"/>
  <c r="AG11" i="73"/>
  <c r="AG27" i="73" s="1"/>
  <c r="AG44" i="73" s="1"/>
  <c r="AV10" i="75"/>
  <c r="AV10" i="99"/>
  <c r="AV10" i="72"/>
  <c r="AV10" i="81"/>
  <c r="AV10" i="98"/>
  <c r="AV10" i="80"/>
  <c r="AV10" i="71"/>
  <c r="AV10" i="69"/>
  <c r="AH11" i="76"/>
  <c r="AH27" i="76" s="1"/>
  <c r="AH44" i="76" s="1"/>
  <c r="AH11" i="85"/>
  <c r="AH27" i="85" s="1"/>
  <c r="AH44" i="85" s="1"/>
  <c r="AH11" i="73"/>
  <c r="AH27" i="73" s="1"/>
  <c r="AH44" i="73" s="1"/>
  <c r="AH11" i="101"/>
  <c r="AH27" i="101" s="1"/>
  <c r="AH11" i="102"/>
  <c r="AY10" i="75"/>
  <c r="AY10" i="81"/>
  <c r="AY10" i="99"/>
  <c r="AY10" i="72"/>
  <c r="AY10" i="98"/>
  <c r="AY10" i="80"/>
  <c r="AY10" i="71"/>
  <c r="AY10" i="69"/>
  <c r="AK11" i="76"/>
  <c r="AK27" i="76" s="1"/>
  <c r="AK44" i="76" s="1"/>
  <c r="AK11" i="101"/>
  <c r="AK27" i="101" s="1"/>
  <c r="AK11" i="102"/>
  <c r="AK11" i="85"/>
  <c r="AK27" i="85" s="1"/>
  <c r="AK44" i="85" s="1"/>
  <c r="AK11" i="73"/>
  <c r="AK27" i="73" s="1"/>
  <c r="AK44" i="73" s="1"/>
  <c r="W10" i="75"/>
  <c r="W10" i="99"/>
  <c r="W10" i="81"/>
  <c r="W10" i="72"/>
  <c r="W10" i="71"/>
  <c r="W10" i="80"/>
  <c r="W10" i="98"/>
  <c r="W10" i="69"/>
  <c r="I11" i="102"/>
  <c r="I11" i="101"/>
  <c r="I27" i="101" s="1"/>
  <c r="I11" i="73"/>
  <c r="I27" i="73" s="1"/>
  <c r="I44" i="73" s="1"/>
  <c r="I11" i="85"/>
  <c r="I27" i="85" s="1"/>
  <c r="I44" i="85" s="1"/>
  <c r="I11" i="76"/>
  <c r="I27" i="76" s="1"/>
  <c r="I44" i="76" s="1"/>
  <c r="AN10" i="75"/>
  <c r="AN10" i="99"/>
  <c r="AN10" i="81"/>
  <c r="AN10" i="72"/>
  <c r="AN10" i="80"/>
  <c r="AN10" i="98"/>
  <c r="AN10" i="69"/>
  <c r="AN10" i="71"/>
  <c r="Z11" i="76"/>
  <c r="Z27" i="76" s="1"/>
  <c r="Z44" i="76" s="1"/>
  <c r="Z11" i="102"/>
  <c r="Z11" i="101"/>
  <c r="Z27" i="101" s="1"/>
  <c r="Z11" i="85"/>
  <c r="Z27" i="85" s="1"/>
  <c r="Z44" i="85" s="1"/>
  <c r="Z11" i="73"/>
  <c r="Z27" i="73" s="1"/>
  <c r="Z44" i="73" s="1"/>
  <c r="AN13" i="75"/>
  <c r="AN13" i="81"/>
  <c r="AN13" i="99"/>
  <c r="AN13" i="72"/>
  <c r="AN13" i="98"/>
  <c r="AN13" i="80"/>
  <c r="AN13" i="69"/>
  <c r="AN13" i="71"/>
  <c r="Z14" i="76"/>
  <c r="Z30" i="76" s="1"/>
  <c r="Z47" i="76" s="1"/>
  <c r="Z14" i="102"/>
  <c r="Z14" i="73"/>
  <c r="Z30" i="73" s="1"/>
  <c r="Z47" i="73" s="1"/>
  <c r="Z14" i="85"/>
  <c r="Z30" i="85" s="1"/>
  <c r="Z47" i="85" s="1"/>
  <c r="Z14" i="101"/>
  <c r="Z30" i="101" s="1"/>
  <c r="X10" i="67"/>
  <c r="X26" i="67" s="1"/>
  <c r="X43" i="67" s="1"/>
  <c r="X26" i="102"/>
  <c r="G10" i="67"/>
  <c r="G26" i="67" s="1"/>
  <c r="G43" i="67" s="1"/>
  <c r="G26" i="102"/>
  <c r="U29" i="102"/>
  <c r="U13" i="67"/>
  <c r="U29" i="67" s="1"/>
  <c r="U46" i="67" s="1"/>
  <c r="AE10" i="67"/>
  <c r="AE26" i="67" s="1"/>
  <c r="AE43" i="67" s="1"/>
  <c r="AE26" i="102"/>
  <c r="AF8" i="67"/>
  <c r="AF24" i="67" s="1"/>
  <c r="AF41" i="67" s="1"/>
  <c r="AF24" i="102"/>
  <c r="S7" i="75"/>
  <c r="S7" i="99"/>
  <c r="S7" i="81"/>
  <c r="S7" i="71"/>
  <c r="S7" i="72"/>
  <c r="S7" i="80"/>
  <c r="S7" i="98"/>
  <c r="S7" i="69"/>
  <c r="E8" i="102"/>
  <c r="E8" i="101"/>
  <c r="E24" i="101" s="1"/>
  <c r="E8" i="73"/>
  <c r="E24" i="73" s="1"/>
  <c r="E41" i="73" s="1"/>
  <c r="E8" i="85"/>
  <c r="E24" i="85" s="1"/>
  <c r="E41" i="85" s="1"/>
  <c r="E8" i="76"/>
  <c r="E24" i="76" s="1"/>
  <c r="E41" i="76" s="1"/>
  <c r="S10" i="75"/>
  <c r="S10" i="99"/>
  <c r="S10" i="81"/>
  <c r="S10" i="72"/>
  <c r="S10" i="71"/>
  <c r="S10" i="80"/>
  <c r="S10" i="98"/>
  <c r="S10" i="69"/>
  <c r="E11" i="102"/>
  <c r="E11" i="101"/>
  <c r="E27" i="101" s="1"/>
  <c r="E11" i="73"/>
  <c r="E27" i="73" s="1"/>
  <c r="E44" i="73" s="1"/>
  <c r="E11" i="76"/>
  <c r="E27" i="76" s="1"/>
  <c r="E44" i="76" s="1"/>
  <c r="E11" i="85"/>
  <c r="E27" i="85" s="1"/>
  <c r="E44" i="85" s="1"/>
  <c r="S19" i="75"/>
  <c r="S19" i="99"/>
  <c r="S19" i="81"/>
  <c r="S19" i="72"/>
  <c r="S19" i="98"/>
  <c r="S19" i="80"/>
  <c r="S19" i="71"/>
  <c r="S19" i="69"/>
  <c r="AX13" i="75"/>
  <c r="AX13" i="99"/>
  <c r="AX13" i="81"/>
  <c r="AX13" i="72"/>
  <c r="AX13" i="71"/>
  <c r="AX13" i="80"/>
  <c r="AX13" i="98"/>
  <c r="AX13" i="69"/>
  <c r="AJ14" i="102"/>
  <c r="AJ14" i="101"/>
  <c r="AJ30" i="101" s="1"/>
  <c r="AJ14" i="85"/>
  <c r="AJ30" i="85" s="1"/>
  <c r="AJ47" i="85" s="1"/>
  <c r="AJ14" i="73"/>
  <c r="AJ30" i="73" s="1"/>
  <c r="AJ47" i="73" s="1"/>
  <c r="AJ14" i="76"/>
  <c r="AJ30" i="76" s="1"/>
  <c r="AJ47" i="76" s="1"/>
  <c r="AS10" i="75"/>
  <c r="AS10" i="99"/>
  <c r="AS10" i="81"/>
  <c r="AS10" i="72"/>
  <c r="AS10" i="71"/>
  <c r="AS10" i="80"/>
  <c r="AS10" i="69"/>
  <c r="AS10" i="98"/>
  <c r="AE11" i="102"/>
  <c r="AE11" i="101"/>
  <c r="AE27" i="101" s="1"/>
  <c r="AE11" i="76"/>
  <c r="AE27" i="76" s="1"/>
  <c r="AE44" i="76" s="1"/>
  <c r="AE11" i="73"/>
  <c r="AE27" i="73" s="1"/>
  <c r="AE44" i="73" s="1"/>
  <c r="AE11" i="85"/>
  <c r="AE27" i="85" s="1"/>
  <c r="AE44" i="85" s="1"/>
  <c r="AG13" i="75"/>
  <c r="AG13" i="99"/>
  <c r="AG13" i="81"/>
  <c r="AG13" i="72"/>
  <c r="AG13" i="71"/>
  <c r="AG13" i="98"/>
  <c r="AG13" i="80"/>
  <c r="AG13" i="69"/>
  <c r="S14" i="76"/>
  <c r="S30" i="76" s="1"/>
  <c r="S47" i="76" s="1"/>
  <c r="S14" i="102"/>
  <c r="S14" i="101"/>
  <c r="S30" i="101" s="1"/>
  <c r="S14" i="85"/>
  <c r="S30" i="85" s="1"/>
  <c r="S47" i="85" s="1"/>
  <c r="S14" i="73"/>
  <c r="S30" i="73" s="1"/>
  <c r="S47" i="73" s="1"/>
  <c r="AP13" i="75"/>
  <c r="AP13" i="99"/>
  <c r="AP13" i="81"/>
  <c r="AP13" i="72"/>
  <c r="AP13" i="71"/>
  <c r="AP13" i="69"/>
  <c r="AP13" i="98"/>
  <c r="AP13" i="80"/>
  <c r="AB14" i="85"/>
  <c r="AB30" i="85" s="1"/>
  <c r="AB47" i="85" s="1"/>
  <c r="AB14" i="73"/>
  <c r="AB30" i="73" s="1"/>
  <c r="AB47" i="73" s="1"/>
  <c r="AB14" i="102"/>
  <c r="AB14" i="101"/>
  <c r="AB30" i="101" s="1"/>
  <c r="AB14" i="76"/>
  <c r="AB30" i="76" s="1"/>
  <c r="AB47" i="76" s="1"/>
  <c r="AU13" i="75"/>
  <c r="AU13" i="99"/>
  <c r="AU13" i="81"/>
  <c r="AU13" i="71"/>
  <c r="AU13" i="72"/>
  <c r="AU13" i="98"/>
  <c r="AU13" i="80"/>
  <c r="AU13" i="69"/>
  <c r="AG14" i="76"/>
  <c r="AG30" i="76" s="1"/>
  <c r="AG47" i="76" s="1"/>
  <c r="AG14" i="102"/>
  <c r="AG14" i="101"/>
  <c r="AG30" i="101" s="1"/>
  <c r="AG14" i="73"/>
  <c r="AG30" i="73" s="1"/>
  <c r="AG47" i="73" s="1"/>
  <c r="AG14" i="85"/>
  <c r="AG30" i="85" s="1"/>
  <c r="AG47" i="85" s="1"/>
  <c r="AS13" i="75"/>
  <c r="AS13" i="99"/>
  <c r="AS13" i="72"/>
  <c r="AS13" i="81"/>
  <c r="AS13" i="71"/>
  <c r="AS13" i="98"/>
  <c r="AS13" i="80"/>
  <c r="AS13" i="69"/>
  <c r="AE14" i="76"/>
  <c r="AE30" i="76" s="1"/>
  <c r="AE47" i="76" s="1"/>
  <c r="AE14" i="102"/>
  <c r="AE14" i="101"/>
  <c r="AE30" i="101" s="1"/>
  <c r="AE14" i="73"/>
  <c r="AE30" i="73" s="1"/>
  <c r="AE47" i="73" s="1"/>
  <c r="AE14" i="85"/>
  <c r="AE30" i="85" s="1"/>
  <c r="AE47" i="85" s="1"/>
  <c r="AD13" i="75"/>
  <c r="AD13" i="72"/>
  <c r="AD13" i="81"/>
  <c r="AD13" i="71"/>
  <c r="AD13" i="80"/>
  <c r="AD13" i="99"/>
  <c r="AD13" i="98"/>
  <c r="AD13" i="69"/>
  <c r="P14" i="76"/>
  <c r="P30" i="76" s="1"/>
  <c r="P47" i="76" s="1"/>
  <c r="P14" i="101"/>
  <c r="P30" i="101" s="1"/>
  <c r="P14" i="85"/>
  <c r="P30" i="85" s="1"/>
  <c r="P47" i="85" s="1"/>
  <c r="P14" i="102"/>
  <c r="P14" i="73"/>
  <c r="P30" i="73" s="1"/>
  <c r="P47" i="73" s="1"/>
  <c r="AP10" i="99"/>
  <c r="AP10" i="75"/>
  <c r="AP10" i="81"/>
  <c r="AP10" i="72"/>
  <c r="AP10" i="98"/>
  <c r="AP10" i="71"/>
  <c r="AP10" i="69"/>
  <c r="AP10" i="80"/>
  <c r="AB11" i="102"/>
  <c r="AB11" i="85"/>
  <c r="AB27" i="85" s="1"/>
  <c r="AB44" i="85" s="1"/>
  <c r="AB11" i="73"/>
  <c r="AB27" i="73" s="1"/>
  <c r="AB44" i="73" s="1"/>
  <c r="AB11" i="101"/>
  <c r="AB27" i="101" s="1"/>
  <c r="AB11" i="76"/>
  <c r="AB27" i="76" s="1"/>
  <c r="AB44" i="76" s="1"/>
  <c r="T13" i="75"/>
  <c r="T13" i="99"/>
  <c r="T13" i="81"/>
  <c r="T13" i="72"/>
  <c r="T13" i="71"/>
  <c r="T13" i="98"/>
  <c r="T13" i="80"/>
  <c r="T13" i="69"/>
  <c r="F14" i="76"/>
  <c r="F30" i="76" s="1"/>
  <c r="F47" i="76" s="1"/>
  <c r="F14" i="102"/>
  <c r="F14" i="101"/>
  <c r="F30" i="101" s="1"/>
  <c r="F14" i="73"/>
  <c r="F30" i="73" s="1"/>
  <c r="F47" i="73" s="1"/>
  <c r="F14" i="85"/>
  <c r="F30" i="85" s="1"/>
  <c r="F47" i="85" s="1"/>
  <c r="U13" i="75"/>
  <c r="U13" i="99"/>
  <c r="U13" i="81"/>
  <c r="U13" i="72"/>
  <c r="U13" i="71"/>
  <c r="U13" i="98"/>
  <c r="U13" i="80"/>
  <c r="U13" i="69"/>
  <c r="G14" i="76"/>
  <c r="G30" i="76" s="1"/>
  <c r="G47" i="76" s="1"/>
  <c r="G14" i="102"/>
  <c r="G14" i="101"/>
  <c r="G30" i="101" s="1"/>
  <c r="G14" i="73"/>
  <c r="G30" i="73" s="1"/>
  <c r="G47" i="73" s="1"/>
  <c r="G14" i="85"/>
  <c r="G30" i="85" s="1"/>
  <c r="G47" i="85" s="1"/>
  <c r="AB13" i="75"/>
  <c r="AB13" i="99"/>
  <c r="AB13" i="81"/>
  <c r="AB13" i="72"/>
  <c r="AB13" i="71"/>
  <c r="AB13" i="98"/>
  <c r="AB13" i="80"/>
  <c r="AB13" i="69"/>
  <c r="N14" i="76"/>
  <c r="N30" i="76" s="1"/>
  <c r="N47" i="76" s="1"/>
  <c r="N14" i="102"/>
  <c r="N14" i="73"/>
  <c r="N30" i="73" s="1"/>
  <c r="N47" i="73" s="1"/>
  <c r="N14" i="85"/>
  <c r="N30" i="85" s="1"/>
  <c r="N47" i="85" s="1"/>
  <c r="N14" i="101"/>
  <c r="N30" i="101" s="1"/>
  <c r="AF13" i="75"/>
  <c r="AF13" i="99"/>
  <c r="AF13" i="81"/>
  <c r="AF13" i="72"/>
  <c r="AF13" i="98"/>
  <c r="AF13" i="80"/>
  <c r="AF13" i="69"/>
  <c r="AF13" i="71"/>
  <c r="R14" i="76"/>
  <c r="R30" i="76" s="1"/>
  <c r="R47" i="76" s="1"/>
  <c r="R14" i="102"/>
  <c r="R14" i="85"/>
  <c r="R30" i="85" s="1"/>
  <c r="R47" i="85" s="1"/>
  <c r="R14" i="101"/>
  <c r="R30" i="101" s="1"/>
  <c r="R14" i="73"/>
  <c r="R30" i="73" s="1"/>
  <c r="R47" i="73" s="1"/>
  <c r="Y8" i="67"/>
  <c r="Y24" i="67" s="1"/>
  <c r="Y41" i="67" s="1"/>
  <c r="Y24" i="102"/>
  <c r="X27" i="102"/>
  <c r="X11" i="67"/>
  <c r="X27" i="67" s="1"/>
  <c r="X44" i="67" s="1"/>
  <c r="AI13" i="67"/>
  <c r="AI29" i="67" s="1"/>
  <c r="AI46" i="67" s="1"/>
  <c r="AI29" i="102"/>
  <c r="AJ10" i="67"/>
  <c r="AJ26" i="67" s="1"/>
  <c r="AJ43" i="67" s="1"/>
  <c r="AJ26" i="102"/>
  <c r="G8" i="67"/>
  <c r="G24" i="67" s="1"/>
  <c r="G41" i="67" s="1"/>
  <c r="G24" i="102"/>
  <c r="G13" i="67"/>
  <c r="G29" i="67" s="1"/>
  <c r="G46" i="67" s="1"/>
  <c r="G29" i="102"/>
  <c r="Y29" i="102"/>
  <c r="Y13" i="67"/>
  <c r="Y29" i="67" s="1"/>
  <c r="Y46" i="67" s="1"/>
  <c r="AD8" i="67"/>
  <c r="AD24" i="67" s="1"/>
  <c r="AD41" i="67" s="1"/>
  <c r="AD24" i="102"/>
  <c r="P13" i="67"/>
  <c r="P29" i="67" s="1"/>
  <c r="P46" i="67" s="1"/>
  <c r="P29" i="102"/>
  <c r="Z8" i="67"/>
  <c r="Z24" i="67" s="1"/>
  <c r="Z41" i="67" s="1"/>
  <c r="Z24" i="102"/>
  <c r="AI10" i="67"/>
  <c r="AI26" i="67" s="1"/>
  <c r="AI43" i="67" s="1"/>
  <c r="AI26" i="102"/>
  <c r="W8" i="67"/>
  <c r="W24" i="67" s="1"/>
  <c r="W41" i="67" s="1"/>
  <c r="W24" i="102"/>
  <c r="X13" i="67"/>
  <c r="X29" i="67" s="1"/>
  <c r="X46" i="67" s="1"/>
  <c r="X29" i="102"/>
  <c r="S8" i="67"/>
  <c r="S24" i="67" s="1"/>
  <c r="S41" i="67" s="1"/>
  <c r="S24" i="102"/>
  <c r="K8" i="67"/>
  <c r="K24" i="67" s="1"/>
  <c r="K41" i="67" s="1"/>
  <c r="K24" i="102"/>
  <c r="U8" i="67"/>
  <c r="U24" i="67" s="1"/>
  <c r="U41" i="67" s="1"/>
  <c r="U24" i="102"/>
  <c r="W10" i="67"/>
  <c r="W26" i="67" s="1"/>
  <c r="W43" i="67" s="1"/>
  <c r="W26" i="102"/>
  <c r="S13" i="3"/>
  <c r="Z13" i="3"/>
  <c r="Z10" i="3"/>
  <c r="AE27" i="102" l="1"/>
  <c r="AE11" i="67"/>
  <c r="AE27" i="67" s="1"/>
  <c r="AE44" i="67" s="1"/>
  <c r="K14" i="67"/>
  <c r="K30" i="67" s="1"/>
  <c r="K47" i="67" s="1"/>
  <c r="K30" i="102"/>
  <c r="Y14" i="67"/>
  <c r="Y30" i="67" s="1"/>
  <c r="Y47" i="67" s="1"/>
  <c r="Y30" i="102"/>
  <c r="K11" i="67"/>
  <c r="K27" i="67" s="1"/>
  <c r="K44" i="67" s="1"/>
  <c r="K27" i="102"/>
  <c r="AF11" i="67"/>
  <c r="AF27" i="67" s="1"/>
  <c r="AF44" i="67" s="1"/>
  <c r="AF27" i="102"/>
  <c r="F11" i="67"/>
  <c r="F27" i="67" s="1"/>
  <c r="F44" i="67" s="1"/>
  <c r="F27" i="102"/>
  <c r="AF14" i="67"/>
  <c r="AF30" i="67" s="1"/>
  <c r="AF47" i="67" s="1"/>
  <c r="AF30" i="102"/>
  <c r="E29" i="102"/>
  <c r="E13" i="67"/>
  <c r="E29" i="67" s="1"/>
  <c r="E46" i="67" s="1"/>
  <c r="S13" i="75"/>
  <c r="S13" i="81"/>
  <c r="S13" i="71"/>
  <c r="S13" i="99"/>
  <c r="S13" i="98"/>
  <c r="S13" i="80"/>
  <c r="S13" i="72"/>
  <c r="S13" i="69"/>
  <c r="E14" i="102"/>
  <c r="E14" i="101"/>
  <c r="E30" i="101" s="1"/>
  <c r="E14" i="73"/>
  <c r="E30" i="73" s="1"/>
  <c r="E47" i="73" s="1"/>
  <c r="E14" i="85"/>
  <c r="E30" i="85" s="1"/>
  <c r="E47" i="85" s="1"/>
  <c r="E14" i="76"/>
  <c r="E30" i="76" s="1"/>
  <c r="E47" i="76" s="1"/>
  <c r="N30" i="102"/>
  <c r="N14" i="67"/>
  <c r="N30" i="67" s="1"/>
  <c r="N47" i="67" s="1"/>
  <c r="F30" i="102"/>
  <c r="F14" i="67"/>
  <c r="F30" i="67" s="1"/>
  <c r="F47" i="67" s="1"/>
  <c r="AG30" i="102"/>
  <c r="AG14" i="67"/>
  <c r="AG30" i="67" s="1"/>
  <c r="AG47" i="67" s="1"/>
  <c r="S14" i="67"/>
  <c r="S30" i="67" s="1"/>
  <c r="S47" i="67" s="1"/>
  <c r="S30" i="102"/>
  <c r="E11" i="67"/>
  <c r="E27" i="67" s="1"/>
  <c r="E44" i="67" s="1"/>
  <c r="E27" i="102"/>
  <c r="L10" i="67"/>
  <c r="L26" i="67" s="1"/>
  <c r="L43" i="67" s="1"/>
  <c r="L26" i="102"/>
  <c r="U14" i="67"/>
  <c r="U30" i="67" s="1"/>
  <c r="U47" i="67" s="1"/>
  <c r="U30" i="102"/>
  <c r="U11" i="67"/>
  <c r="U27" i="67" s="1"/>
  <c r="U44" i="67" s="1"/>
  <c r="U27" i="102"/>
  <c r="AD14" i="67"/>
  <c r="AD30" i="67" s="1"/>
  <c r="AD47" i="67" s="1"/>
  <c r="AD30" i="102"/>
  <c r="X14" i="67"/>
  <c r="X30" i="67" s="1"/>
  <c r="X47" i="67" s="1"/>
  <c r="X30" i="102"/>
  <c r="L8" i="67"/>
  <c r="L24" i="67" s="1"/>
  <c r="L41" i="67" s="1"/>
  <c r="L24" i="102"/>
  <c r="AC30" i="102"/>
  <c r="AC14" i="67"/>
  <c r="AC30" i="67" s="1"/>
  <c r="AC47" i="67" s="1"/>
  <c r="Q11" i="67"/>
  <c r="Q27" i="67" s="1"/>
  <c r="Q44" i="67" s="1"/>
  <c r="Q27" i="102"/>
  <c r="AK30" i="102"/>
  <c r="AK14" i="67"/>
  <c r="AK30" i="67" s="1"/>
  <c r="AK47" i="67" s="1"/>
  <c r="Z13" i="75"/>
  <c r="Z13" i="99"/>
  <c r="Z13" i="81"/>
  <c r="Z13" i="72"/>
  <c r="Z13" i="71"/>
  <c r="Z13" i="69"/>
  <c r="Z13" i="98"/>
  <c r="Z13" i="80"/>
  <c r="L14" i="76"/>
  <c r="L30" i="76" s="1"/>
  <c r="L47" i="76" s="1"/>
  <c r="L14" i="85"/>
  <c r="L30" i="85" s="1"/>
  <c r="L47" i="85" s="1"/>
  <c r="L14" i="102"/>
  <c r="L14" i="73"/>
  <c r="L30" i="73" s="1"/>
  <c r="L47" i="73" s="1"/>
  <c r="L14" i="101"/>
  <c r="L30" i="101" s="1"/>
  <c r="AB27" i="102"/>
  <c r="AB11" i="67"/>
  <c r="AB27" i="67" s="1"/>
  <c r="AB44" i="67" s="1"/>
  <c r="Z11" i="67"/>
  <c r="Z27" i="67" s="1"/>
  <c r="Z44" i="67" s="1"/>
  <c r="Z27" i="102"/>
  <c r="W11" i="67"/>
  <c r="W27" i="67" s="1"/>
  <c r="W44" i="67" s="1"/>
  <c r="W27" i="102"/>
  <c r="O14" i="67"/>
  <c r="O30" i="67" s="1"/>
  <c r="O47" i="67" s="1"/>
  <c r="O30" i="102"/>
  <c r="AB14" i="67"/>
  <c r="AB30" i="67" s="1"/>
  <c r="AB47" i="67" s="1"/>
  <c r="AB30" i="102"/>
  <c r="AJ14" i="67"/>
  <c r="AJ30" i="67" s="1"/>
  <c r="AJ47" i="67" s="1"/>
  <c r="AJ30" i="102"/>
  <c r="Z14" i="67"/>
  <c r="Z30" i="67" s="1"/>
  <c r="Z47" i="67" s="1"/>
  <c r="Z30" i="102"/>
  <c r="O11" i="67"/>
  <c r="O27" i="67" s="1"/>
  <c r="O44" i="67" s="1"/>
  <c r="O27" i="102"/>
  <c r="AC27" i="102"/>
  <c r="AC11" i="67"/>
  <c r="AC27" i="67" s="1"/>
  <c r="AC44" i="67" s="1"/>
  <c r="AI14" i="67"/>
  <c r="AI30" i="67" s="1"/>
  <c r="AI47" i="67" s="1"/>
  <c r="AI30" i="102"/>
  <c r="W14" i="67"/>
  <c r="W30" i="67" s="1"/>
  <c r="W47" i="67" s="1"/>
  <c r="W30" i="102"/>
  <c r="AJ11" i="67"/>
  <c r="AJ27" i="67" s="1"/>
  <c r="AJ44" i="67" s="1"/>
  <c r="AJ27" i="102"/>
  <c r="L29" i="102"/>
  <c r="L13" i="67"/>
  <c r="L29" i="67" s="1"/>
  <c r="L46" i="67" s="1"/>
  <c r="AG27" i="102"/>
  <c r="AG11" i="67"/>
  <c r="AG27" i="67" s="1"/>
  <c r="AG44" i="67" s="1"/>
  <c r="R11" i="67"/>
  <c r="R27" i="67" s="1"/>
  <c r="R44" i="67" s="1"/>
  <c r="R27" i="102"/>
  <c r="S11" i="67"/>
  <c r="S27" i="67" s="1"/>
  <c r="S44" i="67" s="1"/>
  <c r="S27" i="102"/>
  <c r="Z10" i="99"/>
  <c r="Z10" i="75"/>
  <c r="Z10" i="81"/>
  <c r="Z10" i="72"/>
  <c r="Z10" i="98"/>
  <c r="Z10" i="71"/>
  <c r="Z10" i="69"/>
  <c r="Z10" i="80"/>
  <c r="L11" i="102"/>
  <c r="L11" i="76"/>
  <c r="L27" i="76" s="1"/>
  <c r="L44" i="76" s="1"/>
  <c r="L11" i="85"/>
  <c r="L27" i="85" s="1"/>
  <c r="L44" i="85" s="1"/>
  <c r="L11" i="101"/>
  <c r="L27" i="101" s="1"/>
  <c r="L11" i="73"/>
  <c r="L27" i="73" s="1"/>
  <c r="L44" i="73" s="1"/>
  <c r="R14" i="67"/>
  <c r="R30" i="67" s="1"/>
  <c r="R47" i="67" s="1"/>
  <c r="R30" i="102"/>
  <c r="G14" i="67"/>
  <c r="G30" i="67" s="1"/>
  <c r="G47" i="67" s="1"/>
  <c r="G30" i="102"/>
  <c r="P14" i="67"/>
  <c r="P30" i="67" s="1"/>
  <c r="P47" i="67" s="1"/>
  <c r="P30" i="102"/>
  <c r="AE14" i="67"/>
  <c r="AE30" i="67" s="1"/>
  <c r="AE47" i="67" s="1"/>
  <c r="AE30" i="102"/>
  <c r="E24" i="102"/>
  <c r="E8" i="67"/>
  <c r="E24" i="67" s="1"/>
  <c r="E41" i="67" s="1"/>
  <c r="I11" i="67"/>
  <c r="I27" i="67" s="1"/>
  <c r="I44" i="67" s="1"/>
  <c r="I27" i="102"/>
  <c r="AK27" i="102"/>
  <c r="AK11" i="67"/>
  <c r="AK27" i="67" s="1"/>
  <c r="AK44" i="67" s="1"/>
  <c r="AH11" i="67"/>
  <c r="AH27" i="67" s="1"/>
  <c r="AH44" i="67" s="1"/>
  <c r="AH27" i="102"/>
  <c r="G11" i="67"/>
  <c r="G27" i="67" s="1"/>
  <c r="G44" i="67" s="1"/>
  <c r="G27" i="102"/>
  <c r="N27" i="102"/>
  <c r="N11" i="67"/>
  <c r="N27" i="67" s="1"/>
  <c r="N44" i="67" s="1"/>
  <c r="Y11" i="67"/>
  <c r="Y27" i="67" s="1"/>
  <c r="Y44" i="67" s="1"/>
  <c r="Y27" i="102"/>
  <c r="I30" i="102"/>
  <c r="I14" i="67"/>
  <c r="I30" i="67" s="1"/>
  <c r="I47" i="67" s="1"/>
  <c r="AD27" i="102"/>
  <c r="AD11" i="67"/>
  <c r="AD27" i="67" s="1"/>
  <c r="AD44" i="67" s="1"/>
  <c r="AI11" i="67"/>
  <c r="AI27" i="67" s="1"/>
  <c r="AI44" i="67" s="1"/>
  <c r="AI27" i="102"/>
  <c r="D8" i="67"/>
  <c r="D24" i="67" s="1"/>
  <c r="D24" i="102"/>
  <c r="AH14" i="67"/>
  <c r="AH30" i="67" s="1"/>
  <c r="AH47" i="67" s="1"/>
  <c r="AH30" i="102"/>
  <c r="Q14" i="67"/>
  <c r="Q30" i="67" s="1"/>
  <c r="Q47" i="67" s="1"/>
  <c r="Q30" i="102"/>
  <c r="P11" i="67"/>
  <c r="P27" i="67" s="1"/>
  <c r="P44" i="67" s="1"/>
  <c r="P27" i="102"/>
  <c r="B7" i="3"/>
  <c r="C7" i="3"/>
  <c r="E7" i="3"/>
  <c r="F7" i="3"/>
  <c r="G7" i="3"/>
  <c r="H7" i="3"/>
  <c r="I7" i="3"/>
  <c r="J7" i="3"/>
  <c r="K7" i="3"/>
  <c r="L7" i="3"/>
  <c r="M7" i="3"/>
  <c r="N7" i="3"/>
  <c r="P7" i="3"/>
  <c r="Q7" i="3"/>
  <c r="F7" i="107" l="1"/>
  <c r="F7" i="105"/>
  <c r="F7" i="103"/>
  <c r="F7" i="106"/>
  <c r="D8" i="94"/>
  <c r="D8" i="110"/>
  <c r="D8" i="93"/>
  <c r="F7" i="104"/>
  <c r="F7" i="78"/>
  <c r="D8" i="95"/>
  <c r="D8" i="111"/>
  <c r="D8" i="91"/>
  <c r="F7" i="81"/>
  <c r="F7" i="80"/>
  <c r="L7" i="106"/>
  <c r="L7" i="104"/>
  <c r="L7" i="78"/>
  <c r="L7" i="107"/>
  <c r="L7" i="105"/>
  <c r="L7" i="103"/>
  <c r="H7" i="106"/>
  <c r="H7" i="104"/>
  <c r="H7" i="78"/>
  <c r="H7" i="107"/>
  <c r="H7" i="105"/>
  <c r="H7" i="103"/>
  <c r="C7" i="106"/>
  <c r="C7" i="104"/>
  <c r="C7" i="78"/>
  <c r="C7" i="107"/>
  <c r="C7" i="105"/>
  <c r="C7" i="103"/>
  <c r="C7" i="99"/>
  <c r="C7" i="98"/>
  <c r="C7" i="69"/>
  <c r="C7" i="75"/>
  <c r="C7" i="80"/>
  <c r="C7" i="81"/>
  <c r="C7" i="71"/>
  <c r="C7" i="72"/>
  <c r="K7" i="106"/>
  <c r="K7" i="104"/>
  <c r="K7" i="78"/>
  <c r="K7" i="107"/>
  <c r="K7" i="105"/>
  <c r="K7" i="103"/>
  <c r="G7" i="106"/>
  <c r="G7" i="104"/>
  <c r="G7" i="78"/>
  <c r="G7" i="107"/>
  <c r="G7" i="105"/>
  <c r="G7" i="103"/>
  <c r="E8" i="94"/>
  <c r="E8" i="110"/>
  <c r="E8" i="93"/>
  <c r="E8" i="95"/>
  <c r="G7" i="81"/>
  <c r="E8" i="111"/>
  <c r="E8" i="91"/>
  <c r="J7" i="107"/>
  <c r="J7" i="105"/>
  <c r="J7" i="103"/>
  <c r="J7" i="106"/>
  <c r="J7" i="104"/>
  <c r="J7" i="78"/>
  <c r="M7" i="107"/>
  <c r="M7" i="105"/>
  <c r="M7" i="103"/>
  <c r="M7" i="106"/>
  <c r="M7" i="104"/>
  <c r="M7" i="78"/>
  <c r="I7" i="107"/>
  <c r="I7" i="105"/>
  <c r="I7" i="103"/>
  <c r="I7" i="106"/>
  <c r="I7" i="104"/>
  <c r="I7" i="78"/>
  <c r="E7" i="107"/>
  <c r="E7" i="105"/>
  <c r="E7" i="103"/>
  <c r="E7" i="106"/>
  <c r="E7" i="104"/>
  <c r="E7" i="78"/>
  <c r="C8" i="95"/>
  <c r="C8" i="111"/>
  <c r="C8" i="91"/>
  <c r="C8" i="94"/>
  <c r="E7" i="81"/>
  <c r="E7" i="71"/>
  <c r="E7" i="80"/>
  <c r="C8" i="110"/>
  <c r="E7" i="72"/>
  <c r="C8" i="93"/>
  <c r="E7" i="75"/>
  <c r="E7" i="99"/>
  <c r="E7" i="98"/>
  <c r="E7" i="69"/>
  <c r="B7" i="104"/>
  <c r="B7" i="72"/>
  <c r="B7" i="69"/>
  <c r="B7" i="105"/>
  <c r="B7" i="98"/>
  <c r="B7" i="103"/>
  <c r="B7" i="75"/>
  <c r="B7" i="106"/>
  <c r="B7" i="78"/>
  <c r="B7" i="99"/>
  <c r="B7" i="71"/>
  <c r="B7" i="107"/>
  <c r="B7" i="81"/>
  <c r="B7" i="80"/>
  <c r="K7" i="75"/>
  <c r="K7" i="99"/>
  <c r="K7" i="81"/>
  <c r="K7" i="71"/>
  <c r="K7" i="72"/>
  <c r="K7" i="80"/>
  <c r="K7" i="98"/>
  <c r="K7" i="69"/>
  <c r="G7" i="75"/>
  <c r="G7" i="99"/>
  <c r="G7" i="71"/>
  <c r="G7" i="72"/>
  <c r="G7" i="98"/>
  <c r="G7" i="80"/>
  <c r="G7" i="69"/>
  <c r="N7" i="75"/>
  <c r="N7" i="99"/>
  <c r="N7" i="72"/>
  <c r="N7" i="81"/>
  <c r="N7" i="98"/>
  <c r="N7" i="71"/>
  <c r="N7" i="80"/>
  <c r="N7" i="69"/>
  <c r="J7" i="75"/>
  <c r="J7" i="99"/>
  <c r="J7" i="81"/>
  <c r="J7" i="72"/>
  <c r="J7" i="98"/>
  <c r="J7" i="71"/>
  <c r="J7" i="69"/>
  <c r="J7" i="80"/>
  <c r="F7" i="75"/>
  <c r="F7" i="99"/>
  <c r="F7" i="72"/>
  <c r="F7" i="98"/>
  <c r="F7" i="71"/>
  <c r="F7" i="69"/>
  <c r="M7" i="75"/>
  <c r="M7" i="99"/>
  <c r="M7" i="72"/>
  <c r="M7" i="81"/>
  <c r="M7" i="71"/>
  <c r="M7" i="98"/>
  <c r="M7" i="80"/>
  <c r="M7" i="69"/>
  <c r="I7" i="99"/>
  <c r="I7" i="75"/>
  <c r="I7" i="72"/>
  <c r="I7" i="81"/>
  <c r="I7" i="71"/>
  <c r="I7" i="98"/>
  <c r="I7" i="80"/>
  <c r="I7" i="69"/>
  <c r="L7" i="75"/>
  <c r="L7" i="99"/>
  <c r="L7" i="72"/>
  <c r="L7" i="81"/>
  <c r="L7" i="98"/>
  <c r="L7" i="71"/>
  <c r="L7" i="80"/>
  <c r="L7" i="69"/>
  <c r="H7" i="99"/>
  <c r="H7" i="75"/>
  <c r="H7" i="72"/>
  <c r="H7" i="81"/>
  <c r="H7" i="98"/>
  <c r="H7" i="80"/>
  <c r="H7" i="69"/>
  <c r="H7" i="71"/>
  <c r="L11" i="67"/>
  <c r="L27" i="67" s="1"/>
  <c r="L44" i="67" s="1"/>
  <c r="L27" i="102"/>
  <c r="L14" i="67"/>
  <c r="L30" i="67" s="1"/>
  <c r="L47" i="67" s="1"/>
  <c r="L30" i="102"/>
  <c r="E30" i="102"/>
  <c r="E14" i="67"/>
  <c r="E30" i="67" s="1"/>
  <c r="E47" i="67" s="1"/>
  <c r="Q7" i="75"/>
  <c r="Q7" i="99"/>
  <c r="Q7" i="81"/>
  <c r="Q7" i="72"/>
  <c r="Q7" i="71"/>
  <c r="Q7" i="98"/>
  <c r="Q7" i="80"/>
  <c r="Q7" i="69"/>
  <c r="C8" i="76"/>
  <c r="C24" i="76" s="1"/>
  <c r="C8" i="102"/>
  <c r="C8" i="101"/>
  <c r="C24" i="101" s="1"/>
  <c r="C8" i="73"/>
  <c r="C24" i="73" s="1"/>
  <c r="C41" i="73" s="1"/>
  <c r="C8" i="85"/>
  <c r="C24" i="85" s="1"/>
  <c r="C41" i="85" s="1"/>
  <c r="P7" i="75"/>
  <c r="P7" i="99"/>
  <c r="P7" i="81"/>
  <c r="P7" i="72"/>
  <c r="P7" i="80"/>
  <c r="P7" i="69"/>
  <c r="P7" i="71"/>
  <c r="P7" i="98"/>
  <c r="B8" i="76"/>
  <c r="B8" i="102"/>
  <c r="B8" i="67" s="1"/>
  <c r="B8" i="73"/>
  <c r="B8" i="85"/>
  <c r="B8" i="101"/>
  <c r="E8" i="90"/>
  <c r="E8" i="89"/>
  <c r="E8" i="108"/>
  <c r="E8" i="87"/>
  <c r="E8" i="109"/>
  <c r="E8" i="88"/>
  <c r="D8" i="90"/>
  <c r="D8" i="88"/>
  <c r="D8" i="87"/>
  <c r="D8" i="108"/>
  <c r="D8" i="109"/>
  <c r="D8" i="89"/>
  <c r="C8" i="109"/>
  <c r="C8" i="108"/>
  <c r="C8" i="89"/>
  <c r="C8" i="87"/>
  <c r="C8" i="90"/>
  <c r="C8" i="88"/>
  <c r="F21" i="3"/>
  <c r="F19" i="3"/>
  <c r="F17" i="3"/>
  <c r="F15" i="3"/>
  <c r="F12" i="3"/>
  <c r="F9" i="3"/>
  <c r="F12" i="106" l="1"/>
  <c r="F12" i="104"/>
  <c r="F12" i="78"/>
  <c r="F12" i="107"/>
  <c r="F12" i="105"/>
  <c r="F12" i="103"/>
  <c r="D13" i="94"/>
  <c r="D13" i="110"/>
  <c r="D13" i="93"/>
  <c r="D13" i="111"/>
  <c r="F12" i="81"/>
  <c r="F12" i="80"/>
  <c r="D13" i="91"/>
  <c r="D13" i="95"/>
  <c r="F9" i="107"/>
  <c r="F9" i="105"/>
  <c r="F9" i="103"/>
  <c r="F9" i="106"/>
  <c r="F9" i="104"/>
  <c r="F9" i="78"/>
  <c r="D10" i="95"/>
  <c r="D10" i="111"/>
  <c r="F9" i="81"/>
  <c r="F9" i="80"/>
  <c r="D10" i="94"/>
  <c r="D10" i="91"/>
  <c r="D10" i="110"/>
  <c r="D10" i="93"/>
  <c r="F21" i="81"/>
  <c r="F21" i="80"/>
  <c r="F15" i="80"/>
  <c r="F15" i="81"/>
  <c r="F19" i="80"/>
  <c r="F19" i="81"/>
  <c r="F17" i="80"/>
  <c r="F17" i="81"/>
  <c r="F19" i="75"/>
  <c r="F19" i="99"/>
  <c r="F19" i="72"/>
  <c r="F19" i="71"/>
  <c r="F19" i="98"/>
  <c r="F19" i="69"/>
  <c r="F21" i="75"/>
  <c r="F21" i="99"/>
  <c r="F21" i="72"/>
  <c r="F21" i="71"/>
  <c r="F21" i="98"/>
  <c r="F21" i="69"/>
  <c r="F15" i="75"/>
  <c r="F15" i="99"/>
  <c r="F15" i="72"/>
  <c r="F15" i="71"/>
  <c r="F15" i="69"/>
  <c r="F15" i="98"/>
  <c r="F9" i="75"/>
  <c r="F9" i="99"/>
  <c r="F9" i="72"/>
  <c r="F9" i="71"/>
  <c r="F9" i="98"/>
  <c r="F9" i="69"/>
  <c r="F12" i="75"/>
  <c r="F12" i="99"/>
  <c r="F12" i="72"/>
  <c r="F12" i="71"/>
  <c r="F12" i="98"/>
  <c r="F12" i="69"/>
  <c r="F17" i="75"/>
  <c r="F17" i="72"/>
  <c r="F17" i="99"/>
  <c r="F17" i="71"/>
  <c r="F17" i="98"/>
  <c r="F17" i="69"/>
  <c r="C8" i="67"/>
  <c r="C24" i="67" s="1"/>
  <c r="C24" i="102"/>
  <c r="F10" i="3"/>
  <c r="F13" i="3"/>
  <c r="B4" i="93"/>
  <c r="B4" i="110" s="1"/>
  <c r="B4" i="111" s="1"/>
  <c r="B4" i="94" s="1"/>
  <c r="B4" i="95" s="1"/>
  <c r="B5" i="93"/>
  <c r="B5" i="110" s="1"/>
  <c r="B5" i="111" s="1"/>
  <c r="B5" i="94" s="1"/>
  <c r="B5" i="95" s="1"/>
  <c r="F13" i="107" l="1"/>
  <c r="F13" i="105"/>
  <c r="F13" i="103"/>
  <c r="F13" i="104"/>
  <c r="D14" i="94"/>
  <c r="D14" i="110"/>
  <c r="D14" i="93"/>
  <c r="F13" i="78"/>
  <c r="D14" i="95"/>
  <c r="D14" i="111"/>
  <c r="D14" i="91"/>
  <c r="F13" i="81"/>
  <c r="F13" i="106"/>
  <c r="F13" i="80"/>
  <c r="F10" i="106"/>
  <c r="F10" i="104"/>
  <c r="F10" i="78"/>
  <c r="D11" i="95"/>
  <c r="D11" i="111"/>
  <c r="F10" i="107"/>
  <c r="F10" i="105"/>
  <c r="D11" i="94"/>
  <c r="D11" i="110"/>
  <c r="D11" i="93"/>
  <c r="F10" i="81"/>
  <c r="F10" i="80"/>
  <c r="F10" i="103"/>
  <c r="D11" i="91"/>
  <c r="F13" i="75"/>
  <c r="F13" i="99"/>
  <c r="F13" i="72"/>
  <c r="F13" i="71"/>
  <c r="F13" i="98"/>
  <c r="F13" i="69"/>
  <c r="F10" i="75"/>
  <c r="F10" i="99"/>
  <c r="F10" i="72"/>
  <c r="F10" i="98"/>
  <c r="F10" i="71"/>
  <c r="F10" i="69"/>
  <c r="B9" i="3"/>
  <c r="C9" i="3"/>
  <c r="E9" i="3"/>
  <c r="G9" i="3"/>
  <c r="H9" i="3"/>
  <c r="I9" i="3"/>
  <c r="J9" i="3"/>
  <c r="K9" i="3"/>
  <c r="L9" i="3"/>
  <c r="M9" i="3"/>
  <c r="N9" i="3"/>
  <c r="P9" i="3"/>
  <c r="Q9" i="3"/>
  <c r="R9" i="3"/>
  <c r="B12" i="3"/>
  <c r="C12" i="3"/>
  <c r="E12" i="3"/>
  <c r="G12" i="3"/>
  <c r="H12" i="3"/>
  <c r="I12" i="3"/>
  <c r="J12" i="3"/>
  <c r="K12" i="3"/>
  <c r="L12" i="3"/>
  <c r="M12" i="3"/>
  <c r="N12" i="3"/>
  <c r="P12" i="3"/>
  <c r="Q12" i="3"/>
  <c r="R12" i="3"/>
  <c r="B15" i="3"/>
  <c r="C15" i="3"/>
  <c r="E15" i="3"/>
  <c r="G15" i="3"/>
  <c r="G15" i="81" s="1"/>
  <c r="H15" i="3"/>
  <c r="I15" i="3"/>
  <c r="J15" i="3"/>
  <c r="K15" i="3"/>
  <c r="L15" i="3"/>
  <c r="M15" i="3"/>
  <c r="N15" i="3"/>
  <c r="P15" i="3"/>
  <c r="Q15" i="3"/>
  <c r="R15" i="3"/>
  <c r="B17" i="3"/>
  <c r="C17" i="3"/>
  <c r="E17" i="3"/>
  <c r="G17" i="3"/>
  <c r="G17" i="81" s="1"/>
  <c r="H17" i="3"/>
  <c r="I17" i="3"/>
  <c r="J17" i="3"/>
  <c r="K17" i="3"/>
  <c r="L17" i="3"/>
  <c r="M17" i="3"/>
  <c r="N17" i="3"/>
  <c r="P17" i="3"/>
  <c r="Q17" i="3"/>
  <c r="R17" i="3"/>
  <c r="B19" i="3"/>
  <c r="C19" i="3"/>
  <c r="E19" i="3"/>
  <c r="G19" i="3"/>
  <c r="G19" i="81" s="1"/>
  <c r="H19" i="3"/>
  <c r="I19" i="3"/>
  <c r="J19" i="3"/>
  <c r="K19" i="3"/>
  <c r="L19" i="3"/>
  <c r="M19" i="3"/>
  <c r="N19" i="3"/>
  <c r="P19" i="3"/>
  <c r="Q19" i="3"/>
  <c r="R19" i="3"/>
  <c r="B21" i="3"/>
  <c r="C21" i="3"/>
  <c r="E21" i="3"/>
  <c r="G21" i="3"/>
  <c r="G21" i="81" s="1"/>
  <c r="H21" i="3"/>
  <c r="I21" i="3"/>
  <c r="J21" i="3"/>
  <c r="K21" i="3"/>
  <c r="L21" i="3"/>
  <c r="M21" i="3"/>
  <c r="N21" i="3"/>
  <c r="P21" i="3"/>
  <c r="Q21" i="3"/>
  <c r="R21" i="3"/>
  <c r="E12" i="107" l="1"/>
  <c r="E12" i="105"/>
  <c r="E12" i="103"/>
  <c r="E12" i="106"/>
  <c r="C13" i="94"/>
  <c r="C13" i="110"/>
  <c r="C13" i="93"/>
  <c r="E12" i="104"/>
  <c r="E12" i="78"/>
  <c r="C13" i="95"/>
  <c r="C13" i="111"/>
  <c r="C13" i="91"/>
  <c r="E12" i="99"/>
  <c r="E12" i="72"/>
  <c r="E12" i="80"/>
  <c r="E12" i="75"/>
  <c r="E12" i="71"/>
  <c r="E12" i="81"/>
  <c r="E12" i="98"/>
  <c r="E12" i="69"/>
  <c r="L9" i="106"/>
  <c r="L9" i="104"/>
  <c r="L9" i="78"/>
  <c r="L9" i="107"/>
  <c r="L9" i="105"/>
  <c r="L9" i="103"/>
  <c r="C21" i="81"/>
  <c r="C21" i="98"/>
  <c r="C21" i="69"/>
  <c r="C21" i="80"/>
  <c r="C21" i="99"/>
  <c r="C21" i="72"/>
  <c r="C21" i="71"/>
  <c r="C21" i="75"/>
  <c r="C17" i="71"/>
  <c r="C17" i="81"/>
  <c r="C17" i="72"/>
  <c r="C17" i="80"/>
  <c r="C17" i="75"/>
  <c r="C17" i="99"/>
  <c r="C17" i="98"/>
  <c r="C17" i="69"/>
  <c r="I12" i="107"/>
  <c r="I12" i="105"/>
  <c r="I12" i="103"/>
  <c r="I12" i="106"/>
  <c r="I12" i="104"/>
  <c r="I12" i="78"/>
  <c r="C19" i="75"/>
  <c r="C19" i="81"/>
  <c r="C19" i="99"/>
  <c r="C19" i="98"/>
  <c r="C19" i="80"/>
  <c r="C19" i="69"/>
  <c r="C19" i="71"/>
  <c r="C19" i="72"/>
  <c r="C15" i="99"/>
  <c r="C15" i="72"/>
  <c r="C15" i="75"/>
  <c r="C15" i="98"/>
  <c r="C15" i="81"/>
  <c r="C15" i="71"/>
  <c r="C15" i="80"/>
  <c r="C15" i="69"/>
  <c r="K12" i="106"/>
  <c r="K12" i="104"/>
  <c r="K12" i="78"/>
  <c r="K12" i="107"/>
  <c r="K12" i="105"/>
  <c r="K12" i="103"/>
  <c r="G12" i="106"/>
  <c r="G12" i="104"/>
  <c r="G12" i="78"/>
  <c r="G12" i="107"/>
  <c r="E13" i="95"/>
  <c r="E13" i="111"/>
  <c r="G12" i="105"/>
  <c r="G12" i="103"/>
  <c r="E13" i="94"/>
  <c r="E13" i="110"/>
  <c r="E13" i="93"/>
  <c r="G12" i="81"/>
  <c r="E13" i="91"/>
  <c r="M9" i="106"/>
  <c r="M9" i="104"/>
  <c r="M9" i="78"/>
  <c r="M9" i="107"/>
  <c r="M9" i="105"/>
  <c r="M9" i="103"/>
  <c r="I9" i="106"/>
  <c r="I9" i="104"/>
  <c r="I9" i="78"/>
  <c r="I9" i="105"/>
  <c r="I9" i="103"/>
  <c r="I9" i="107"/>
  <c r="C9" i="107"/>
  <c r="C9" i="105"/>
  <c r="C9" i="103"/>
  <c r="C9" i="78"/>
  <c r="C9" i="106"/>
  <c r="C9" i="99"/>
  <c r="C9" i="72"/>
  <c r="C9" i="71"/>
  <c r="C9" i="80"/>
  <c r="C9" i="98"/>
  <c r="C9" i="104"/>
  <c r="C9" i="81"/>
  <c r="C9" i="75"/>
  <c r="C9" i="69"/>
  <c r="E21" i="75"/>
  <c r="E21" i="99"/>
  <c r="E21" i="72"/>
  <c r="E21" i="71"/>
  <c r="E21" i="81"/>
  <c r="E21" i="98"/>
  <c r="E21" i="69"/>
  <c r="E21" i="80"/>
  <c r="E17" i="75"/>
  <c r="E17" i="98"/>
  <c r="E17" i="69"/>
  <c r="E17" i="81"/>
  <c r="E17" i="72"/>
  <c r="E17" i="71"/>
  <c r="E17" i="99"/>
  <c r="E17" i="80"/>
  <c r="J12" i="106"/>
  <c r="J12" i="104"/>
  <c r="J12" i="78"/>
  <c r="J12" i="107"/>
  <c r="J12" i="105"/>
  <c r="J12" i="103"/>
  <c r="H9" i="106"/>
  <c r="H9" i="104"/>
  <c r="H9" i="78"/>
  <c r="H9" i="107"/>
  <c r="H9" i="105"/>
  <c r="H9" i="103"/>
  <c r="M12" i="107"/>
  <c r="M12" i="105"/>
  <c r="M12" i="103"/>
  <c r="M12" i="78"/>
  <c r="M12" i="106"/>
  <c r="M12" i="104"/>
  <c r="C12" i="106"/>
  <c r="C12" i="104"/>
  <c r="C12" i="78"/>
  <c r="C12" i="105"/>
  <c r="C12" i="103"/>
  <c r="C12" i="75"/>
  <c r="C12" i="81"/>
  <c r="C12" i="107"/>
  <c r="C12" i="98"/>
  <c r="C12" i="80"/>
  <c r="C12" i="69"/>
  <c r="C12" i="72"/>
  <c r="C12" i="99"/>
  <c r="C12" i="71"/>
  <c r="K9" i="107"/>
  <c r="K9" i="105"/>
  <c r="K9" i="103"/>
  <c r="K9" i="106"/>
  <c r="K9" i="104"/>
  <c r="K9" i="78"/>
  <c r="G9" i="107"/>
  <c r="G9" i="105"/>
  <c r="G9" i="103"/>
  <c r="G9" i="104"/>
  <c r="E10" i="94"/>
  <c r="E10" i="110"/>
  <c r="E10" i="93"/>
  <c r="G9" i="78"/>
  <c r="E10" i="95"/>
  <c r="E10" i="111"/>
  <c r="E10" i="91"/>
  <c r="G9" i="81"/>
  <c r="G9" i="106"/>
  <c r="E19" i="99"/>
  <c r="E19" i="98"/>
  <c r="E19" i="72"/>
  <c r="E19" i="71"/>
  <c r="E19" i="75"/>
  <c r="E19" i="81"/>
  <c r="E19" i="69"/>
  <c r="E19" i="80"/>
  <c r="E15" i="75"/>
  <c r="E15" i="81"/>
  <c r="E15" i="72"/>
  <c r="E15" i="99"/>
  <c r="E15" i="98"/>
  <c r="E15" i="69"/>
  <c r="E15" i="71"/>
  <c r="E15" i="80"/>
  <c r="L12" i="107"/>
  <c r="L12" i="105"/>
  <c r="L12" i="103"/>
  <c r="L12" i="106"/>
  <c r="L12" i="104"/>
  <c r="L12" i="78"/>
  <c r="H12" i="107"/>
  <c r="H12" i="105"/>
  <c r="H12" i="103"/>
  <c r="H12" i="106"/>
  <c r="H12" i="104"/>
  <c r="H12" i="78"/>
  <c r="J9" i="107"/>
  <c r="J9" i="105"/>
  <c r="J9" i="103"/>
  <c r="J9" i="106"/>
  <c r="J9" i="104"/>
  <c r="J9" i="78"/>
  <c r="E9" i="106"/>
  <c r="E9" i="104"/>
  <c r="E9" i="78"/>
  <c r="E9" i="103"/>
  <c r="C10" i="95"/>
  <c r="C10" i="111"/>
  <c r="E9" i="107"/>
  <c r="C10" i="94"/>
  <c r="C10" i="110"/>
  <c r="C10" i="93"/>
  <c r="E9" i="75"/>
  <c r="E9" i="81"/>
  <c r="E9" i="105"/>
  <c r="C10" i="91"/>
  <c r="E9" i="99"/>
  <c r="E9" i="71"/>
  <c r="E9" i="80"/>
  <c r="E9" i="98"/>
  <c r="E9" i="69"/>
  <c r="E9" i="72"/>
  <c r="B21" i="72"/>
  <c r="B21" i="69"/>
  <c r="B21" i="98"/>
  <c r="B21" i="81"/>
  <c r="B21" i="99"/>
  <c r="B21" i="71"/>
  <c r="B21" i="75"/>
  <c r="B21" i="80"/>
  <c r="B19" i="72"/>
  <c r="B19" i="81"/>
  <c r="B19" i="98"/>
  <c r="B19" i="75"/>
  <c r="B19" i="69"/>
  <c r="B19" i="99"/>
  <c r="B19" i="71"/>
  <c r="B19" i="80"/>
  <c r="B17" i="72"/>
  <c r="B17" i="98"/>
  <c r="B17" i="80"/>
  <c r="B17" i="99"/>
  <c r="B17" i="71"/>
  <c r="B17" i="75"/>
  <c r="B17" i="81"/>
  <c r="B17" i="69"/>
  <c r="B15" i="72"/>
  <c r="B15" i="80"/>
  <c r="B15" i="69"/>
  <c r="B15" i="81"/>
  <c r="B15" i="98"/>
  <c r="B15" i="75"/>
  <c r="B15" i="99"/>
  <c r="B15" i="71"/>
  <c r="B12" i="104"/>
  <c r="B12" i="72"/>
  <c r="B12" i="103"/>
  <c r="B12" i="105"/>
  <c r="B12" i="81"/>
  <c r="B12" i="98"/>
  <c r="B12" i="69"/>
  <c r="B12" i="106"/>
  <c r="B12" i="78"/>
  <c r="B12" i="99"/>
  <c r="B12" i="71"/>
  <c r="B12" i="80"/>
  <c r="B12" i="107"/>
  <c r="B12" i="75"/>
  <c r="B9" i="104"/>
  <c r="B9" i="72"/>
  <c r="B9" i="80"/>
  <c r="B9" i="103"/>
  <c r="B9" i="105"/>
  <c r="B9" i="81"/>
  <c r="B9" i="98"/>
  <c r="B9" i="106"/>
  <c r="B9" i="78"/>
  <c r="B9" i="99"/>
  <c r="B9" i="71"/>
  <c r="B9" i="107"/>
  <c r="B9" i="75"/>
  <c r="B9" i="69"/>
  <c r="R21" i="75"/>
  <c r="R21" i="99"/>
  <c r="R21" i="81"/>
  <c r="R21" i="72"/>
  <c r="R21" i="71"/>
  <c r="R21" i="80"/>
  <c r="R21" i="69"/>
  <c r="R21" i="98"/>
  <c r="I21" i="99"/>
  <c r="I21" i="75"/>
  <c r="I21" i="81"/>
  <c r="I21" i="72"/>
  <c r="I21" i="71"/>
  <c r="I21" i="98"/>
  <c r="I21" i="80"/>
  <c r="I21" i="69"/>
  <c r="M19" i="75"/>
  <c r="M19" i="99"/>
  <c r="M19" i="81"/>
  <c r="M19" i="72"/>
  <c r="M19" i="71"/>
  <c r="M19" i="98"/>
  <c r="M19" i="80"/>
  <c r="M19" i="69"/>
  <c r="R17" i="75"/>
  <c r="R17" i="99"/>
  <c r="R17" i="81"/>
  <c r="R17" i="72"/>
  <c r="R17" i="71"/>
  <c r="R17" i="80"/>
  <c r="R17" i="69"/>
  <c r="R17" i="98"/>
  <c r="I17" i="99"/>
  <c r="I17" i="81"/>
  <c r="I17" i="72"/>
  <c r="I17" i="75"/>
  <c r="I17" i="71"/>
  <c r="I17" i="98"/>
  <c r="I17" i="80"/>
  <c r="I17" i="69"/>
  <c r="M15" i="75"/>
  <c r="M15" i="99"/>
  <c r="M15" i="81"/>
  <c r="M15" i="72"/>
  <c r="M15" i="98"/>
  <c r="M15" i="80"/>
  <c r="M15" i="69"/>
  <c r="M15" i="71"/>
  <c r="M12" i="75"/>
  <c r="M12" i="99"/>
  <c r="M12" i="72"/>
  <c r="M12" i="81"/>
  <c r="M12" i="71"/>
  <c r="M12" i="98"/>
  <c r="M12" i="80"/>
  <c r="M12" i="69"/>
  <c r="M9" i="75"/>
  <c r="M9" i="99"/>
  <c r="M9" i="81"/>
  <c r="M9" i="72"/>
  <c r="M9" i="71"/>
  <c r="M9" i="98"/>
  <c r="M9" i="80"/>
  <c r="M9" i="69"/>
  <c r="P21" i="75"/>
  <c r="P21" i="81"/>
  <c r="P21" i="99"/>
  <c r="P21" i="72"/>
  <c r="P21" i="71"/>
  <c r="P21" i="98"/>
  <c r="P21" i="80"/>
  <c r="P21" i="69"/>
  <c r="K21" i="75"/>
  <c r="K21" i="99"/>
  <c r="K21" i="81"/>
  <c r="K21" i="72"/>
  <c r="K21" i="98"/>
  <c r="K21" i="80"/>
  <c r="K21" i="71"/>
  <c r="K21" i="69"/>
  <c r="G21" i="75"/>
  <c r="G21" i="99"/>
  <c r="G21" i="72"/>
  <c r="G21" i="98"/>
  <c r="G21" i="80"/>
  <c r="G21" i="71"/>
  <c r="G21" i="69"/>
  <c r="P19" i="75"/>
  <c r="P19" i="81"/>
  <c r="P19" i="99"/>
  <c r="P19" i="72"/>
  <c r="P19" i="71"/>
  <c r="P19" i="98"/>
  <c r="P19" i="80"/>
  <c r="P19" i="69"/>
  <c r="K19" i="75"/>
  <c r="K19" i="72"/>
  <c r="K19" i="98"/>
  <c r="K19" i="80"/>
  <c r="K19" i="81"/>
  <c r="K19" i="69"/>
  <c r="K19" i="99"/>
  <c r="K19" i="71"/>
  <c r="G19" i="75"/>
  <c r="G19" i="99"/>
  <c r="G19" i="71"/>
  <c r="G19" i="98"/>
  <c r="G19" i="80"/>
  <c r="G19" i="69"/>
  <c r="G19" i="72"/>
  <c r="P17" i="75"/>
  <c r="P17" i="99"/>
  <c r="P17" i="81"/>
  <c r="P17" i="72"/>
  <c r="P17" i="98"/>
  <c r="P17" i="80"/>
  <c r="P17" i="71"/>
  <c r="P17" i="69"/>
  <c r="K17" i="75"/>
  <c r="K17" i="81"/>
  <c r="K17" i="99"/>
  <c r="K17" i="71"/>
  <c r="K17" i="72"/>
  <c r="K17" i="98"/>
  <c r="K17" i="80"/>
  <c r="K17" i="69"/>
  <c r="G17" i="75"/>
  <c r="G17" i="99"/>
  <c r="G17" i="72"/>
  <c r="G17" i="71"/>
  <c r="G17" i="98"/>
  <c r="G17" i="80"/>
  <c r="G17" i="69"/>
  <c r="P15" i="75"/>
  <c r="P15" i="99"/>
  <c r="P15" i="72"/>
  <c r="P15" i="81"/>
  <c r="P15" i="71"/>
  <c r="P15" i="98"/>
  <c r="P15" i="80"/>
  <c r="P15" i="69"/>
  <c r="K15" i="75"/>
  <c r="K15" i="99"/>
  <c r="K15" i="81"/>
  <c r="K15" i="72"/>
  <c r="K15" i="98"/>
  <c r="K15" i="80"/>
  <c r="K15" i="71"/>
  <c r="K15" i="69"/>
  <c r="G15" i="75"/>
  <c r="G15" i="72"/>
  <c r="G15" i="98"/>
  <c r="G15" i="80"/>
  <c r="G15" i="99"/>
  <c r="G15" i="71"/>
  <c r="G15" i="69"/>
  <c r="P12" i="75"/>
  <c r="P12" i="99"/>
  <c r="P12" i="81"/>
  <c r="P12" i="72"/>
  <c r="P12" i="71"/>
  <c r="P12" i="98"/>
  <c r="P12" i="80"/>
  <c r="P12" i="69"/>
  <c r="B13" i="76"/>
  <c r="B13" i="102"/>
  <c r="B13" i="67" s="1"/>
  <c r="B13" i="101"/>
  <c r="B13" i="73"/>
  <c r="B13" i="85"/>
  <c r="K12" i="75"/>
  <c r="K12" i="99"/>
  <c r="K12" i="81"/>
  <c r="K12" i="72"/>
  <c r="K12" i="98"/>
  <c r="K12" i="80"/>
  <c r="K12" i="69"/>
  <c r="K12" i="71"/>
  <c r="G12" i="75"/>
  <c r="G12" i="99"/>
  <c r="G12" i="72"/>
  <c r="G12" i="98"/>
  <c r="G12" i="80"/>
  <c r="G12" i="71"/>
  <c r="G12" i="69"/>
  <c r="P9" i="99"/>
  <c r="P9" i="75"/>
  <c r="P9" i="72"/>
  <c r="P9" i="71"/>
  <c r="P9" i="81"/>
  <c r="P9" i="80"/>
  <c r="P9" i="98"/>
  <c r="P9" i="69"/>
  <c r="B10" i="76"/>
  <c r="B10" i="102"/>
  <c r="B10" i="67" s="1"/>
  <c r="B10" i="101"/>
  <c r="B10" i="85"/>
  <c r="B10" i="73"/>
  <c r="K9" i="75"/>
  <c r="K9" i="99"/>
  <c r="K9" i="81"/>
  <c r="K9" i="72"/>
  <c r="K9" i="80"/>
  <c r="K9" i="98"/>
  <c r="K9" i="71"/>
  <c r="K9" i="69"/>
  <c r="G9" i="75"/>
  <c r="G9" i="99"/>
  <c r="G9" i="72"/>
  <c r="G9" i="80"/>
  <c r="G9" i="71"/>
  <c r="G9" i="98"/>
  <c r="G9" i="69"/>
  <c r="N21" i="75"/>
  <c r="N21" i="99"/>
  <c r="N21" i="81"/>
  <c r="N21" i="72"/>
  <c r="N21" i="80"/>
  <c r="N21" i="71"/>
  <c r="N21" i="69"/>
  <c r="N21" i="98"/>
  <c r="J21" i="75"/>
  <c r="J21" i="99"/>
  <c r="J21" i="81"/>
  <c r="J21" i="72"/>
  <c r="J21" i="71"/>
  <c r="J21" i="98"/>
  <c r="J21" i="69"/>
  <c r="J21" i="80"/>
  <c r="N19" i="99"/>
  <c r="N19" i="75"/>
  <c r="N19" i="81"/>
  <c r="N19" i="72"/>
  <c r="N19" i="71"/>
  <c r="N19" i="98"/>
  <c r="N19" i="80"/>
  <c r="N19" i="69"/>
  <c r="J19" i="75"/>
  <c r="J19" i="99"/>
  <c r="J19" i="81"/>
  <c r="J19" i="72"/>
  <c r="J19" i="71"/>
  <c r="J19" i="80"/>
  <c r="J19" i="69"/>
  <c r="J19" i="98"/>
  <c r="N17" i="75"/>
  <c r="N17" i="81"/>
  <c r="N17" i="72"/>
  <c r="N17" i="99"/>
  <c r="N17" i="71"/>
  <c r="N17" i="80"/>
  <c r="N17" i="98"/>
  <c r="N17" i="69"/>
  <c r="J17" i="75"/>
  <c r="J17" i="99"/>
  <c r="J17" i="81"/>
  <c r="J17" i="72"/>
  <c r="J17" i="69"/>
  <c r="J17" i="98"/>
  <c r="J17" i="71"/>
  <c r="J17" i="80"/>
  <c r="N15" i="99"/>
  <c r="N15" i="75"/>
  <c r="N15" i="81"/>
  <c r="N15" i="72"/>
  <c r="N15" i="71"/>
  <c r="N15" i="98"/>
  <c r="N15" i="69"/>
  <c r="N15" i="80"/>
  <c r="J15" i="75"/>
  <c r="J15" i="99"/>
  <c r="J15" i="72"/>
  <c r="J15" i="81"/>
  <c r="J15" i="71"/>
  <c r="J15" i="69"/>
  <c r="J15" i="80"/>
  <c r="J15" i="98"/>
  <c r="N12" i="75"/>
  <c r="N12" i="99"/>
  <c r="N12" i="81"/>
  <c r="N12" i="72"/>
  <c r="N12" i="71"/>
  <c r="N12" i="98"/>
  <c r="N12" i="69"/>
  <c r="N12" i="80"/>
  <c r="J12" i="75"/>
  <c r="J12" i="99"/>
  <c r="J12" i="81"/>
  <c r="J12" i="72"/>
  <c r="J12" i="71"/>
  <c r="J12" i="80"/>
  <c r="J12" i="69"/>
  <c r="J12" i="98"/>
  <c r="N9" i="75"/>
  <c r="N9" i="99"/>
  <c r="N9" i="81"/>
  <c r="N9" i="72"/>
  <c r="N9" i="71"/>
  <c r="N9" i="98"/>
  <c r="N9" i="80"/>
  <c r="N9" i="69"/>
  <c r="J9" i="75"/>
  <c r="J9" i="99"/>
  <c r="J9" i="72"/>
  <c r="J9" i="81"/>
  <c r="J9" i="71"/>
  <c r="J9" i="98"/>
  <c r="J9" i="69"/>
  <c r="J9" i="80"/>
  <c r="M21" i="75"/>
  <c r="M21" i="99"/>
  <c r="M21" i="81"/>
  <c r="M21" i="71"/>
  <c r="M21" i="72"/>
  <c r="M21" i="98"/>
  <c r="M21" i="80"/>
  <c r="M21" i="69"/>
  <c r="R19" i="75"/>
  <c r="R19" i="81"/>
  <c r="R19" i="72"/>
  <c r="R19" i="99"/>
  <c r="R19" i="71"/>
  <c r="R19" i="98"/>
  <c r="R19" i="69"/>
  <c r="R19" i="80"/>
  <c r="I19" i="99"/>
  <c r="I19" i="75"/>
  <c r="I19" i="81"/>
  <c r="I19" i="72"/>
  <c r="I19" i="71"/>
  <c r="I19" i="98"/>
  <c r="I19" i="80"/>
  <c r="I19" i="69"/>
  <c r="M17" i="75"/>
  <c r="M17" i="99"/>
  <c r="M17" i="81"/>
  <c r="M17" i="72"/>
  <c r="M17" i="71"/>
  <c r="M17" i="98"/>
  <c r="M17" i="80"/>
  <c r="M17" i="69"/>
  <c r="R15" i="75"/>
  <c r="R15" i="81"/>
  <c r="R15" i="72"/>
  <c r="R15" i="99"/>
  <c r="R15" i="71"/>
  <c r="R15" i="69"/>
  <c r="R15" i="98"/>
  <c r="R15" i="80"/>
  <c r="I15" i="99"/>
  <c r="I15" i="75"/>
  <c r="I15" i="72"/>
  <c r="I15" i="81"/>
  <c r="I15" i="71"/>
  <c r="I15" i="98"/>
  <c r="I15" i="80"/>
  <c r="I15" i="69"/>
  <c r="R12" i="75"/>
  <c r="R12" i="72"/>
  <c r="R12" i="99"/>
  <c r="R12" i="71"/>
  <c r="R12" i="81"/>
  <c r="R12" i="98"/>
  <c r="R12" i="69"/>
  <c r="R12" i="80"/>
  <c r="D13" i="102"/>
  <c r="D13" i="101"/>
  <c r="D29" i="101" s="1"/>
  <c r="D13" i="76"/>
  <c r="D29" i="76" s="1"/>
  <c r="D13" i="85"/>
  <c r="D29" i="85" s="1"/>
  <c r="D46" i="85" s="1"/>
  <c r="D13" i="73"/>
  <c r="D29" i="73" s="1"/>
  <c r="D46" i="73" s="1"/>
  <c r="I12" i="75"/>
  <c r="I12" i="99"/>
  <c r="I12" i="81"/>
  <c r="I12" i="72"/>
  <c r="I12" i="71"/>
  <c r="I12" i="98"/>
  <c r="I12" i="80"/>
  <c r="I12" i="69"/>
  <c r="R9" i="75"/>
  <c r="R9" i="99"/>
  <c r="R9" i="81"/>
  <c r="R9" i="72"/>
  <c r="R9" i="71"/>
  <c r="R9" i="98"/>
  <c r="R9" i="69"/>
  <c r="R9" i="80"/>
  <c r="D10" i="76"/>
  <c r="D26" i="76" s="1"/>
  <c r="D10" i="102"/>
  <c r="D10" i="101"/>
  <c r="D26" i="101" s="1"/>
  <c r="D10" i="85"/>
  <c r="D26" i="85" s="1"/>
  <c r="D43" i="85" s="1"/>
  <c r="D10" i="73"/>
  <c r="D26" i="73" s="1"/>
  <c r="D43" i="73" s="1"/>
  <c r="I9" i="75"/>
  <c r="I9" i="99"/>
  <c r="I9" i="72"/>
  <c r="I9" i="81"/>
  <c r="I9" i="98"/>
  <c r="I9" i="71"/>
  <c r="I9" i="80"/>
  <c r="I9" i="69"/>
  <c r="Q21" i="75"/>
  <c r="Q21" i="99"/>
  <c r="Q21" i="81"/>
  <c r="Q21" i="72"/>
  <c r="Q21" i="71"/>
  <c r="Q21" i="98"/>
  <c r="Q21" i="80"/>
  <c r="Q21" i="69"/>
  <c r="L21" i="75"/>
  <c r="L21" i="81"/>
  <c r="L21" i="99"/>
  <c r="L21" i="72"/>
  <c r="L21" i="98"/>
  <c r="L21" i="80"/>
  <c r="L21" i="71"/>
  <c r="L21" i="69"/>
  <c r="H21" i="75"/>
  <c r="H21" i="81"/>
  <c r="H21" i="72"/>
  <c r="H21" i="98"/>
  <c r="H21" i="80"/>
  <c r="H21" i="99"/>
  <c r="H21" i="71"/>
  <c r="H21" i="69"/>
  <c r="Q19" i="75"/>
  <c r="Q19" i="99"/>
  <c r="Q19" i="81"/>
  <c r="Q19" i="72"/>
  <c r="Q19" i="98"/>
  <c r="Q19" i="80"/>
  <c r="Q19" i="69"/>
  <c r="Q19" i="71"/>
  <c r="L19" i="75"/>
  <c r="L19" i="99"/>
  <c r="L19" i="81"/>
  <c r="L19" i="72"/>
  <c r="L19" i="71"/>
  <c r="L19" i="98"/>
  <c r="L19" i="80"/>
  <c r="L19" i="69"/>
  <c r="H19" i="75"/>
  <c r="H19" i="99"/>
  <c r="H19" i="81"/>
  <c r="H19" i="72"/>
  <c r="H19" i="71"/>
  <c r="H19" i="98"/>
  <c r="H19" i="80"/>
  <c r="H19" i="69"/>
  <c r="Q17" i="75"/>
  <c r="Q17" i="99"/>
  <c r="Q17" i="72"/>
  <c r="Q17" i="81"/>
  <c r="Q17" i="71"/>
  <c r="Q17" i="98"/>
  <c r="Q17" i="80"/>
  <c r="Q17" i="69"/>
  <c r="L17" i="75"/>
  <c r="L17" i="99"/>
  <c r="L17" i="72"/>
  <c r="L17" i="71"/>
  <c r="L17" i="98"/>
  <c r="L17" i="80"/>
  <c r="L17" i="69"/>
  <c r="L17" i="81"/>
  <c r="H17" i="75"/>
  <c r="H17" i="99"/>
  <c r="H17" i="81"/>
  <c r="H17" i="72"/>
  <c r="H17" i="71"/>
  <c r="H17" i="98"/>
  <c r="H17" i="80"/>
  <c r="H17" i="69"/>
  <c r="Q15" i="75"/>
  <c r="Q15" i="99"/>
  <c r="Q15" i="81"/>
  <c r="Q15" i="72"/>
  <c r="Q15" i="71"/>
  <c r="Q15" i="98"/>
  <c r="Q15" i="80"/>
  <c r="Q15" i="69"/>
  <c r="L15" i="75"/>
  <c r="L15" i="81"/>
  <c r="L15" i="99"/>
  <c r="L15" i="72"/>
  <c r="L15" i="98"/>
  <c r="L15" i="80"/>
  <c r="L15" i="71"/>
  <c r="L15" i="69"/>
  <c r="H15" i="75"/>
  <c r="H15" i="99"/>
  <c r="H15" i="81"/>
  <c r="H15" i="72"/>
  <c r="H15" i="98"/>
  <c r="H15" i="80"/>
  <c r="H15" i="71"/>
  <c r="H15" i="69"/>
  <c r="Q12" i="75"/>
  <c r="Q12" i="99"/>
  <c r="Q12" i="72"/>
  <c r="Q12" i="81"/>
  <c r="Q12" i="71"/>
  <c r="Q12" i="98"/>
  <c r="Q12" i="80"/>
  <c r="Q12" i="69"/>
  <c r="C13" i="76"/>
  <c r="C29" i="76" s="1"/>
  <c r="C13" i="73"/>
  <c r="C29" i="73" s="1"/>
  <c r="C46" i="73" s="1"/>
  <c r="C13" i="102"/>
  <c r="C13" i="85"/>
  <c r="C29" i="85" s="1"/>
  <c r="C46" i="85" s="1"/>
  <c r="C13" i="101"/>
  <c r="C29" i="101" s="1"/>
  <c r="L12" i="75"/>
  <c r="L12" i="99"/>
  <c r="L12" i="81"/>
  <c r="L12" i="72"/>
  <c r="L12" i="71"/>
  <c r="L12" i="98"/>
  <c r="L12" i="80"/>
  <c r="L12" i="69"/>
  <c r="H12" i="75"/>
  <c r="H12" i="99"/>
  <c r="H12" i="72"/>
  <c r="H12" i="71"/>
  <c r="H12" i="81"/>
  <c r="H12" i="98"/>
  <c r="H12" i="80"/>
  <c r="H12" i="69"/>
  <c r="Q9" i="75"/>
  <c r="Q9" i="99"/>
  <c r="Q9" i="81"/>
  <c r="Q9" i="72"/>
  <c r="Q9" i="71"/>
  <c r="Q9" i="80"/>
  <c r="Q9" i="69"/>
  <c r="Q9" i="98"/>
  <c r="C10" i="76"/>
  <c r="C26" i="76" s="1"/>
  <c r="C10" i="102"/>
  <c r="C10" i="73"/>
  <c r="C26" i="73" s="1"/>
  <c r="C43" i="73" s="1"/>
  <c r="C10" i="101"/>
  <c r="C26" i="101" s="1"/>
  <c r="C10" i="85"/>
  <c r="C26" i="85" s="1"/>
  <c r="C43" i="85" s="1"/>
  <c r="L9" i="75"/>
  <c r="L9" i="99"/>
  <c r="L9" i="81"/>
  <c r="L9" i="72"/>
  <c r="L9" i="71"/>
  <c r="L9" i="80"/>
  <c r="L9" i="98"/>
  <c r="L9" i="69"/>
  <c r="H9" i="75"/>
  <c r="H9" i="99"/>
  <c r="H9" i="72"/>
  <c r="H9" i="81"/>
  <c r="H9" i="71"/>
  <c r="H9" i="98"/>
  <c r="H9" i="80"/>
  <c r="H9" i="69"/>
  <c r="R10" i="3"/>
  <c r="P13" i="3"/>
  <c r="G13" i="3"/>
  <c r="I10" i="3"/>
  <c r="N13" i="3"/>
  <c r="J13" i="3"/>
  <c r="E13" i="3"/>
  <c r="Q10" i="3"/>
  <c r="L10" i="3"/>
  <c r="H10" i="3"/>
  <c r="B10" i="3"/>
  <c r="R13" i="3"/>
  <c r="M13" i="3"/>
  <c r="I13" i="3"/>
  <c r="C13" i="3"/>
  <c r="P10" i="3"/>
  <c r="K10" i="3"/>
  <c r="G10" i="3"/>
  <c r="Q13" i="3"/>
  <c r="L13" i="3"/>
  <c r="H13" i="3"/>
  <c r="B13" i="3"/>
  <c r="N10" i="3"/>
  <c r="J10" i="3"/>
  <c r="E10" i="3"/>
  <c r="K13" i="3"/>
  <c r="M10" i="3"/>
  <c r="C10" i="3"/>
  <c r="K13" i="106" l="1"/>
  <c r="K13" i="104"/>
  <c r="K13" i="78"/>
  <c r="K13" i="107"/>
  <c r="K13" i="105"/>
  <c r="K13" i="103"/>
  <c r="G10" i="107"/>
  <c r="G10" i="105"/>
  <c r="G10" i="103"/>
  <c r="G10" i="106"/>
  <c r="G10" i="104"/>
  <c r="G10" i="78"/>
  <c r="E11" i="95"/>
  <c r="E11" i="111"/>
  <c r="E11" i="93"/>
  <c r="E11" i="91"/>
  <c r="G10" i="81"/>
  <c r="E11" i="94"/>
  <c r="E11" i="110"/>
  <c r="H10" i="107"/>
  <c r="H10" i="105"/>
  <c r="H10" i="103"/>
  <c r="H10" i="78"/>
  <c r="H10" i="106"/>
  <c r="H10" i="104"/>
  <c r="E10" i="106"/>
  <c r="E10" i="104"/>
  <c r="E10" i="78"/>
  <c r="E10" i="107"/>
  <c r="E10" i="105"/>
  <c r="E10" i="103"/>
  <c r="C11" i="94"/>
  <c r="C11" i="110"/>
  <c r="C11" i="93"/>
  <c r="E10" i="98"/>
  <c r="E10" i="69"/>
  <c r="E10" i="72"/>
  <c r="C11" i="95"/>
  <c r="C11" i="91"/>
  <c r="E10" i="99"/>
  <c r="E10" i="71"/>
  <c r="C11" i="111"/>
  <c r="E10" i="75"/>
  <c r="E10" i="81"/>
  <c r="E10" i="80"/>
  <c r="H13" i="106"/>
  <c r="H13" i="104"/>
  <c r="H13" i="78"/>
  <c r="H13" i="105"/>
  <c r="H13" i="103"/>
  <c r="H13" i="107"/>
  <c r="K10" i="107"/>
  <c r="K10" i="105"/>
  <c r="K10" i="103"/>
  <c r="K10" i="106"/>
  <c r="K10" i="104"/>
  <c r="K10" i="78"/>
  <c r="M13" i="107"/>
  <c r="M13" i="105"/>
  <c r="M13" i="103"/>
  <c r="M13" i="106"/>
  <c r="M13" i="104"/>
  <c r="M13" i="78"/>
  <c r="L10" i="107"/>
  <c r="L10" i="105"/>
  <c r="L10" i="103"/>
  <c r="L10" i="104"/>
  <c r="L10" i="78"/>
  <c r="L10" i="106"/>
  <c r="J13" i="107"/>
  <c r="J13" i="105"/>
  <c r="J13" i="103"/>
  <c r="J13" i="106"/>
  <c r="J13" i="104"/>
  <c r="J13" i="78"/>
  <c r="C10" i="107"/>
  <c r="C10" i="105"/>
  <c r="C10" i="103"/>
  <c r="C10" i="106"/>
  <c r="C10" i="104"/>
  <c r="C10" i="78"/>
  <c r="C10" i="72"/>
  <c r="C10" i="71"/>
  <c r="C10" i="75"/>
  <c r="C10" i="99"/>
  <c r="C10" i="80"/>
  <c r="C10" i="81"/>
  <c r="C10" i="98"/>
  <c r="C10" i="69"/>
  <c r="J10" i="106"/>
  <c r="J10" i="104"/>
  <c r="J10" i="78"/>
  <c r="J10" i="103"/>
  <c r="J10" i="107"/>
  <c r="J10" i="105"/>
  <c r="L13" i="106"/>
  <c r="L13" i="104"/>
  <c r="L13" i="78"/>
  <c r="L13" i="107"/>
  <c r="L13" i="105"/>
  <c r="L13" i="103"/>
  <c r="I10" i="106"/>
  <c r="I10" i="104"/>
  <c r="I10" i="78"/>
  <c r="I10" i="107"/>
  <c r="I10" i="105"/>
  <c r="I10" i="103"/>
  <c r="I13" i="107"/>
  <c r="I13" i="105"/>
  <c r="I13" i="103"/>
  <c r="I13" i="106"/>
  <c r="I13" i="104"/>
  <c r="I13" i="78"/>
  <c r="M10" i="106"/>
  <c r="M10" i="104"/>
  <c r="M10" i="78"/>
  <c r="M10" i="107"/>
  <c r="M10" i="105"/>
  <c r="M10" i="103"/>
  <c r="C13" i="106"/>
  <c r="C13" i="104"/>
  <c r="C13" i="78"/>
  <c r="C13" i="107"/>
  <c r="C13" i="105"/>
  <c r="C13" i="103"/>
  <c r="C13" i="72"/>
  <c r="C13" i="98"/>
  <c r="C13" i="69"/>
  <c r="C13" i="99"/>
  <c r="C13" i="81"/>
  <c r="C13" i="80"/>
  <c r="C13" i="75"/>
  <c r="C13" i="71"/>
  <c r="E13" i="107"/>
  <c r="E13" i="105"/>
  <c r="E13" i="103"/>
  <c r="E13" i="106"/>
  <c r="E13" i="104"/>
  <c r="E13" i="78"/>
  <c r="C14" i="95"/>
  <c r="C14" i="111"/>
  <c r="C14" i="110"/>
  <c r="E13" i="71"/>
  <c r="C14" i="93"/>
  <c r="E13" i="80"/>
  <c r="E13" i="72"/>
  <c r="E13" i="98"/>
  <c r="E13" i="69"/>
  <c r="C14" i="94"/>
  <c r="C14" i="91"/>
  <c r="E13" i="75"/>
  <c r="E13" i="99"/>
  <c r="E13" i="81"/>
  <c r="G13" i="106"/>
  <c r="G13" i="104"/>
  <c r="G13" i="78"/>
  <c r="G13" i="107"/>
  <c r="G13" i="105"/>
  <c r="G13" i="103"/>
  <c r="E14" i="94"/>
  <c r="E14" i="110"/>
  <c r="E14" i="93"/>
  <c r="E14" i="95"/>
  <c r="E14" i="91"/>
  <c r="G13" i="81"/>
  <c r="E14" i="111"/>
  <c r="B10" i="104"/>
  <c r="B10" i="72"/>
  <c r="B10" i="69"/>
  <c r="B10" i="105"/>
  <c r="B10" i="98"/>
  <c r="B10" i="80"/>
  <c r="B10" i="107"/>
  <c r="B10" i="103"/>
  <c r="B10" i="75"/>
  <c r="B10" i="81"/>
  <c r="B10" i="106"/>
  <c r="B10" i="78"/>
  <c r="B10" i="99"/>
  <c r="B10" i="71"/>
  <c r="B13" i="104"/>
  <c r="B13" i="72"/>
  <c r="B13" i="75"/>
  <c r="B13" i="81"/>
  <c r="B13" i="105"/>
  <c r="B13" i="98"/>
  <c r="B13" i="107"/>
  <c r="B13" i="103"/>
  <c r="B13" i="80"/>
  <c r="B13" i="106"/>
  <c r="B13" i="78"/>
  <c r="B13" i="99"/>
  <c r="B13" i="71"/>
  <c r="B13" i="69"/>
  <c r="H13" i="75"/>
  <c r="H13" i="81"/>
  <c r="H13" i="99"/>
  <c r="H13" i="72"/>
  <c r="H13" i="98"/>
  <c r="H13" i="80"/>
  <c r="H13" i="69"/>
  <c r="H13" i="71"/>
  <c r="G10" i="75"/>
  <c r="G10" i="99"/>
  <c r="G10" i="72"/>
  <c r="G10" i="71"/>
  <c r="G10" i="80"/>
  <c r="G10" i="98"/>
  <c r="G10" i="69"/>
  <c r="I13" i="75"/>
  <c r="I13" i="99"/>
  <c r="I13" i="72"/>
  <c r="I13" i="81"/>
  <c r="I13" i="71"/>
  <c r="I13" i="98"/>
  <c r="I13" i="80"/>
  <c r="I13" i="69"/>
  <c r="H10" i="75"/>
  <c r="H10" i="99"/>
  <c r="H10" i="81"/>
  <c r="H10" i="72"/>
  <c r="H10" i="80"/>
  <c r="H10" i="69"/>
  <c r="H10" i="71"/>
  <c r="H10" i="98"/>
  <c r="G13" i="75"/>
  <c r="G13" i="99"/>
  <c r="G13" i="71"/>
  <c r="G13" i="72"/>
  <c r="G13" i="98"/>
  <c r="G13" i="80"/>
  <c r="G13" i="69"/>
  <c r="M10" i="75"/>
  <c r="M10" i="99"/>
  <c r="M10" i="81"/>
  <c r="M10" i="72"/>
  <c r="M10" i="71"/>
  <c r="M10" i="80"/>
  <c r="M10" i="98"/>
  <c r="M10" i="69"/>
  <c r="J10" i="99"/>
  <c r="J10" i="75"/>
  <c r="J10" i="81"/>
  <c r="J10" i="72"/>
  <c r="J10" i="98"/>
  <c r="J10" i="71"/>
  <c r="J10" i="69"/>
  <c r="J10" i="80"/>
  <c r="L13" i="75"/>
  <c r="L13" i="99"/>
  <c r="L13" i="81"/>
  <c r="L13" i="72"/>
  <c r="L13" i="71"/>
  <c r="L13" i="98"/>
  <c r="L13" i="80"/>
  <c r="L13" i="69"/>
  <c r="K10" i="75"/>
  <c r="K10" i="99"/>
  <c r="K10" i="81"/>
  <c r="K10" i="71"/>
  <c r="K10" i="80"/>
  <c r="K10" i="72"/>
  <c r="K10" i="98"/>
  <c r="K10" i="69"/>
  <c r="M13" i="75"/>
  <c r="M13" i="99"/>
  <c r="M13" i="72"/>
  <c r="M13" i="81"/>
  <c r="M13" i="71"/>
  <c r="M13" i="98"/>
  <c r="M13" i="80"/>
  <c r="M13" i="69"/>
  <c r="L10" i="75"/>
  <c r="L10" i="99"/>
  <c r="L10" i="72"/>
  <c r="L10" i="81"/>
  <c r="L10" i="71"/>
  <c r="L10" i="80"/>
  <c r="L10" i="98"/>
  <c r="L10" i="69"/>
  <c r="J13" i="75"/>
  <c r="J13" i="99"/>
  <c r="J13" i="81"/>
  <c r="J13" i="72"/>
  <c r="J13" i="71"/>
  <c r="J13" i="69"/>
  <c r="J13" i="98"/>
  <c r="J13" i="80"/>
  <c r="P13" i="75"/>
  <c r="P13" i="81"/>
  <c r="P13" i="99"/>
  <c r="P13" i="72"/>
  <c r="P13" i="98"/>
  <c r="P13" i="80"/>
  <c r="P13" i="69"/>
  <c r="P13" i="71"/>
  <c r="B14" i="76"/>
  <c r="B14" i="102"/>
  <c r="B14" i="67" s="1"/>
  <c r="B14" i="73"/>
  <c r="B14" i="101"/>
  <c r="B14" i="85"/>
  <c r="C10" i="67"/>
  <c r="C26" i="67" s="1"/>
  <c r="C26" i="102"/>
  <c r="D10" i="67"/>
  <c r="D26" i="67" s="1"/>
  <c r="D26" i="102"/>
  <c r="I10" i="75"/>
  <c r="I10" i="99"/>
  <c r="I10" i="81"/>
  <c r="I10" i="72"/>
  <c r="I10" i="71"/>
  <c r="I10" i="98"/>
  <c r="I10" i="80"/>
  <c r="I10" i="69"/>
  <c r="C13" i="67"/>
  <c r="C29" i="67" s="1"/>
  <c r="C29" i="102"/>
  <c r="D29" i="102"/>
  <c r="D13" i="67"/>
  <c r="D29" i="67" s="1"/>
  <c r="K13" i="75"/>
  <c r="K13" i="81"/>
  <c r="K13" i="99"/>
  <c r="K13" i="71"/>
  <c r="K13" i="98"/>
  <c r="K13" i="80"/>
  <c r="K13" i="72"/>
  <c r="K13" i="69"/>
  <c r="N10" i="75"/>
  <c r="N10" i="99"/>
  <c r="N10" i="81"/>
  <c r="N10" i="72"/>
  <c r="N10" i="98"/>
  <c r="N10" i="71"/>
  <c r="N10" i="69"/>
  <c r="N10" i="80"/>
  <c r="Q13" i="75"/>
  <c r="Q13" i="99"/>
  <c r="Q13" i="81"/>
  <c r="Q13" i="72"/>
  <c r="Q13" i="71"/>
  <c r="Q13" i="98"/>
  <c r="Q13" i="80"/>
  <c r="Q13" i="69"/>
  <c r="C14" i="76"/>
  <c r="C30" i="76" s="1"/>
  <c r="C14" i="102"/>
  <c r="C14" i="101"/>
  <c r="C30" i="101" s="1"/>
  <c r="C14" i="85"/>
  <c r="C30" i="85" s="1"/>
  <c r="C47" i="85" s="1"/>
  <c r="C14" i="73"/>
  <c r="C30" i="73" s="1"/>
  <c r="C47" i="73" s="1"/>
  <c r="P10" i="75"/>
  <c r="P10" i="99"/>
  <c r="P10" i="72"/>
  <c r="P10" i="81"/>
  <c r="P10" i="98"/>
  <c r="P10" i="80"/>
  <c r="P10" i="71"/>
  <c r="P10" i="69"/>
  <c r="B11" i="101"/>
  <c r="B11" i="102"/>
  <c r="B11" i="67" s="1"/>
  <c r="B11" i="85"/>
  <c r="B11" i="76"/>
  <c r="B11" i="73"/>
  <c r="R13" i="99"/>
  <c r="R13" i="75"/>
  <c r="R13" i="81"/>
  <c r="R13" i="72"/>
  <c r="R13" i="71"/>
  <c r="R13" i="80"/>
  <c r="R13" i="69"/>
  <c r="R13" i="98"/>
  <c r="D14" i="76"/>
  <c r="D30" i="76" s="1"/>
  <c r="D14" i="102"/>
  <c r="D14" i="85"/>
  <c r="D30" i="85" s="1"/>
  <c r="D47" i="85" s="1"/>
  <c r="D14" i="73"/>
  <c r="D30" i="73" s="1"/>
  <c r="D47" i="73" s="1"/>
  <c r="D14" i="101"/>
  <c r="D30" i="101" s="1"/>
  <c r="Q10" i="75"/>
  <c r="Q10" i="99"/>
  <c r="Q10" i="72"/>
  <c r="Q10" i="71"/>
  <c r="Q10" i="81"/>
  <c r="Q10" i="98"/>
  <c r="Q10" i="80"/>
  <c r="Q10" i="69"/>
  <c r="C11" i="102"/>
  <c r="C11" i="101"/>
  <c r="C27" i="101" s="1"/>
  <c r="C11" i="76"/>
  <c r="C27" i="76" s="1"/>
  <c r="C11" i="73"/>
  <c r="C27" i="73" s="1"/>
  <c r="C44" i="73" s="1"/>
  <c r="C11" i="85"/>
  <c r="C27" i="85" s="1"/>
  <c r="C44" i="85" s="1"/>
  <c r="N13" i="75"/>
  <c r="N13" i="99"/>
  <c r="N13" i="72"/>
  <c r="N13" i="81"/>
  <c r="N13" i="71"/>
  <c r="N13" i="80"/>
  <c r="N13" i="69"/>
  <c r="N13" i="98"/>
  <c r="R10" i="99"/>
  <c r="R10" i="75"/>
  <c r="R10" i="81"/>
  <c r="R10" i="72"/>
  <c r="R10" i="98"/>
  <c r="R10" i="71"/>
  <c r="R10" i="69"/>
  <c r="R10" i="80"/>
  <c r="D11" i="102"/>
  <c r="D11" i="76"/>
  <c r="D27" i="76" s="1"/>
  <c r="D11" i="85"/>
  <c r="D27" i="85" s="1"/>
  <c r="D44" i="85" s="1"/>
  <c r="D11" i="101"/>
  <c r="D27" i="101" s="1"/>
  <c r="D11" i="73"/>
  <c r="D27" i="73" s="1"/>
  <c r="D44" i="73" s="1"/>
  <c r="B23" i="102"/>
  <c r="B21" i="102"/>
  <c r="B20" i="102"/>
  <c r="B23" i="101"/>
  <c r="B21" i="101"/>
  <c r="B20" i="101"/>
  <c r="C11" i="67" l="1"/>
  <c r="C27" i="67" s="1"/>
  <c r="C27" i="102"/>
  <c r="D11" i="67"/>
  <c r="D27" i="67" s="1"/>
  <c r="D27" i="102"/>
  <c r="D14" i="67"/>
  <c r="D30" i="67" s="1"/>
  <c r="D30" i="102"/>
  <c r="C14" i="67"/>
  <c r="C30" i="67" s="1"/>
  <c r="C30" i="102"/>
  <c r="C4" i="100"/>
  <c r="D4" i="100"/>
  <c r="E4" i="100"/>
  <c r="F4" i="100"/>
  <c r="G4" i="100"/>
  <c r="H4" i="100"/>
  <c r="I4" i="100"/>
  <c r="J4" i="100"/>
  <c r="K4" i="100"/>
  <c r="L4" i="100"/>
  <c r="M4" i="100"/>
  <c r="N4" i="100"/>
  <c r="O4" i="100"/>
  <c r="P4" i="100"/>
  <c r="Q4" i="100"/>
  <c r="R4" i="100"/>
  <c r="S4" i="100"/>
  <c r="T4" i="100"/>
  <c r="U4" i="100"/>
  <c r="V4" i="100"/>
  <c r="C5" i="100"/>
  <c r="D5" i="100"/>
  <c r="E5" i="100"/>
  <c r="F5" i="100"/>
  <c r="G5" i="100"/>
  <c r="H5" i="100"/>
  <c r="I5" i="100"/>
  <c r="J5" i="100"/>
  <c r="K5" i="100"/>
  <c r="L5" i="100"/>
  <c r="M5" i="100"/>
  <c r="N5" i="100"/>
  <c r="O5" i="100"/>
  <c r="P5" i="100"/>
  <c r="Q5" i="100"/>
  <c r="R5" i="100"/>
  <c r="S5" i="100"/>
  <c r="T5" i="100"/>
  <c r="U5" i="100"/>
  <c r="V5" i="100"/>
  <c r="C7" i="100"/>
  <c r="D7" i="100"/>
  <c r="E7" i="100"/>
  <c r="F7" i="100"/>
  <c r="G7" i="100"/>
  <c r="H7" i="100"/>
  <c r="I7" i="100"/>
  <c r="J7" i="100"/>
  <c r="K7" i="100"/>
  <c r="L7" i="100"/>
  <c r="M7" i="100"/>
  <c r="N7" i="100"/>
  <c r="O7" i="100"/>
  <c r="P7" i="100"/>
  <c r="Q7" i="100"/>
  <c r="R7" i="100"/>
  <c r="S7" i="100"/>
  <c r="T7" i="100"/>
  <c r="U7" i="100"/>
  <c r="V7" i="100"/>
  <c r="B3" i="97"/>
  <c r="C3" i="97"/>
  <c r="D3" i="97"/>
  <c r="E3" i="97"/>
  <c r="F3" i="97"/>
  <c r="G3" i="97"/>
  <c r="H3" i="97"/>
  <c r="I3" i="97"/>
  <c r="J3" i="97"/>
  <c r="K3" i="97"/>
  <c r="L3" i="97"/>
  <c r="M3" i="97"/>
  <c r="N3" i="97"/>
  <c r="O3" i="97"/>
  <c r="P3" i="97"/>
  <c r="Q3" i="97"/>
  <c r="R3" i="97"/>
  <c r="S3" i="97"/>
  <c r="T3" i="97"/>
  <c r="U3" i="97"/>
  <c r="V3" i="97"/>
  <c r="W3" i="97"/>
  <c r="X3" i="97"/>
  <c r="Y3" i="97"/>
  <c r="Z3" i="97"/>
  <c r="AA3" i="97"/>
  <c r="AB3" i="97"/>
  <c r="AC3" i="97"/>
  <c r="AD3" i="97"/>
  <c r="AE3" i="97"/>
  <c r="AF3" i="97"/>
  <c r="AG3" i="97"/>
  <c r="AH3" i="97"/>
  <c r="AI3" i="97"/>
  <c r="AJ3" i="97"/>
  <c r="AK3" i="97"/>
  <c r="AL3" i="97"/>
  <c r="AM3" i="97"/>
  <c r="AN3" i="97"/>
  <c r="AO3" i="97"/>
  <c r="AP3" i="97"/>
  <c r="AQ3" i="97"/>
  <c r="AR3" i="97"/>
  <c r="AS3" i="97"/>
  <c r="AT3" i="97"/>
  <c r="AU3" i="97"/>
  <c r="AV3" i="97"/>
  <c r="AW3" i="97"/>
  <c r="AX3" i="97"/>
  <c r="AY3" i="97"/>
  <c r="AZ3" i="97"/>
  <c r="BA3" i="97"/>
  <c r="BB3" i="97"/>
  <c r="BC3" i="97"/>
  <c r="BD3" i="97"/>
  <c r="BE3" i="97"/>
  <c r="BF3" i="97"/>
  <c r="BG3" i="97"/>
  <c r="BH3" i="97"/>
  <c r="BI3" i="97"/>
  <c r="BJ3" i="97"/>
  <c r="BK3" i="97"/>
  <c r="BL3" i="97"/>
  <c r="BM3" i="97"/>
  <c r="BN3" i="97"/>
  <c r="BO3" i="97"/>
  <c r="BP3" i="97"/>
  <c r="BQ3" i="97"/>
  <c r="BR3" i="97"/>
  <c r="BS3" i="97"/>
  <c r="BT3" i="97"/>
  <c r="BU3" i="97"/>
  <c r="BV3" i="97"/>
  <c r="BW3" i="97"/>
  <c r="BX3" i="97"/>
  <c r="B4" i="97"/>
  <c r="C4" i="97"/>
  <c r="D4" i="97"/>
  <c r="E4" i="97"/>
  <c r="F4" i="97"/>
  <c r="G4" i="97"/>
  <c r="H4" i="97"/>
  <c r="I4" i="97"/>
  <c r="J4" i="97"/>
  <c r="K4" i="97"/>
  <c r="L4" i="97"/>
  <c r="M4" i="97"/>
  <c r="N4" i="97"/>
  <c r="O4" i="97"/>
  <c r="P4" i="97"/>
  <c r="Q4" i="97"/>
  <c r="R4" i="97"/>
  <c r="S4" i="97"/>
  <c r="T4" i="97"/>
  <c r="U4" i="97"/>
  <c r="V4" i="97"/>
  <c r="W4" i="97"/>
  <c r="X4" i="97"/>
  <c r="Y4" i="97"/>
  <c r="Z4" i="97"/>
  <c r="AA4" i="97"/>
  <c r="AB4" i="97"/>
  <c r="AC4" i="97"/>
  <c r="AD4" i="97"/>
  <c r="AE4" i="97"/>
  <c r="AF4" i="97"/>
  <c r="AG4" i="97"/>
  <c r="AH4" i="97"/>
  <c r="AI4" i="97"/>
  <c r="AJ4" i="97"/>
  <c r="AK4" i="97"/>
  <c r="AL4" i="97"/>
  <c r="AM4" i="97"/>
  <c r="AN4" i="97"/>
  <c r="AO4" i="97"/>
  <c r="AP4" i="97"/>
  <c r="AQ4" i="97"/>
  <c r="AR4" i="97"/>
  <c r="AS4" i="97"/>
  <c r="AT4" i="97"/>
  <c r="AU4" i="97"/>
  <c r="AV4" i="97"/>
  <c r="AW4" i="97"/>
  <c r="AX4" i="97"/>
  <c r="AY4" i="97"/>
  <c r="AZ4" i="97"/>
  <c r="BA4" i="97"/>
  <c r="BB4" i="97"/>
  <c r="BC4" i="97"/>
  <c r="BD4" i="97"/>
  <c r="BE4" i="97"/>
  <c r="BF4" i="97"/>
  <c r="BG4" i="97"/>
  <c r="BH4" i="97"/>
  <c r="BI4" i="97"/>
  <c r="BJ4" i="97"/>
  <c r="BK4" i="97"/>
  <c r="BL4" i="97"/>
  <c r="BM4" i="97"/>
  <c r="BN4" i="97"/>
  <c r="BO4" i="97"/>
  <c r="BP4" i="97"/>
  <c r="BQ4" i="97"/>
  <c r="BR4" i="97"/>
  <c r="BS4" i="97"/>
  <c r="BT4" i="97"/>
  <c r="BU4" i="97"/>
  <c r="BV4" i="97"/>
  <c r="BW4" i="97"/>
  <c r="BX4" i="97"/>
  <c r="B6" i="97"/>
  <c r="C6" i="97"/>
  <c r="D6" i="97"/>
  <c r="E6" i="97"/>
  <c r="F6" i="97"/>
  <c r="G6" i="97"/>
  <c r="H6" i="97"/>
  <c r="I6" i="97"/>
  <c r="J6" i="97"/>
  <c r="K6" i="97"/>
  <c r="L6" i="97"/>
  <c r="M6" i="97"/>
  <c r="N6" i="97"/>
  <c r="O6" i="97"/>
  <c r="P6" i="97"/>
  <c r="Q6" i="97"/>
  <c r="R6" i="97"/>
  <c r="S6" i="97"/>
  <c r="T6" i="97"/>
  <c r="U6" i="97"/>
  <c r="V6" i="97"/>
  <c r="W6" i="97"/>
  <c r="X6" i="97"/>
  <c r="Y6" i="97"/>
  <c r="Z6" i="97"/>
  <c r="AA6" i="97"/>
  <c r="AB6" i="97"/>
  <c r="AC6" i="97"/>
  <c r="AD6" i="97"/>
  <c r="AE6" i="97"/>
  <c r="AF6" i="97"/>
  <c r="AG6" i="97"/>
  <c r="AH6" i="97"/>
  <c r="AI6" i="97"/>
  <c r="AJ6" i="97"/>
  <c r="AK6" i="97"/>
  <c r="AL6" i="97"/>
  <c r="AM6" i="97"/>
  <c r="AN6" i="97"/>
  <c r="AO6" i="97"/>
  <c r="AP6" i="97"/>
  <c r="AQ6" i="97"/>
  <c r="AR6" i="97"/>
  <c r="AS6" i="97"/>
  <c r="AT6" i="97"/>
  <c r="AU6" i="97"/>
  <c r="AV6" i="97"/>
  <c r="AW6" i="97"/>
  <c r="AX6" i="97"/>
  <c r="AY6" i="97"/>
  <c r="AZ6" i="97"/>
  <c r="BA6" i="97"/>
  <c r="BB6" i="97"/>
  <c r="BC6" i="97"/>
  <c r="BD6" i="97"/>
  <c r="BE6" i="97"/>
  <c r="BF6" i="97"/>
  <c r="BG6" i="97"/>
  <c r="BH6" i="97"/>
  <c r="BI6" i="97"/>
  <c r="BJ6" i="97"/>
  <c r="BK6" i="97"/>
  <c r="BL6" i="97"/>
  <c r="BM6" i="97"/>
  <c r="BN6" i="97"/>
  <c r="BO6" i="97"/>
  <c r="BP6" i="97"/>
  <c r="BQ6" i="97"/>
  <c r="BR6" i="97"/>
  <c r="BS6" i="97"/>
  <c r="BT6" i="97"/>
  <c r="BU6" i="97"/>
  <c r="BV6" i="97"/>
  <c r="BW6" i="97"/>
  <c r="BX6" i="97"/>
  <c r="B32" i="100" l="1"/>
  <c r="C32" i="100"/>
  <c r="D32" i="100"/>
  <c r="E32" i="100"/>
  <c r="F32" i="100"/>
  <c r="G32" i="100"/>
  <c r="H32" i="100"/>
  <c r="I32" i="100"/>
  <c r="J32" i="100"/>
  <c r="K32" i="100"/>
  <c r="L32" i="100"/>
  <c r="M32" i="100"/>
  <c r="N32" i="100"/>
  <c r="O32" i="100"/>
  <c r="P32" i="100"/>
  <c r="Q32" i="100"/>
  <c r="R32" i="100"/>
  <c r="S32" i="100"/>
  <c r="T32" i="100"/>
  <c r="U32" i="100"/>
  <c r="V32" i="100"/>
  <c r="V17" i="100"/>
  <c r="U17" i="100"/>
  <c r="T17" i="100"/>
  <c r="S17" i="100"/>
  <c r="R17" i="100"/>
  <c r="Q17" i="100"/>
  <c r="P17" i="100"/>
  <c r="O17" i="100"/>
  <c r="N17" i="100"/>
  <c r="M17" i="100"/>
  <c r="L17" i="100"/>
  <c r="K17" i="100"/>
  <c r="J17" i="100"/>
  <c r="I17" i="100"/>
  <c r="H17" i="100"/>
  <c r="G17" i="100"/>
  <c r="F17" i="100"/>
  <c r="E17" i="100"/>
  <c r="D17" i="100"/>
  <c r="C17" i="100"/>
  <c r="B17" i="100"/>
  <c r="V16" i="100"/>
  <c r="V33" i="100" s="1"/>
  <c r="U16" i="100"/>
  <c r="U33" i="100" s="1"/>
  <c r="T16" i="100"/>
  <c r="T33" i="100" s="1"/>
  <c r="S16" i="100"/>
  <c r="S33" i="100" s="1"/>
  <c r="R16" i="100"/>
  <c r="R33" i="100" s="1"/>
  <c r="Q16" i="100"/>
  <c r="Q33" i="100" s="1"/>
  <c r="P16" i="100"/>
  <c r="P33" i="100" s="1"/>
  <c r="O16" i="100"/>
  <c r="O33" i="100" s="1"/>
  <c r="N16" i="100"/>
  <c r="N33" i="100" s="1"/>
  <c r="M16" i="100"/>
  <c r="M33" i="100" s="1"/>
  <c r="L16" i="100"/>
  <c r="L33" i="100" s="1"/>
  <c r="K16" i="100"/>
  <c r="K33" i="100" s="1"/>
  <c r="J16" i="100"/>
  <c r="J33" i="100" s="1"/>
  <c r="I16" i="100"/>
  <c r="I33" i="100" s="1"/>
  <c r="H16" i="100"/>
  <c r="H33" i="100" s="1"/>
  <c r="G16" i="100"/>
  <c r="G33" i="100" s="1"/>
  <c r="F16" i="100"/>
  <c r="F33" i="100" s="1"/>
  <c r="E16" i="100"/>
  <c r="E33" i="100" s="1"/>
  <c r="D16" i="100"/>
  <c r="D33" i="100" s="1"/>
  <c r="C16" i="100"/>
  <c r="C33" i="100" s="1"/>
  <c r="B16" i="100"/>
  <c r="B33" i="100" s="1"/>
  <c r="U23" i="100"/>
  <c r="T23" i="100"/>
  <c r="S23" i="100"/>
  <c r="S40" i="100" s="1"/>
  <c r="Q23" i="100"/>
  <c r="P23" i="100"/>
  <c r="M23" i="100"/>
  <c r="L23" i="100"/>
  <c r="J23" i="100"/>
  <c r="I23" i="100"/>
  <c r="H23" i="100"/>
  <c r="G23" i="100"/>
  <c r="G40" i="100" s="1"/>
  <c r="E23" i="100"/>
  <c r="D23" i="100"/>
  <c r="C23" i="100"/>
  <c r="C40" i="100" s="1"/>
  <c r="B7" i="100"/>
  <c r="B23" i="100" s="1"/>
  <c r="B40" i="100" s="1"/>
  <c r="V21" i="100"/>
  <c r="V38" i="100" s="1"/>
  <c r="U21" i="100"/>
  <c r="U38" i="100" s="1"/>
  <c r="T21" i="100"/>
  <c r="T38" i="100" s="1"/>
  <c r="S21" i="100"/>
  <c r="S38" i="100" s="1"/>
  <c r="R21" i="100"/>
  <c r="R38" i="100" s="1"/>
  <c r="Q21" i="100"/>
  <c r="Q38" i="100" s="1"/>
  <c r="P21" i="100"/>
  <c r="P38" i="100" s="1"/>
  <c r="O21" i="100"/>
  <c r="O38" i="100" s="1"/>
  <c r="N21" i="100"/>
  <c r="N38" i="100" s="1"/>
  <c r="M21" i="100"/>
  <c r="M38" i="100" s="1"/>
  <c r="L21" i="100"/>
  <c r="L38" i="100" s="1"/>
  <c r="K21" i="100"/>
  <c r="K38" i="100" s="1"/>
  <c r="J21" i="100"/>
  <c r="J38" i="100" s="1"/>
  <c r="I21" i="100"/>
  <c r="I38" i="100" s="1"/>
  <c r="H21" i="100"/>
  <c r="H38" i="100" s="1"/>
  <c r="G21" i="100"/>
  <c r="G38" i="100" s="1"/>
  <c r="F21" i="100"/>
  <c r="F38" i="100" s="1"/>
  <c r="E21" i="100"/>
  <c r="E38" i="100" s="1"/>
  <c r="D21" i="100"/>
  <c r="D38" i="100" s="1"/>
  <c r="C21" i="100"/>
  <c r="C38" i="100" s="1"/>
  <c r="B5" i="100"/>
  <c r="B21" i="100" s="1"/>
  <c r="B38" i="100" s="1"/>
  <c r="V20" i="100"/>
  <c r="V37" i="100" s="1"/>
  <c r="U20" i="100"/>
  <c r="U37" i="100" s="1"/>
  <c r="T20" i="100"/>
  <c r="T37" i="100" s="1"/>
  <c r="S20" i="100"/>
  <c r="S37" i="100" s="1"/>
  <c r="R20" i="100"/>
  <c r="R37" i="100" s="1"/>
  <c r="Q20" i="100"/>
  <c r="Q37" i="100" s="1"/>
  <c r="P20" i="100"/>
  <c r="P37" i="100" s="1"/>
  <c r="O20" i="100"/>
  <c r="O37" i="100" s="1"/>
  <c r="N20" i="100"/>
  <c r="N37" i="100" s="1"/>
  <c r="M20" i="100"/>
  <c r="M37" i="100" s="1"/>
  <c r="L20" i="100"/>
  <c r="L37" i="100" s="1"/>
  <c r="K20" i="100"/>
  <c r="K37" i="100" s="1"/>
  <c r="J20" i="100"/>
  <c r="J37" i="100" s="1"/>
  <c r="I20" i="100"/>
  <c r="I37" i="100" s="1"/>
  <c r="H20" i="100"/>
  <c r="H37" i="100" s="1"/>
  <c r="G20" i="100"/>
  <c r="G37" i="100" s="1"/>
  <c r="F20" i="100"/>
  <c r="F37" i="100" s="1"/>
  <c r="E20" i="100"/>
  <c r="E37" i="100" s="1"/>
  <c r="D20" i="100"/>
  <c r="D37" i="100" s="1"/>
  <c r="C20" i="100"/>
  <c r="C37" i="100" s="1"/>
  <c r="B4" i="100"/>
  <c r="B20" i="100" s="1"/>
  <c r="B37" i="100" s="1"/>
  <c r="K23" i="100" l="1"/>
  <c r="K40" i="100" s="1"/>
  <c r="O23" i="100"/>
  <c r="O40" i="100" s="1"/>
  <c r="V23" i="100"/>
  <c r="V40" i="100" s="1"/>
  <c r="R23" i="100"/>
  <c r="R40" i="100" s="1"/>
  <c r="N23" i="100"/>
  <c r="N40" i="100" s="1"/>
  <c r="F23" i="100"/>
  <c r="F40" i="100" s="1"/>
  <c r="D40" i="100"/>
  <c r="H40" i="100"/>
  <c r="L40" i="100"/>
  <c r="P40" i="100"/>
  <c r="T40" i="100"/>
  <c r="E40" i="100"/>
  <c r="I40" i="100"/>
  <c r="M40" i="100"/>
  <c r="Q40" i="100"/>
  <c r="U40" i="100"/>
  <c r="J40" i="100"/>
  <c r="B20" i="67" l="1"/>
  <c r="B37" i="67" s="1"/>
  <c r="B21" i="67"/>
  <c r="B38" i="67" s="1"/>
  <c r="B23" i="67"/>
  <c r="D32" i="76"/>
  <c r="B20" i="76"/>
  <c r="B37" i="76" s="1"/>
  <c r="B21" i="76"/>
  <c r="B38" i="76" s="1"/>
  <c r="B23" i="76"/>
  <c r="B20" i="85"/>
  <c r="B37" i="85" s="1"/>
  <c r="B21" i="85"/>
  <c r="B38" i="85" s="1"/>
  <c r="B23" i="85"/>
  <c r="D40" i="67" l="1"/>
  <c r="D43" i="67"/>
  <c r="D46" i="67"/>
  <c r="D33" i="76"/>
  <c r="D40" i="76"/>
  <c r="D43" i="76"/>
  <c r="D46" i="76"/>
  <c r="J19" i="97"/>
  <c r="E19" i="97"/>
  <c r="C19" i="97"/>
  <c r="L21" i="97"/>
  <c r="O19" i="97"/>
  <c r="S19" i="97"/>
  <c r="N21" i="97"/>
  <c r="R21" i="97"/>
  <c r="AW19" i="97"/>
  <c r="BA19" i="97"/>
  <c r="BE19" i="97"/>
  <c r="BI19" i="97"/>
  <c r="BM19" i="97"/>
  <c r="I19" i="97"/>
  <c r="K21" i="97"/>
  <c r="D19" i="97"/>
  <c r="H19" i="97"/>
  <c r="D21" i="97"/>
  <c r="H21" i="97"/>
  <c r="B21" i="97"/>
  <c r="P19" i="97"/>
  <c r="T19" i="97"/>
  <c r="O21" i="97"/>
  <c r="S21" i="97"/>
  <c r="AX19" i="97"/>
  <c r="BB19" i="97"/>
  <c r="BF19" i="97"/>
  <c r="BJ19" i="97"/>
  <c r="BN19" i="97"/>
  <c r="F21" i="97"/>
  <c r="G21" i="97"/>
  <c r="K19" i="97"/>
  <c r="G19" i="97"/>
  <c r="E21" i="97"/>
  <c r="I21" i="97"/>
  <c r="C21" i="97"/>
  <c r="M19" i="97"/>
  <c r="Q19" i="97"/>
  <c r="U19" i="97"/>
  <c r="P21" i="97"/>
  <c r="T21" i="97"/>
  <c r="AY19" i="97"/>
  <c r="BC19" i="97"/>
  <c r="BG19" i="97"/>
  <c r="BK19" i="97"/>
  <c r="F19" i="97"/>
  <c r="J21" i="97"/>
  <c r="B19" i="97"/>
  <c r="L19" i="97"/>
  <c r="N19" i="97"/>
  <c r="R19" i="97"/>
  <c r="M21" i="97"/>
  <c r="Q21" i="97"/>
  <c r="U21" i="97"/>
  <c r="AV19" i="97"/>
  <c r="AZ19" i="97"/>
  <c r="BD19" i="97"/>
  <c r="BH19" i="97"/>
  <c r="BL19" i="97"/>
  <c r="D44" i="67" l="1"/>
  <c r="D47" i="67"/>
  <c r="D41" i="67"/>
  <c r="D41" i="76"/>
  <c r="D44" i="76"/>
  <c r="D47" i="76"/>
  <c r="B26" i="102"/>
  <c r="B26" i="101"/>
  <c r="T10" i="100"/>
  <c r="T26" i="100" s="1"/>
  <c r="T43" i="100" s="1"/>
  <c r="S9" i="97"/>
  <c r="B29" i="101"/>
  <c r="B29" i="102"/>
  <c r="T13" i="100"/>
  <c r="T29" i="100" s="1"/>
  <c r="T46" i="100" s="1"/>
  <c r="S12" i="97"/>
  <c r="S15" i="97"/>
  <c r="B24" i="102"/>
  <c r="B24" i="101"/>
  <c r="T8" i="100"/>
  <c r="T24" i="100" s="1"/>
  <c r="T41" i="100" s="1"/>
  <c r="S7" i="97"/>
  <c r="S17" i="97"/>
  <c r="B26" i="67"/>
  <c r="B26" i="76"/>
  <c r="B26" i="85"/>
  <c r="B29" i="67"/>
  <c r="B29" i="76"/>
  <c r="B29" i="85"/>
  <c r="B24" i="67"/>
  <c r="B24" i="76"/>
  <c r="B24" i="85"/>
  <c r="B30" i="102" l="1"/>
  <c r="B30" i="101"/>
  <c r="T14" i="100"/>
  <c r="T30" i="100" s="1"/>
  <c r="T47" i="100" s="1"/>
  <c r="S13" i="97"/>
  <c r="B27" i="101"/>
  <c r="B27" i="102"/>
  <c r="T11" i="100"/>
  <c r="T27" i="100" s="1"/>
  <c r="T44" i="100" s="1"/>
  <c r="S10" i="97"/>
  <c r="B30" i="67"/>
  <c r="B30" i="76"/>
  <c r="B30" i="85"/>
  <c r="B27" i="67"/>
  <c r="B27" i="76"/>
  <c r="B27" i="85"/>
  <c r="E10" i="89" l="1"/>
  <c r="E10" i="109"/>
  <c r="E10" i="108"/>
  <c r="E10" i="88"/>
  <c r="E10" i="87"/>
  <c r="E10" i="90"/>
  <c r="D13" i="109"/>
  <c r="D13" i="90"/>
  <c r="D13" i="89"/>
  <c r="D13" i="88"/>
  <c r="D13" i="108"/>
  <c r="D13" i="87"/>
  <c r="C13" i="89"/>
  <c r="C13" i="108"/>
  <c r="C13" i="109"/>
  <c r="C13" i="88"/>
  <c r="C13" i="87"/>
  <c r="C13" i="90"/>
  <c r="C10" i="108"/>
  <c r="C10" i="109"/>
  <c r="C10" i="88"/>
  <c r="C10" i="87"/>
  <c r="C10" i="89"/>
  <c r="C10" i="90"/>
  <c r="D10" i="90"/>
  <c r="D10" i="109"/>
  <c r="D10" i="89"/>
  <c r="D10" i="87"/>
  <c r="D10" i="108"/>
  <c r="D10" i="88"/>
  <c r="E13" i="89"/>
  <c r="E13" i="88"/>
  <c r="E13" i="87"/>
  <c r="E13" i="90"/>
  <c r="E13" i="108"/>
  <c r="E13" i="109"/>
  <c r="BO9" i="97"/>
  <c r="BO12" i="97"/>
  <c r="BB7" i="97"/>
  <c r="AZ9" i="97"/>
  <c r="BB12" i="97"/>
  <c r="BF12" i="97"/>
  <c r="AZ15" i="97"/>
  <c r="BD15" i="97"/>
  <c r="AX17" i="97"/>
  <c r="BB17" i="97"/>
  <c r="BF17" i="97"/>
  <c r="AZ21" i="97"/>
  <c r="BD21" i="97"/>
  <c r="BG9" i="97"/>
  <c r="BG21" i="97"/>
  <c r="BK7" i="97"/>
  <c r="BI9" i="97"/>
  <c r="BM9" i="97"/>
  <c r="BK12" i="97"/>
  <c r="BI15" i="97"/>
  <c r="BM15" i="97"/>
  <c r="BK17" i="97"/>
  <c r="BI21" i="97"/>
  <c r="BM21" i="97"/>
  <c r="BN15" i="97"/>
  <c r="BQ7" i="97"/>
  <c r="BU7" i="97"/>
  <c r="BP9" i="97"/>
  <c r="BT9" i="97"/>
  <c r="BX9" i="97"/>
  <c r="BS12" i="97"/>
  <c r="BW12" i="97"/>
  <c r="BR15" i="97"/>
  <c r="BV15" i="97"/>
  <c r="BQ17" i="97"/>
  <c r="BU17" i="97"/>
  <c r="BP19" i="97"/>
  <c r="BT19" i="97"/>
  <c r="BX19" i="97"/>
  <c r="BS21" i="97"/>
  <c r="BW21" i="97"/>
  <c r="BO19" i="97"/>
  <c r="AV15" i="97"/>
  <c r="BF7" i="97"/>
  <c r="AX12" i="97"/>
  <c r="BO15" i="97"/>
  <c r="AV7" i="97"/>
  <c r="AV17" i="97"/>
  <c r="AY7" i="97"/>
  <c r="BC7" i="97"/>
  <c r="AW9" i="97"/>
  <c r="BA9" i="97"/>
  <c r="BE9" i="97"/>
  <c r="AY12" i="97"/>
  <c r="BC12" i="97"/>
  <c r="AW15" i="97"/>
  <c r="BA15" i="97"/>
  <c r="BE15" i="97"/>
  <c r="AY17" i="97"/>
  <c r="BC17" i="97"/>
  <c r="AW21" i="97"/>
  <c r="BA21" i="97"/>
  <c r="BE21" i="97"/>
  <c r="BG12" i="97"/>
  <c r="BH7" i="97"/>
  <c r="BL7" i="97"/>
  <c r="BJ9" i="97"/>
  <c r="BH12" i="97"/>
  <c r="BL12" i="97"/>
  <c r="BJ15" i="97"/>
  <c r="BH17" i="97"/>
  <c r="BL17" i="97"/>
  <c r="BJ21" i="97"/>
  <c r="BN7" i="97"/>
  <c r="BN17" i="97"/>
  <c r="BR7" i="97"/>
  <c r="BV7" i="97"/>
  <c r="BQ9" i="97"/>
  <c r="BU9" i="97"/>
  <c r="BP12" i="97"/>
  <c r="BT12" i="97"/>
  <c r="BX12" i="97"/>
  <c r="BS15" i="97"/>
  <c r="BW15" i="97"/>
  <c r="BR17" i="97"/>
  <c r="BV17" i="97"/>
  <c r="BQ19" i="97"/>
  <c r="BU19" i="97"/>
  <c r="BP21" i="97"/>
  <c r="BT21" i="97"/>
  <c r="BX21" i="97"/>
  <c r="AV12" i="97"/>
  <c r="BO21" i="97"/>
  <c r="AX7" i="97"/>
  <c r="BD9" i="97"/>
  <c r="BO7" i="97"/>
  <c r="BO17" i="97"/>
  <c r="AV9" i="97"/>
  <c r="AV21" i="97"/>
  <c r="AZ7" i="97"/>
  <c r="BD7" i="97"/>
  <c r="AX9" i="97"/>
  <c r="BB9" i="97"/>
  <c r="BF9" i="97"/>
  <c r="AZ12" i="97"/>
  <c r="BD12" i="97"/>
  <c r="AX15" i="97"/>
  <c r="BB15" i="97"/>
  <c r="BF15" i="97"/>
  <c r="AZ17" i="97"/>
  <c r="BD17" i="97"/>
  <c r="AX21" i="97"/>
  <c r="BB21" i="97"/>
  <c r="BF21" i="97"/>
  <c r="BG15" i="97"/>
  <c r="BI7" i="97"/>
  <c r="BM7" i="97"/>
  <c r="BK9" i="97"/>
  <c r="BI12" i="97"/>
  <c r="BM12" i="97"/>
  <c r="BK15" i="97"/>
  <c r="BI17" i="97"/>
  <c r="BM17" i="97"/>
  <c r="BK21" i="97"/>
  <c r="BN9" i="97"/>
  <c r="BN21" i="97"/>
  <c r="BS7" i="97"/>
  <c r="BW7" i="97"/>
  <c r="BR9" i="97"/>
  <c r="BV9" i="97"/>
  <c r="BQ12" i="97"/>
  <c r="BU12" i="97"/>
  <c r="BP15" i="97"/>
  <c r="BT15" i="97"/>
  <c r="BX15" i="97"/>
  <c r="BS17" i="97"/>
  <c r="BW17" i="97"/>
  <c r="BR19" i="97"/>
  <c r="BV19" i="97"/>
  <c r="BQ21" i="97"/>
  <c r="BU21" i="97"/>
  <c r="AW7" i="97"/>
  <c r="BA7" i="97"/>
  <c r="BE7" i="97"/>
  <c r="AY9" i="97"/>
  <c r="BC9" i="97"/>
  <c r="AW12" i="97"/>
  <c r="BA12" i="97"/>
  <c r="BE12" i="97"/>
  <c r="AY15" i="97"/>
  <c r="BC15" i="97"/>
  <c r="AW17" i="97"/>
  <c r="BA17" i="97"/>
  <c r="BE17" i="97"/>
  <c r="AY21" i="97"/>
  <c r="BC21" i="97"/>
  <c r="BG7" i="97"/>
  <c r="BG17" i="97"/>
  <c r="BJ7" i="97"/>
  <c r="BH9" i="97"/>
  <c r="BL9" i="97"/>
  <c r="BJ12" i="97"/>
  <c r="BH15" i="97"/>
  <c r="BL15" i="97"/>
  <c r="BJ17" i="97"/>
  <c r="BH21" i="97"/>
  <c r="BL21" i="97"/>
  <c r="BN12" i="97"/>
  <c r="BP7" i="97"/>
  <c r="BT7" i="97"/>
  <c r="BX7" i="97"/>
  <c r="BS9" i="97"/>
  <c r="BW9" i="97"/>
  <c r="BR12" i="97"/>
  <c r="BV12" i="97"/>
  <c r="BQ15" i="97"/>
  <c r="BU15" i="97"/>
  <c r="BP17" i="97"/>
  <c r="BT17" i="97"/>
  <c r="BX17" i="97"/>
  <c r="BS19" i="97"/>
  <c r="BW19" i="97"/>
  <c r="BR21" i="97"/>
  <c r="BV21" i="97"/>
  <c r="B3" i="77"/>
  <c r="B4" i="77"/>
  <c r="B6" i="77"/>
  <c r="D14" i="88" l="1"/>
  <c r="D14" i="87"/>
  <c r="D14" i="109"/>
  <c r="D14" i="89"/>
  <c r="D14" i="108"/>
  <c r="D14" i="90"/>
  <c r="C14" i="109"/>
  <c r="C14" i="89"/>
  <c r="C14" i="108"/>
  <c r="C14" i="90"/>
  <c r="C14" i="88"/>
  <c r="C14" i="87"/>
  <c r="C11" i="90"/>
  <c r="C11" i="108"/>
  <c r="C11" i="89"/>
  <c r="C11" i="109"/>
  <c r="C11" i="87"/>
  <c r="C11" i="88"/>
  <c r="E14" i="90"/>
  <c r="E14" i="108"/>
  <c r="E14" i="109"/>
  <c r="E14" i="88"/>
  <c r="E14" i="89"/>
  <c r="E14" i="87"/>
  <c r="E11" i="109"/>
  <c r="E11" i="108"/>
  <c r="E11" i="89"/>
  <c r="E11" i="90"/>
  <c r="E11" i="88"/>
  <c r="E11" i="87"/>
  <c r="D11" i="89"/>
  <c r="D11" i="109"/>
  <c r="D11" i="90"/>
  <c r="D11" i="108"/>
  <c r="D11" i="88"/>
  <c r="D11" i="87"/>
  <c r="BR13" i="97"/>
  <c r="BM10" i="97"/>
  <c r="BD13" i="97"/>
  <c r="BU13" i="97"/>
  <c r="BA10" i="97"/>
  <c r="AV13" i="97"/>
  <c r="BK10" i="97"/>
  <c r="BI10" i="97"/>
  <c r="BW10" i="97"/>
  <c r="BQ13" i="97"/>
  <c r="BJ13" i="97"/>
  <c r="BF13" i="97"/>
  <c r="AW10" i="97"/>
  <c r="BH13" i="97"/>
  <c r="BG13" i="97"/>
  <c r="BO10" i="97"/>
  <c r="BU10" i="97"/>
  <c r="BE13" i="97"/>
  <c r="BP10" i="97"/>
  <c r="AZ13" i="97"/>
  <c r="BF10" i="97"/>
  <c r="BM13" i="97"/>
  <c r="BN13" i="97"/>
  <c r="BT10" i="97"/>
  <c r="BP13" i="97"/>
  <c r="AZ10" i="97"/>
  <c r="BB10" i="97"/>
  <c r="BW13" i="97"/>
  <c r="BS10" i="97"/>
  <c r="BV10" i="97"/>
  <c r="BL10" i="97"/>
  <c r="AX13" i="97"/>
  <c r="AV10" i="97"/>
  <c r="BC10" i="97"/>
  <c r="BC13" i="97"/>
  <c r="BX13" i="97"/>
  <c r="BQ10" i="97"/>
  <c r="AW13" i="97"/>
  <c r="BL13" i="97"/>
  <c r="BO13" i="97"/>
  <c r="AX10" i="97"/>
  <c r="BI13" i="97"/>
  <c r="BG10" i="97"/>
  <c r="BV13" i="97"/>
  <c r="BS13" i="97"/>
  <c r="BR10" i="97"/>
  <c r="BH10" i="97"/>
  <c r="BE10" i="97"/>
  <c r="BX10" i="97"/>
  <c r="AY10" i="97"/>
  <c r="AY13" i="97"/>
  <c r="BT13" i="97"/>
  <c r="BN10" i="97"/>
  <c r="BD10" i="97"/>
  <c r="BJ10" i="97"/>
  <c r="BK13" i="97"/>
  <c r="BA13" i="97"/>
  <c r="BB13" i="97"/>
  <c r="Z21" i="97" l="1"/>
  <c r="AC21" i="97"/>
  <c r="AA17" i="97"/>
  <c r="AA7" i="97"/>
  <c r="AF21" i="97"/>
  <c r="AL19" i="97"/>
  <c r="AN17" i="97"/>
  <c r="AT15" i="97"/>
  <c r="AP15" i="97"/>
  <c r="AL15" i="97"/>
  <c r="AH15" i="97"/>
  <c r="AD15" i="97"/>
  <c r="AN12" i="97"/>
  <c r="AJ12" i="97"/>
  <c r="AF12" i="97"/>
  <c r="AU9" i="97"/>
  <c r="AQ9" i="97"/>
  <c r="AM9" i="97"/>
  <c r="AI9" i="97"/>
  <c r="AE9" i="97"/>
  <c r="AS7" i="97"/>
  <c r="AO7" i="97"/>
  <c r="AK7" i="97"/>
  <c r="AG7" i="97"/>
  <c r="V21" i="97"/>
  <c r="AB17" i="97"/>
  <c r="Y21" i="97"/>
  <c r="X19" i="97"/>
  <c r="W17" i="97"/>
  <c r="AC12" i="97"/>
  <c r="X9" i="97"/>
  <c r="AR21" i="97"/>
  <c r="AJ21" i="97"/>
  <c r="AT19" i="97"/>
  <c r="AH19" i="97"/>
  <c r="AD19" i="97"/>
  <c r="AR17" i="97"/>
  <c r="AF17" i="97"/>
  <c r="AR12" i="97"/>
  <c r="V7" i="97"/>
  <c r="V17" i="97"/>
  <c r="AB21" i="97"/>
  <c r="X21" i="97"/>
  <c r="AA19" i="97"/>
  <c r="W19" i="97"/>
  <c r="Z17" i="97"/>
  <c r="AC15" i="97"/>
  <c r="Y15" i="97"/>
  <c r="AB12" i="97"/>
  <c r="X12" i="97"/>
  <c r="AA9" i="97"/>
  <c r="W9" i="97"/>
  <c r="Z7" i="97"/>
  <c r="AU21" i="97"/>
  <c r="AQ21" i="97"/>
  <c r="AM21" i="97"/>
  <c r="AI21" i="97"/>
  <c r="AE21" i="97"/>
  <c r="AS19" i="97"/>
  <c r="AO19" i="97"/>
  <c r="AK19" i="97"/>
  <c r="AG19" i="97"/>
  <c r="AU17" i="97"/>
  <c r="AQ17" i="97"/>
  <c r="AM17" i="97"/>
  <c r="AI17" i="97"/>
  <c r="AE17" i="97"/>
  <c r="AS15" i="97"/>
  <c r="AO15" i="97"/>
  <c r="AK15" i="97"/>
  <c r="AG15" i="97"/>
  <c r="AU12" i="97"/>
  <c r="AQ12" i="97"/>
  <c r="AM12" i="97"/>
  <c r="AI12" i="97"/>
  <c r="AE12" i="97"/>
  <c r="AT9" i="97"/>
  <c r="AP9" i="97"/>
  <c r="AL9" i="97"/>
  <c r="AH9" i="97"/>
  <c r="AD9" i="97"/>
  <c r="AR7" i="97"/>
  <c r="AN7" i="97"/>
  <c r="AJ7" i="97"/>
  <c r="AF7" i="97"/>
  <c r="V12" i="97"/>
  <c r="AC19" i="97"/>
  <c r="V15" i="97"/>
  <c r="AB19" i="97"/>
  <c r="Z15" i="97"/>
  <c r="Y12" i="97"/>
  <c r="AB9" i="97"/>
  <c r="W7" i="97"/>
  <c r="AN21" i="97"/>
  <c r="AP19" i="97"/>
  <c r="AJ17" i="97"/>
  <c r="V9" i="97"/>
  <c r="V19" i="97"/>
  <c r="AA21" i="97"/>
  <c r="W21" i="97"/>
  <c r="Z19" i="97"/>
  <c r="AC17" i="97"/>
  <c r="Y17" i="97"/>
  <c r="AB15" i="97"/>
  <c r="X15" i="97"/>
  <c r="AA12" i="97"/>
  <c r="W12" i="97"/>
  <c r="Z9" i="97"/>
  <c r="AC7" i="97"/>
  <c r="Y7" i="97"/>
  <c r="AT21" i="97"/>
  <c r="AP21" i="97"/>
  <c r="AL21" i="97"/>
  <c r="AH21" i="97"/>
  <c r="AD21" i="97"/>
  <c r="AR19" i="97"/>
  <c r="AN19" i="97"/>
  <c r="AJ19" i="97"/>
  <c r="AF19" i="97"/>
  <c r="AT17" i="97"/>
  <c r="AP17" i="97"/>
  <c r="AL17" i="97"/>
  <c r="AH17" i="97"/>
  <c r="AD17" i="97"/>
  <c r="AR15" i="97"/>
  <c r="AN15" i="97"/>
  <c r="AJ15" i="97"/>
  <c r="AF15" i="97"/>
  <c r="AT12" i="97"/>
  <c r="AP12" i="97"/>
  <c r="AL12" i="97"/>
  <c r="AH12" i="97"/>
  <c r="AD12" i="97"/>
  <c r="AS9" i="97"/>
  <c r="AO9" i="97"/>
  <c r="AK9" i="97"/>
  <c r="AG9" i="97"/>
  <c r="AU7" i="97"/>
  <c r="AQ7" i="97"/>
  <c r="AM7" i="97"/>
  <c r="AI7" i="97"/>
  <c r="AE7" i="97"/>
  <c r="Y19" i="97"/>
  <c r="X17" i="97"/>
  <c r="AA15" i="97"/>
  <c r="W15" i="97"/>
  <c r="Z12" i="97"/>
  <c r="AC9" i="97"/>
  <c r="Y9" i="97"/>
  <c r="AB7" i="97"/>
  <c r="X7" i="97"/>
  <c r="AS21" i="97"/>
  <c r="AO21" i="97"/>
  <c r="AK21" i="97"/>
  <c r="AG21" i="97"/>
  <c r="AU19" i="97"/>
  <c r="AQ19" i="97"/>
  <c r="AM19" i="97"/>
  <c r="AI19" i="97"/>
  <c r="AE19" i="97"/>
  <c r="AS17" i="97"/>
  <c r="AO17" i="97"/>
  <c r="AK17" i="97"/>
  <c r="AG17" i="97"/>
  <c r="AU15" i="97"/>
  <c r="AQ15" i="97"/>
  <c r="AM15" i="97"/>
  <c r="AI15" i="97"/>
  <c r="AE15" i="97"/>
  <c r="AS12" i="97"/>
  <c r="AO12" i="97"/>
  <c r="AK12" i="97"/>
  <c r="AG12" i="97"/>
  <c r="AN10" i="97"/>
  <c r="AR9" i="97"/>
  <c r="AN9" i="97"/>
  <c r="AJ9" i="97"/>
  <c r="AF9" i="97"/>
  <c r="AT7" i="97"/>
  <c r="AP7" i="97"/>
  <c r="AL7" i="97"/>
  <c r="AH7" i="97"/>
  <c r="AD7" i="97"/>
  <c r="B32" i="76"/>
  <c r="C32" i="76"/>
  <c r="B32" i="85"/>
  <c r="B32" i="73"/>
  <c r="B33" i="73" s="1"/>
  <c r="B20" i="73"/>
  <c r="B37" i="73" s="1"/>
  <c r="B21" i="73"/>
  <c r="B38" i="73" s="1"/>
  <c r="B23" i="73"/>
  <c r="B3" i="79"/>
  <c r="B4" i="79"/>
  <c r="B6" i="79"/>
  <c r="B3" i="86"/>
  <c r="B4" i="86"/>
  <c r="B6" i="86"/>
  <c r="C40" i="67" l="1"/>
  <c r="C43" i="67"/>
  <c r="C46" i="67"/>
  <c r="C40" i="76"/>
  <c r="C43" i="76"/>
  <c r="C46" i="76"/>
  <c r="B40" i="73"/>
  <c r="B40" i="67"/>
  <c r="B46" i="67"/>
  <c r="B43" i="67"/>
  <c r="B40" i="76"/>
  <c r="B43" i="76"/>
  <c r="B46" i="76"/>
  <c r="B40" i="85"/>
  <c r="B46" i="85"/>
  <c r="B43" i="85"/>
  <c r="J13" i="100"/>
  <c r="I12" i="97"/>
  <c r="O15" i="97"/>
  <c r="I15" i="97"/>
  <c r="T17" i="97"/>
  <c r="O17" i="97"/>
  <c r="R15" i="97"/>
  <c r="N15" i="97"/>
  <c r="R13" i="100"/>
  <c r="R29" i="100" s="1"/>
  <c r="R46" i="100" s="1"/>
  <c r="Q12" i="97"/>
  <c r="V10" i="100"/>
  <c r="U9" i="97"/>
  <c r="Q10" i="100"/>
  <c r="Q26" i="100" s="1"/>
  <c r="Q43" i="100" s="1"/>
  <c r="P9" i="97"/>
  <c r="U8" i="100"/>
  <c r="U24" i="100" s="1"/>
  <c r="U41" i="100" s="1"/>
  <c r="T7" i="97"/>
  <c r="P8" i="100"/>
  <c r="P24" i="100" s="1"/>
  <c r="P41" i="100" s="1"/>
  <c r="O7" i="97"/>
  <c r="AH10" i="97"/>
  <c r="AO13" i="97"/>
  <c r="X13" i="97"/>
  <c r="AM13" i="97"/>
  <c r="AO10" i="97"/>
  <c r="AA13" i="97"/>
  <c r="AM10" i="97"/>
  <c r="AP13" i="97"/>
  <c r="AC13" i="97"/>
  <c r="AI13" i="97"/>
  <c r="AF13" i="97"/>
  <c r="AH13" i="97"/>
  <c r="AT10" i="97"/>
  <c r="J8" i="100"/>
  <c r="J24" i="100" s="1"/>
  <c r="J41" i="100" s="1"/>
  <c r="I7" i="97"/>
  <c r="I17" i="97"/>
  <c r="R17" i="97"/>
  <c r="N17" i="97"/>
  <c r="Q15" i="97"/>
  <c r="V13" i="100"/>
  <c r="U12" i="97"/>
  <c r="Q13" i="100"/>
  <c r="Q29" i="100" s="1"/>
  <c r="Q46" i="100" s="1"/>
  <c r="P12" i="97"/>
  <c r="U10" i="100"/>
  <c r="U26" i="100" s="1"/>
  <c r="U43" i="100" s="1"/>
  <c r="T9" i="97"/>
  <c r="P10" i="100"/>
  <c r="P26" i="100" s="1"/>
  <c r="P43" i="100" s="1"/>
  <c r="O9" i="97"/>
  <c r="S8" i="100"/>
  <c r="S24" i="100" s="1"/>
  <c r="S41" i="100" s="1"/>
  <c r="R7" i="97"/>
  <c r="O8" i="100"/>
  <c r="O24" i="100" s="1"/>
  <c r="O41" i="100" s="1"/>
  <c r="N7" i="97"/>
  <c r="AL10" i="97"/>
  <c r="AS13" i="97"/>
  <c r="AB13" i="97"/>
  <c r="AU13" i="97"/>
  <c r="AJ13" i="97"/>
  <c r="V10" i="97"/>
  <c r="AQ10" i="97"/>
  <c r="Y10" i="97"/>
  <c r="AF10" i="97"/>
  <c r="AQ13" i="97"/>
  <c r="AN13" i="97"/>
  <c r="AL13" i="97"/>
  <c r="Z10" i="97"/>
  <c r="J10" i="100"/>
  <c r="I9" i="97"/>
  <c r="Q17" i="97"/>
  <c r="U15" i="97"/>
  <c r="P15" i="97"/>
  <c r="U13" i="100"/>
  <c r="U29" i="100" s="1"/>
  <c r="U46" i="100" s="1"/>
  <c r="T12" i="97"/>
  <c r="P13" i="100"/>
  <c r="P29" i="100" s="1"/>
  <c r="P46" i="100" s="1"/>
  <c r="O12" i="97"/>
  <c r="S10" i="100"/>
  <c r="R9" i="97"/>
  <c r="O10" i="100"/>
  <c r="N9" i="97"/>
  <c r="R8" i="100"/>
  <c r="R24" i="100" s="1"/>
  <c r="R41" i="100" s="1"/>
  <c r="Q7" i="97"/>
  <c r="AG13" i="97"/>
  <c r="X10" i="97"/>
  <c r="V13" i="97"/>
  <c r="Z13" i="97"/>
  <c r="AR13" i="97"/>
  <c r="AE10" i="97"/>
  <c r="AU10" i="97"/>
  <c r="AC10" i="97"/>
  <c r="AJ10" i="97"/>
  <c r="AK10" i="97"/>
  <c r="W10" i="97"/>
  <c r="AT13" i="97"/>
  <c r="U17" i="97"/>
  <c r="P17" i="97"/>
  <c r="T15" i="97"/>
  <c r="S13" i="100"/>
  <c r="R12" i="97"/>
  <c r="O13" i="100"/>
  <c r="N12" i="97"/>
  <c r="R10" i="100"/>
  <c r="Q9" i="97"/>
  <c r="V8" i="100"/>
  <c r="V24" i="100" s="1"/>
  <c r="V41" i="100" s="1"/>
  <c r="U7" i="97"/>
  <c r="Q8" i="100"/>
  <c r="Q24" i="100" s="1"/>
  <c r="Q41" i="100" s="1"/>
  <c r="P7" i="97"/>
  <c r="AD10" i="97"/>
  <c r="AK13" i="97"/>
  <c r="AB10" i="97"/>
  <c r="AE13" i="97"/>
  <c r="AG10" i="97"/>
  <c r="AA10" i="97"/>
  <c r="AI10" i="97"/>
  <c r="AD13" i="97"/>
  <c r="Y13" i="97"/>
  <c r="AR10" i="97"/>
  <c r="AS10" i="97"/>
  <c r="W13" i="97"/>
  <c r="AP10" i="97"/>
  <c r="B8" i="100"/>
  <c r="B24" i="100" s="1"/>
  <c r="B41" i="100" s="1"/>
  <c r="B10" i="100"/>
  <c r="B13" i="100"/>
  <c r="C33" i="76"/>
  <c r="B33" i="76"/>
  <c r="B33" i="85"/>
  <c r="B29" i="73"/>
  <c r="B46" i="73" s="1"/>
  <c r="B24" i="73"/>
  <c r="B41" i="73" s="1"/>
  <c r="B26" i="73"/>
  <c r="B43" i="73" s="1"/>
  <c r="B30" i="73"/>
  <c r="B47" i="73" s="1"/>
  <c r="C44" i="67" l="1"/>
  <c r="C41" i="67"/>
  <c r="C47" i="67"/>
  <c r="C41" i="76"/>
  <c r="C44" i="76"/>
  <c r="C47" i="76"/>
  <c r="B41" i="67"/>
  <c r="B47" i="67"/>
  <c r="B44" i="67"/>
  <c r="B41" i="76"/>
  <c r="B44" i="76"/>
  <c r="B47" i="76"/>
  <c r="B41" i="85"/>
  <c r="B47" i="85"/>
  <c r="B44" i="85"/>
  <c r="O11" i="100"/>
  <c r="O27" i="100" s="1"/>
  <c r="O44" i="100" s="1"/>
  <c r="N10" i="97"/>
  <c r="S14" i="100"/>
  <c r="S30" i="100" s="1"/>
  <c r="S47" i="100" s="1"/>
  <c r="R13" i="97"/>
  <c r="Q14" i="100"/>
  <c r="P13" i="97"/>
  <c r="Q11" i="100"/>
  <c r="Q27" i="100" s="1"/>
  <c r="Q44" i="100" s="1"/>
  <c r="P10" i="97"/>
  <c r="O14" i="100"/>
  <c r="O30" i="100" s="1"/>
  <c r="O47" i="100" s="1"/>
  <c r="N13" i="97"/>
  <c r="J14" i="100"/>
  <c r="J30" i="100" s="1"/>
  <c r="J47" i="100" s="1"/>
  <c r="I13" i="97"/>
  <c r="U14" i="100"/>
  <c r="U30" i="100" s="1"/>
  <c r="U47" i="100" s="1"/>
  <c r="T13" i="97"/>
  <c r="R11" i="100"/>
  <c r="R27" i="100" s="1"/>
  <c r="R44" i="100" s="1"/>
  <c r="Q10" i="97"/>
  <c r="P11" i="100"/>
  <c r="P27" i="100" s="1"/>
  <c r="P44" i="100" s="1"/>
  <c r="O10" i="97"/>
  <c r="S11" i="100"/>
  <c r="R10" i="97"/>
  <c r="R14" i="100"/>
  <c r="R30" i="100" s="1"/>
  <c r="R47" i="100" s="1"/>
  <c r="Q13" i="97"/>
  <c r="V14" i="100"/>
  <c r="V30" i="100" s="1"/>
  <c r="V47" i="100" s="1"/>
  <c r="U13" i="97"/>
  <c r="V11" i="100"/>
  <c r="V27" i="100" s="1"/>
  <c r="V44" i="100" s="1"/>
  <c r="U10" i="97"/>
  <c r="J11" i="100"/>
  <c r="J27" i="100" s="1"/>
  <c r="J44" i="100" s="1"/>
  <c r="I10" i="97"/>
  <c r="P14" i="100"/>
  <c r="P30" i="100" s="1"/>
  <c r="P47" i="100" s="1"/>
  <c r="O13" i="97"/>
  <c r="U11" i="100"/>
  <c r="U27" i="100" s="1"/>
  <c r="U44" i="100" s="1"/>
  <c r="T10" i="97"/>
  <c r="Q30" i="100"/>
  <c r="Q47" i="100" s="1"/>
  <c r="B14" i="100"/>
  <c r="B30" i="100" s="1"/>
  <c r="B47" i="100" s="1"/>
  <c r="O29" i="100"/>
  <c r="O46" i="100" s="1"/>
  <c r="O26" i="100"/>
  <c r="O43" i="100" s="1"/>
  <c r="V26" i="100"/>
  <c r="V43" i="100" s="1"/>
  <c r="V29" i="100"/>
  <c r="V46" i="100" s="1"/>
  <c r="B27" i="73"/>
  <c r="B44" i="73" s="1"/>
  <c r="R26" i="100"/>
  <c r="R43" i="100" s="1"/>
  <c r="B29" i="100"/>
  <c r="B46" i="100" s="1"/>
  <c r="B11" i="100"/>
  <c r="B27" i="100" s="1"/>
  <c r="B44" i="100" s="1"/>
  <c r="S29" i="100"/>
  <c r="S46" i="100" s="1"/>
  <c r="J26" i="100"/>
  <c r="J43" i="100" s="1"/>
  <c r="B26" i="100"/>
  <c r="B43" i="100" s="1"/>
  <c r="S26" i="100"/>
  <c r="S43" i="100" s="1"/>
  <c r="J29" i="100"/>
  <c r="J46" i="100" s="1"/>
  <c r="S27" i="100" l="1"/>
  <c r="S44" i="100" s="1"/>
  <c r="H10" i="100" l="1"/>
  <c r="H26" i="100" s="1"/>
  <c r="H43" i="100" s="1"/>
  <c r="G9" i="97"/>
  <c r="H13" i="100"/>
  <c r="H29" i="100" s="1"/>
  <c r="H46" i="100" s="1"/>
  <c r="G12" i="97"/>
  <c r="G15" i="97"/>
  <c r="H8" i="100"/>
  <c r="H24" i="100" s="1"/>
  <c r="H41" i="100" s="1"/>
  <c r="G7" i="97"/>
  <c r="G17" i="97"/>
  <c r="H14" i="100" l="1"/>
  <c r="H30" i="100" s="1"/>
  <c r="H47" i="100" s="1"/>
  <c r="G13" i="97"/>
  <c r="H11" i="100"/>
  <c r="H27" i="100" s="1"/>
  <c r="H44" i="100" s="1"/>
  <c r="G10" i="97"/>
  <c r="E15" i="97" l="1"/>
  <c r="K15" i="97"/>
  <c r="H17" i="97"/>
  <c r="F15" i="97"/>
  <c r="D17" i="97"/>
  <c r="J17" i="97"/>
  <c r="H15" i="97"/>
  <c r="E17" i="97"/>
  <c r="K17" i="97"/>
  <c r="D15" i="97"/>
  <c r="J15" i="97"/>
  <c r="F17" i="97"/>
  <c r="C17" i="97" l="1"/>
  <c r="D13" i="100"/>
  <c r="D29" i="100" s="1"/>
  <c r="D46" i="100" s="1"/>
  <c r="C12" i="97"/>
  <c r="C13" i="100"/>
  <c r="B12" i="97"/>
  <c r="B17" i="97"/>
  <c r="C8" i="100"/>
  <c r="C24" i="100" s="1"/>
  <c r="C41" i="100" s="1"/>
  <c r="B7" i="97"/>
  <c r="F10" i="100"/>
  <c r="E9" i="97"/>
  <c r="D10" i="100"/>
  <c r="D26" i="100" s="1"/>
  <c r="D43" i="100" s="1"/>
  <c r="C9" i="97"/>
  <c r="C15" i="97"/>
  <c r="D8" i="100"/>
  <c r="D24" i="100" s="1"/>
  <c r="D41" i="100" s="1"/>
  <c r="C7" i="97"/>
  <c r="F8" i="100"/>
  <c r="F24" i="100" s="1"/>
  <c r="F41" i="100" s="1"/>
  <c r="E7" i="97"/>
  <c r="F13" i="100"/>
  <c r="E12" i="97"/>
  <c r="C10" i="100"/>
  <c r="B9" i="97"/>
  <c r="B15" i="97"/>
  <c r="C14" i="100" l="1"/>
  <c r="C30" i="100" s="1"/>
  <c r="C47" i="100" s="1"/>
  <c r="B13" i="97"/>
  <c r="D14" i="100"/>
  <c r="D30" i="100" s="1"/>
  <c r="D47" i="100" s="1"/>
  <c r="C13" i="97"/>
  <c r="F14" i="100"/>
  <c r="F30" i="100" s="1"/>
  <c r="F47" i="100" s="1"/>
  <c r="E13" i="97"/>
  <c r="F11" i="100"/>
  <c r="F27" i="100" s="1"/>
  <c r="F44" i="100" s="1"/>
  <c r="E10" i="97"/>
  <c r="C11" i="100"/>
  <c r="B10" i="97"/>
  <c r="D11" i="100"/>
  <c r="D27" i="100" s="1"/>
  <c r="D44" i="100" s="1"/>
  <c r="C10" i="97"/>
  <c r="F29" i="100"/>
  <c r="F46" i="100" s="1"/>
  <c r="C26" i="100"/>
  <c r="C43" i="100" s="1"/>
  <c r="F26" i="100"/>
  <c r="F43" i="100" s="1"/>
  <c r="C29" i="100"/>
  <c r="C46" i="100" s="1"/>
  <c r="C27" i="100" l="1"/>
  <c r="C44" i="100" s="1"/>
  <c r="B2" i="84" l="1"/>
  <c r="B3" i="84"/>
  <c r="B5" i="84"/>
  <c r="B2" i="96"/>
  <c r="B3" i="96"/>
  <c r="B5" i="96"/>
  <c r="B2" i="83"/>
  <c r="B3" i="83"/>
  <c r="B5" i="83"/>
  <c r="G13" i="100" l="1"/>
  <c r="G29" i="100" s="1"/>
  <c r="G46" i="100" s="1"/>
  <c r="F12" i="97"/>
  <c r="N10" i="100"/>
  <c r="M9" i="97"/>
  <c r="E10" i="100"/>
  <c r="E26" i="100" s="1"/>
  <c r="E43" i="100" s="1"/>
  <c r="D9" i="97"/>
  <c r="N13" i="100"/>
  <c r="N29" i="100" s="1"/>
  <c r="N46" i="100" s="1"/>
  <c r="M12" i="97"/>
  <c r="K8" i="100"/>
  <c r="J7" i="97"/>
  <c r="M13" i="100"/>
  <c r="L12" i="97"/>
  <c r="G10" i="100"/>
  <c r="F9" i="97"/>
  <c r="L13" i="100"/>
  <c r="L29" i="100" s="1"/>
  <c r="L46" i="100" s="1"/>
  <c r="K12" i="97"/>
  <c r="I10" i="100"/>
  <c r="I26" i="100" s="1"/>
  <c r="I43" i="100" s="1"/>
  <c r="H9" i="97"/>
  <c r="M8" i="100"/>
  <c r="M24" i="100" s="1"/>
  <c r="M41" i="100" s="1"/>
  <c r="L7" i="97"/>
  <c r="M15" i="97"/>
  <c r="L10" i="100"/>
  <c r="L26" i="100" s="1"/>
  <c r="L43" i="100" s="1"/>
  <c r="K9" i="97"/>
  <c r="E13" i="100"/>
  <c r="D12" i="97"/>
  <c r="I13" i="100"/>
  <c r="I29" i="100" s="1"/>
  <c r="I46" i="100" s="1"/>
  <c r="H12" i="97"/>
  <c r="L15" i="97"/>
  <c r="G8" i="100"/>
  <c r="F7" i="97"/>
  <c r="K13" i="100"/>
  <c r="K29" i="100" s="1"/>
  <c r="K46" i="100" s="1"/>
  <c r="J12" i="97"/>
  <c r="L17" i="97"/>
  <c r="E8" i="100"/>
  <c r="D7" i="97"/>
  <c r="I8" i="100"/>
  <c r="I24" i="100" s="1"/>
  <c r="I41" i="100" s="1"/>
  <c r="H7" i="97"/>
  <c r="K10" i="100"/>
  <c r="J9" i="97"/>
  <c r="L8" i="100"/>
  <c r="L24" i="100" s="1"/>
  <c r="L41" i="100" s="1"/>
  <c r="K7" i="97"/>
  <c r="M10" i="100"/>
  <c r="M26" i="100" s="1"/>
  <c r="M43" i="100" s="1"/>
  <c r="L9" i="97"/>
  <c r="N8" i="100"/>
  <c r="N24" i="100" s="1"/>
  <c r="N41" i="100" s="1"/>
  <c r="M7" i="97"/>
  <c r="M17" i="97"/>
  <c r="M29" i="100"/>
  <c r="M46" i="100" s="1"/>
  <c r="E29" i="100"/>
  <c r="E46" i="100" s="1"/>
  <c r="G24" i="100"/>
  <c r="G41" i="100" s="1"/>
  <c r="E24" i="100"/>
  <c r="E41" i="100" s="1"/>
  <c r="G11" i="100" l="1"/>
  <c r="G27" i="100" s="1"/>
  <c r="G44" i="100" s="1"/>
  <c r="F10" i="97"/>
  <c r="N14" i="100"/>
  <c r="N30" i="100" s="1"/>
  <c r="N47" i="100" s="1"/>
  <c r="M13" i="97"/>
  <c r="M11" i="100"/>
  <c r="M27" i="100" s="1"/>
  <c r="M44" i="100" s="1"/>
  <c r="L10" i="97"/>
  <c r="E14" i="100"/>
  <c r="E30" i="100" s="1"/>
  <c r="E47" i="100" s="1"/>
  <c r="D13" i="97"/>
  <c r="L11" i="100"/>
  <c r="L27" i="100" s="1"/>
  <c r="L44" i="100" s="1"/>
  <c r="K10" i="97"/>
  <c r="I14" i="100"/>
  <c r="I30" i="100" s="1"/>
  <c r="I47" i="100" s="1"/>
  <c r="H13" i="97"/>
  <c r="M14" i="100"/>
  <c r="L13" i="97"/>
  <c r="N11" i="100"/>
  <c r="N27" i="100" s="1"/>
  <c r="N44" i="100" s="1"/>
  <c r="M10" i="97"/>
  <c r="G14" i="100"/>
  <c r="G30" i="100" s="1"/>
  <c r="G47" i="100" s="1"/>
  <c r="F13" i="97"/>
  <c r="I11" i="100"/>
  <c r="I27" i="100" s="1"/>
  <c r="I44" i="100" s="1"/>
  <c r="H10" i="97"/>
  <c r="K11" i="100"/>
  <c r="J10" i="97"/>
  <c r="K14" i="100"/>
  <c r="K30" i="100" s="1"/>
  <c r="K47" i="100" s="1"/>
  <c r="J13" i="97"/>
  <c r="L14" i="100"/>
  <c r="L30" i="100" s="1"/>
  <c r="L47" i="100" s="1"/>
  <c r="K13" i="97"/>
  <c r="E11" i="100"/>
  <c r="E27" i="100" s="1"/>
  <c r="E44" i="100" s="1"/>
  <c r="D10" i="97"/>
  <c r="M30" i="100"/>
  <c r="M47" i="100" s="1"/>
  <c r="N26" i="100"/>
  <c r="N43" i="100" s="1"/>
  <c r="G26" i="100"/>
  <c r="G43" i="100" s="1"/>
  <c r="K26" i="100"/>
  <c r="K43" i="100" s="1"/>
  <c r="K24" i="100"/>
  <c r="K41" i="100" s="1"/>
  <c r="K27" i="100" l="1"/>
  <c r="K44" i="100" s="1"/>
  <c r="B12" i="77"/>
  <c r="B9" i="77"/>
  <c r="B7" i="77"/>
  <c r="B7" i="79"/>
  <c r="B7" i="86"/>
  <c r="B12" i="79"/>
  <c r="B12" i="86"/>
  <c r="B9" i="79"/>
  <c r="B9" i="86"/>
  <c r="B10" i="77" l="1"/>
  <c r="B13" i="77"/>
  <c r="B13" i="79"/>
  <c r="B13" i="86"/>
  <c r="B10" i="79"/>
  <c r="B10" i="86"/>
  <c r="B6" i="83" l="1"/>
  <c r="B6" i="96"/>
  <c r="B6" i="84"/>
  <c r="B18" i="84"/>
  <c r="B18" i="96"/>
  <c r="B18" i="83"/>
  <c r="B8" i="84"/>
  <c r="B8" i="96"/>
  <c r="B8" i="83"/>
  <c r="B16" i="84"/>
  <c r="B16" i="96"/>
  <c r="B16" i="83"/>
  <c r="B14" i="84"/>
  <c r="B14" i="96"/>
  <c r="B14" i="83"/>
  <c r="B20" i="96"/>
  <c r="B20" i="83"/>
  <c r="B20" i="84"/>
  <c r="B11" i="84"/>
  <c r="B11" i="96"/>
  <c r="B11" i="83"/>
  <c r="B9" i="84" l="1"/>
  <c r="B9" i="96"/>
  <c r="B9" i="83"/>
  <c r="B12" i="84"/>
  <c r="B12" i="96"/>
  <c r="B12" i="83"/>
  <c r="BG3" i="30" l="1"/>
  <c r="BG13" i="30" s="1"/>
  <c r="BH3" i="30"/>
  <c r="BG4" i="30"/>
  <c r="BG24" i="30" s="1"/>
  <c r="BH4" i="30"/>
  <c r="BH24" i="30" s="1"/>
  <c r="BG6" i="30"/>
  <c r="BG16" i="30" s="1"/>
  <c r="BG26" i="30" s="1"/>
  <c r="BH6" i="30"/>
  <c r="BH16" i="30" s="1"/>
  <c r="BH26" i="30" s="1"/>
  <c r="BG14" i="30" l="1"/>
  <c r="BH14" i="30"/>
  <c r="BG23" i="30"/>
  <c r="BH23" i="30"/>
  <c r="BH13" i="30"/>
  <c r="AY3" i="30" l="1"/>
  <c r="AY3" i="33" s="1"/>
  <c r="AZ3" i="30"/>
  <c r="BA3" i="30"/>
  <c r="BA3" i="31" s="1"/>
  <c r="BB3" i="30"/>
  <c r="BC3" i="30"/>
  <c r="BC3" i="31" s="1"/>
  <c r="BD3" i="30"/>
  <c r="BD13" i="30" s="1"/>
  <c r="BE3" i="30"/>
  <c r="BF3" i="30"/>
  <c r="AY4" i="30"/>
  <c r="AY4" i="33" s="1"/>
  <c r="AZ4" i="30"/>
  <c r="AZ4" i="31" s="1"/>
  <c r="BA4" i="30"/>
  <c r="BA14" i="30" s="1"/>
  <c r="BB4" i="30"/>
  <c r="BC4" i="30"/>
  <c r="BC24" i="30" s="1"/>
  <c r="BD4" i="30"/>
  <c r="BE4" i="30"/>
  <c r="BF4" i="30"/>
  <c r="BG4" i="31"/>
  <c r="AY6" i="30"/>
  <c r="AY16" i="30" s="1"/>
  <c r="AY6" i="31" s="1"/>
  <c r="AZ6" i="30"/>
  <c r="AZ16" i="30" s="1"/>
  <c r="BA6" i="30"/>
  <c r="BA16" i="30" s="1"/>
  <c r="BA6" i="33" s="1"/>
  <c r="BB6" i="30"/>
  <c r="BB16" i="30" s="1"/>
  <c r="BB26" i="30" s="1"/>
  <c r="BC6" i="30"/>
  <c r="BC16" i="30" s="1"/>
  <c r="BD6" i="30"/>
  <c r="BD16" i="30" s="1"/>
  <c r="BE6" i="30"/>
  <c r="BE16" i="30" s="1"/>
  <c r="BE6" i="31" s="1"/>
  <c r="BF6" i="30"/>
  <c r="BF16" i="30" s="1"/>
  <c r="BF26" i="30" s="1"/>
  <c r="BC14" i="30" l="1"/>
  <c r="AZ24" i="30"/>
  <c r="BA13" i="30"/>
  <c r="BC4" i="33"/>
  <c r="BH4" i="31"/>
  <c r="BH4" i="33"/>
  <c r="BC4" i="31"/>
  <c r="BA3" i="33"/>
  <c r="BA23" i="30"/>
  <c r="BC26" i="30"/>
  <c r="BC6" i="31"/>
  <c r="BD4" i="33"/>
  <c r="BD4" i="31"/>
  <c r="BD24" i="30"/>
  <c r="BD14" i="30"/>
  <c r="AZ14" i="30"/>
  <c r="AZ4" i="33"/>
  <c r="BE3" i="33"/>
  <c r="BE3" i="31"/>
  <c r="BE13" i="30"/>
  <c r="BE23" i="30"/>
  <c r="BE14" i="30"/>
  <c r="BE4" i="33"/>
  <c r="BF13" i="30"/>
  <c r="BF23" i="30"/>
  <c r="BB13" i="30"/>
  <c r="BB23" i="30"/>
  <c r="AY4" i="31"/>
  <c r="BB6" i="31"/>
  <c r="BF6" i="33"/>
  <c r="BH6" i="33"/>
  <c r="BH6" i="31"/>
  <c r="AY26" i="30"/>
  <c r="AY6" i="33"/>
  <c r="BE26" i="30"/>
  <c r="BE6" i="33"/>
  <c r="BA26" i="30"/>
  <c r="BA6" i="31"/>
  <c r="BF14" i="30"/>
  <c r="BF4" i="33"/>
  <c r="BF4" i="31"/>
  <c r="BF24" i="30"/>
  <c r="BB14" i="30"/>
  <c r="BB4" i="33"/>
  <c r="BB4" i="31"/>
  <c r="BB24" i="30"/>
  <c r="BG3" i="33"/>
  <c r="BG3" i="31"/>
  <c r="BC13" i="30"/>
  <c r="BC23" i="30"/>
  <c r="BC3" i="33"/>
  <c r="AY13" i="30"/>
  <c r="AY3" i="31"/>
  <c r="AY23" i="30"/>
  <c r="BD26" i="30"/>
  <c r="BD6" i="33"/>
  <c r="BD6" i="31"/>
  <c r="AZ26" i="30"/>
  <c r="AZ6" i="33"/>
  <c r="AZ6" i="31"/>
  <c r="BB3" i="31"/>
  <c r="BA24" i="30"/>
  <c r="BH3" i="33"/>
  <c r="BH3" i="31"/>
  <c r="BG6" i="31"/>
  <c r="BA4" i="31"/>
  <c r="BF3" i="31"/>
  <c r="BC6" i="33"/>
  <c r="BB3" i="33"/>
  <c r="BE24" i="30"/>
  <c r="AY14" i="30"/>
  <c r="AY24" i="30"/>
  <c r="BD3" i="33"/>
  <c r="BD3" i="31"/>
  <c r="BD23" i="30"/>
  <c r="AZ3" i="33"/>
  <c r="AZ3" i="31"/>
  <c r="AZ13" i="30"/>
  <c r="AZ23" i="30"/>
  <c r="BF6" i="31"/>
  <c r="BE4" i="31"/>
  <c r="BG6" i="33"/>
  <c r="BB6" i="33"/>
  <c r="BG4" i="33"/>
  <c r="BA4" i="33"/>
  <c r="BF3" i="33"/>
  <c r="BG9" i="30"/>
  <c r="BG19" i="30" s="1"/>
  <c r="BG29" i="30" s="1"/>
  <c r="BH9" i="30"/>
  <c r="BH19" i="30" s="1"/>
  <c r="BH29" i="30" s="1"/>
  <c r="BC9" i="30" l="1"/>
  <c r="BC19" i="30" s="1"/>
  <c r="BE9" i="30"/>
  <c r="BE19" i="30" s="1"/>
  <c r="BD9" i="30"/>
  <c r="BD19" i="30" s="1"/>
  <c r="BF9" i="30"/>
  <c r="BF19" i="30" s="1"/>
  <c r="BF9" i="31" l="1"/>
  <c r="BF9" i="33"/>
  <c r="BF29" i="30"/>
  <c r="BE29" i="30"/>
  <c r="BE9" i="33"/>
  <c r="BE9" i="31"/>
  <c r="BC9" i="31"/>
  <c r="BC9" i="33"/>
  <c r="BC29" i="30"/>
  <c r="BH9" i="33"/>
  <c r="BH9" i="31"/>
  <c r="BE7" i="30"/>
  <c r="BE17" i="30" s="1"/>
  <c r="BG9" i="33"/>
  <c r="BG9" i="31"/>
  <c r="BD9" i="33"/>
  <c r="BD9" i="31"/>
  <c r="BD29" i="30"/>
  <c r="BA7" i="30" l="1"/>
  <c r="BA17" i="30" s="1"/>
  <c r="BE10" i="30"/>
  <c r="BE20" i="30" s="1"/>
  <c r="BE27" i="30"/>
  <c r="BE7" i="33"/>
  <c r="BE7" i="31"/>
  <c r="BA9" i="30"/>
  <c r="BA19" i="30" s="1"/>
  <c r="BA10" i="30" l="1"/>
  <c r="BA20" i="30" s="1"/>
  <c r="BE30" i="30"/>
  <c r="BE10" i="33"/>
  <c r="BE10" i="31"/>
  <c r="BA9" i="31"/>
  <c r="BA29" i="30"/>
  <c r="BA9" i="33"/>
  <c r="BA7" i="33"/>
  <c r="BA7" i="31"/>
  <c r="BA27" i="30"/>
  <c r="BA30" i="30" l="1"/>
  <c r="BA10" i="33"/>
  <c r="BA10" i="31"/>
  <c r="AX3" i="30"/>
  <c r="AX3" i="33" s="1"/>
  <c r="AX4" i="30"/>
  <c r="AX14" i="30" s="1"/>
  <c r="AY9" i="30" l="1"/>
  <c r="AY19" i="30" s="1"/>
  <c r="BD7" i="30"/>
  <c r="BD17" i="30" s="1"/>
  <c r="AY7" i="30"/>
  <c r="AY17" i="30" s="1"/>
  <c r="AX4" i="31"/>
  <c r="AX3" i="31"/>
  <c r="AX4" i="33"/>
  <c r="AX24" i="30"/>
  <c r="AX13" i="30"/>
  <c r="AX23" i="30"/>
  <c r="BD10" i="30" l="1"/>
  <c r="BD20" i="30" s="1"/>
  <c r="AY10" i="30"/>
  <c r="AY20" i="30" s="1"/>
  <c r="AY27" i="30"/>
  <c r="AY7" i="31"/>
  <c r="AY7" i="33"/>
  <c r="BF7" i="30"/>
  <c r="BF17" i="30" s="1"/>
  <c r="BD27" i="30"/>
  <c r="BD7" i="33"/>
  <c r="BD7" i="31"/>
  <c r="AY29" i="30"/>
  <c r="AY9" i="31"/>
  <c r="AY9" i="33"/>
  <c r="BF10" i="30" l="1"/>
  <c r="BF20" i="30" s="1"/>
  <c r="BD10" i="31"/>
  <c r="BD30" i="30"/>
  <c r="BD10" i="33"/>
  <c r="AY30" i="30"/>
  <c r="AY10" i="31"/>
  <c r="AY10" i="33"/>
  <c r="BF7" i="31"/>
  <c r="BF27" i="30"/>
  <c r="BF7" i="33"/>
  <c r="BF10" i="31" l="1"/>
  <c r="BF10" i="33"/>
  <c r="BF30" i="30"/>
  <c r="AN3" i="30" l="1"/>
  <c r="AN3" i="33" s="1"/>
  <c r="AO3" i="30"/>
  <c r="AO3" i="33" s="1"/>
  <c r="AP3" i="30"/>
  <c r="AP3" i="31" s="1"/>
  <c r="AQ3" i="30"/>
  <c r="AQ3" i="31" s="1"/>
  <c r="AR3" i="30"/>
  <c r="AS3" i="30"/>
  <c r="AS3" i="31" s="1"/>
  <c r="AT3" i="30"/>
  <c r="AT3" i="33" s="1"/>
  <c r="AU3" i="30"/>
  <c r="AU23" i="30" s="1"/>
  <c r="AV3" i="30"/>
  <c r="AV23" i="30" s="1"/>
  <c r="AW3" i="30"/>
  <c r="AW3" i="31" s="1"/>
  <c r="AN4" i="30"/>
  <c r="AO4" i="30"/>
  <c r="AO4" i="33" s="1"/>
  <c r="AP4" i="30"/>
  <c r="AP4" i="33" s="1"/>
  <c r="AQ4" i="30"/>
  <c r="AQ4" i="31" s="1"/>
  <c r="AR4" i="30"/>
  <c r="AR4" i="31" s="1"/>
  <c r="AS4" i="30"/>
  <c r="AT4" i="30"/>
  <c r="AT14" i="30" s="1"/>
  <c r="AU4" i="30"/>
  <c r="AU4" i="31" s="1"/>
  <c r="AV4" i="30"/>
  <c r="AW4" i="30"/>
  <c r="AR24" i="30" l="1"/>
  <c r="AN23" i="30"/>
  <c r="AP24" i="30"/>
  <c r="AQ14" i="30"/>
  <c r="AO23" i="30"/>
  <c r="AW4" i="33"/>
  <c r="AW4" i="31"/>
  <c r="AU3" i="33"/>
  <c r="AU3" i="31"/>
  <c r="AV4" i="33"/>
  <c r="AV4" i="31"/>
  <c r="AO24" i="30"/>
  <c r="AQ23" i="30"/>
  <c r="AT24" i="30"/>
  <c r="AT4" i="31"/>
  <c r="AR23" i="30"/>
  <c r="AR3" i="31"/>
  <c r="AS24" i="30"/>
  <c r="AS4" i="31"/>
  <c r="AW24" i="30"/>
  <c r="AP4" i="31"/>
  <c r="AV3" i="33"/>
  <c r="AV3" i="31"/>
  <c r="AV24" i="30"/>
  <c r="AO3" i="31"/>
  <c r="AT13" i="30"/>
  <c r="AT3" i="31"/>
  <c r="AU14" i="30"/>
  <c r="AU24" i="30"/>
  <c r="AN14" i="30"/>
  <c r="AN24" i="30"/>
  <c r="AN4" i="31"/>
  <c r="AS23" i="30"/>
  <c r="AS3" i="33"/>
  <c r="AS13" i="30"/>
  <c r="AU4" i="33"/>
  <c r="AN4" i="33"/>
  <c r="AS14" i="30"/>
  <c r="AR13" i="30"/>
  <c r="AQ24" i="30"/>
  <c r="AW23" i="30"/>
  <c r="AP23" i="30"/>
  <c r="AO4" i="31"/>
  <c r="AN3" i="31"/>
  <c r="AT4" i="33"/>
  <c r="AR14" i="30"/>
  <c r="AQ13" i="30"/>
  <c r="AS4" i="33"/>
  <c r="AR3" i="33"/>
  <c r="AW13" i="30"/>
  <c r="AP13" i="30"/>
  <c r="AR4" i="33"/>
  <c r="AQ3" i="33"/>
  <c r="AW14" i="30"/>
  <c r="AP14" i="30"/>
  <c r="AV13" i="30"/>
  <c r="AO13" i="30"/>
  <c r="AT23" i="30"/>
  <c r="AQ4" i="33"/>
  <c r="AW3" i="33"/>
  <c r="AP3" i="33"/>
  <c r="AV14" i="30"/>
  <c r="AO14" i="30"/>
  <c r="AU13" i="30"/>
  <c r="AN13" i="30"/>
  <c r="AX6" i="30" l="1"/>
  <c r="AX16" i="30" s="1"/>
  <c r="AX6" i="31" s="1"/>
  <c r="AQ6" i="30"/>
  <c r="AQ16" i="30" s="1"/>
  <c r="AN6" i="30"/>
  <c r="AN16" i="30" s="1"/>
  <c r="AR6" i="30"/>
  <c r="AR16" i="30" s="1"/>
  <c r="AR6" i="31" s="1"/>
  <c r="AV6" i="30"/>
  <c r="AV16" i="30" s="1"/>
  <c r="AV6" i="31" s="1"/>
  <c r="AO6" i="30"/>
  <c r="AO16" i="30" s="1"/>
  <c r="AS6" i="30"/>
  <c r="AS16" i="30" s="1"/>
  <c r="AS6" i="31" s="1"/>
  <c r="AW6" i="30"/>
  <c r="AW16" i="30" s="1"/>
  <c r="AW6" i="31" s="1"/>
  <c r="AU6" i="30"/>
  <c r="AU16" i="30" s="1"/>
  <c r="AU6" i="31" s="1"/>
  <c r="AP6" i="30"/>
  <c r="AP16" i="30" s="1"/>
  <c r="AT6" i="30"/>
  <c r="AT16" i="30" s="1"/>
  <c r="AT6" i="31" s="1"/>
  <c r="AX6" i="33" l="1"/>
  <c r="AX26" i="30"/>
  <c r="AT26" i="30"/>
  <c r="AT6" i="33"/>
  <c r="AP6" i="33"/>
  <c r="AP26" i="30"/>
  <c r="AP6" i="31"/>
  <c r="AU26" i="30"/>
  <c r="AU6" i="33"/>
  <c r="AW6" i="33"/>
  <c r="AW26" i="30"/>
  <c r="AO26" i="30"/>
  <c r="AO6" i="33"/>
  <c r="AO6" i="31"/>
  <c r="AS6" i="33"/>
  <c r="AS26" i="30"/>
  <c r="AV6" i="33"/>
  <c r="AV26" i="30"/>
  <c r="AR6" i="33"/>
  <c r="AR26" i="30"/>
  <c r="AN6" i="31"/>
  <c r="AN26" i="30"/>
  <c r="AN6" i="33"/>
  <c r="AQ6" i="33"/>
  <c r="AQ6" i="31"/>
  <c r="AQ26" i="30"/>
  <c r="BG7" i="30"/>
  <c r="BG17" i="30" s="1"/>
  <c r="BG27" i="30" s="1"/>
  <c r="AI3" i="30"/>
  <c r="AJ3" i="30"/>
  <c r="AK3" i="30"/>
  <c r="AL3" i="30"/>
  <c r="AM3" i="30"/>
  <c r="AI4" i="30"/>
  <c r="AJ4" i="30"/>
  <c r="AK4" i="30"/>
  <c r="AL4" i="30"/>
  <c r="AM4" i="30"/>
  <c r="BG10" i="30" l="1"/>
  <c r="BG20" i="30" s="1"/>
  <c r="BG30" i="30" s="1"/>
  <c r="BG7" i="33" l="1"/>
  <c r="BG7" i="31"/>
  <c r="AJ3" i="31"/>
  <c r="AH3" i="30"/>
  <c r="AH3" i="31" s="1"/>
  <c r="AI3" i="31"/>
  <c r="AJ13" i="30"/>
  <c r="AK13" i="30"/>
  <c r="AL3" i="31"/>
  <c r="AM3" i="31"/>
  <c r="AH4" i="30"/>
  <c r="AH4" i="31" s="1"/>
  <c r="AI4" i="31"/>
  <c r="AJ4" i="31"/>
  <c r="AK14" i="30"/>
  <c r="AL4" i="31"/>
  <c r="AM4" i="31"/>
  <c r="BG10" i="31" l="1"/>
  <c r="BG10" i="33"/>
  <c r="AK4" i="31"/>
  <c r="AK3" i="31"/>
  <c r="AJ14" i="30"/>
  <c r="AM14" i="30"/>
  <c r="AI14" i="30"/>
  <c r="AM13" i="30"/>
  <c r="AI13" i="30"/>
  <c r="AL14" i="30"/>
  <c r="AH14" i="30"/>
  <c r="AL13" i="30"/>
  <c r="AH13" i="30"/>
  <c r="AN7" i="30" l="1"/>
  <c r="AN17" i="30" s="1"/>
  <c r="AN9" i="30"/>
  <c r="AN19" i="30" s="1"/>
  <c r="AJ6" i="30"/>
  <c r="AJ16" i="30" s="1"/>
  <c r="AJ6" i="31" s="1"/>
  <c r="AL6" i="30"/>
  <c r="AL16" i="30" s="1"/>
  <c r="AL6" i="31" s="1"/>
  <c r="AK6" i="30"/>
  <c r="AK16" i="30" s="1"/>
  <c r="AK6" i="31" s="1"/>
  <c r="AI6" i="30"/>
  <c r="AI16" i="30" s="1"/>
  <c r="AI6" i="31" s="1"/>
  <c r="AM6" i="30"/>
  <c r="AM16" i="30" s="1"/>
  <c r="AM6" i="31" s="1"/>
  <c r="AH6" i="30"/>
  <c r="AH16" i="30" s="1"/>
  <c r="AH6" i="31" s="1"/>
  <c r="AN9" i="33" l="1"/>
  <c r="AN9" i="31"/>
  <c r="AN29" i="30"/>
  <c r="AN7" i="33"/>
  <c r="AN7" i="31"/>
  <c r="AN27" i="30"/>
  <c r="AN10" i="30"/>
  <c r="AN20" i="30" s="1"/>
  <c r="AN10" i="33" l="1"/>
  <c r="AN10" i="31"/>
  <c r="AN30" i="30"/>
  <c r="AB3" i="30" l="1"/>
  <c r="AC3" i="30"/>
  <c r="AD3" i="30"/>
  <c r="AE3" i="30"/>
  <c r="AF3" i="30"/>
  <c r="AG3" i="30"/>
  <c r="AB4" i="30"/>
  <c r="AC4" i="30"/>
  <c r="AD4" i="30"/>
  <c r="AE4" i="30"/>
  <c r="AF4" i="30"/>
  <c r="AG4" i="30"/>
  <c r="AD13" i="30" l="1"/>
  <c r="AB13" i="30"/>
  <c r="AC23" i="30"/>
  <c r="AD23" i="30"/>
  <c r="AE23" i="30"/>
  <c r="AF13" i="30"/>
  <c r="AG13" i="30"/>
  <c r="AH23" i="30"/>
  <c r="AL23" i="30"/>
  <c r="AB24" i="30"/>
  <c r="AC24" i="30"/>
  <c r="AD14" i="30"/>
  <c r="AE14" i="30"/>
  <c r="AF14" i="30"/>
  <c r="AG24" i="30"/>
  <c r="AK24" i="30"/>
  <c r="AG14" i="30" l="1"/>
  <c r="AE13" i="30"/>
  <c r="AB23" i="30"/>
  <c r="AB14" i="30"/>
  <c r="AJ24" i="30"/>
  <c r="AF24" i="30"/>
  <c r="AK23" i="30"/>
  <c r="AG23" i="30"/>
  <c r="AC13" i="30"/>
  <c r="AM24" i="30"/>
  <c r="AI24" i="30"/>
  <c r="AE24" i="30"/>
  <c r="AJ23" i="30"/>
  <c r="AF23" i="30"/>
  <c r="AL24" i="30"/>
  <c r="AH24" i="30"/>
  <c r="AD24" i="30"/>
  <c r="AM23" i="30"/>
  <c r="AI23" i="30"/>
  <c r="AC14" i="30"/>
  <c r="B3" i="33"/>
  <c r="Z10" i="33"/>
  <c r="V10" i="33"/>
  <c r="R10" i="33"/>
  <c r="N10" i="33"/>
  <c r="J10" i="33"/>
  <c r="F10" i="33"/>
  <c r="B10" i="33"/>
  <c r="Y9" i="33"/>
  <c r="W9" i="33"/>
  <c r="U9" i="33"/>
  <c r="S9" i="33"/>
  <c r="Q9" i="33"/>
  <c r="M9" i="33"/>
  <c r="K9" i="33"/>
  <c r="I9" i="33"/>
  <c r="G9" i="33"/>
  <c r="E9" i="33"/>
  <c r="C9" i="33"/>
  <c r="X7" i="33"/>
  <c r="V7" i="33"/>
  <c r="T7" i="33"/>
  <c r="R7" i="33"/>
  <c r="P7" i="33"/>
  <c r="N7" i="33"/>
  <c r="L7" i="33"/>
  <c r="H7" i="33"/>
  <c r="F7" i="33"/>
  <c r="D7" i="33"/>
  <c r="B7" i="33"/>
  <c r="Y6" i="33"/>
  <c r="W6" i="33"/>
  <c r="S6" i="33"/>
  <c r="Q6" i="33"/>
  <c r="O6" i="33"/>
  <c r="M6" i="33"/>
  <c r="K6" i="33"/>
  <c r="I6" i="33"/>
  <c r="G6" i="33"/>
  <c r="C6" i="33"/>
  <c r="R3" i="33"/>
  <c r="N3" i="33"/>
  <c r="J3" i="33"/>
  <c r="Y10" i="33"/>
  <c r="X10" i="33"/>
  <c r="W10" i="33"/>
  <c r="U10" i="33"/>
  <c r="T10" i="33"/>
  <c r="S10" i="33"/>
  <c r="Q10" i="33"/>
  <c r="P10" i="33"/>
  <c r="O10" i="33"/>
  <c r="M10" i="33"/>
  <c r="L10" i="33"/>
  <c r="K10" i="33"/>
  <c r="I10" i="33"/>
  <c r="H10" i="33"/>
  <c r="G10" i="33"/>
  <c r="E10" i="33"/>
  <c r="D10" i="33"/>
  <c r="C10" i="33"/>
  <c r="Z9" i="33"/>
  <c r="X9" i="33"/>
  <c r="V9" i="33"/>
  <c r="T9" i="33"/>
  <c r="R9" i="33"/>
  <c r="P9" i="33"/>
  <c r="O9" i="33"/>
  <c r="N9" i="33"/>
  <c r="L9" i="33"/>
  <c r="J9" i="33"/>
  <c r="H9" i="33"/>
  <c r="F9" i="33"/>
  <c r="D9" i="33"/>
  <c r="B9" i="33"/>
  <c r="Z7" i="33"/>
  <c r="Y7" i="33"/>
  <c r="W7" i="33"/>
  <c r="U7" i="33"/>
  <c r="S7" i="33"/>
  <c r="Q7" i="33"/>
  <c r="O7" i="33"/>
  <c r="M7" i="33"/>
  <c r="K7" i="33"/>
  <c r="J7" i="33"/>
  <c r="I7" i="33"/>
  <c r="G7" i="33"/>
  <c r="E7" i="33"/>
  <c r="C7" i="33"/>
  <c r="Z6" i="33"/>
  <c r="X6" i="33"/>
  <c r="V6" i="33"/>
  <c r="U6" i="33"/>
  <c r="T6" i="33"/>
  <c r="R6" i="33"/>
  <c r="P6" i="33"/>
  <c r="N6" i="33"/>
  <c r="L6" i="33"/>
  <c r="J6" i="33"/>
  <c r="H6" i="33"/>
  <c r="F6" i="33"/>
  <c r="E6" i="33"/>
  <c r="D6" i="33"/>
  <c r="B6" i="33"/>
  <c r="Z4" i="33"/>
  <c r="X4" i="33"/>
  <c r="W4" i="33"/>
  <c r="Z3" i="33"/>
  <c r="Y3" i="33"/>
  <c r="X3" i="33"/>
  <c r="V3" i="33"/>
  <c r="U3" i="33"/>
  <c r="T3" i="33"/>
  <c r="S3" i="33"/>
  <c r="Q3" i="33"/>
  <c r="P3" i="33"/>
  <c r="O3" i="33"/>
  <c r="M3" i="33"/>
  <c r="L3" i="33"/>
  <c r="K3" i="33"/>
  <c r="I3" i="33"/>
  <c r="H3" i="33"/>
  <c r="G3" i="33"/>
  <c r="F3" i="33"/>
  <c r="E3" i="33"/>
  <c r="D3" i="33"/>
  <c r="C3" i="33"/>
  <c r="AI7" i="30" l="1"/>
  <c r="AI17" i="30" s="1"/>
  <c r="AI7" i="31" s="1"/>
  <c r="AI9" i="30"/>
  <c r="AI19" i="30" s="1"/>
  <c r="AI9" i="31" s="1"/>
  <c r="W3" i="33"/>
  <c r="Y4" i="33"/>
  <c r="AI10" i="30" l="1"/>
  <c r="AI20" i="30" s="1"/>
  <c r="AI10" i="31" s="1"/>
  <c r="AB3" i="33"/>
  <c r="AC3" i="33"/>
  <c r="AD3" i="33"/>
  <c r="AE3" i="33"/>
  <c r="AF3" i="33"/>
  <c r="AG3" i="33"/>
  <c r="AH3" i="33"/>
  <c r="AI3" i="33"/>
  <c r="AJ3" i="33"/>
  <c r="AK3" i="33"/>
  <c r="AL3" i="33"/>
  <c r="AM3" i="33"/>
  <c r="AB4" i="33"/>
  <c r="AC4" i="33"/>
  <c r="AD4" i="33"/>
  <c r="AE4" i="33"/>
  <c r="AF4" i="33"/>
  <c r="AG4" i="33"/>
  <c r="AH4" i="33"/>
  <c r="AI4" i="33"/>
  <c r="AJ4" i="33"/>
  <c r="AK4" i="33"/>
  <c r="AL4" i="33"/>
  <c r="AM4" i="33"/>
  <c r="AB3" i="31" l="1"/>
  <c r="AC3" i="31"/>
  <c r="AD3" i="31"/>
  <c r="AE3" i="31"/>
  <c r="AF3" i="31"/>
  <c r="AG3" i="31"/>
  <c r="AB4" i="31"/>
  <c r="AC4" i="31"/>
  <c r="AD4" i="31"/>
  <c r="AE4" i="31"/>
  <c r="AF4" i="31"/>
  <c r="AG4" i="31"/>
  <c r="AM3" i="23" l="1"/>
  <c r="AN3" i="23"/>
  <c r="AO3" i="23"/>
  <c r="AM4" i="23"/>
  <c r="AN4" i="23"/>
  <c r="AO4" i="23"/>
  <c r="AG3" i="22"/>
  <c r="AH3" i="22"/>
  <c r="AI3" i="22"/>
  <c r="AG4" i="22"/>
  <c r="AH4" i="22"/>
  <c r="AI4" i="22"/>
  <c r="AK3" i="23" l="1"/>
  <c r="AL3" i="23"/>
  <c r="AK4" i="23"/>
  <c r="AL4" i="23"/>
  <c r="AE3" i="22"/>
  <c r="AF3" i="22"/>
  <c r="AE4" i="22"/>
  <c r="AF4" i="22"/>
  <c r="AE6" i="30" l="1"/>
  <c r="AE16" i="30" s="1"/>
  <c r="AC6" i="30"/>
  <c r="AC16" i="30" s="1"/>
  <c r="AG6" i="30"/>
  <c r="AG16" i="30" s="1"/>
  <c r="AD6" i="30"/>
  <c r="AD16" i="30" s="1"/>
  <c r="AB6" i="30"/>
  <c r="AB16" i="30" s="1"/>
  <c r="AF6" i="30"/>
  <c r="AF16" i="30" s="1"/>
  <c r="AI6" i="22"/>
  <c r="AH6" i="22"/>
  <c r="AG6" i="22"/>
  <c r="AF6" i="22"/>
  <c r="AE6" i="22"/>
  <c r="E4" i="29"/>
  <c r="F4" i="29"/>
  <c r="E5" i="29"/>
  <c r="F5" i="29"/>
  <c r="AE26" i="30" l="1"/>
  <c r="AE6" i="33"/>
  <c r="AK26" i="30"/>
  <c r="AK6" i="33"/>
  <c r="AM26" i="30"/>
  <c r="AM6" i="33"/>
  <c r="AI26" i="30"/>
  <c r="AI6" i="33"/>
  <c r="AJ26" i="30"/>
  <c r="AJ6" i="33"/>
  <c r="AB26" i="30"/>
  <c r="AB6" i="33"/>
  <c r="AH26" i="30"/>
  <c r="AH6" i="33"/>
  <c r="AF26" i="30"/>
  <c r="AF6" i="33"/>
  <c r="AD26" i="30"/>
  <c r="AD6" i="33"/>
  <c r="AG26" i="30"/>
  <c r="AG6" i="33"/>
  <c r="AC26" i="30"/>
  <c r="AC6" i="33"/>
  <c r="AL26" i="30"/>
  <c r="AL6" i="33"/>
  <c r="AH16" i="22"/>
  <c r="AG17" i="22"/>
  <c r="AB3" i="22"/>
  <c r="AB16" i="22" s="1"/>
  <c r="AC3" i="22"/>
  <c r="AC16" i="22" s="1"/>
  <c r="AD3" i="22"/>
  <c r="AE16" i="22"/>
  <c r="AF16" i="22"/>
  <c r="AG16" i="22"/>
  <c r="AI16" i="22"/>
  <c r="AB4" i="22"/>
  <c r="AB17" i="22" s="1"/>
  <c r="AC4" i="22"/>
  <c r="AC17" i="22" s="1"/>
  <c r="AD4" i="22"/>
  <c r="AE17" i="22"/>
  <c r="AF17" i="22"/>
  <c r="AH17" i="22"/>
  <c r="AI17" i="22"/>
  <c r="B3" i="31" l="1"/>
  <c r="V10" i="31"/>
  <c r="T9" i="31"/>
  <c r="R7" i="31"/>
  <c r="P6" i="31"/>
  <c r="Z10" i="31"/>
  <c r="Y10" i="31"/>
  <c r="X10" i="31"/>
  <c r="W10" i="31"/>
  <c r="U10" i="31"/>
  <c r="T10" i="31"/>
  <c r="S10" i="31"/>
  <c r="R10" i="31"/>
  <c r="Q10" i="31"/>
  <c r="P10" i="31"/>
  <c r="O10" i="31"/>
  <c r="N10" i="31"/>
  <c r="M10" i="31"/>
  <c r="L10" i="31"/>
  <c r="K10" i="31"/>
  <c r="J10" i="31"/>
  <c r="I10" i="31"/>
  <c r="H10" i="31"/>
  <c r="G10" i="31"/>
  <c r="F10" i="31"/>
  <c r="E10" i="31"/>
  <c r="D10" i="31"/>
  <c r="C10" i="31"/>
  <c r="B10" i="31"/>
  <c r="Z9" i="31"/>
  <c r="Y9" i="31"/>
  <c r="X9" i="31"/>
  <c r="W9" i="31"/>
  <c r="V9" i="31"/>
  <c r="U9" i="31"/>
  <c r="S9" i="31"/>
  <c r="R9" i="31"/>
  <c r="Q9" i="31"/>
  <c r="P9" i="31"/>
  <c r="O9" i="31"/>
  <c r="N9" i="31"/>
  <c r="M9" i="31"/>
  <c r="L9" i="31"/>
  <c r="K9" i="31"/>
  <c r="J9" i="31"/>
  <c r="I9" i="31"/>
  <c r="H9" i="31"/>
  <c r="G9" i="31"/>
  <c r="F9" i="31"/>
  <c r="E9" i="31"/>
  <c r="D9" i="31"/>
  <c r="C9" i="31"/>
  <c r="B9" i="31"/>
  <c r="Z7" i="31"/>
  <c r="Y7" i="31"/>
  <c r="X7" i="31"/>
  <c r="W7" i="31"/>
  <c r="V7" i="31"/>
  <c r="U7" i="31"/>
  <c r="T7" i="31"/>
  <c r="S7" i="31"/>
  <c r="Q7" i="31"/>
  <c r="P7" i="31"/>
  <c r="O7" i="31"/>
  <c r="N7" i="31"/>
  <c r="M7" i="31"/>
  <c r="L7" i="31"/>
  <c r="K7" i="31"/>
  <c r="J7" i="31"/>
  <c r="I7" i="31"/>
  <c r="H7" i="31"/>
  <c r="G7" i="31"/>
  <c r="F7" i="31"/>
  <c r="E7" i="31"/>
  <c r="D7" i="31"/>
  <c r="C7" i="31"/>
  <c r="B7" i="31"/>
  <c r="Z6" i="31"/>
  <c r="Y6" i="31"/>
  <c r="X6" i="31"/>
  <c r="W6" i="31"/>
  <c r="V6" i="31"/>
  <c r="U6" i="31"/>
  <c r="T6" i="31"/>
  <c r="S6" i="31"/>
  <c r="R6" i="31"/>
  <c r="Q6" i="31"/>
  <c r="O6" i="31"/>
  <c r="N6" i="31"/>
  <c r="M6" i="31"/>
  <c r="L6" i="31"/>
  <c r="K6" i="31"/>
  <c r="J6" i="31"/>
  <c r="I6" i="31"/>
  <c r="H6" i="31"/>
  <c r="G6" i="31"/>
  <c r="F6" i="31"/>
  <c r="E6" i="31"/>
  <c r="D6" i="31"/>
  <c r="C6" i="31"/>
  <c r="B6" i="31"/>
  <c r="Z4" i="31"/>
  <c r="Y4" i="31"/>
  <c r="W4" i="31"/>
  <c r="Z3" i="31"/>
  <c r="Y3" i="31"/>
  <c r="X3" i="31"/>
  <c r="W3" i="31"/>
  <c r="V3" i="31"/>
  <c r="U3" i="31"/>
  <c r="T3" i="31"/>
  <c r="S3" i="31"/>
  <c r="R3" i="31"/>
  <c r="Q3" i="31"/>
  <c r="P3" i="31"/>
  <c r="O3" i="31"/>
  <c r="N3" i="31"/>
  <c r="M3" i="31"/>
  <c r="L3" i="31"/>
  <c r="K3" i="31"/>
  <c r="J3" i="31"/>
  <c r="I3" i="31"/>
  <c r="H3" i="31"/>
  <c r="G3" i="31"/>
  <c r="F3" i="31"/>
  <c r="E3" i="31"/>
  <c r="D3" i="31"/>
  <c r="C3" i="31"/>
  <c r="X4" i="31" l="1"/>
  <c r="AA4" i="30" l="1"/>
  <c r="AA3" i="30"/>
  <c r="AA3" i="33" s="1"/>
  <c r="B23" i="30"/>
  <c r="B13" i="30"/>
  <c r="V6" i="30"/>
  <c r="V16" i="30" s="1"/>
  <c r="V26" i="30" s="1"/>
  <c r="U6" i="30"/>
  <c r="U16" i="30" s="1"/>
  <c r="U26" i="30" s="1"/>
  <c r="T6" i="30"/>
  <c r="T16" i="30" s="1"/>
  <c r="T26" i="30" s="1"/>
  <c r="S6" i="30"/>
  <c r="S16" i="30" s="1"/>
  <c r="S26" i="30" s="1"/>
  <c r="R6" i="30"/>
  <c r="R16" i="30" s="1"/>
  <c r="R26" i="30" s="1"/>
  <c r="Q6" i="30"/>
  <c r="Q16" i="30" s="1"/>
  <c r="Q26" i="30" s="1"/>
  <c r="P6" i="30"/>
  <c r="P16" i="30" s="1"/>
  <c r="P26" i="30" s="1"/>
  <c r="O6" i="30"/>
  <c r="O16" i="30" s="1"/>
  <c r="O26" i="30" s="1"/>
  <c r="N6" i="30"/>
  <c r="N16" i="30" s="1"/>
  <c r="N26" i="30" s="1"/>
  <c r="M6" i="30"/>
  <c r="M16" i="30" s="1"/>
  <c r="M26" i="30" s="1"/>
  <c r="L6" i="30"/>
  <c r="L16" i="30" s="1"/>
  <c r="L26" i="30" s="1"/>
  <c r="K6" i="30"/>
  <c r="K16" i="30" s="1"/>
  <c r="K26" i="30" s="1"/>
  <c r="J6" i="30"/>
  <c r="J16" i="30" s="1"/>
  <c r="J26" i="30" s="1"/>
  <c r="I6" i="30"/>
  <c r="I16" i="30" s="1"/>
  <c r="I26" i="30" s="1"/>
  <c r="H6" i="30"/>
  <c r="H16" i="30" s="1"/>
  <c r="H26" i="30" s="1"/>
  <c r="G6" i="30"/>
  <c r="G16" i="30" s="1"/>
  <c r="G26" i="30" s="1"/>
  <c r="F6" i="30"/>
  <c r="F16" i="30" s="1"/>
  <c r="F26" i="30" s="1"/>
  <c r="E6" i="30"/>
  <c r="E16" i="30" s="1"/>
  <c r="E26" i="30" s="1"/>
  <c r="D6" i="30"/>
  <c r="D16" i="30" s="1"/>
  <c r="D26" i="30" s="1"/>
  <c r="C6" i="30"/>
  <c r="C16" i="30" s="1"/>
  <c r="C26" i="30" s="1"/>
  <c r="B6" i="30"/>
  <c r="B16" i="30" s="1"/>
  <c r="B26" i="30" s="1"/>
  <c r="Z4" i="30"/>
  <c r="Z24" i="30" s="1"/>
  <c r="Y4" i="30"/>
  <c r="Y24" i="30" s="1"/>
  <c r="X4" i="30"/>
  <c r="X14" i="30" s="1"/>
  <c r="W4" i="30"/>
  <c r="Z3" i="30"/>
  <c r="Z13" i="30" s="1"/>
  <c r="Y3" i="30"/>
  <c r="Y23" i="30" s="1"/>
  <c r="X3" i="30"/>
  <c r="X23" i="30" s="1"/>
  <c r="W3" i="30"/>
  <c r="W23" i="30" s="1"/>
  <c r="V3" i="30"/>
  <c r="V13" i="30" s="1"/>
  <c r="V23" i="30" s="1"/>
  <c r="U3" i="30"/>
  <c r="U13" i="30" s="1"/>
  <c r="U23" i="30" s="1"/>
  <c r="T3" i="30"/>
  <c r="T13" i="30" s="1"/>
  <c r="T23" i="30" s="1"/>
  <c r="S3" i="30"/>
  <c r="S13" i="30" s="1"/>
  <c r="S23" i="30" s="1"/>
  <c r="R3" i="30"/>
  <c r="R13" i="30" s="1"/>
  <c r="R23" i="30" s="1"/>
  <c r="Q3" i="30"/>
  <c r="Q13" i="30" s="1"/>
  <c r="Q23" i="30" s="1"/>
  <c r="P3" i="30"/>
  <c r="P13" i="30" s="1"/>
  <c r="P23" i="30" s="1"/>
  <c r="O3" i="30"/>
  <c r="O13" i="30" s="1"/>
  <c r="O23" i="30" s="1"/>
  <c r="N3" i="30"/>
  <c r="N13" i="30" s="1"/>
  <c r="N23" i="30" s="1"/>
  <c r="M3" i="30"/>
  <c r="M13" i="30" s="1"/>
  <c r="M23" i="30" s="1"/>
  <c r="L3" i="30"/>
  <c r="L13" i="30" s="1"/>
  <c r="L23" i="30" s="1"/>
  <c r="K3" i="30"/>
  <c r="K13" i="30" s="1"/>
  <c r="K23" i="30" s="1"/>
  <c r="J3" i="30"/>
  <c r="J13" i="30" s="1"/>
  <c r="J23" i="30" s="1"/>
  <c r="I3" i="30"/>
  <c r="I13" i="30" s="1"/>
  <c r="I23" i="30" s="1"/>
  <c r="H3" i="30"/>
  <c r="H13" i="30" s="1"/>
  <c r="H23" i="30" s="1"/>
  <c r="G3" i="30"/>
  <c r="G13" i="30" s="1"/>
  <c r="G23" i="30" s="1"/>
  <c r="F3" i="30"/>
  <c r="F13" i="30" s="1"/>
  <c r="F23" i="30" s="1"/>
  <c r="E3" i="30"/>
  <c r="E13" i="30" s="1"/>
  <c r="E23" i="30" s="1"/>
  <c r="D3" i="30"/>
  <c r="D13" i="30" s="1"/>
  <c r="D23" i="30" s="1"/>
  <c r="C3" i="30"/>
  <c r="C13" i="30" s="1"/>
  <c r="C23" i="30" s="1"/>
  <c r="AA4" i="31" l="1"/>
  <c r="AA4" i="33"/>
  <c r="AA23" i="30"/>
  <c r="AA3" i="31"/>
  <c r="Z23" i="30"/>
  <c r="X13" i="30"/>
  <c r="Y14" i="30"/>
  <c r="Y13" i="30"/>
  <c r="W24" i="30"/>
  <c r="W14" i="30"/>
  <c r="AA24" i="30"/>
  <c r="AA14" i="30"/>
  <c r="Z14" i="30"/>
  <c r="X24" i="30"/>
  <c r="W13" i="30"/>
  <c r="AA13" i="30"/>
  <c r="AH3" i="23" l="1"/>
  <c r="AI3" i="23"/>
  <c r="AJ3" i="23"/>
  <c r="AH4" i="23"/>
  <c r="AI4" i="23"/>
  <c r="AJ4" i="23"/>
  <c r="AB31" i="22"/>
  <c r="AC31" i="22"/>
  <c r="AD31" i="22"/>
  <c r="AE31" i="22"/>
  <c r="AF31" i="22"/>
  <c r="AG31" i="22"/>
  <c r="AH31" i="22"/>
  <c r="AI31" i="22"/>
  <c r="AB32" i="22"/>
  <c r="AC32" i="22"/>
  <c r="AD32" i="22"/>
  <c r="AE32" i="22"/>
  <c r="AF32" i="22"/>
  <c r="AG32" i="22"/>
  <c r="AH32" i="22"/>
  <c r="AI32" i="22"/>
  <c r="AE27" i="22"/>
  <c r="AF27" i="22"/>
  <c r="AG27" i="22"/>
  <c r="AH27" i="22"/>
  <c r="AI27" i="22"/>
  <c r="AC27" i="22"/>
  <c r="AD16" i="22"/>
  <c r="AD17" i="22"/>
  <c r="E7" i="29" l="1"/>
  <c r="AB6" i="22"/>
  <c r="AB19" i="22" s="1"/>
  <c r="AB34" i="22" s="1"/>
  <c r="AH6" i="23" s="1"/>
  <c r="AE19" i="22"/>
  <c r="AE34" i="22" s="1"/>
  <c r="AK6" i="23" s="1"/>
  <c r="AG19" i="22"/>
  <c r="AG34" i="22" s="1"/>
  <c r="AM6" i="23" s="1"/>
  <c r="AP9" i="30" l="1"/>
  <c r="AP19" i="30" s="1"/>
  <c r="AC9" i="30"/>
  <c r="AC19" i="30" s="1"/>
  <c r="AC7" i="30"/>
  <c r="AC17" i="30" s="1"/>
  <c r="AG7" i="22"/>
  <c r="AG20" i="22" s="1"/>
  <c r="AG35" i="22" s="1"/>
  <c r="AM7" i="23" s="1"/>
  <c r="AG9" i="22"/>
  <c r="AG22" i="22" s="1"/>
  <c r="AG37" i="22" s="1"/>
  <c r="AM9" i="23" s="1"/>
  <c r="AE7" i="22"/>
  <c r="AE20" i="22" s="1"/>
  <c r="AE35" i="22" s="1"/>
  <c r="AK7" i="23" s="1"/>
  <c r="AE9" i="22"/>
  <c r="AE22" i="22" s="1"/>
  <c r="AE37" i="22" s="1"/>
  <c r="AK9" i="23" s="1"/>
  <c r="AB6" i="31"/>
  <c r="F7" i="29"/>
  <c r="AI19" i="22"/>
  <c r="AI34" i="22" s="1"/>
  <c r="AO6" i="23" s="1"/>
  <c r="AB7" i="22"/>
  <c r="AB20" i="22" s="1"/>
  <c r="AB35" i="22" s="1"/>
  <c r="AH7" i="23" s="1"/>
  <c r="AC6" i="22"/>
  <c r="AC19" i="22" s="1"/>
  <c r="AC34" i="22" s="1"/>
  <c r="AI6" i="23" s="1"/>
  <c r="AH19" i="22"/>
  <c r="AH34" i="22" s="1"/>
  <c r="AN6" i="23" s="1"/>
  <c r="AF19" i="22"/>
  <c r="AF34" i="22" s="1"/>
  <c r="AL6" i="23" s="1"/>
  <c r="AD6" i="31"/>
  <c r="AD6" i="22"/>
  <c r="AD19" i="22" s="1"/>
  <c r="AD34" i="22" s="1"/>
  <c r="AJ6" i="23" s="1"/>
  <c r="AB9" i="22"/>
  <c r="AB22" i="22" s="1"/>
  <c r="AB37" i="22" s="1"/>
  <c r="AH9" i="23" s="1"/>
  <c r="AC6" i="31"/>
  <c r="AA6" i="30"/>
  <c r="BH7" i="30"/>
  <c r="BH17" i="30" s="1"/>
  <c r="BH27" i="30" s="1"/>
  <c r="X6" i="30"/>
  <c r="X16" i="30" s="1"/>
  <c r="X26" i="30" s="1"/>
  <c r="Y6" i="30"/>
  <c r="Y16" i="30" s="1"/>
  <c r="Y26" i="30" s="1"/>
  <c r="Z6" i="30"/>
  <c r="Z16" i="30" s="1"/>
  <c r="Z26" i="30" s="1"/>
  <c r="W6" i="30"/>
  <c r="W16" i="30" s="1"/>
  <c r="W26" i="30" s="1"/>
  <c r="BC7" i="30" l="1"/>
  <c r="BC17" i="30" s="1"/>
  <c r="BB9" i="30"/>
  <c r="BB19" i="30" s="1"/>
  <c r="AZ7" i="30"/>
  <c r="AZ17" i="30" s="1"/>
  <c r="BB7" i="30"/>
  <c r="BB17" i="30" s="1"/>
  <c r="AZ9" i="30"/>
  <c r="AZ19" i="30" s="1"/>
  <c r="AX9" i="30"/>
  <c r="AX19" i="30" s="1"/>
  <c r="AX9" i="31" s="1"/>
  <c r="AX7" i="30"/>
  <c r="AX17" i="30" s="1"/>
  <c r="AX7" i="31" s="1"/>
  <c r="E10" i="29"/>
  <c r="AV9" i="30"/>
  <c r="AV19" i="30" s="1"/>
  <c r="AV9" i="31" s="1"/>
  <c r="AV7" i="30"/>
  <c r="AV17" i="30" s="1"/>
  <c r="AV7" i="31" s="1"/>
  <c r="AP7" i="30"/>
  <c r="AP17" i="30" s="1"/>
  <c r="AT9" i="30"/>
  <c r="AT19" i="30" s="1"/>
  <c r="AT9" i="31" s="1"/>
  <c r="AU9" i="30"/>
  <c r="AU19" i="30" s="1"/>
  <c r="AU9" i="31" s="1"/>
  <c r="AR7" i="30"/>
  <c r="AR17" i="30" s="1"/>
  <c r="AR7" i="31" s="1"/>
  <c r="AQ9" i="30"/>
  <c r="AQ19" i="30" s="1"/>
  <c r="AS7" i="30"/>
  <c r="AS17" i="30" s="1"/>
  <c r="AS7" i="31" s="1"/>
  <c r="AW9" i="30"/>
  <c r="AW19" i="30" s="1"/>
  <c r="AW9" i="31" s="1"/>
  <c r="AS9" i="30"/>
  <c r="AS19" i="30" s="1"/>
  <c r="AS9" i="31" s="1"/>
  <c r="AR9" i="30"/>
  <c r="AR19" i="30" s="1"/>
  <c r="AR9" i="31" s="1"/>
  <c r="AQ7" i="30"/>
  <c r="AQ17" i="30" s="1"/>
  <c r="AU7" i="30"/>
  <c r="AU17" i="30" s="1"/>
  <c r="AU7" i="31" s="1"/>
  <c r="AO9" i="30"/>
  <c r="AO19" i="30" s="1"/>
  <c r="AO7" i="30"/>
  <c r="AO17" i="30" s="1"/>
  <c r="AW7" i="30"/>
  <c r="AW17" i="30" s="1"/>
  <c r="AW7" i="31" s="1"/>
  <c r="AT7" i="30"/>
  <c r="AT17" i="30" s="1"/>
  <c r="AT7" i="31" s="1"/>
  <c r="AP9" i="33"/>
  <c r="AP9" i="31"/>
  <c r="AP29" i="30"/>
  <c r="AK9" i="30"/>
  <c r="AK19" i="30" s="1"/>
  <c r="AK9" i="31" s="1"/>
  <c r="AK7" i="30"/>
  <c r="AK17" i="30" s="1"/>
  <c r="AK7" i="31" s="1"/>
  <c r="AJ9" i="30"/>
  <c r="AJ19" i="30" s="1"/>
  <c r="AJ9" i="31" s="1"/>
  <c r="AL9" i="30"/>
  <c r="AL19" i="30" s="1"/>
  <c r="AL9" i="31" s="1"/>
  <c r="AM9" i="30"/>
  <c r="AM19" i="30" s="1"/>
  <c r="AM9" i="31" s="1"/>
  <c r="AM7" i="30"/>
  <c r="AM17" i="30" s="1"/>
  <c r="AM7" i="31" s="1"/>
  <c r="AL7" i="30"/>
  <c r="AL17" i="30" s="1"/>
  <c r="AL7" i="31" s="1"/>
  <c r="AJ7" i="30"/>
  <c r="AJ17" i="30" s="1"/>
  <c r="AJ7" i="31" s="1"/>
  <c r="AH9" i="30"/>
  <c r="AH19" i="30" s="1"/>
  <c r="AH9" i="31" s="1"/>
  <c r="AH7" i="30"/>
  <c r="AH17" i="30" s="1"/>
  <c r="AH7" i="31" s="1"/>
  <c r="AC10" i="30"/>
  <c r="AC20" i="30" s="1"/>
  <c r="AB7" i="30"/>
  <c r="AB17" i="30" s="1"/>
  <c r="AD9" i="30"/>
  <c r="AD19" i="30" s="1"/>
  <c r="AG7" i="30"/>
  <c r="AG17" i="30" s="1"/>
  <c r="AC29" i="30"/>
  <c r="AC9" i="33"/>
  <c r="AB9" i="30"/>
  <c r="AB19" i="30" s="1"/>
  <c r="AE7" i="30"/>
  <c r="AE17" i="30" s="1"/>
  <c r="AE9" i="30"/>
  <c r="AE19" i="30" s="1"/>
  <c r="AC27" i="30"/>
  <c r="AC7" i="33"/>
  <c r="AG9" i="30"/>
  <c r="AG19" i="30" s="1"/>
  <c r="AF7" i="30"/>
  <c r="AF17" i="30" s="1"/>
  <c r="AF9" i="30"/>
  <c r="AF19" i="30" s="1"/>
  <c r="AD7" i="30"/>
  <c r="AD17" i="30" s="1"/>
  <c r="AA16" i="30"/>
  <c r="AH9" i="22"/>
  <c r="AH22" i="22" s="1"/>
  <c r="AH37" i="22" s="1"/>
  <c r="AN9" i="23" s="1"/>
  <c r="AI9" i="22"/>
  <c r="AI22" i="22" s="1"/>
  <c r="AI37" i="22" s="1"/>
  <c r="AO9" i="23" s="1"/>
  <c r="AI7" i="22"/>
  <c r="AI20" i="22" s="1"/>
  <c r="AI35" i="22" s="1"/>
  <c r="AO7" i="23" s="1"/>
  <c r="AG10" i="22"/>
  <c r="AG23" i="22" s="1"/>
  <c r="AG38" i="22" s="1"/>
  <c r="AM10" i="23" s="1"/>
  <c r="AH7" i="22"/>
  <c r="AH20" i="22" s="1"/>
  <c r="AH35" i="22" s="1"/>
  <c r="AN7" i="23" s="1"/>
  <c r="AF7" i="22"/>
  <c r="AF20" i="22" s="1"/>
  <c r="AF35" i="22" s="1"/>
  <c r="AL7" i="23" s="1"/>
  <c r="AF9" i="22"/>
  <c r="AF22" i="22" s="1"/>
  <c r="AF37" i="22" s="1"/>
  <c r="AL9" i="23" s="1"/>
  <c r="AE10" i="22"/>
  <c r="AE23" i="22" s="1"/>
  <c r="AE38" i="22" s="1"/>
  <c r="AK10" i="23" s="1"/>
  <c r="AG6" i="31"/>
  <c r="AF6" i="31"/>
  <c r="AE6" i="31"/>
  <c r="AC9" i="22"/>
  <c r="AC22" i="22" s="1"/>
  <c r="AC37" i="22" s="1"/>
  <c r="AI9" i="23" s="1"/>
  <c r="AD9" i="22"/>
  <c r="AD22" i="22" s="1"/>
  <c r="AD37" i="22" s="1"/>
  <c r="AJ9" i="23" s="1"/>
  <c r="AC7" i="22"/>
  <c r="AC20" i="22" s="1"/>
  <c r="AC35" i="22" s="1"/>
  <c r="AI7" i="23" s="1"/>
  <c r="AD7" i="22"/>
  <c r="AD20" i="22" s="1"/>
  <c r="AD35" i="22" s="1"/>
  <c r="AJ7" i="23" s="1"/>
  <c r="AB10" i="22"/>
  <c r="AB23" i="22" s="1"/>
  <c r="AB38" i="22" s="1"/>
  <c r="AH10" i="23" s="1"/>
  <c r="AA7" i="30"/>
  <c r="AA9" i="30"/>
  <c r="BH10" i="30"/>
  <c r="BH20" i="30" s="1"/>
  <c r="BH30" i="30" s="1"/>
  <c r="C7" i="29"/>
  <c r="Z6" i="22"/>
  <c r="Z19" i="22" s="1"/>
  <c r="Z34" i="22" s="1"/>
  <c r="AF6" i="23" s="1"/>
  <c r="Y6" i="22"/>
  <c r="Y19" i="22" s="1"/>
  <c r="Y34" i="22" s="1"/>
  <c r="AE6" i="23" s="1"/>
  <c r="X6" i="22"/>
  <c r="X19" i="22" s="1"/>
  <c r="X34" i="22" s="1"/>
  <c r="AD6" i="23" s="1"/>
  <c r="AA6" i="22"/>
  <c r="AA19" i="22" s="1"/>
  <c r="AA34" i="22" s="1"/>
  <c r="AG6" i="23" s="1"/>
  <c r="AD3" i="23"/>
  <c r="AE3" i="23"/>
  <c r="AF3" i="23"/>
  <c r="AG3" i="23"/>
  <c r="AD4" i="23"/>
  <c r="AE4" i="23"/>
  <c r="AF4" i="23"/>
  <c r="AG4" i="23"/>
  <c r="AC4" i="23"/>
  <c r="AC3" i="23"/>
  <c r="C4" i="29"/>
  <c r="D4" i="29"/>
  <c r="C5" i="29"/>
  <c r="D5" i="29"/>
  <c r="B5" i="29"/>
  <c r="B4" i="29"/>
  <c r="AD27" i="22"/>
  <c r="X27" i="22"/>
  <c r="Y27" i="22"/>
  <c r="Z27" i="22"/>
  <c r="AA27" i="22"/>
  <c r="AB27" i="22"/>
  <c r="X3" i="22"/>
  <c r="X16" i="22" s="1"/>
  <c r="Y3" i="22"/>
  <c r="Z3" i="22"/>
  <c r="AA3" i="22"/>
  <c r="AA31" i="22" s="1"/>
  <c r="X4" i="22"/>
  <c r="X17" i="22" s="1"/>
  <c r="Y4" i="22"/>
  <c r="Y32" i="22" s="1"/>
  <c r="Z4" i="22"/>
  <c r="AA4" i="22"/>
  <c r="AA32" i="22" s="1"/>
  <c r="W4" i="22"/>
  <c r="W32" i="22" s="1"/>
  <c r="W3" i="22"/>
  <c r="W6" i="22"/>
  <c r="W19" i="22" s="1"/>
  <c r="W34" i="22" s="1"/>
  <c r="AC6" i="23" s="1"/>
  <c r="B7" i="29"/>
  <c r="U3" i="22"/>
  <c r="U16" i="22" s="1"/>
  <c r="U31" i="22" s="1"/>
  <c r="AA3" i="23" s="1"/>
  <c r="V3" i="22"/>
  <c r="V16" i="22" s="1"/>
  <c r="V31" i="22" s="1"/>
  <c r="AB3" i="23" s="1"/>
  <c r="U6" i="22"/>
  <c r="U19" i="22" s="1"/>
  <c r="U34" i="22" s="1"/>
  <c r="AA6" i="23" s="1"/>
  <c r="V6" i="22"/>
  <c r="V19" i="22" s="1"/>
  <c r="V34" i="22" s="1"/>
  <c r="AB6" i="23" s="1"/>
  <c r="S3" i="22"/>
  <c r="S16" i="22" s="1"/>
  <c r="S31" i="22" s="1"/>
  <c r="Y3" i="23" s="1"/>
  <c r="T3" i="22"/>
  <c r="T16" i="22" s="1"/>
  <c r="T31" i="22" s="1"/>
  <c r="Z3" i="23" s="1"/>
  <c r="S6" i="22"/>
  <c r="S19" i="22" s="1"/>
  <c r="S34" i="22" s="1"/>
  <c r="Y6" i="23" s="1"/>
  <c r="T6" i="22"/>
  <c r="T19" i="22" s="1"/>
  <c r="T34" i="22" s="1"/>
  <c r="Z6" i="23" s="1"/>
  <c r="Q3" i="22"/>
  <c r="Q16" i="22" s="1"/>
  <c r="Q31" i="22" s="1"/>
  <c r="W3" i="23" s="1"/>
  <c r="R3" i="22"/>
  <c r="R16" i="22" s="1"/>
  <c r="R31" i="22" s="1"/>
  <c r="X3" i="23" s="1"/>
  <c r="Q6" i="22"/>
  <c r="Q19" i="22" s="1"/>
  <c r="Q34" i="22" s="1"/>
  <c r="W6" i="23" s="1"/>
  <c r="R6" i="22"/>
  <c r="R19" i="22" s="1"/>
  <c r="R34" i="22" s="1"/>
  <c r="X6" i="23" s="1"/>
  <c r="Q27" i="22"/>
  <c r="R27" i="22"/>
  <c r="S27" i="22"/>
  <c r="T27" i="22"/>
  <c r="U27" i="22"/>
  <c r="V27" i="22"/>
  <c r="W27" i="22"/>
  <c r="O6" i="22"/>
  <c r="O19" i="22" s="1"/>
  <c r="O34" i="22" s="1"/>
  <c r="U6" i="23" s="1"/>
  <c r="P6" i="22"/>
  <c r="P19" i="22" s="1"/>
  <c r="P34" i="22" s="1"/>
  <c r="V6" i="23" s="1"/>
  <c r="O3" i="22"/>
  <c r="O16" i="22" s="1"/>
  <c r="O31" i="22" s="1"/>
  <c r="U3" i="23" s="1"/>
  <c r="P3" i="22"/>
  <c r="P16" i="22" s="1"/>
  <c r="P31" i="22" s="1"/>
  <c r="V3" i="23" s="1"/>
  <c r="M6" i="22"/>
  <c r="M19" i="22" s="1"/>
  <c r="M34" i="22" s="1"/>
  <c r="S6" i="23" s="1"/>
  <c r="N6" i="22"/>
  <c r="N19" i="22" s="1"/>
  <c r="N34" i="22" s="1"/>
  <c r="T6" i="23" s="1"/>
  <c r="M3" i="22"/>
  <c r="M16" i="22" s="1"/>
  <c r="M31" i="22" s="1"/>
  <c r="S3" i="23" s="1"/>
  <c r="N3" i="22"/>
  <c r="N16" i="22" s="1"/>
  <c r="N31" i="22" s="1"/>
  <c r="T3" i="23" s="1"/>
  <c r="L6" i="22"/>
  <c r="L19" i="22" s="1"/>
  <c r="L34" i="22" s="1"/>
  <c r="R6" i="23" s="1"/>
  <c r="L3" i="22"/>
  <c r="L16" i="22" s="1"/>
  <c r="L31" i="22" s="1"/>
  <c r="R3" i="23" s="1"/>
  <c r="D5" i="25"/>
  <c r="D6" i="25" s="1"/>
  <c r="B5" i="25"/>
  <c r="B6" i="25" s="1"/>
  <c r="B5" i="24"/>
  <c r="B6" i="24" s="1"/>
  <c r="B9" i="24" s="1"/>
  <c r="B9" i="25" s="1"/>
  <c r="D6" i="24"/>
  <c r="D9" i="24" s="1"/>
  <c r="D9" i="25" s="1"/>
  <c r="C5" i="24"/>
  <c r="C5" i="25" s="1"/>
  <c r="C6" i="25" s="1"/>
  <c r="D8" i="24"/>
  <c r="D8" i="25" s="1"/>
  <c r="B8" i="24"/>
  <c r="B8" i="25" s="1"/>
  <c r="C5" i="20"/>
  <c r="C13" i="20" s="1"/>
  <c r="D5" i="20"/>
  <c r="D13" i="20" s="1"/>
  <c r="E5" i="20"/>
  <c r="E13" i="20" s="1"/>
  <c r="F5" i="20"/>
  <c r="F13" i="20" s="1"/>
  <c r="F3" i="20"/>
  <c r="C3" i="20"/>
  <c r="D3" i="20"/>
  <c r="E3" i="20"/>
  <c r="C6" i="22"/>
  <c r="C19" i="22" s="1"/>
  <c r="C34" i="22" s="1"/>
  <c r="I6" i="23" s="1"/>
  <c r="D6" i="22"/>
  <c r="D19" i="22" s="1"/>
  <c r="D34" i="22" s="1"/>
  <c r="J6" i="23" s="1"/>
  <c r="E6" i="22"/>
  <c r="E19" i="22" s="1"/>
  <c r="E34" i="22" s="1"/>
  <c r="K6" i="23" s="1"/>
  <c r="F6" i="22"/>
  <c r="F19" i="22" s="1"/>
  <c r="F34" i="22" s="1"/>
  <c r="L6" i="23" s="1"/>
  <c r="G6" i="22"/>
  <c r="G19" i="22" s="1"/>
  <c r="G34" i="22" s="1"/>
  <c r="M6" i="23" s="1"/>
  <c r="H6" i="22"/>
  <c r="H19" i="22" s="1"/>
  <c r="H34" i="22" s="1"/>
  <c r="N6" i="23" s="1"/>
  <c r="I6" i="22"/>
  <c r="I19" i="22" s="1"/>
  <c r="I34" i="22" s="1"/>
  <c r="O6" i="23" s="1"/>
  <c r="J6" i="22"/>
  <c r="J19" i="22" s="1"/>
  <c r="J34" i="22" s="1"/>
  <c r="P6" i="23" s="1"/>
  <c r="K6" i="22"/>
  <c r="K19" i="22" s="1"/>
  <c r="K34" i="22" s="1"/>
  <c r="Q6" i="23" s="1"/>
  <c r="D3" i="22"/>
  <c r="D16" i="22" s="1"/>
  <c r="D31" i="22" s="1"/>
  <c r="J3" i="23" s="1"/>
  <c r="E3" i="22"/>
  <c r="E16" i="22" s="1"/>
  <c r="E31" i="22" s="1"/>
  <c r="K3" i="23" s="1"/>
  <c r="F3" i="22"/>
  <c r="F16" i="22" s="1"/>
  <c r="F31" i="22" s="1"/>
  <c r="L3" i="23" s="1"/>
  <c r="G3" i="22"/>
  <c r="G16" i="22" s="1"/>
  <c r="G31" i="22" s="1"/>
  <c r="M3" i="23" s="1"/>
  <c r="H3" i="22"/>
  <c r="H16" i="22" s="1"/>
  <c r="H31" i="22" s="1"/>
  <c r="N3" i="23" s="1"/>
  <c r="I3" i="22"/>
  <c r="I16" i="22" s="1"/>
  <c r="I31" i="22" s="1"/>
  <c r="O3" i="23" s="1"/>
  <c r="J3" i="22"/>
  <c r="J16" i="22" s="1"/>
  <c r="J31" i="22" s="1"/>
  <c r="P3" i="23" s="1"/>
  <c r="K3" i="22"/>
  <c r="K16" i="22" s="1"/>
  <c r="K31" i="22" s="1"/>
  <c r="Q3" i="23" s="1"/>
  <c r="B31" i="22"/>
  <c r="H3" i="23" s="1"/>
  <c r="C5" i="15"/>
  <c r="C13" i="15" s="1"/>
  <c r="D5" i="15"/>
  <c r="D13" i="15" s="1"/>
  <c r="E5" i="15"/>
  <c r="E13" i="15" s="1"/>
  <c r="F5" i="15"/>
  <c r="F13" i="15" s="1"/>
  <c r="C3" i="15"/>
  <c r="C11" i="15" s="1"/>
  <c r="D3" i="15"/>
  <c r="D11" i="15" s="1"/>
  <c r="E3" i="15"/>
  <c r="E11" i="15" s="1"/>
  <c r="F3" i="15"/>
  <c r="F11" i="15" s="1"/>
  <c r="F11" i="21"/>
  <c r="E5" i="21"/>
  <c r="E13" i="21" s="1"/>
  <c r="F5" i="21"/>
  <c r="F13" i="21" s="1"/>
  <c r="E3" i="21"/>
  <c r="E11" i="21" s="1"/>
  <c r="B5" i="20"/>
  <c r="B13" i="20" s="1"/>
  <c r="B3" i="20"/>
  <c r="D11" i="16"/>
  <c r="C5" i="16"/>
  <c r="C13" i="16" s="1"/>
  <c r="D5" i="16"/>
  <c r="D13" i="16" s="1"/>
  <c r="C3" i="16"/>
  <c r="C11" i="16" s="1"/>
  <c r="B5" i="15"/>
  <c r="B13" i="15" s="1"/>
  <c r="B3" i="15"/>
  <c r="B11" i="15" s="1"/>
  <c r="B5" i="16"/>
  <c r="B13" i="16" s="1"/>
  <c r="G10" i="23"/>
  <c r="F10" i="23"/>
  <c r="E10" i="23"/>
  <c r="D10" i="23"/>
  <c r="C10" i="23"/>
  <c r="B10" i="23"/>
  <c r="G9" i="23"/>
  <c r="F9" i="23"/>
  <c r="E9" i="23"/>
  <c r="D9" i="23"/>
  <c r="C9" i="23"/>
  <c r="B9" i="23"/>
  <c r="G7" i="23"/>
  <c r="F7" i="23"/>
  <c r="E7" i="23"/>
  <c r="D7" i="23"/>
  <c r="C7" i="23"/>
  <c r="B7" i="23"/>
  <c r="G6" i="23"/>
  <c r="F6" i="23"/>
  <c r="E6" i="23"/>
  <c r="D6" i="23"/>
  <c r="C6" i="23"/>
  <c r="B6" i="23"/>
  <c r="G3" i="23"/>
  <c r="F3" i="23"/>
  <c r="E3" i="23"/>
  <c r="D3" i="23"/>
  <c r="C3" i="23"/>
  <c r="B3" i="23"/>
  <c r="J27" i="22"/>
  <c r="K27" i="22"/>
  <c r="L27" i="22"/>
  <c r="M27" i="22"/>
  <c r="N27" i="22"/>
  <c r="O27" i="22"/>
  <c r="P27" i="22"/>
  <c r="I27" i="22"/>
  <c r="C3" i="22"/>
  <c r="C16" i="22" s="1"/>
  <c r="C31" i="22" s="1"/>
  <c r="I3" i="23" s="1"/>
  <c r="B6" i="22"/>
  <c r="B19" i="22" s="1"/>
  <c r="B34" i="22" s="1"/>
  <c r="H6" i="23" s="1"/>
  <c r="B16" i="22"/>
  <c r="H27" i="22"/>
  <c r="G27" i="22"/>
  <c r="F27" i="22"/>
  <c r="E27" i="22"/>
  <c r="D27" i="22"/>
  <c r="C27" i="22"/>
  <c r="B27" i="22"/>
  <c r="C3" i="21"/>
  <c r="C11" i="21" s="1"/>
  <c r="D3" i="21"/>
  <c r="D11" i="21" s="1"/>
  <c r="C5" i="21"/>
  <c r="C13" i="21" s="1"/>
  <c r="D5" i="21"/>
  <c r="D13" i="21" s="1"/>
  <c r="C6" i="21"/>
  <c r="C14" i="21" s="1"/>
  <c r="C8" i="21"/>
  <c r="C16" i="21" s="1"/>
  <c r="C9" i="21"/>
  <c r="C17" i="21" s="1"/>
  <c r="B3" i="16"/>
  <c r="B11" i="16" s="1"/>
  <c r="B5" i="21"/>
  <c r="B13" i="21" s="1"/>
  <c r="B3" i="21"/>
  <c r="B11" i="21" s="1"/>
  <c r="B8" i="16"/>
  <c r="B16" i="16" s="1"/>
  <c r="B6" i="16"/>
  <c r="B14" i="16" s="1"/>
  <c r="B8" i="21"/>
  <c r="B16" i="21" s="1"/>
  <c r="B9" i="21"/>
  <c r="B17" i="21" s="1"/>
  <c r="B6" i="21"/>
  <c r="B14" i="21" s="1"/>
  <c r="F8" i="21"/>
  <c r="F16" i="21" s="1"/>
  <c r="D8" i="16"/>
  <c r="D16" i="16" s="1"/>
  <c r="F6" i="21"/>
  <c r="F14" i="21" s="1"/>
  <c r="D6" i="16"/>
  <c r="D14" i="16" s="1"/>
  <c r="E8" i="21"/>
  <c r="E16" i="21" s="1"/>
  <c r="C8" i="16"/>
  <c r="C16" i="16" s="1"/>
  <c r="E6" i="21"/>
  <c r="E14" i="21" s="1"/>
  <c r="C6" i="16"/>
  <c r="C14" i="16" s="1"/>
  <c r="D6" i="21"/>
  <c r="D14" i="21" s="1"/>
  <c r="D8" i="21"/>
  <c r="D16" i="21" s="1"/>
  <c r="E9" i="21"/>
  <c r="E17" i="21" s="1"/>
  <c r="C9" i="16"/>
  <c r="C17" i="16" s="1"/>
  <c r="F9" i="21"/>
  <c r="F17" i="21" s="1"/>
  <c r="D9" i="16"/>
  <c r="D17" i="16" s="1"/>
  <c r="B9" i="16"/>
  <c r="B17" i="16" s="1"/>
  <c r="D9" i="21"/>
  <c r="D17" i="21" s="1"/>
  <c r="C6" i="24" l="1"/>
  <c r="C9" i="24" s="1"/>
  <c r="C9" i="25" s="1"/>
  <c r="C8" i="24"/>
  <c r="C8" i="25" s="1"/>
  <c r="BC10" i="30"/>
  <c r="BC20" i="30" s="1"/>
  <c r="AZ7" i="31"/>
  <c r="AZ7" i="33"/>
  <c r="AZ27" i="30"/>
  <c r="BH7" i="31"/>
  <c r="BH7" i="33"/>
  <c r="BB27" i="30"/>
  <c r="BB7" i="33"/>
  <c r="BB7" i="31"/>
  <c r="BB10" i="30"/>
  <c r="BB20" i="30" s="1"/>
  <c r="AZ9" i="31"/>
  <c r="AZ9" i="33"/>
  <c r="AZ29" i="30"/>
  <c r="BB29" i="30"/>
  <c r="BB9" i="31"/>
  <c r="BB9" i="33"/>
  <c r="AZ10" i="30"/>
  <c r="AZ20" i="30" s="1"/>
  <c r="BC27" i="30"/>
  <c r="BC7" i="31"/>
  <c r="BC7" i="33"/>
  <c r="AX9" i="33"/>
  <c r="AX29" i="30"/>
  <c r="AX10" i="30"/>
  <c r="AX20" i="30" s="1"/>
  <c r="AX10" i="31" s="1"/>
  <c r="AX7" i="33"/>
  <c r="AX27" i="30"/>
  <c r="H7" i="22"/>
  <c r="H20" i="22" s="1"/>
  <c r="H35" i="22" s="1"/>
  <c r="N7" i="23" s="1"/>
  <c r="F10" i="29"/>
  <c r="E11" i="29"/>
  <c r="F8" i="29"/>
  <c r="E8" i="29"/>
  <c r="AT10" i="30"/>
  <c r="AT20" i="30" s="1"/>
  <c r="AT10" i="31" s="1"/>
  <c r="AV7" i="33"/>
  <c r="AV27" i="30"/>
  <c r="AR10" i="30"/>
  <c r="AR20" i="30" s="1"/>
  <c r="AR10" i="31" s="1"/>
  <c r="AU10" i="30"/>
  <c r="AU20" i="30" s="1"/>
  <c r="AU10" i="31" s="1"/>
  <c r="AW27" i="30"/>
  <c r="AW7" i="33"/>
  <c r="AR9" i="33"/>
  <c r="AR29" i="30"/>
  <c r="AV9" i="33"/>
  <c r="AV29" i="30"/>
  <c r="AQ10" i="30"/>
  <c r="AQ20" i="30" s="1"/>
  <c r="AT7" i="33"/>
  <c r="AT27" i="30"/>
  <c r="AO9" i="33"/>
  <c r="AO9" i="31"/>
  <c r="AO29" i="30"/>
  <c r="AS7" i="33"/>
  <c r="AS27" i="30"/>
  <c r="AQ9" i="33"/>
  <c r="AQ29" i="30"/>
  <c r="AQ9" i="31"/>
  <c r="AP10" i="30"/>
  <c r="AP20" i="30" s="1"/>
  <c r="AO7" i="33"/>
  <c r="AO7" i="31"/>
  <c r="AO27" i="30"/>
  <c r="AQ7" i="33"/>
  <c r="AQ27" i="30"/>
  <c r="AQ7" i="31"/>
  <c r="AS9" i="33"/>
  <c r="AS29" i="30"/>
  <c r="AU9" i="33"/>
  <c r="AU29" i="30"/>
  <c r="AT9" i="33"/>
  <c r="AT29" i="30"/>
  <c r="AW10" i="30"/>
  <c r="AW20" i="30" s="1"/>
  <c r="AW10" i="31" s="1"/>
  <c r="AO10" i="30"/>
  <c r="AO20" i="30" s="1"/>
  <c r="AU27" i="30"/>
  <c r="AU7" i="33"/>
  <c r="AV10" i="30"/>
  <c r="AV20" i="30" s="1"/>
  <c r="AV10" i="31" s="1"/>
  <c r="AS10" i="30"/>
  <c r="AS20" i="30" s="1"/>
  <c r="AS10" i="31" s="1"/>
  <c r="AW29" i="30"/>
  <c r="AW9" i="33"/>
  <c r="AR7" i="33"/>
  <c r="AR27" i="30"/>
  <c r="AP7" i="33"/>
  <c r="AP27" i="30"/>
  <c r="AP7" i="31"/>
  <c r="AM10" i="30"/>
  <c r="AM20" i="30" s="1"/>
  <c r="AM10" i="31" s="1"/>
  <c r="AK10" i="30"/>
  <c r="AK20" i="30" s="1"/>
  <c r="AK10" i="31" s="1"/>
  <c r="AL10" i="30"/>
  <c r="AL20" i="30" s="1"/>
  <c r="AL10" i="31" s="1"/>
  <c r="AJ10" i="30"/>
  <c r="AJ20" i="30" s="1"/>
  <c r="AJ10" i="31" s="1"/>
  <c r="AH10" i="30"/>
  <c r="AH20" i="30" s="1"/>
  <c r="AH10" i="31" s="1"/>
  <c r="AD29" i="30"/>
  <c r="AD9" i="31" s="1"/>
  <c r="AD9" i="33"/>
  <c r="AK27" i="30"/>
  <c r="AK7" i="33"/>
  <c r="AJ27" i="30"/>
  <c r="AJ7" i="33"/>
  <c r="AJ29" i="30"/>
  <c r="AJ9" i="33"/>
  <c r="AE27" i="30"/>
  <c r="AE7" i="31" s="1"/>
  <c r="AE7" i="33"/>
  <c r="AH27" i="30"/>
  <c r="AH7" i="33"/>
  <c r="AM29" i="30"/>
  <c r="AM9" i="33"/>
  <c r="AF27" i="30"/>
  <c r="AF7" i="31" s="1"/>
  <c r="AF7" i="33"/>
  <c r="AC30" i="30"/>
  <c r="AC10" i="33"/>
  <c r="AD10" i="30"/>
  <c r="AD20" i="30" s="1"/>
  <c r="AF10" i="30"/>
  <c r="AF20" i="30" s="1"/>
  <c r="AE10" i="30"/>
  <c r="AE20" i="30" s="1"/>
  <c r="AB10" i="30"/>
  <c r="AB20" i="30" s="1"/>
  <c r="AA26" i="30"/>
  <c r="AA6" i="31" s="1"/>
  <c r="AA6" i="33"/>
  <c r="AH29" i="30"/>
  <c r="AH9" i="33"/>
  <c r="AL27" i="30"/>
  <c r="AL7" i="33"/>
  <c r="AL29" i="30"/>
  <c r="AL9" i="33"/>
  <c r="AM27" i="30"/>
  <c r="AM7" i="33"/>
  <c r="AG10" i="30"/>
  <c r="AG20" i="30" s="1"/>
  <c r="AB27" i="30"/>
  <c r="AB7" i="31" s="1"/>
  <c r="AB7" i="33"/>
  <c r="AB29" i="30"/>
  <c r="AB9" i="31" s="1"/>
  <c r="AB9" i="33"/>
  <c r="AE29" i="30"/>
  <c r="AE9" i="31" s="1"/>
  <c r="AE9" i="33"/>
  <c r="AG29" i="30"/>
  <c r="AG9" i="31" s="1"/>
  <c r="AG9" i="33"/>
  <c r="AK29" i="30"/>
  <c r="AK9" i="33"/>
  <c r="AD27" i="30"/>
  <c r="AD7" i="31" s="1"/>
  <c r="AD7" i="33"/>
  <c r="AF29" i="30"/>
  <c r="AF9" i="31" s="1"/>
  <c r="AF9" i="33"/>
  <c r="AG27" i="30"/>
  <c r="AG7" i="31" s="1"/>
  <c r="AG7" i="33"/>
  <c r="K9" i="30"/>
  <c r="K19" i="30" s="1"/>
  <c r="K29" i="30" s="1"/>
  <c r="B7" i="30"/>
  <c r="B17" i="30" s="1"/>
  <c r="B27" i="30" s="1"/>
  <c r="E6" i="15"/>
  <c r="E14" i="15" s="1"/>
  <c r="I7" i="30"/>
  <c r="I17" i="30" s="1"/>
  <c r="I27" i="30" s="1"/>
  <c r="E9" i="30"/>
  <c r="E19" i="30" s="1"/>
  <c r="E29" i="30" s="1"/>
  <c r="N9" i="22"/>
  <c r="N22" i="22" s="1"/>
  <c r="N37" i="22" s="1"/>
  <c r="T9" i="23" s="1"/>
  <c r="V7" i="30"/>
  <c r="V17" i="30" s="1"/>
  <c r="V27" i="30" s="1"/>
  <c r="M7" i="30"/>
  <c r="M17" i="30" s="1"/>
  <c r="M27" i="30" s="1"/>
  <c r="L9" i="30"/>
  <c r="L19" i="30" s="1"/>
  <c r="L29" i="30" s="1"/>
  <c r="L9" i="22"/>
  <c r="L22" i="22" s="1"/>
  <c r="L37" i="22" s="1"/>
  <c r="R9" i="23" s="1"/>
  <c r="E7" i="30"/>
  <c r="E17" i="30" s="1"/>
  <c r="E27" i="30" s="1"/>
  <c r="E9" i="22"/>
  <c r="E22" i="22" s="1"/>
  <c r="E37" i="22" s="1"/>
  <c r="K9" i="23" s="1"/>
  <c r="R7" i="30"/>
  <c r="R17" i="30" s="1"/>
  <c r="R27" i="30" s="1"/>
  <c r="L7" i="30"/>
  <c r="L17" i="30" s="1"/>
  <c r="L27" i="30" s="1"/>
  <c r="J9" i="30"/>
  <c r="J19" i="30" s="1"/>
  <c r="J29" i="30" s="1"/>
  <c r="AA19" i="30"/>
  <c r="AA17" i="30"/>
  <c r="Z9" i="30"/>
  <c r="Z19" i="30" s="1"/>
  <c r="Z29" i="30" s="1"/>
  <c r="Y7" i="30"/>
  <c r="Y17" i="30" s="1"/>
  <c r="Y27" i="30" s="1"/>
  <c r="Z7" i="30"/>
  <c r="Z17" i="30" s="1"/>
  <c r="Z27" i="30" s="1"/>
  <c r="AD10" i="22"/>
  <c r="AD23" i="22" s="1"/>
  <c r="AD38" i="22" s="1"/>
  <c r="AJ10" i="23" s="1"/>
  <c r="D6" i="20"/>
  <c r="D14" i="20" s="1"/>
  <c r="C7" i="30"/>
  <c r="C17" i="30" s="1"/>
  <c r="C27" i="30" s="1"/>
  <c r="F8" i="15"/>
  <c r="F16" i="15" s="1"/>
  <c r="F8" i="20"/>
  <c r="F16" i="20" s="1"/>
  <c r="K9" i="22"/>
  <c r="K22" i="22" s="1"/>
  <c r="K37" i="22" s="1"/>
  <c r="Q9" i="23" s="1"/>
  <c r="E7" i="22"/>
  <c r="E20" i="22" s="1"/>
  <c r="E35" i="22" s="1"/>
  <c r="K7" i="23" s="1"/>
  <c r="D6" i="15"/>
  <c r="D14" i="15" s="1"/>
  <c r="C8" i="20"/>
  <c r="C16" i="20" s="1"/>
  <c r="R7" i="22"/>
  <c r="R20" i="22" s="1"/>
  <c r="R35" i="22" s="1"/>
  <c r="X7" i="23" s="1"/>
  <c r="C7" i="22"/>
  <c r="C20" i="22" s="1"/>
  <c r="C35" i="22" s="1"/>
  <c r="I7" i="23" s="1"/>
  <c r="C8" i="15"/>
  <c r="C16" i="15" s="1"/>
  <c r="D8" i="15"/>
  <c r="D16" i="15" s="1"/>
  <c r="K7" i="22"/>
  <c r="K20" i="22" s="1"/>
  <c r="K35" i="22" s="1"/>
  <c r="Q7" i="23" s="1"/>
  <c r="I9" i="22"/>
  <c r="I22" i="22" s="1"/>
  <c r="I37" i="22" s="1"/>
  <c r="O9" i="23" s="1"/>
  <c r="G7" i="30"/>
  <c r="G17" i="30" s="1"/>
  <c r="G27" i="30" s="1"/>
  <c r="G7" i="22"/>
  <c r="G20" i="22" s="1"/>
  <c r="G35" i="22" s="1"/>
  <c r="M7" i="23" s="1"/>
  <c r="C9" i="30"/>
  <c r="C19" i="30" s="1"/>
  <c r="C29" i="30" s="1"/>
  <c r="S7" i="30"/>
  <c r="S17" i="30" s="1"/>
  <c r="S27" i="30" s="1"/>
  <c r="S7" i="22"/>
  <c r="S20" i="22" s="1"/>
  <c r="S35" i="22" s="1"/>
  <c r="Y7" i="23" s="1"/>
  <c r="U7" i="30"/>
  <c r="U17" i="30" s="1"/>
  <c r="U27" i="30" s="1"/>
  <c r="U7" i="22"/>
  <c r="U20" i="22" s="1"/>
  <c r="U35" i="22" s="1"/>
  <c r="AA7" i="23" s="1"/>
  <c r="H7" i="30"/>
  <c r="H17" i="30" s="1"/>
  <c r="H27" i="30" s="1"/>
  <c r="C6" i="15"/>
  <c r="C14" i="15" s="1"/>
  <c r="P9" i="30"/>
  <c r="P19" i="30" s="1"/>
  <c r="P29" i="30" s="1"/>
  <c r="P9" i="22"/>
  <c r="P22" i="22" s="1"/>
  <c r="P37" i="22" s="1"/>
  <c r="V9" i="23" s="1"/>
  <c r="E8" i="20"/>
  <c r="E16" i="20" s="1"/>
  <c r="E8" i="15"/>
  <c r="E16" i="15" s="1"/>
  <c r="F9" i="30"/>
  <c r="F19" i="30" s="1"/>
  <c r="F29" i="30" s="1"/>
  <c r="D9" i="30"/>
  <c r="D19" i="30" s="1"/>
  <c r="D29" i="30" s="1"/>
  <c r="D9" i="22"/>
  <c r="D22" i="22" s="1"/>
  <c r="D37" i="22" s="1"/>
  <c r="J9" i="23" s="1"/>
  <c r="B8" i="15"/>
  <c r="B16" i="15" s="1"/>
  <c r="B8" i="20"/>
  <c r="B16" i="20" s="1"/>
  <c r="G9" i="22"/>
  <c r="G22" i="22" s="1"/>
  <c r="G37" i="22" s="1"/>
  <c r="M9" i="23" s="1"/>
  <c r="AI10" i="22"/>
  <c r="AI23" i="22" s="1"/>
  <c r="AI38" i="22" s="1"/>
  <c r="AO10" i="23" s="1"/>
  <c r="AH10" i="22"/>
  <c r="AH23" i="22" s="1"/>
  <c r="AH38" i="22" s="1"/>
  <c r="AN10" i="23" s="1"/>
  <c r="B7" i="22"/>
  <c r="B20" i="22" s="1"/>
  <c r="B35" i="22" s="1"/>
  <c r="H7" i="23" s="1"/>
  <c r="F7" i="22"/>
  <c r="F20" i="22" s="1"/>
  <c r="F35" i="22" s="1"/>
  <c r="L7" i="23" s="1"/>
  <c r="M9" i="22"/>
  <c r="M22" i="22" s="1"/>
  <c r="M37" i="22" s="1"/>
  <c r="S9" i="23" s="1"/>
  <c r="P7" i="30"/>
  <c r="P17" i="30" s="1"/>
  <c r="P27" i="30" s="1"/>
  <c r="P7" i="22"/>
  <c r="P20" i="22" s="1"/>
  <c r="P35" i="22" s="1"/>
  <c r="V7" i="23" s="1"/>
  <c r="C6" i="20"/>
  <c r="C14" i="20" s="1"/>
  <c r="B6" i="15"/>
  <c r="B14" i="15" s="1"/>
  <c r="B6" i="20"/>
  <c r="B14" i="20" s="1"/>
  <c r="T7" i="30"/>
  <c r="T17" i="30" s="1"/>
  <c r="T27" i="30" s="1"/>
  <c r="AF10" i="22"/>
  <c r="AF23" i="22" s="1"/>
  <c r="AF38" i="22" s="1"/>
  <c r="AL10" i="23" s="1"/>
  <c r="Q7" i="30"/>
  <c r="Q17" i="30" s="1"/>
  <c r="Q27" i="30" s="1"/>
  <c r="Q7" i="22"/>
  <c r="Q20" i="22" s="1"/>
  <c r="Q35" i="22" s="1"/>
  <c r="W7" i="23" s="1"/>
  <c r="D7" i="30"/>
  <c r="D17" i="30" s="1"/>
  <c r="D27" i="30" s="1"/>
  <c r="Q9" i="30"/>
  <c r="Q19" i="30" s="1"/>
  <c r="Q29" i="30" s="1"/>
  <c r="D7" i="22"/>
  <c r="D20" i="22" s="1"/>
  <c r="D35" i="22" s="1"/>
  <c r="J7" i="23" s="1"/>
  <c r="C9" i="22"/>
  <c r="C22" i="22" s="1"/>
  <c r="C37" i="22" s="1"/>
  <c r="I9" i="23" s="1"/>
  <c r="H9" i="30"/>
  <c r="H19" i="30" s="1"/>
  <c r="H29" i="30" s="1"/>
  <c r="H9" i="22"/>
  <c r="H22" i="22" s="1"/>
  <c r="H37" i="22" s="1"/>
  <c r="N9" i="23" s="1"/>
  <c r="O9" i="30"/>
  <c r="O19" i="30" s="1"/>
  <c r="O29" i="30" s="1"/>
  <c r="M9" i="30"/>
  <c r="M19" i="30" s="1"/>
  <c r="M29" i="30" s="1"/>
  <c r="B9" i="30"/>
  <c r="B19" i="30" s="1"/>
  <c r="B29" i="30" s="1"/>
  <c r="B9" i="22"/>
  <c r="B22" i="22" s="1"/>
  <c r="B37" i="22" s="1"/>
  <c r="H9" i="23" s="1"/>
  <c r="O7" i="30"/>
  <c r="O17" i="30" s="1"/>
  <c r="O27" i="30" s="1"/>
  <c r="O7" i="22"/>
  <c r="O20" i="22" s="1"/>
  <c r="O35" i="22" s="1"/>
  <c r="U7" i="23" s="1"/>
  <c r="J7" i="30"/>
  <c r="J17" i="30" s="1"/>
  <c r="J27" i="30" s="1"/>
  <c r="J7" i="22"/>
  <c r="J20" i="22" s="1"/>
  <c r="J35" i="22" s="1"/>
  <c r="P7" i="23" s="1"/>
  <c r="V7" i="22"/>
  <c r="V20" i="22" s="1"/>
  <c r="V35" i="22" s="1"/>
  <c r="AB7" i="23" s="1"/>
  <c r="F9" i="22"/>
  <c r="F22" i="22" s="1"/>
  <c r="F37" i="22" s="1"/>
  <c r="L9" i="23" s="1"/>
  <c r="Q9" i="22"/>
  <c r="Q22" i="22" s="1"/>
  <c r="Q37" i="22" s="1"/>
  <c r="W9" i="23" s="1"/>
  <c r="O9" i="22"/>
  <c r="O22" i="22" s="1"/>
  <c r="O37" i="22" s="1"/>
  <c r="U9" i="23" s="1"/>
  <c r="I9" i="30"/>
  <c r="I19" i="30" s="1"/>
  <c r="I29" i="30" s="1"/>
  <c r="K7" i="30"/>
  <c r="K17" i="30" s="1"/>
  <c r="K27" i="30" s="1"/>
  <c r="F7" i="30"/>
  <c r="F17" i="30" s="1"/>
  <c r="F27" i="30" s="1"/>
  <c r="N9" i="30"/>
  <c r="N19" i="30" s="1"/>
  <c r="N29" i="30" s="1"/>
  <c r="G9" i="30"/>
  <c r="G19" i="30" s="1"/>
  <c r="G29" i="30" s="1"/>
  <c r="V9" i="30"/>
  <c r="V19" i="30" s="1"/>
  <c r="V29" i="30" s="1"/>
  <c r="N7" i="30"/>
  <c r="N17" i="30" s="1"/>
  <c r="N27" i="30" s="1"/>
  <c r="AC7" i="31"/>
  <c r="AC9" i="31"/>
  <c r="AC10" i="22"/>
  <c r="AC23" i="22" s="1"/>
  <c r="AC38" i="22" s="1"/>
  <c r="AI10" i="23" s="1"/>
  <c r="AA10" i="30"/>
  <c r="U9" i="30"/>
  <c r="U19" i="30" s="1"/>
  <c r="U29" i="30" s="1"/>
  <c r="W9" i="30"/>
  <c r="W19" i="30" s="1"/>
  <c r="W29" i="30" s="1"/>
  <c r="R9" i="30"/>
  <c r="R19" i="30" s="1"/>
  <c r="R29" i="30" s="1"/>
  <c r="S9" i="30"/>
  <c r="S19" i="30" s="1"/>
  <c r="S29" i="30" s="1"/>
  <c r="W7" i="22"/>
  <c r="W20" i="22" s="1"/>
  <c r="W35" i="22" s="1"/>
  <c r="AC7" i="23" s="1"/>
  <c r="W7" i="30"/>
  <c r="W17" i="30" s="1"/>
  <c r="W27" i="30" s="1"/>
  <c r="X7" i="30"/>
  <c r="X17" i="30" s="1"/>
  <c r="X27" i="30" s="1"/>
  <c r="Y9" i="22"/>
  <c r="Y22" i="22" s="1"/>
  <c r="Y37" i="22" s="1"/>
  <c r="AE9" i="23" s="1"/>
  <c r="Y9" i="30"/>
  <c r="Y19" i="30" s="1"/>
  <c r="Y29" i="30" s="1"/>
  <c r="T9" i="30"/>
  <c r="T19" i="30" s="1"/>
  <c r="T29" i="30" s="1"/>
  <c r="X9" i="22"/>
  <c r="X22" i="22" s="1"/>
  <c r="X37" i="22" s="1"/>
  <c r="AD9" i="23" s="1"/>
  <c r="X9" i="30"/>
  <c r="X19" i="30" s="1"/>
  <c r="X29" i="30" s="1"/>
  <c r="D8" i="20"/>
  <c r="D16" i="20" s="1"/>
  <c r="M7" i="22"/>
  <c r="M20" i="22" s="1"/>
  <c r="M35" i="22" s="1"/>
  <c r="S7" i="23" s="1"/>
  <c r="N7" i="22"/>
  <c r="N20" i="22" s="1"/>
  <c r="N35" i="22" s="1"/>
  <c r="T7" i="23" s="1"/>
  <c r="F6" i="15"/>
  <c r="F14" i="15" s="1"/>
  <c r="F6" i="20"/>
  <c r="F14" i="20" s="1"/>
  <c r="V9" i="22"/>
  <c r="V22" i="22" s="1"/>
  <c r="V37" i="22" s="1"/>
  <c r="AB9" i="23" s="1"/>
  <c r="E6" i="20"/>
  <c r="E14" i="20" s="1"/>
  <c r="I7" i="22"/>
  <c r="I20" i="22" s="1"/>
  <c r="I35" i="22" s="1"/>
  <c r="O7" i="23" s="1"/>
  <c r="L7" i="22"/>
  <c r="L20" i="22" s="1"/>
  <c r="L35" i="22" s="1"/>
  <c r="R7" i="23" s="1"/>
  <c r="J9" i="22"/>
  <c r="J22" i="22" s="1"/>
  <c r="J37" i="22" s="1"/>
  <c r="P9" i="23" s="1"/>
  <c r="T7" i="22"/>
  <c r="T20" i="22" s="1"/>
  <c r="T35" i="22" s="1"/>
  <c r="Z7" i="23" s="1"/>
  <c r="W17" i="22"/>
  <c r="W31" i="22"/>
  <c r="W16" i="22"/>
  <c r="Z16" i="22"/>
  <c r="Z31" i="22"/>
  <c r="Y17" i="22"/>
  <c r="Z32" i="22"/>
  <c r="Z17" i="22"/>
  <c r="Y16" i="22"/>
  <c r="Y31" i="22"/>
  <c r="W9" i="22"/>
  <c r="W22" i="22" s="1"/>
  <c r="W37" i="22" s="1"/>
  <c r="AC9" i="23" s="1"/>
  <c r="U9" i="22"/>
  <c r="U22" i="22" s="1"/>
  <c r="U37" i="22" s="1"/>
  <c r="AA9" i="23" s="1"/>
  <c r="X32" i="22"/>
  <c r="AA17" i="22"/>
  <c r="X31" i="22"/>
  <c r="AA16" i="22"/>
  <c r="Z9" i="22"/>
  <c r="Z22" i="22" s="1"/>
  <c r="Z37" i="22" s="1"/>
  <c r="AF9" i="23" s="1"/>
  <c r="C10" i="29"/>
  <c r="X7" i="22"/>
  <c r="X20" i="22" s="1"/>
  <c r="X35" i="22" s="1"/>
  <c r="AD7" i="23" s="1"/>
  <c r="AA9" i="22"/>
  <c r="AA22" i="22" s="1"/>
  <c r="AA37" i="22" s="1"/>
  <c r="AG9" i="23" s="1"/>
  <c r="C8" i="29"/>
  <c r="Z7" i="22"/>
  <c r="Z20" i="22" s="1"/>
  <c r="Z35" i="22" s="1"/>
  <c r="AF7" i="23" s="1"/>
  <c r="Y7" i="22"/>
  <c r="Y20" i="22" s="1"/>
  <c r="Y35" i="22" s="1"/>
  <c r="AE7" i="23" s="1"/>
  <c r="AA7" i="22"/>
  <c r="AA20" i="22" s="1"/>
  <c r="AA35" i="22" s="1"/>
  <c r="AG7" i="23" s="1"/>
  <c r="T9" i="22"/>
  <c r="T22" i="22" s="1"/>
  <c r="T37" i="22" s="1"/>
  <c r="Z9" i="23" s="1"/>
  <c r="R9" i="22"/>
  <c r="R22" i="22" s="1"/>
  <c r="R37" i="22" s="1"/>
  <c r="X9" i="23" s="1"/>
  <c r="B8" i="29"/>
  <c r="S9" i="22"/>
  <c r="S22" i="22" s="1"/>
  <c r="S37" i="22" s="1"/>
  <c r="Y9" i="23" s="1"/>
  <c r="B10" i="29"/>
  <c r="AZ30" i="30" l="1"/>
  <c r="AZ10" i="31"/>
  <c r="AZ10" i="33"/>
  <c r="BB30" i="30"/>
  <c r="BB10" i="31"/>
  <c r="BB10" i="33"/>
  <c r="BH10" i="31"/>
  <c r="BH10" i="33"/>
  <c r="BC30" i="30"/>
  <c r="BC10" i="33"/>
  <c r="BC10" i="31"/>
  <c r="AX10" i="33"/>
  <c r="AX30" i="30"/>
  <c r="C10" i="22"/>
  <c r="C23" i="22" s="1"/>
  <c r="C38" i="22" s="1"/>
  <c r="I10" i="23" s="1"/>
  <c r="C10" i="30"/>
  <c r="C20" i="30" s="1"/>
  <c r="C30" i="30" s="1"/>
  <c r="F11" i="29"/>
  <c r="D7" i="29"/>
  <c r="D8" i="29"/>
  <c r="D10" i="29"/>
  <c r="AS10" i="33"/>
  <c r="AS30" i="30"/>
  <c r="AO10" i="31"/>
  <c r="AO10" i="33"/>
  <c r="AO30" i="30"/>
  <c r="AU10" i="33"/>
  <c r="AU30" i="30"/>
  <c r="AR10" i="33"/>
  <c r="AR30" i="30"/>
  <c r="AW10" i="33"/>
  <c r="AW30" i="30"/>
  <c r="AQ10" i="33"/>
  <c r="AQ10" i="31"/>
  <c r="AQ30" i="30"/>
  <c r="AT10" i="33"/>
  <c r="AT30" i="30"/>
  <c r="AV10" i="33"/>
  <c r="AV30" i="30"/>
  <c r="AP10" i="33"/>
  <c r="AP30" i="30"/>
  <c r="AP10" i="31"/>
  <c r="E10" i="22"/>
  <c r="E23" i="22" s="1"/>
  <c r="E38" i="22" s="1"/>
  <c r="K10" i="23" s="1"/>
  <c r="L10" i="22"/>
  <c r="L23" i="22" s="1"/>
  <c r="L38" i="22" s="1"/>
  <c r="R10" i="23" s="1"/>
  <c r="AJ30" i="30"/>
  <c r="AJ10" i="33"/>
  <c r="AF30" i="30"/>
  <c r="AF10" i="31" s="1"/>
  <c r="AF10" i="33"/>
  <c r="AG30" i="30"/>
  <c r="AG10" i="31" s="1"/>
  <c r="AG10" i="33"/>
  <c r="AK30" i="30"/>
  <c r="AK10" i="33"/>
  <c r="AI27" i="30"/>
  <c r="AI7" i="33"/>
  <c r="AE30" i="30"/>
  <c r="AE10" i="31" s="1"/>
  <c r="AE10" i="33"/>
  <c r="AL30" i="30"/>
  <c r="AL10" i="33"/>
  <c r="AA29" i="30"/>
  <c r="AA9" i="31" s="1"/>
  <c r="AA9" i="33"/>
  <c r="AA27" i="30"/>
  <c r="AA7" i="31" s="1"/>
  <c r="AA7" i="33"/>
  <c r="AH30" i="30"/>
  <c r="AH10" i="33"/>
  <c r="AM30" i="30"/>
  <c r="AM10" i="33"/>
  <c r="AB30" i="30"/>
  <c r="AB10" i="31" s="1"/>
  <c r="AB10" i="33"/>
  <c r="AI29" i="30"/>
  <c r="AI9" i="33"/>
  <c r="AD30" i="30"/>
  <c r="AD10" i="31" s="1"/>
  <c r="AD10" i="33"/>
  <c r="R10" i="22"/>
  <c r="R23" i="22" s="1"/>
  <c r="R38" i="22" s="1"/>
  <c r="X10" i="23" s="1"/>
  <c r="B10" i="22"/>
  <c r="B23" i="22" s="1"/>
  <c r="B38" i="22" s="1"/>
  <c r="H10" i="23" s="1"/>
  <c r="U10" i="30"/>
  <c r="U20" i="30" s="1"/>
  <c r="U30" i="30" s="1"/>
  <c r="G10" i="30"/>
  <c r="G20" i="30" s="1"/>
  <c r="G30" i="30" s="1"/>
  <c r="M10" i="30"/>
  <c r="M20" i="30" s="1"/>
  <c r="M30" i="30" s="1"/>
  <c r="F10" i="30"/>
  <c r="F20" i="30" s="1"/>
  <c r="F30" i="30" s="1"/>
  <c r="S10" i="30"/>
  <c r="S20" i="30" s="1"/>
  <c r="S30" i="30" s="1"/>
  <c r="T10" i="30"/>
  <c r="T20" i="30" s="1"/>
  <c r="T30" i="30" s="1"/>
  <c r="I10" i="30"/>
  <c r="I20" i="30" s="1"/>
  <c r="I30" i="30" s="1"/>
  <c r="L10" i="30"/>
  <c r="L20" i="30" s="1"/>
  <c r="L30" i="30" s="1"/>
  <c r="D9" i="15"/>
  <c r="D17" i="15" s="1"/>
  <c r="N10" i="30"/>
  <c r="N20" i="30" s="1"/>
  <c r="N30" i="30" s="1"/>
  <c r="B9" i="20"/>
  <c r="B17" i="20" s="1"/>
  <c r="G10" i="22"/>
  <c r="G23" i="22" s="1"/>
  <c r="G38" i="22" s="1"/>
  <c r="M10" i="23" s="1"/>
  <c r="AA20" i="30"/>
  <c r="AA10" i="33" s="1"/>
  <c r="Z10" i="30"/>
  <c r="Z20" i="30" s="1"/>
  <c r="Z30" i="30" s="1"/>
  <c r="D9" i="20"/>
  <c r="D17" i="20" s="1"/>
  <c r="B10" i="30"/>
  <c r="B20" i="30" s="1"/>
  <c r="B30" i="30" s="1"/>
  <c r="S10" i="22"/>
  <c r="S23" i="22" s="1"/>
  <c r="S38" i="22" s="1"/>
  <c r="Y10" i="23" s="1"/>
  <c r="K10" i="22"/>
  <c r="K23" i="22" s="1"/>
  <c r="K38" i="22" s="1"/>
  <c r="Q10" i="23" s="1"/>
  <c r="E10" i="30"/>
  <c r="E20" i="30" s="1"/>
  <c r="E30" i="30" s="1"/>
  <c r="R10" i="30"/>
  <c r="R20" i="30" s="1"/>
  <c r="R30" i="30" s="1"/>
  <c r="F10" i="22"/>
  <c r="F23" i="22" s="1"/>
  <c r="F38" i="22" s="1"/>
  <c r="L10" i="23" s="1"/>
  <c r="K10" i="30"/>
  <c r="K20" i="30" s="1"/>
  <c r="K30" i="30" s="1"/>
  <c r="O10" i="22"/>
  <c r="O23" i="22" s="1"/>
  <c r="O38" i="22" s="1"/>
  <c r="U10" i="23" s="1"/>
  <c r="O10" i="30"/>
  <c r="O20" i="30" s="1"/>
  <c r="O30" i="30" s="1"/>
  <c r="C9" i="15"/>
  <c r="C17" i="15" s="1"/>
  <c r="C9" i="20"/>
  <c r="C17" i="20" s="1"/>
  <c r="H10" i="30"/>
  <c r="H20" i="30" s="1"/>
  <c r="H30" i="30" s="1"/>
  <c r="H10" i="22"/>
  <c r="H23" i="22" s="1"/>
  <c r="H38" i="22" s="1"/>
  <c r="N10" i="23" s="1"/>
  <c r="P10" i="30"/>
  <c r="P20" i="30" s="1"/>
  <c r="P30" i="30" s="1"/>
  <c r="P10" i="22"/>
  <c r="P23" i="22" s="1"/>
  <c r="P38" i="22" s="1"/>
  <c r="V10" i="23" s="1"/>
  <c r="B9" i="15"/>
  <c r="B17" i="15" s="1"/>
  <c r="Q10" i="30"/>
  <c r="Q20" i="30" s="1"/>
  <c r="Q30" i="30" s="1"/>
  <c r="Q10" i="22"/>
  <c r="Q23" i="22" s="1"/>
  <c r="Q38" i="22" s="1"/>
  <c r="W10" i="23" s="1"/>
  <c r="V10" i="30"/>
  <c r="V20" i="30" s="1"/>
  <c r="V30" i="30" s="1"/>
  <c r="V10" i="22"/>
  <c r="V23" i="22" s="1"/>
  <c r="V38" i="22" s="1"/>
  <c r="AB10" i="23" s="1"/>
  <c r="J10" i="30"/>
  <c r="J20" i="30" s="1"/>
  <c r="J30" i="30" s="1"/>
  <c r="J10" i="22"/>
  <c r="J23" i="22" s="1"/>
  <c r="J38" i="22" s="1"/>
  <c r="P10" i="23" s="1"/>
  <c r="D10" i="30"/>
  <c r="D20" i="30" s="1"/>
  <c r="D30" i="30" s="1"/>
  <c r="D10" i="22"/>
  <c r="D23" i="22" s="1"/>
  <c r="D38" i="22" s="1"/>
  <c r="J10" i="23" s="1"/>
  <c r="AC10" i="31"/>
  <c r="Y10" i="30"/>
  <c r="Y20" i="30" s="1"/>
  <c r="Y30" i="30" s="1"/>
  <c r="X10" i="22"/>
  <c r="X23" i="22" s="1"/>
  <c r="X38" i="22" s="1"/>
  <c r="AD10" i="23" s="1"/>
  <c r="X10" i="30"/>
  <c r="X20" i="30" s="1"/>
  <c r="X30" i="30" s="1"/>
  <c r="W10" i="22"/>
  <c r="W23" i="22" s="1"/>
  <c r="W38" i="22" s="1"/>
  <c r="AC10" i="23" s="1"/>
  <c r="W10" i="30"/>
  <c r="W20" i="30" s="1"/>
  <c r="W30" i="30" s="1"/>
  <c r="F9" i="20"/>
  <c r="F17" i="20" s="1"/>
  <c r="F9" i="15"/>
  <c r="F17" i="15" s="1"/>
  <c r="T10" i="22"/>
  <c r="T23" i="22" s="1"/>
  <c r="T38" i="22" s="1"/>
  <c r="Z10" i="23" s="1"/>
  <c r="I10" i="22"/>
  <c r="I23" i="22" s="1"/>
  <c r="I38" i="22" s="1"/>
  <c r="O10" i="23" s="1"/>
  <c r="E9" i="15"/>
  <c r="E17" i="15" s="1"/>
  <c r="E9" i="20"/>
  <c r="E17" i="20" s="1"/>
  <c r="U10" i="22"/>
  <c r="U23" i="22" s="1"/>
  <c r="U38" i="22" s="1"/>
  <c r="AA10" i="23" s="1"/>
  <c r="N10" i="22"/>
  <c r="N23" i="22" s="1"/>
  <c r="N38" i="22" s="1"/>
  <c r="T10" i="23" s="1"/>
  <c r="M10" i="22"/>
  <c r="M23" i="22" s="1"/>
  <c r="M38" i="22" s="1"/>
  <c r="S10" i="23" s="1"/>
  <c r="C11" i="29"/>
  <c r="Z10" i="22"/>
  <c r="Z23" i="22" s="1"/>
  <c r="Z38" i="22" s="1"/>
  <c r="AF10" i="23" s="1"/>
  <c r="AA10" i="22"/>
  <c r="AA23" i="22" s="1"/>
  <c r="AA38" i="22" s="1"/>
  <c r="AG10" i="23" s="1"/>
  <c r="B11" i="29"/>
  <c r="Y10" i="22"/>
  <c r="Y23" i="22" s="1"/>
  <c r="Y38" i="22" s="1"/>
  <c r="AE10" i="23" s="1"/>
  <c r="D11" i="29" l="1"/>
  <c r="AI30" i="30"/>
  <c r="AI10" i="33"/>
  <c r="AA30" i="30"/>
  <c r="AA10" i="31" s="1"/>
</calcChain>
</file>

<file path=xl/sharedStrings.xml><?xml version="1.0" encoding="utf-8"?>
<sst xmlns="http://schemas.openxmlformats.org/spreadsheetml/2006/main" count="2076" uniqueCount="309">
  <si>
    <t>BB</t>
  </si>
  <si>
    <t>Делюкс</t>
  </si>
  <si>
    <t>Люкс Гранд</t>
  </si>
  <si>
    <t>Люкс Джуниор</t>
  </si>
  <si>
    <t>Представительский люкс</t>
  </si>
  <si>
    <t>OPEN RATES</t>
  </si>
  <si>
    <t>Кортъярд</t>
  </si>
  <si>
    <t>Стандарт</t>
  </si>
  <si>
    <t>от 1 до 4</t>
  </si>
  <si>
    <t>В стоимость включено:</t>
  </si>
  <si>
    <t>Завтрак «шведский стол»;</t>
  </si>
  <si>
    <t>Бесплатный беспроводной интернет на всей территории отеля;</t>
  </si>
  <si>
    <t>Пользование термальной зоной СПА и тренажерным залом;</t>
  </si>
  <si>
    <t>Чай/кофе, вода в номера;</t>
  </si>
  <si>
    <t>Подъем до уровня +960 м.;</t>
  </si>
  <si>
    <t>НДС 20% (в рублях) за номер в сутки.</t>
  </si>
  <si>
    <t>Условия аннуляции:</t>
  </si>
  <si>
    <t>Дополнительно единоразово оплачивается купонная книга по тарифу 500 руб. за взрослого гостя, 400 руб за ребенка от 7 до 12лет.</t>
  </si>
  <si>
    <t>Условия:</t>
  </si>
  <si>
    <t>Оплата произведенного бронирования по настоящим тарифам  должна быть произведена в течение 3 (трёх) суток после подтверждения Отелем заявки на бронирование номеров/услуг в 100% размере от стоимости заказанных для Клиентов услуг.</t>
  </si>
  <si>
    <t>Поздний выезд: 12:00-18:00 - оплата 50% от стоимости номера, далее 100%. Гарантированный ранний заезд: 00:00-14:00 – оплата 50% стоимости номера.</t>
  </si>
  <si>
    <r>
      <t xml:space="preserve">Период продажи: </t>
    </r>
    <r>
      <rPr>
        <b/>
        <sz val="9"/>
        <color indexed="63"/>
        <rFont val="Times New Roman"/>
        <family val="1"/>
        <charset val="204"/>
      </rPr>
      <t>с 25 апреля по 14 октября</t>
    </r>
  </si>
  <si>
    <r>
      <t>Период проживания:</t>
    </r>
    <r>
      <rPr>
        <b/>
        <sz val="9"/>
        <color indexed="63"/>
        <rFont val="Times New Roman"/>
        <family val="1"/>
        <charset val="204"/>
      </rPr>
      <t xml:space="preserve"> с 1 июня по 15 октября</t>
    </r>
  </si>
  <si>
    <r>
      <t>Минимального срока проживания</t>
    </r>
    <r>
      <rPr>
        <b/>
        <sz val="9"/>
        <color indexed="63"/>
        <rFont val="Times New Roman"/>
        <family val="1"/>
        <charset val="204"/>
      </rPr>
      <t xml:space="preserve"> нет</t>
    </r>
  </si>
  <si>
    <t>Тариф с бесплатной отменой (за 24ч до заезда)</t>
  </si>
  <si>
    <t xml:space="preserve">
В случае отмены бронирования: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</si>
  <si>
    <t>Дополнительно единоразово оплачивается купонная книга по тарифу 850 руб. за взрослого гостя, 500 руб за ребенка от 7 до 12 лет.</t>
  </si>
  <si>
    <t>Период проживания: с 01.10.2020 по 15.12.2020​​</t>
  </si>
  <si>
    <t>Период бронирования: с 05.08.2020 по 13.12.2020​</t>
  </si>
  <si>
    <t>Минимальный период проживания: 2 ночи</t>
  </si>
  <si>
    <r>
      <rPr>
        <b/>
        <sz val="10"/>
        <color indexed="8"/>
        <rFont val="Calibri"/>
        <family val="2"/>
        <charset val="204"/>
      </rPr>
      <t>Тариф включает:</t>
    </r>
    <r>
      <rPr>
        <sz val="10"/>
        <rFont val="Arial Cyr"/>
        <charset val="204"/>
      </rPr>
      <t xml:space="preserve">
• великолепный завтрак по системе "Шведский стол"
• обед и ужин по детокс-меню 
• дневной ски-пасс для все канатные дороги курорты
• купонная книга на бесплатные активности курорта и скидки в СПА центры
• посещение СПА комплекса отеля
• подъем на канатной дороге до уровня 960м
</t>
    </r>
    <r>
      <rPr>
        <b/>
        <sz val="10"/>
        <color indexed="8"/>
        <rFont val="Calibri"/>
        <family val="2"/>
        <charset val="204"/>
      </rPr>
      <t>Минимальный период проживания:</t>
    </r>
    <r>
      <rPr>
        <sz val="10"/>
        <color indexed="8"/>
        <rFont val="Calibri"/>
        <family val="2"/>
        <charset val="204"/>
      </rPr>
      <t xml:space="preserve"> 2 ночи</t>
    </r>
    <r>
      <rPr>
        <sz val="10"/>
        <rFont val="Arial Cyr"/>
        <charset val="204"/>
      </rPr>
      <t xml:space="preserve">
</t>
    </r>
    <r>
      <rPr>
        <b/>
        <sz val="10"/>
        <color indexed="8"/>
        <rFont val="Calibri"/>
        <family val="2"/>
        <charset val="204"/>
      </rPr>
      <t>Политика отмены:</t>
    </r>
    <r>
      <rPr>
        <sz val="10"/>
        <rFont val="Arial Cyr"/>
        <charset val="204"/>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недоступны.Предложение ограничено и не комбинируется с другими действующими акциями отеля.
Цены указаны в рублях и включают НДС (20%).
</t>
    </r>
  </si>
  <si>
    <r>
      <t xml:space="preserve">NETTO RATES </t>
    </r>
    <r>
      <rPr>
        <b/>
        <sz val="14"/>
        <rFont val="Times New Roman"/>
        <family val="1"/>
        <charset val="204"/>
      </rPr>
      <t/>
    </r>
  </si>
  <si>
    <t>Период проживания: с 02.10.2020 по 08.11.2020​​</t>
  </si>
  <si>
    <t>Период бронирования: с 21.08.2020 по 07.11.2020​</t>
  </si>
  <si>
    <r>
      <rPr>
        <b/>
        <sz val="9"/>
        <color indexed="8"/>
        <rFont val="Calibri"/>
        <family val="2"/>
        <charset val="204"/>
      </rPr>
      <t>Тариф включает:</t>
    </r>
    <r>
      <rPr>
        <sz val="9"/>
        <color indexed="8"/>
        <rFont val="Calibri"/>
        <family val="2"/>
      </rPr>
      <t xml:space="preserve">
• Бесплатное размещение 2 детей возрастом до 12 лет, включая завтрак и посещение СПА
• затрак "Шведский стол"
• Посещение СПА комплекса отеля
• Бесплатный WI-FI 
• Подъём на канатной дороге до уровня +960 м
Данное пакетное предложение включает в себя проживание в отеле курорта и 11 бесплатных активностей, что позволит спланировать полноценный отдых в горах, насыщенный яркими эмоциями и впечатлениями.
В дополнение гостям предлагаются бонусы и скидки на развлечения для всей семьи на территории курорта.
В предложение «Яркие Осенние Каникулы» входят бесплатно:
• Посещение обзорной экскурсии по курорту в группе с гидом 
• Посещение водопада Поликаря высотой 70 м
• Видео с прохода комнаты с двух камер при покупке билета в Амбулаторию
• Посещение хаски-центра (детский билет)
• Тестовый спуск в байк-парке Курорта 
• Прокат велосипедов на 1 час
• Прокат роликов, самоката, скейтборда или лонгборда на 1 час в Академии райдеров
• Посещение музея современного творчества «Олгиз»
• Прокат беговелов на 1 час 
• Билет на аттракцион «Богатырские Гонки» (Сочи Парк)
• Билет на посещение аттракциона «Колесо времени» (Сочи Парк) 
</t>
    </r>
    <r>
      <rPr>
        <b/>
        <sz val="9"/>
        <color indexed="8"/>
        <rFont val="Calibri"/>
        <family val="2"/>
        <charset val="204"/>
      </rPr>
      <t>Политика отмены:</t>
    </r>
    <r>
      <rPr>
        <sz val="9"/>
        <color indexed="8"/>
        <rFont val="Calibri"/>
        <family val="2"/>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
Предоставление услуг может зависеть от погодных условий и графика работы канатных дорог. 
Предложение ограничено и не комбинируется с другими действующими акциями отеля.
Цены указаны в рублях и включают НДС (20%).
</t>
    </r>
  </si>
  <si>
    <t>NETTO RATES</t>
  </si>
  <si>
    <t>Желтым карандашом выделены изменения периодов / стоимости номеров в данных периодах, прошу проверить.</t>
  </si>
  <si>
    <t>Категория номера</t>
  </si>
  <si>
    <t>Стандарт кинг</t>
  </si>
  <si>
    <t>Стандарт твин</t>
  </si>
  <si>
    <t xml:space="preserve">Номер стандарт для людей с ограниченными физическими возможностями </t>
  </si>
  <si>
    <t>high</t>
  </si>
  <si>
    <r>
      <rPr>
        <b/>
        <sz val="7.5"/>
        <color indexed="8"/>
        <rFont val="Calibri"/>
        <family val="2"/>
        <charset val="204"/>
      </rPr>
      <t>Люкс Гранд</t>
    </r>
    <r>
      <rPr>
        <sz val="7.5"/>
        <rFont val="Arial Cyr"/>
        <charset val="204"/>
      </rPr>
      <t xml:space="preserve"> (апартамент с 1 спальней и кухней)</t>
    </r>
  </si>
  <si>
    <r>
      <rPr>
        <b/>
        <sz val="7.5"/>
        <color indexed="8"/>
        <rFont val="Calibri"/>
        <family val="2"/>
        <charset val="204"/>
      </rPr>
      <t>Люкс Джуниор</t>
    </r>
    <r>
      <rPr>
        <sz val="7.5"/>
        <rFont val="Arial Cyr"/>
        <charset val="204"/>
      </rPr>
      <t xml:space="preserve"> (апартамент с 2 спальнями и кухней)</t>
    </r>
  </si>
  <si>
    <r>
      <rPr>
        <b/>
        <sz val="7.5"/>
        <color indexed="8"/>
        <rFont val="Calibri"/>
        <family val="2"/>
        <charset val="204"/>
      </rPr>
      <t>Люкс Представительский</t>
    </r>
    <r>
      <rPr>
        <sz val="7.5"/>
        <rFont val="Arial Cyr"/>
        <charset val="204"/>
      </rPr>
      <t xml:space="preserve"> (апартамент с 2 спальнями и кухней)</t>
    </r>
  </si>
  <si>
    <r>
      <t xml:space="preserve">Дополнительно единоразово оплачивается купонная книга по тарифу </t>
    </r>
    <r>
      <rPr>
        <b/>
        <sz val="9"/>
        <color indexed="10"/>
        <rFont val="Calibri"/>
        <family val="2"/>
        <charset val="204"/>
      </rPr>
      <t>850 руб. за взрослого гостя, 500 руб за ребенка от 7 до 12 лет (начиная со 2/10/2020 для гостей доступен билет на все КД по этой стоимости)</t>
    </r>
    <r>
      <rPr>
        <b/>
        <sz val="9"/>
        <color indexed="8"/>
        <rFont val="Calibri"/>
        <family val="2"/>
        <charset val="204"/>
      </rPr>
      <t>. Ранее был предоставлен только проход на водопад Поликаря по стоимости 500 руб. за взрослого гостя, 400 руб за ребенка от 7 до 12 лет.</t>
    </r>
  </si>
  <si>
    <t>акция закрыта 01/10/20</t>
  </si>
  <si>
    <t>Netto RATES на сайтах</t>
  </si>
  <si>
    <t>Netto RATES</t>
  </si>
  <si>
    <t>11.01.2021-16.01.2021</t>
  </si>
  <si>
    <t>Кортъярд Марриотт Сочи Красная Поляна 4*/ Courtyard Marriott Sochi Krasnaya Polyana 4*</t>
  </si>
  <si>
    <t xml:space="preserve">Открытые тарифы/ Open rates				</t>
  </si>
  <si>
    <t>C завтраками/ Bed and breakfast</t>
  </si>
  <si>
    <t>Стандарт/ Standart</t>
  </si>
  <si>
    <t>Делюкс/ Deluxe</t>
  </si>
  <si>
    <t>Люкс Гранд/ Grand Suite</t>
  </si>
  <si>
    <t>Люкс Джуниор/ Junior Suite</t>
  </si>
  <si>
    <t>Представительский люкс/ Executive Suite</t>
  </si>
  <si>
    <t>В стоимость включено/ Rates include:</t>
  </si>
  <si>
    <t>Завтрак/ Breakfast;</t>
  </si>
  <si>
    <t>Бесплатный беспроводной интернет на всей территории отеля/ Wi-Fi;</t>
  </si>
  <si>
    <t>Пользование Сауной и тренажерным залом/ free Sauna and GYM;</t>
  </si>
  <si>
    <t>Чай/кофе, вода в номера/tea and coffee in the room;</t>
  </si>
  <si>
    <t>Подъем до уровня +960 м./ Free of charge access to a cable car "Krasnaya Polyana" К-1  (Polyana 540 - Polyana 960);</t>
  </si>
  <si>
    <t>НДС 20% (в рублях) за номер в сутки/ VAT 20%.</t>
  </si>
  <si>
    <t>Условия аннуляции/ Cancellation policy:</t>
  </si>
  <si>
    <t>На период 01.01.2020 - 29.12.2020; и с 10.01.2021 по 30.04.2021 –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На период 30.12.2020-09.01.2021 -  бесплатная отмена бронирования за 60 дней до заезда. Бронирование должно быть 100% предоплаченным Заказчиком. Отмена после указанного времени – штраф в 100% размере от стоимости бронирования/
For the period 01.01.2020 - 29.12.2020; and 10.01.2021 - 30.04.2021 - the reservation can be canceled without penalty up to 24 hours before arrival. Cancellation after the specified time - a penalty - the cost of the first night of stay.
For the period 30.12.2020-09.01.2021 - free cancellation 60 days before arrival. Reservation must be 100% prepaid by the Customer. Cancellation after the specified time - a penalty - 100% of the cost of the reservation.</t>
  </si>
  <si>
    <t>Дополнительные платные опции питания/ Additional paid meals:</t>
  </si>
  <si>
    <t>Ужин по типу «сет-меню»/ Dinner "set menu":</t>
  </si>
  <si>
    <t xml:space="preserve">Для детей до 6 (вкл.) – бесплатно по детскому меню/ For children from 0 to 6 y. o. – free of charge (menu for children). </t>
  </si>
  <si>
    <t>Для детей от 7 до 12 (вкл.) – 400 руб. на человека/ For children from 7 to 12 y. o. – 400 rubles for a child (per night, including VAT);</t>
  </si>
  <si>
    <t>Взрослый ужин (от 13 лет) – 800 руб. на человека/ For an adult (from 13 y. o.)  – 800 rubles for an adult (per night, including VAT);</t>
  </si>
  <si>
    <t>Срок действия предложения: 10.07.20 -  30.11.2020/ This offer is available from 10.07.20 till 30.11.2020</t>
  </si>
  <si>
    <t>29.11.2020-30.11.2020</t>
  </si>
  <si>
    <t>17.01.2021-21.01.2021</t>
  </si>
  <si>
    <t>01.10.2020-10.10.2025</t>
  </si>
  <si>
    <t>01.10.2020-10.10.2026</t>
  </si>
  <si>
    <t>01.10.2020-10.10.2027</t>
  </si>
  <si>
    <t>01.10.2020-10.10.2028</t>
  </si>
  <si>
    <t>01.10.2020-10.10.2029</t>
  </si>
  <si>
    <t>Условия/ Conditions:</t>
  </si>
  <si>
    <r>
      <t xml:space="preserve">Тарифы «Раннего бронирования»  являются невозвратными. В случае сокращения или отмены бронирования, взимается штраф в размере </t>
    </r>
    <r>
      <rPr>
        <b/>
        <sz val="9"/>
        <color indexed="8"/>
        <rFont val="Times New Roman"/>
        <family val="1"/>
        <charset val="204"/>
      </rPr>
      <t xml:space="preserve">100% </t>
    </r>
    <r>
      <rPr>
        <sz val="9"/>
        <color indexed="8"/>
        <rFont val="Times New Roman"/>
        <family val="1"/>
        <charset val="204"/>
      </rPr>
      <t xml:space="preserve">от стоимости бронирования, совершенного Заказчиком/
"Early booking" rates are non-refundable. In case of reduction or cancellation of the reservation, a penalty - </t>
    </r>
    <r>
      <rPr>
        <b/>
        <sz val="9"/>
        <color indexed="8"/>
        <rFont val="Times New Roman"/>
        <family val="1"/>
        <charset val="204"/>
      </rPr>
      <t>100%</t>
    </r>
    <r>
      <rPr>
        <sz val="9"/>
        <color indexed="8"/>
        <rFont val="Times New Roman"/>
        <family val="1"/>
        <charset val="204"/>
      </rPr>
      <t xml:space="preserve"> of the cost of the reservation.</t>
    </r>
  </si>
  <si>
    <t>Специальный тариф "Горный детокс"/ "Mountain detox" special rates</t>
  </si>
  <si>
    <t>Полный пансион (Детокс меню)/ Full board (Detox menu)</t>
  </si>
  <si>
    <r>
      <t xml:space="preserve">Дополнительно единоразово оплачивается купонная книга по тарифу </t>
    </r>
    <r>
      <rPr>
        <b/>
        <sz val="9"/>
        <rFont val="Times New Roman"/>
        <family val="1"/>
        <charset val="204"/>
      </rPr>
      <t xml:space="preserve">850 </t>
    </r>
    <r>
      <rPr>
        <sz val="9"/>
        <rFont val="Times New Roman"/>
        <family val="1"/>
        <charset val="204"/>
      </rPr>
      <t xml:space="preserve">руб. за взрослого гостя, </t>
    </r>
    <r>
      <rPr>
        <b/>
        <sz val="9"/>
        <rFont val="Times New Roman"/>
        <family val="1"/>
        <charset val="204"/>
      </rPr>
      <t>500</t>
    </r>
    <r>
      <rPr>
        <sz val="9"/>
        <rFont val="Times New Roman"/>
        <family val="1"/>
        <charset val="204"/>
      </rPr>
      <t xml:space="preserve"> руб за ребенка от</t>
    </r>
    <r>
      <rPr>
        <b/>
        <sz val="9"/>
        <rFont val="Times New Roman"/>
        <family val="1"/>
        <charset val="204"/>
      </rPr>
      <t xml:space="preserve"> 7</t>
    </r>
    <r>
      <rPr>
        <sz val="9"/>
        <rFont val="Times New Roman"/>
        <family val="1"/>
        <charset val="204"/>
      </rPr>
      <t xml:space="preserve"> до </t>
    </r>
    <r>
      <rPr>
        <b/>
        <sz val="9"/>
        <rFont val="Times New Roman"/>
        <family val="1"/>
        <charset val="204"/>
      </rPr>
      <t>12</t>
    </r>
    <r>
      <rPr>
        <sz val="9"/>
        <rFont val="Times New Roman"/>
        <family val="1"/>
        <charset val="204"/>
      </rPr>
      <t xml:space="preserve"> лет/
Additionally (necessarily) a one-time paid book: rate </t>
    </r>
    <r>
      <rPr>
        <b/>
        <sz val="9"/>
        <rFont val="Times New Roman"/>
        <family val="1"/>
        <charset val="204"/>
      </rPr>
      <t xml:space="preserve">850 </t>
    </r>
    <r>
      <rPr>
        <sz val="9"/>
        <rFont val="Times New Roman"/>
        <family val="1"/>
        <charset val="204"/>
      </rPr>
      <t xml:space="preserve">rubles for adults, </t>
    </r>
    <r>
      <rPr>
        <b/>
        <sz val="9"/>
        <rFont val="Times New Roman"/>
        <family val="1"/>
        <charset val="204"/>
      </rPr>
      <t xml:space="preserve">500 </t>
    </r>
    <r>
      <rPr>
        <sz val="9"/>
        <rFont val="Times New Roman"/>
        <family val="1"/>
        <charset val="204"/>
      </rPr>
      <t xml:space="preserve">rubles for child 7 - </t>
    </r>
    <r>
      <rPr>
        <b/>
        <sz val="9"/>
        <rFont val="Times New Roman"/>
        <family val="1"/>
        <charset val="204"/>
      </rPr>
      <t>12</t>
    </r>
    <r>
      <rPr>
        <sz val="9"/>
        <rFont val="Times New Roman"/>
        <family val="1"/>
        <charset val="204"/>
      </rPr>
      <t xml:space="preserve"> y.o.
</t>
    </r>
    <r>
      <rPr>
        <i/>
        <sz val="9"/>
        <rFont val="Times New Roman"/>
        <family val="1"/>
        <charset val="204"/>
      </rPr>
      <t>*Купонная книга дает специальные тарифы на процедуры в СПА и тренировки
(детские активности и питание купонной книге не предусмотрены и для ребёнка книжку добавлять не обязательно)/
*The book provides special rates for SPA and training
(children's activities and meals are not provided in the book and it is not necessary to add book  for a child).</t>
    </r>
  </si>
  <si>
    <r>
      <t>Период продажи:</t>
    </r>
    <r>
      <rPr>
        <b/>
        <sz val="9"/>
        <color indexed="63"/>
        <rFont val="Times New Roman"/>
        <family val="1"/>
        <charset val="204"/>
      </rPr>
      <t xml:space="preserve"> 05.08.2020 - 13.12.2020​</t>
    </r>
    <r>
      <rPr>
        <sz val="9"/>
        <color indexed="63"/>
        <rFont val="Times New Roman"/>
        <family val="1"/>
        <charset val="204"/>
      </rPr>
      <t xml:space="preserve">/ Period of sales: </t>
    </r>
    <r>
      <rPr>
        <b/>
        <sz val="9"/>
        <color indexed="63"/>
        <rFont val="Times New Roman"/>
        <family val="1"/>
        <charset val="204"/>
      </rPr>
      <t>05.08.2020 - 13.12.2020​</t>
    </r>
  </si>
  <si>
    <r>
      <t>Период проживания:</t>
    </r>
    <r>
      <rPr>
        <sz val="9"/>
        <color indexed="63"/>
        <rFont val="Times New Roman"/>
        <family val="1"/>
        <charset val="204"/>
      </rPr>
      <t xml:space="preserve"> </t>
    </r>
    <r>
      <rPr>
        <b/>
        <sz val="9"/>
        <color indexed="63"/>
        <rFont val="Times New Roman"/>
        <family val="1"/>
        <charset val="204"/>
      </rPr>
      <t>01.10.2020 - 15.12.2020​</t>
    </r>
    <r>
      <rPr>
        <sz val="9"/>
        <color indexed="63"/>
        <rFont val="Times New Roman"/>
        <family val="1"/>
        <charset val="204"/>
      </rPr>
      <t xml:space="preserve">/ Period of stay: </t>
    </r>
    <r>
      <rPr>
        <b/>
        <sz val="9"/>
        <color indexed="63"/>
        <rFont val="Times New Roman"/>
        <family val="1"/>
        <charset val="204"/>
      </rPr>
      <t>01.10.2020 - 15.12.2020​</t>
    </r>
  </si>
  <si>
    <r>
      <t xml:space="preserve">Минимальный период проживания: </t>
    </r>
    <r>
      <rPr>
        <b/>
        <sz val="9"/>
        <color indexed="63"/>
        <rFont val="Times New Roman"/>
        <family val="1"/>
        <charset val="204"/>
      </rPr>
      <t>2</t>
    </r>
    <r>
      <rPr>
        <sz val="9"/>
        <color indexed="63"/>
        <rFont val="Times New Roman"/>
        <family val="1"/>
        <charset val="204"/>
      </rPr>
      <t xml:space="preserve"> ночи/ Min.stay: </t>
    </r>
    <r>
      <rPr>
        <b/>
        <sz val="9"/>
        <color indexed="63"/>
        <rFont val="Times New Roman"/>
        <family val="1"/>
        <charset val="204"/>
      </rPr>
      <t>2</t>
    </r>
    <r>
      <rPr>
        <sz val="9"/>
        <color indexed="63"/>
        <rFont val="Times New Roman"/>
        <family val="1"/>
        <charset val="204"/>
      </rPr>
      <t xml:space="preserve"> nights</t>
    </r>
  </si>
  <si>
    <r>
      <t xml:space="preserve">Бронирование может быть отменено без штрафных санкций за </t>
    </r>
    <r>
      <rPr>
        <b/>
        <sz val="9"/>
        <rFont val="Times New Roman"/>
        <family val="1"/>
      </rPr>
      <t>24</t>
    </r>
    <r>
      <rPr>
        <sz val="9"/>
        <rFont val="Times New Roman"/>
        <family val="1"/>
      </rPr>
      <t xml:space="preserve"> часа до заезда. Отмена после указанного времени – штраф в размере стоимости первой ночи проживания/
The reservation can be canceled without penalty up to </t>
    </r>
    <r>
      <rPr>
        <b/>
        <sz val="9"/>
        <rFont val="Times New Roman"/>
        <family val="1"/>
      </rPr>
      <t>24</t>
    </r>
    <r>
      <rPr>
        <sz val="9"/>
        <rFont val="Times New Roman"/>
        <family val="1"/>
      </rPr>
      <t xml:space="preserve"> hours before arrival. Cancellation after the specified time - a penalty - the cost of the first night of stay.</t>
    </r>
  </si>
  <si>
    <t>Специальный тариф "Отдыхай и катай"/ "Rest and Ski" special rates</t>
  </si>
  <si>
    <r>
      <t>Дневной спортивный ски-пасс на каждый день проживания в отеле</t>
    </r>
    <r>
      <rPr>
        <b/>
        <i/>
        <sz val="9"/>
        <rFont val="Times New Roman"/>
        <family val="1"/>
        <charset val="204"/>
      </rPr>
      <t>*</t>
    </r>
    <r>
      <rPr>
        <b/>
        <sz val="9"/>
        <rFont val="Times New Roman"/>
        <family val="1"/>
        <charset val="204"/>
      </rPr>
      <t xml:space="preserve">/ </t>
    </r>
    <r>
      <rPr>
        <sz val="9"/>
        <rFont val="Times New Roman"/>
        <family val="1"/>
        <charset val="204"/>
      </rPr>
      <t>Ski-pass (sporty) on a daily basis</t>
    </r>
    <r>
      <rPr>
        <b/>
        <i/>
        <sz val="9"/>
        <rFont val="Times New Roman"/>
        <family val="1"/>
        <charset val="204"/>
      </rPr>
      <t>*</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</si>
  <si>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Детские ски-пассы докупаются отдельно.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r>
  </si>
  <si>
    <t>Тарифы на дополнительные ски-пассы (для доп. мест)/ Rates for additional ski passes (for extra beds):</t>
  </si>
  <si>
    <r>
      <rPr>
        <b/>
        <sz val="9"/>
        <color indexed="8"/>
        <rFont val="Times New Roman"/>
        <family val="1"/>
        <charset val="204"/>
      </rPr>
      <t>11.01.2021-11.04.2021</t>
    </r>
    <r>
      <rPr>
        <sz val="9"/>
        <color indexed="8"/>
        <rFont val="Times New Roman"/>
        <family val="1"/>
        <charset val="204"/>
      </rPr>
      <t xml:space="preserve"> - </t>
    </r>
    <r>
      <rPr>
        <b/>
        <sz val="9"/>
        <color indexed="8"/>
        <rFont val="Times New Roman"/>
        <family val="1"/>
        <charset val="204"/>
      </rPr>
      <t>1700</t>
    </r>
    <r>
      <rPr>
        <sz val="9"/>
        <color indexed="8"/>
        <rFont val="Times New Roman"/>
        <family val="1"/>
        <charset val="204"/>
      </rPr>
      <t xml:space="preserve"> рублей - взрослый </t>
    </r>
    <r>
      <rPr>
        <b/>
        <sz val="9"/>
        <color indexed="8"/>
        <rFont val="Times New Roman"/>
        <family val="1"/>
        <charset val="204"/>
      </rPr>
      <t>950</t>
    </r>
    <r>
      <rPr>
        <sz val="9"/>
        <color indexed="8"/>
        <rFont val="Times New Roman"/>
        <family val="1"/>
        <charset val="204"/>
      </rPr>
      <t xml:space="preserve"> рублей - детский/ </t>
    </r>
    <r>
      <rPr>
        <b/>
        <sz val="9"/>
        <color indexed="8"/>
        <rFont val="Times New Roman"/>
        <family val="1"/>
        <charset val="204"/>
      </rPr>
      <t>11.01.2021-11.04.2021 - 1700</t>
    </r>
    <r>
      <rPr>
        <sz val="9"/>
        <color indexed="8"/>
        <rFont val="Times New Roman"/>
        <family val="1"/>
        <charset val="204"/>
      </rPr>
      <t xml:space="preserve">  rubles - adult, </t>
    </r>
    <r>
      <rPr>
        <b/>
        <sz val="9"/>
        <color indexed="8"/>
        <rFont val="Times New Roman"/>
        <family val="1"/>
        <charset val="204"/>
      </rPr>
      <t>950</t>
    </r>
    <r>
      <rPr>
        <sz val="9"/>
        <color indexed="8"/>
        <rFont val="Times New Roman"/>
        <family val="1"/>
        <charset val="204"/>
      </rPr>
      <t xml:space="preserve"> - child.</t>
    </r>
  </si>
  <si>
    <t>22.01.2021-31.01.2021</t>
  </si>
  <si>
    <t>20.12.2020-24.12.2020</t>
  </si>
  <si>
    <t>Без завтрака/ Room only</t>
  </si>
  <si>
    <t>Дополнительно единоразово оплачивается купонная книга по тарифу 1700 руб. за взрослого гостя, 950 руб за ребенка от 7 до 12 лет.</t>
  </si>
  <si>
    <r>
      <t xml:space="preserve">Период продажи: </t>
    </r>
    <r>
      <rPr>
        <b/>
        <sz val="9"/>
        <rFont val="Times New Roman"/>
        <family val="1"/>
        <charset val="204"/>
      </rPr>
      <t>с 25.02.2021 - 10.04.2021​</t>
    </r>
    <r>
      <rPr>
        <sz val="9"/>
        <rFont val="Times New Roman"/>
        <family val="1"/>
        <charset val="204"/>
      </rPr>
      <t xml:space="preserve">/ Period of sales: </t>
    </r>
    <r>
      <rPr>
        <b/>
        <sz val="9"/>
        <rFont val="Times New Roman"/>
        <family val="1"/>
        <charset val="204"/>
      </rPr>
      <t>с 25.02.2021 - 10.04.2021​</t>
    </r>
  </si>
  <si>
    <r>
      <t xml:space="preserve">Период проживания: </t>
    </r>
    <r>
      <rPr>
        <b/>
        <sz val="9"/>
        <rFont val="Times New Roman"/>
        <family val="1"/>
        <charset val="204"/>
      </rPr>
      <t xml:space="preserve">с 19.03.20201 - 11.04.2020​1 </t>
    </r>
    <r>
      <rPr>
        <sz val="9"/>
        <rFont val="Times New Roman"/>
        <family val="1"/>
        <charset val="204"/>
      </rPr>
      <t xml:space="preserve">/ Period of stay: </t>
    </r>
    <r>
      <rPr>
        <b/>
        <sz val="9"/>
        <rFont val="Times New Roman"/>
        <family val="1"/>
        <charset val="204"/>
      </rPr>
      <t>с 19.03.20201 - 11.04.2020​1</t>
    </r>
  </si>
  <si>
    <t>Пользование термальной зоной СПА и тренажерным залом/ free GYM and SPA;</t>
  </si>
  <si>
    <t>НДС 20% (в рублях) за номер в сутки/ VAT 20%;</t>
  </si>
  <si>
    <t xml:space="preserve">Купонная книга / Coupon book </t>
  </si>
  <si>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Credit card guarantee is required</t>
    </r>
  </si>
  <si>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</si>
  <si>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t>the reservation can be canceled without penalty up to 24 hours before arrival. Cancellation after the specified time - a penalty - the cost of the first night of stay.</t>
  </si>
  <si>
    <r>
      <t xml:space="preserve">По купонной книге в предложение </t>
    </r>
    <r>
      <rPr>
        <b/>
        <sz val="10"/>
        <rFont val="Times New Roman"/>
        <family val="1"/>
        <charset val="204"/>
      </rPr>
      <t>«Яркие Весенние Каникулы»</t>
    </r>
    <r>
      <rPr>
        <sz val="10"/>
        <rFont val="Times New Roman"/>
        <family val="1"/>
        <charset val="204"/>
      </rPr>
      <t xml:space="preserve"> входят </t>
    </r>
    <r>
      <rPr>
        <i/>
        <sz val="10"/>
        <rFont val="Times New Roman"/>
        <family val="1"/>
        <charset val="204"/>
      </rPr>
      <t>бесплатно*</t>
    </r>
    <r>
      <rPr>
        <sz val="10"/>
        <rFont val="Times New Roman"/>
        <family val="1"/>
        <charset val="204"/>
      </rPr>
      <t>:</t>
    </r>
  </si>
  <si>
    <r>
      <t>1.</t>
    </r>
    <r>
      <rPr>
        <sz val="10"/>
        <rFont val="Times New Roman"/>
        <family val="1"/>
        <charset val="204"/>
      </rPr>
      <t>      Спортивный дневной ски-пасс</t>
    </r>
  </si>
  <si>
    <r>
      <t>2.</t>
    </r>
    <r>
      <rPr>
        <sz val="10"/>
        <rFont val="Times New Roman"/>
        <family val="1"/>
        <charset val="204"/>
      </rPr>
      <t>      Бесплатная фитнесс-тренировка  в группе</t>
    </r>
  </si>
  <si>
    <r>
      <t>3.</t>
    </r>
    <r>
      <rPr>
        <sz val="10"/>
        <rFont val="Times New Roman"/>
        <family val="1"/>
        <charset val="204"/>
      </rPr>
      <t>      Прокат городского велосипеда на день</t>
    </r>
  </si>
  <si>
    <r>
      <t>4.</t>
    </r>
    <r>
      <rPr>
        <sz val="10"/>
        <rFont val="Times New Roman"/>
        <family val="1"/>
        <charset val="204"/>
      </rPr>
      <t>      Аттракцион «Колесо Времени»</t>
    </r>
  </si>
  <si>
    <r>
      <t>5.</t>
    </r>
    <r>
      <rPr>
        <sz val="10"/>
        <rFont val="Times New Roman"/>
        <family val="1"/>
        <charset val="204"/>
      </rPr>
      <t>      Аттракцион «Богатырские Гонки»</t>
    </r>
  </si>
  <si>
    <r>
      <t>6.</t>
    </r>
    <r>
      <rPr>
        <sz val="10"/>
        <rFont val="Times New Roman"/>
        <family val="1"/>
        <charset val="204"/>
      </rPr>
      <t>      Посещение музея современного творчества "ОЛГИЗ"</t>
    </r>
  </si>
  <si>
    <r>
      <t>7.</t>
    </r>
    <r>
      <rPr>
        <sz val="10"/>
        <rFont val="Times New Roman"/>
        <family val="1"/>
        <charset val="204"/>
      </rPr>
      <t>      Театрализованная экскурсии «ФАРОЛЕРО» в Красной Поляне</t>
    </r>
  </si>
  <si>
    <r>
      <t>8.</t>
    </r>
    <r>
      <rPr>
        <sz val="10"/>
        <rFont val="Times New Roman"/>
        <family val="1"/>
        <charset val="204"/>
      </rPr>
      <t>      1 час игры в Киберспортивном клубе COLIZEUM</t>
    </r>
  </si>
  <si>
    <r>
      <t>9.</t>
    </r>
    <r>
      <rPr>
        <sz val="10"/>
        <rFont val="Times New Roman"/>
        <family val="1"/>
        <charset val="204"/>
      </rPr>
      <t>      Посещение фермы оленей для одного взрослого или ребенка (при покупке билета в Wonder Land)</t>
    </r>
  </si>
  <si>
    <t>10.  Заточка канта или горячее нанесение парафина (на выбор) в ски-сервисе</t>
  </si>
  <si>
    <t>Специальный тариф "Яркие весенние каникулы"</t>
  </si>
  <si>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Детские ски-пассы докупаются отдельно.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r>
  </si>
  <si>
    <r>
      <t xml:space="preserve">Период продажи: </t>
    </r>
    <r>
      <rPr>
        <b/>
        <sz val="9"/>
        <rFont val="Times New Roman"/>
        <family val="1"/>
        <charset val="204"/>
      </rPr>
      <t>08.10.2020 - 28.04.2021</t>
    </r>
    <r>
      <rPr>
        <sz val="9"/>
        <rFont val="Times New Roman"/>
        <family val="1"/>
        <charset val="204"/>
      </rPr>
      <t xml:space="preserve">/ Period of sales: </t>
    </r>
    <r>
      <rPr>
        <b/>
        <sz val="9"/>
        <rFont val="Times New Roman"/>
        <family val="1"/>
        <charset val="204"/>
      </rPr>
      <t>08.10.2020 - 28.04.2021</t>
    </r>
  </si>
  <si>
    <r>
      <t xml:space="preserve">Период проживания: </t>
    </r>
    <r>
      <rPr>
        <b/>
        <sz val="9"/>
        <rFont val="Times New Roman"/>
        <family val="1"/>
        <charset val="204"/>
      </rPr>
      <t>20.12.2020 - 30.04.2021</t>
    </r>
    <r>
      <rPr>
        <sz val="9"/>
        <rFont val="Times New Roman"/>
        <family val="1"/>
        <charset val="204"/>
      </rPr>
      <t xml:space="preserve">​/ Period of stay: </t>
    </r>
    <r>
      <rPr>
        <b/>
        <sz val="9"/>
        <rFont val="Times New Roman"/>
        <family val="1"/>
        <charset val="204"/>
      </rPr>
      <t>20.12.2020 - 30.04.2021</t>
    </r>
  </si>
  <si>
    <t>1 дневной спортивный ски-пасс в любой день размещения*/ 1 Ski-pass (sporty) per person per stay*</t>
  </si>
  <si>
    <r>
      <rPr>
        <b/>
        <sz val="9"/>
        <color theme="1"/>
        <rFont val="Times New Roman"/>
        <family val="1"/>
        <charset val="204"/>
      </rPr>
      <t>11.01.2021-11.04.2021</t>
    </r>
    <r>
      <rPr>
        <sz val="9"/>
        <color theme="1"/>
        <rFont val="Times New Roman"/>
        <family val="1"/>
        <charset val="204"/>
      </rPr>
      <t xml:space="preserve"> - </t>
    </r>
    <r>
      <rPr>
        <b/>
        <sz val="9"/>
        <color theme="1"/>
        <rFont val="Times New Roman"/>
        <family val="1"/>
        <charset val="204"/>
      </rPr>
      <t>1700</t>
    </r>
    <r>
      <rPr>
        <sz val="9"/>
        <color theme="1"/>
        <rFont val="Times New Roman"/>
        <family val="1"/>
        <charset val="204"/>
      </rPr>
      <t xml:space="preserve"> рублей - взрослый </t>
    </r>
    <r>
      <rPr>
        <b/>
        <sz val="9"/>
        <color theme="1"/>
        <rFont val="Times New Roman"/>
        <family val="1"/>
        <charset val="204"/>
      </rPr>
      <t>950</t>
    </r>
    <r>
      <rPr>
        <sz val="9"/>
        <color theme="1"/>
        <rFont val="Times New Roman"/>
        <family val="1"/>
        <charset val="204"/>
      </rPr>
      <t xml:space="preserve"> рублей - детский/ </t>
    </r>
    <r>
      <rPr>
        <b/>
        <sz val="9"/>
        <color theme="1"/>
        <rFont val="Times New Roman"/>
        <family val="1"/>
        <charset val="204"/>
      </rPr>
      <t>11.01.2021-11.04.2021 - 1700</t>
    </r>
    <r>
      <rPr>
        <sz val="9"/>
        <color theme="1"/>
        <rFont val="Times New Roman"/>
        <family val="1"/>
        <charset val="204"/>
      </rPr>
      <t xml:space="preserve">  rubles - adult, </t>
    </r>
    <r>
      <rPr>
        <b/>
        <sz val="9"/>
        <color theme="1"/>
        <rFont val="Times New Roman"/>
        <family val="1"/>
        <charset val="204"/>
      </rPr>
      <t>950</t>
    </r>
    <r>
      <rPr>
        <sz val="9"/>
        <color theme="1"/>
        <rFont val="Times New Roman"/>
        <family val="1"/>
        <charset val="204"/>
      </rPr>
      <t xml:space="preserve"> - child.</t>
    </r>
  </si>
  <si>
    <r>
      <rPr>
        <b/>
        <sz val="9"/>
        <color theme="1"/>
        <rFont val="Times New Roman"/>
        <family val="1"/>
        <charset val="204"/>
      </rPr>
      <t>12.04.2021-30.04.2021</t>
    </r>
    <r>
      <rPr>
        <sz val="9"/>
        <color theme="1"/>
        <rFont val="Times New Roman"/>
        <family val="1"/>
        <charset val="204"/>
      </rPr>
      <t xml:space="preserve"> - </t>
    </r>
    <r>
      <rPr>
        <b/>
        <sz val="9"/>
        <color theme="1"/>
        <rFont val="Times New Roman"/>
        <family val="1"/>
        <charset val="204"/>
      </rPr>
      <t>1100</t>
    </r>
    <r>
      <rPr>
        <sz val="9"/>
        <color theme="1"/>
        <rFont val="Times New Roman"/>
        <family val="1"/>
        <charset val="204"/>
      </rPr>
      <t xml:space="preserve"> рублей - взрослый </t>
    </r>
    <r>
      <rPr>
        <b/>
        <sz val="9"/>
        <color theme="1"/>
        <rFont val="Times New Roman"/>
        <family val="1"/>
        <charset val="204"/>
      </rPr>
      <t>600</t>
    </r>
    <r>
      <rPr>
        <sz val="9"/>
        <color theme="1"/>
        <rFont val="Times New Roman"/>
        <family val="1"/>
        <charset val="204"/>
      </rPr>
      <t xml:space="preserve"> рублей - детский/ </t>
    </r>
    <r>
      <rPr>
        <b/>
        <sz val="9"/>
        <color theme="1"/>
        <rFont val="Times New Roman"/>
        <family val="1"/>
        <charset val="204"/>
      </rPr>
      <t>12.04.2021-30.04.2021 - 1100</t>
    </r>
    <r>
      <rPr>
        <sz val="9"/>
        <color theme="1"/>
        <rFont val="Times New Roman"/>
        <family val="1"/>
        <charset val="204"/>
      </rPr>
      <t xml:space="preserve">  rubles - adult, </t>
    </r>
    <r>
      <rPr>
        <b/>
        <sz val="9"/>
        <color theme="1"/>
        <rFont val="Times New Roman"/>
        <family val="1"/>
        <charset val="204"/>
      </rPr>
      <t>600</t>
    </r>
    <r>
      <rPr>
        <sz val="9"/>
        <color theme="1"/>
        <rFont val="Times New Roman"/>
        <family val="1"/>
        <charset val="204"/>
      </rPr>
      <t xml:space="preserve"> - child.</t>
    </r>
  </si>
  <si>
    <r>
      <t xml:space="preserve">Период продажи: </t>
    </r>
    <r>
      <rPr>
        <b/>
        <sz val="9"/>
        <rFont val="Times New Roman"/>
        <family val="1"/>
        <charset val="204"/>
      </rPr>
      <t>01.04.2021 - 29.09.2021</t>
    </r>
    <r>
      <rPr>
        <sz val="9"/>
        <rFont val="Times New Roman"/>
        <family val="1"/>
        <charset val="204"/>
      </rPr>
      <t xml:space="preserve">/ Period of sales: </t>
    </r>
    <r>
      <rPr>
        <b/>
        <sz val="9"/>
        <rFont val="Times New Roman"/>
        <family val="1"/>
        <charset val="204"/>
      </rPr>
      <t>01.04.2021 - 29.09.2021</t>
    </r>
  </si>
  <si>
    <r>
      <t>В предложение «Зарядись энергией гор» входят </t>
    </r>
    <r>
      <rPr>
        <b/>
        <i/>
        <sz val="8"/>
        <color rgb="FF000000"/>
        <rFont val="Verdana"/>
        <family val="2"/>
        <charset val="204"/>
      </rPr>
      <t>бесплатно</t>
    </r>
    <r>
      <rPr>
        <b/>
        <sz val="8"/>
        <color rgb="FF000000"/>
        <rFont val="Verdana"/>
        <family val="2"/>
        <charset val="204"/>
      </rPr>
      <t> </t>
    </r>
    <r>
      <rPr>
        <sz val="8"/>
        <color rgb="FF000000"/>
        <rFont val="Verdana"/>
        <family val="2"/>
        <charset val="204"/>
      </rPr>
      <t>хиты летнего сезона (для проживающих гостей в отеле):</t>
    </r>
  </si>
  <si>
    <t>А также купонная книга предоставляет дополнительные скидки на многочисленные платные активности Курорта.</t>
  </si>
  <si>
    <t>* Услуги и бонусы предложения действуют только в период проживания и предоставляются однократно, согласно условиям в купонной книге.</t>
  </si>
  <si>
    <t>Купонная книга выдается при заселении из расчета: 1 номер = 1 книга.</t>
  </si>
  <si>
    <r>
      <t>Политика отмены: </t>
    </r>
    <r>
      <rPr>
        <sz val="8"/>
        <color rgb="FF000000"/>
        <rFont val="Verdana"/>
        <family val="2"/>
        <charset val="204"/>
      </rPr>
      <t>Бесплатная отмена бронирования возможна за сутки до заезда. В случае отмены бронирования позднее этого срока взимается оплата за одну ночь пребывания. </t>
    </r>
  </si>
  <si>
    <r>
      <rPr>
        <b/>
        <sz val="9"/>
        <color indexed="8"/>
        <rFont val="Times New Roman"/>
        <family val="1"/>
        <charset val="204"/>
      </rPr>
      <t>1700</t>
    </r>
    <r>
      <rPr>
        <sz val="9"/>
        <color indexed="8"/>
        <rFont val="Times New Roman"/>
        <family val="1"/>
        <charset val="204"/>
      </rPr>
      <t xml:space="preserve"> рублей - взрослый, </t>
    </r>
    <r>
      <rPr>
        <b/>
        <sz val="9"/>
        <color indexed="8"/>
        <rFont val="Times New Roman"/>
        <family val="1"/>
        <charset val="204"/>
      </rPr>
      <t>950</t>
    </r>
    <r>
      <rPr>
        <sz val="9"/>
        <color indexed="8"/>
        <rFont val="Times New Roman"/>
        <family val="1"/>
        <charset val="204"/>
      </rPr>
      <t xml:space="preserve"> рублей - детский/ </t>
    </r>
    <r>
      <rPr>
        <b/>
        <sz val="9"/>
        <color indexed="8"/>
        <rFont val="Times New Roman"/>
        <family val="1"/>
        <charset val="204"/>
      </rPr>
      <t>1700</t>
    </r>
    <r>
      <rPr>
        <sz val="9"/>
        <color indexed="8"/>
        <rFont val="Times New Roman"/>
        <family val="1"/>
        <charset val="204"/>
      </rPr>
      <t xml:space="preserve"> adult, </t>
    </r>
    <r>
      <rPr>
        <b/>
        <sz val="9"/>
        <color indexed="8"/>
        <rFont val="Times New Roman"/>
        <family val="1"/>
        <charset val="204"/>
      </rPr>
      <t>950</t>
    </r>
    <r>
      <rPr>
        <sz val="9"/>
        <color indexed="8"/>
        <rFont val="Times New Roman"/>
        <family val="1"/>
        <charset val="204"/>
      </rPr>
      <t xml:space="preserve"> rubles - child;</t>
    </r>
  </si>
  <si>
    <t>Бесплатное размещение 2 детей возрастом до 12 лет, включая завтрак и посещение СПА</t>
  </si>
  <si>
    <r>
      <t xml:space="preserve">Период проживания: </t>
    </r>
    <r>
      <rPr>
        <b/>
        <sz val="9"/>
        <rFont val="Times New Roman"/>
        <family val="1"/>
        <charset val="204"/>
      </rPr>
      <t>01.06.2021 - 30.09.2021​</t>
    </r>
    <r>
      <rPr>
        <sz val="9"/>
        <rFont val="Times New Roman"/>
        <family val="1"/>
        <charset val="204"/>
      </rPr>
      <t xml:space="preserve">/ Period of stay: </t>
    </r>
    <r>
      <rPr>
        <b/>
        <sz val="9"/>
        <rFont val="Times New Roman"/>
        <family val="1"/>
        <charset val="204"/>
      </rPr>
      <t>01.06.2021 - 30.09.2021​</t>
    </r>
  </si>
  <si>
    <t xml:space="preserve">*Пляж функционирует с 01.06.2021-30.09.2021,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</si>
  <si>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BAR -10%</t>
  </si>
  <si>
    <t>OPEN RATES/ Специальный тариф "Зарядись энергией гор"</t>
  </si>
  <si>
    <t>Купонная книга с 13 бесплатными активностями курорта и скидками на другие акции</t>
  </si>
  <si>
    <t>8.  Билеты на посещение аттракциона «КОЛЕСО ВРЕМЕНИ» (за 1 руб) (Сочи Парк) / Tickets for visiting the attraction "WHEEL OF TIME" (for 1 rub) (Sochi Park)</t>
  </si>
  <si>
    <t xml:space="preserve">9.  Тестовый спуск по трассам байк-парка / Bike park test downhill   </t>
  </si>
  <si>
    <t>10.  Прокат городского велосипеда на 1 час / City bike rental for 1 hour</t>
  </si>
  <si>
    <t>11.  Кормление оленя ягелем на Ферме северных оленей / Reindeer feeding with a moss at the Reindeer Farm</t>
  </si>
  <si>
    <t>12.  1 час проката роликов, скейта или беговела в Tirol Club / Roller, skate or balance bike rental at Tirol Club for 1 hour</t>
  </si>
  <si>
    <t>13. 1 круг катания на аттракционе «Богатырские гонки» (Сочи Парк) / Ticket for the attraction "Bogatyr Races" (Sochi Park)</t>
  </si>
  <si>
    <t>1.  Посещение обзорной экскурсии по курорту в группе, по предварительной записи / Resort sightseeing tour in a group, by appointment</t>
  </si>
  <si>
    <t>2. ПРОГУЛОЧНЫЙ БИЛЕТ до водопада Поликаря / Walking ticket to the Polikarya waterfall</t>
  </si>
  <si>
    <t xml:space="preserve">3.  Групповая ФИТНЕС-ТРЕНИРОВКА / Group FITNESS TRAINING </t>
  </si>
  <si>
    <t>4.  Мастер-класс Академии райдеров по катанию на скейтбордах и роликах / Master class of the Academy of Riders in skateboarding and rollerblading</t>
  </si>
  <si>
    <t>5.  ЭКСКУРСИЯ В ЛАБОРАТОРИЮ натуральной косметики LíA craft cosmetics / EXCURSION TO THE LABORATORY of natural cosmetics LíA craft cosmetics</t>
  </si>
  <si>
    <r>
      <t>6. ПРОКАТ САМОКАТА</t>
    </r>
    <r>
      <rPr>
        <sz val="11"/>
        <color theme="1"/>
        <rFont val="Calibri"/>
        <family val="2"/>
        <charset val="204"/>
        <scheme val="minor"/>
      </rPr>
      <t xml:space="preserve"> на </t>
    </r>
    <r>
      <rPr>
        <sz val="9"/>
        <color theme="1"/>
        <rFont val="Verdana"/>
        <family val="2"/>
        <charset val="204"/>
      </rPr>
      <t>1</t>
    </r>
    <r>
      <rPr>
        <sz val="9"/>
        <color theme="1"/>
        <rFont val="Calibri"/>
        <family val="2"/>
        <charset val="204"/>
        <scheme val="minor"/>
      </rPr>
      <t xml:space="preserve"> </t>
    </r>
    <r>
      <rPr>
        <sz val="9"/>
        <color theme="1"/>
        <rFont val="Verdana"/>
        <family val="2"/>
        <charset val="204"/>
      </rPr>
      <t>час</t>
    </r>
    <r>
      <rPr>
        <sz val="11"/>
        <color theme="1"/>
        <rFont val="Calibri"/>
        <family val="2"/>
        <charset val="204"/>
        <scheme val="minor"/>
      </rPr>
      <t xml:space="preserve"> /</t>
    </r>
    <r>
      <rPr>
        <sz val="8"/>
        <color theme="1"/>
        <rFont val="Verdana"/>
        <family val="2"/>
        <charset val="204"/>
      </rPr>
      <t xml:space="preserve"> </t>
    </r>
    <r>
      <rPr>
        <sz val="9"/>
        <color theme="1"/>
        <rFont val="Verdana"/>
        <family val="2"/>
        <charset val="204"/>
      </rPr>
      <t>Scooter rental for 1 hour</t>
    </r>
  </si>
  <si>
    <r>
      <t>7. Прокат беговелов на 1 час</t>
    </r>
    <r>
      <rPr>
        <sz val="11"/>
        <color theme="1"/>
        <rFont val="Calibri"/>
        <family val="2"/>
        <charset val="204"/>
        <scheme val="minor"/>
      </rPr>
      <t xml:space="preserve"> /</t>
    </r>
    <r>
      <rPr>
        <sz val="8"/>
        <color theme="1"/>
        <rFont val="Verdana"/>
        <family val="2"/>
        <charset val="204"/>
      </rPr>
      <t xml:space="preserve"> Balance bike</t>
    </r>
    <r>
      <rPr>
        <sz val="9"/>
        <color theme="1"/>
        <rFont val="Verdana"/>
        <family val="2"/>
        <charset val="204"/>
      </rPr>
      <t xml:space="preserve"> rental for 1 hour</t>
    </r>
  </si>
  <si>
    <t>Трансфер на пляж Имеретинский</t>
  </si>
  <si>
    <t>Премиум Делюкс/ Deluxe Premium</t>
  </si>
  <si>
    <r>
      <t xml:space="preserve">Мин срок бронирования до заезда: </t>
    </r>
    <r>
      <rPr>
        <b/>
        <sz val="9"/>
        <color theme="1"/>
        <rFont val="Times New Roman"/>
        <family val="1"/>
        <charset val="204"/>
      </rPr>
      <t>7</t>
    </r>
    <r>
      <rPr>
        <sz val="9"/>
        <color theme="1"/>
        <rFont val="Times New Roman"/>
        <family val="1"/>
        <charset val="204"/>
      </rPr>
      <t xml:space="preserve"> </t>
    </r>
    <r>
      <rPr>
        <sz val="9"/>
        <color indexed="8"/>
        <rFont val="Times New Roman"/>
        <family val="1"/>
        <charset val="204"/>
      </rPr>
      <t xml:space="preserve">дней/ Min. Booking period before arrival: </t>
    </r>
    <r>
      <rPr>
        <b/>
        <sz val="9"/>
        <color indexed="8"/>
        <rFont val="Times New Roman"/>
        <family val="1"/>
        <charset val="204"/>
      </rPr>
      <t>7</t>
    </r>
    <r>
      <rPr>
        <sz val="9"/>
        <color indexed="8"/>
        <rFont val="Times New Roman"/>
        <family val="1"/>
        <charset val="204"/>
      </rPr>
      <t xml:space="preserve"> days.</t>
    </r>
  </si>
  <si>
    <t>NETTO   Специальный тариф "Зарядись энергией гор"</t>
  </si>
  <si>
    <t>NETTO     Специальный тариф "Зарядись энергией гор"</t>
  </si>
  <si>
    <t xml:space="preserve">  Специальный тариф "Зарядись энергией гор"</t>
  </si>
  <si>
    <r>
      <t xml:space="preserve">Дополнительно ЕДИНОРАЗОВО добавляется стоимость купонной книги для каждого взрослого и ребенка, стоимость - 800 взрослый / 600 детский. При размещении дополнительных гостей, также ЕДИНОРАЗОВО добавляется стоимость купонной книжки на каждого гостя - 800 взрослый/600 детский. </t>
    </r>
    <r>
      <rPr>
        <b/>
        <sz val="11"/>
        <color rgb="FFFF0000"/>
        <rFont val="Calibri"/>
        <family val="2"/>
        <charset val="204"/>
      </rPr>
      <t>Стоимость купонных книг на всех взрослых и детей просим сразу добавлять в заявку</t>
    </r>
  </si>
  <si>
    <t>Желтым цветом выделены изменения периодов / стоимости / информации номеров, прошу проверить.</t>
  </si>
  <si>
    <t>Представительский люкс с джакузи и террасой/ Executive Suite with jacuzzi and terrace</t>
  </si>
  <si>
    <t xml:space="preserve">от 1 до 2 </t>
  </si>
  <si>
    <t>Люкс Гранд с рабочим кабинетом/ Grand Suite with office</t>
  </si>
  <si>
    <t>comission rate</t>
  </si>
  <si>
    <t>Подъем на канатной дороге до уровня 960м. / Free of charge access to a cable car "Krasnaya Polyana" К-1  (Polyana 540 - Polyana 960);</t>
  </si>
  <si>
    <t>Проживание в номере выбранной категории, с высокоскоростным доступом WiFi / Accommodation in a room of the selected category, with WiFi</t>
  </si>
  <si>
    <t>Пользование Сауной (для несовершеннолетних детей доступ в сопровождении взрослых) / Use of the Sauna (for underage children access accompanied by adults</t>
  </si>
  <si>
    <t>Пользование тренажерным залом; / Use of the gym</t>
  </si>
  <si>
    <t>Специальный тариф "Отдыхай и Катай"/  "Rest and Ski" special rates</t>
  </si>
  <si>
    <t>ски-пасс 1 гость</t>
  </si>
  <si>
    <t>ски-пасс 2 гостя</t>
  </si>
  <si>
    <t xml:space="preserve"> доп место (взр) + ски-пасс</t>
  </si>
  <si>
    <t xml:space="preserve">OPEN RATE </t>
  </si>
  <si>
    <r>
      <t xml:space="preserve">comission rate </t>
    </r>
    <r>
      <rPr>
        <b/>
        <sz val="9"/>
        <color rgb="FFFF0000"/>
        <rFont val="Times New Roman"/>
        <family val="1"/>
        <charset val="204"/>
      </rPr>
      <t>БЕЗ СКИ-ПАССОВ</t>
    </r>
  </si>
  <si>
    <t xml:space="preserve"> СТОИМОСТЬ СКИ-ПАССОВ</t>
  </si>
  <si>
    <t>НДС, предусмотренный НК РФ / VAT provided for by the Tax Code of the Russian Federation</t>
  </si>
  <si>
    <t>NETTO18</t>
  </si>
  <si>
    <t>NETTO15</t>
  </si>
  <si>
    <t xml:space="preserve">Тариф "Раннее бронирование" NETTO RATES </t>
  </si>
  <si>
    <r>
      <t xml:space="preserve">NETTO RATES  FIT20 </t>
    </r>
    <r>
      <rPr>
        <b/>
        <sz val="9"/>
        <color rgb="FFFF0000"/>
        <rFont val="Times New Roman"/>
        <family val="1"/>
        <charset val="204"/>
      </rPr>
      <t xml:space="preserve">     БЕЗ СКИ-ПАССОВ</t>
    </r>
  </si>
  <si>
    <t>Бесплатное размещение 2 детей возрастом до 12 лет, включая завтрак и дополнительное место</t>
  </si>
  <si>
    <r>
      <t>1 прогулочный ски-пасс в любой день размещения</t>
    </r>
    <r>
      <rPr>
        <i/>
        <sz val="9"/>
        <rFont val="Times New Roman"/>
        <family val="1"/>
        <charset val="204"/>
      </rPr>
      <t>*</t>
    </r>
    <r>
      <rPr>
        <sz val="9"/>
        <rFont val="Times New Roman"/>
        <family val="1"/>
        <charset val="204"/>
      </rPr>
      <t>/ 1 ski-pass per person per stay</t>
    </r>
    <r>
      <rPr>
        <i/>
        <sz val="9"/>
        <rFont val="Times New Roman"/>
        <family val="1"/>
        <charset val="204"/>
      </rPr>
      <t>*</t>
    </r>
  </si>
  <si>
    <t>Тарифы на дополнительные прогулочные ски-пассы (для доп. мест)/ Rates for additional ski passes (for extra beds):</t>
  </si>
  <si>
    <t>действует для всех гостей, проживающих в номере</t>
  </si>
  <si>
    <t>for all guests staying in the room</t>
  </si>
  <si>
    <t>для всех гостей в номере</t>
  </si>
  <si>
    <t>for all guests in the room</t>
  </si>
  <si>
    <t>NETTO 15</t>
  </si>
  <si>
    <t>NETTO18 + 25 руб</t>
  </si>
  <si>
    <t xml:space="preserve">Тариф "Раннее бронирование" NETTO RATES  + 25 </t>
  </si>
  <si>
    <t>Завтрак в ресторане Green &amp; Grill – по системе «Шведский стол»;Breakfast in the restaurant Green &amp; Grill  ("Buffet")</t>
  </si>
  <si>
    <r>
      <t xml:space="preserve">Бронирование может быть отменено без штрафных санкций за </t>
    </r>
    <r>
      <rPr>
        <b/>
        <sz val="9"/>
        <color theme="1"/>
        <rFont val="Times New Roman"/>
        <family val="1"/>
        <charset val="204"/>
      </rPr>
      <t>24</t>
    </r>
    <r>
      <rPr>
        <sz val="9"/>
        <color theme="1"/>
        <rFont val="Times New Roman"/>
        <family val="1"/>
        <charset val="204"/>
      </rPr>
      <t xml:space="preserve"> часа до заезда. Отмена после указанного времени – штраф в размере стоимости первой ночи проживания. The reservation can be canceled without penalty up to </t>
    </r>
    <r>
      <rPr>
        <b/>
        <sz val="9"/>
        <color theme="1"/>
        <rFont val="Times New Roman"/>
        <family val="1"/>
        <charset val="204"/>
      </rPr>
      <t>24</t>
    </r>
    <r>
      <rPr>
        <sz val="9"/>
        <color theme="1"/>
        <rFont val="Times New Roman"/>
        <family val="1"/>
        <charset val="204"/>
      </rPr>
      <t xml:space="preserve"> hours before arrival. Cancellation after the specified time - a penalty - the cost of the first night of stay. </t>
    </r>
  </si>
  <si>
    <t>NETTO RATES 25%</t>
  </si>
  <si>
    <t>Comission RATE 12%</t>
  </si>
  <si>
    <r>
      <t xml:space="preserve">NETTO RATES  FIT20 </t>
    </r>
    <r>
      <rPr>
        <b/>
        <sz val="9"/>
        <color rgb="FFFF0000"/>
        <rFont val="Times New Roman"/>
        <family val="1"/>
        <charset val="204"/>
      </rPr>
      <t xml:space="preserve">    + 25 </t>
    </r>
  </si>
  <si>
    <t>NETTO 20 +25</t>
  </si>
  <si>
    <t>2. Transfer to the Black Sea coast</t>
  </si>
  <si>
    <r>
      <t xml:space="preserve"> Минимальный срок проживания: </t>
    </r>
    <r>
      <rPr>
        <b/>
        <sz val="9"/>
        <color rgb="FFFF0000"/>
        <rFont val="Times New Roman"/>
        <family val="1"/>
        <charset val="204"/>
      </rPr>
      <t>4 дня / min stay - 4 days.</t>
    </r>
  </si>
  <si>
    <r>
      <t xml:space="preserve"> Максимальный срок проживания:</t>
    </r>
    <r>
      <rPr>
        <b/>
        <sz val="9"/>
        <color rgb="FFFF0000"/>
        <rFont val="Times New Roman"/>
        <family val="1"/>
        <charset val="204"/>
      </rPr>
      <t xml:space="preserve"> 4 дня / min stay - 4 days.</t>
    </r>
  </si>
  <si>
    <t>Специальный тариф "Stay&amp;Get 4=3"/  "Stay&amp;Get 4=3" special rates</t>
  </si>
  <si>
    <r>
      <t>Период продажи:</t>
    </r>
    <r>
      <rPr>
        <b/>
        <sz val="9"/>
        <rFont val="Times New Roman"/>
        <family val="1"/>
        <charset val="204"/>
      </rPr>
      <t xml:space="preserve"> 01.07.2023 - 31.08.2023</t>
    </r>
    <r>
      <rPr>
        <sz val="9"/>
        <rFont val="Times New Roman"/>
        <family val="1"/>
        <charset val="204"/>
      </rPr>
      <t xml:space="preserve">/ Period of sales: </t>
    </r>
    <r>
      <rPr>
        <b/>
        <sz val="9"/>
        <rFont val="Times New Roman"/>
        <family val="1"/>
        <charset val="204"/>
      </rPr>
      <t>01.07.2023 - 31.08.2023</t>
    </r>
  </si>
  <si>
    <r>
      <t>Период проживания:</t>
    </r>
    <r>
      <rPr>
        <b/>
        <sz val="9"/>
        <rFont val="Times New Roman"/>
        <family val="1"/>
        <charset val="204"/>
      </rPr>
      <t xml:space="preserve"> 11.07.2023 - 31.08.2023/</t>
    </r>
    <r>
      <rPr>
        <sz val="9"/>
        <rFont val="Times New Roman"/>
        <family val="1"/>
        <charset val="204"/>
      </rPr>
      <t xml:space="preserve"> Period of stay: </t>
    </r>
    <r>
      <rPr>
        <b/>
        <sz val="9"/>
        <rFont val="Times New Roman"/>
        <family val="1"/>
        <charset val="204"/>
      </rPr>
      <t>11.07.2023 - 31.08.2023</t>
    </r>
  </si>
  <si>
    <t>Специальный тариф "Яркие осенние каникулы"/ "Bright spring holidays" special rates</t>
  </si>
  <si>
    <r>
      <t xml:space="preserve">Период бронирования: </t>
    </r>
    <r>
      <rPr>
        <b/>
        <sz val="9"/>
        <rFont val="Times New Roman"/>
        <family val="1"/>
        <charset val="204"/>
      </rPr>
      <t>01.08.2023 - 30.11.2023</t>
    </r>
    <r>
      <rPr>
        <sz val="9"/>
        <rFont val="Times New Roman"/>
        <family val="1"/>
        <charset val="204"/>
      </rPr>
      <t>/ Period of sales:</t>
    </r>
    <r>
      <rPr>
        <b/>
        <sz val="9"/>
        <rFont val="Times New Roman"/>
        <family val="1"/>
        <charset val="204"/>
      </rPr>
      <t xml:space="preserve"> 01.08.2023 - 30.11.2023</t>
    </r>
  </si>
  <si>
    <r>
      <t>Период проживания:</t>
    </r>
    <r>
      <rPr>
        <b/>
        <sz val="9"/>
        <rFont val="Times New Roman"/>
        <family val="1"/>
        <charset val="204"/>
      </rPr>
      <t xml:space="preserve"> 01.10.2023 - 30.11.2023</t>
    </r>
    <r>
      <rPr>
        <sz val="9"/>
        <rFont val="Times New Roman"/>
        <family val="1"/>
        <charset val="204"/>
      </rPr>
      <t xml:space="preserve">/ Period of stay: </t>
    </r>
    <r>
      <rPr>
        <b/>
        <sz val="9"/>
        <rFont val="Times New Roman"/>
        <family val="1"/>
        <charset val="204"/>
      </rPr>
      <t>01.10.2023 - 30.11.2023</t>
    </r>
  </si>
  <si>
    <t>Дополнительно ЕДИНОРАЗОВО в стоимость заявки добавляются прогулочные ски-пассы  для каждого взрослого, стоимость - 1800 руб. При размещении дополнительных гостей, также ЕДИНОРАЗОВО добавляются в стоимость заявки прогулочные ски-пассы на каждого гостя - 1800 руб (взрослый). Стоимость прогулочных ски-пассов на всех взрослых просим сразу добавлять в заявку. Ски-пассы для детей предоставляются бесплатно. / Extra pay for ski-passes per every adult at once. Cost  - 1800 rub (per adult).  The cost of the ski-passes for each guest (at extra bed) is also added - 1800 rub (per adult). Please, add the cost of ski-passes for all adult to the application immediately. Ski passes for children are provided free of charge.</t>
  </si>
  <si>
    <r>
      <t xml:space="preserve">По купонной книге в предложение </t>
    </r>
    <r>
      <rPr>
        <b/>
        <sz val="10"/>
        <rFont val="Times New Roman"/>
        <family val="1"/>
        <charset val="204"/>
      </rPr>
      <t>«яркие осенние каникулы» входят </t>
    </r>
    <r>
      <rPr>
        <b/>
        <i/>
        <sz val="10"/>
        <rFont val="Times New Roman"/>
        <family val="1"/>
        <charset val="204"/>
      </rPr>
      <t>бесплатно*</t>
    </r>
    <r>
      <rPr>
        <b/>
        <sz val="10"/>
        <rFont val="Times New Roman"/>
        <family val="1"/>
        <charset val="204"/>
      </rPr>
      <t>:</t>
    </r>
  </si>
  <si>
    <t>According to the coupon book, the  ""bright autumn holidays"" offer includes free*:</t>
  </si>
  <si>
    <t>1800 рублей - взрослый/ 1800 rub - adult</t>
  </si>
  <si>
    <r>
      <t xml:space="preserve">В тарифе добавлена стоимость ски-пасса для каждого взрослого ЕЖЕДНЕВНО (стоимость по периодам указана в описании). 
При размещении дополнительных гостей, также ЕЖЕДНЕВНО добавляется стоимость ски-пасса на каждого взрослого гостя(стоимость по периодам указана в описании). </t>
    </r>
    <r>
      <rPr>
        <b/>
        <sz val="9"/>
        <color rgb="FFFF0000"/>
        <rFont val="Times New Roman"/>
        <family val="1"/>
        <charset val="204"/>
      </rPr>
      <t>С</t>
    </r>
    <r>
      <rPr>
        <b/>
        <sz val="10"/>
        <color rgb="FFFF0000"/>
        <rFont val="Calibri"/>
        <family val="2"/>
        <charset val="204"/>
      </rPr>
      <t xml:space="preserve">ки-пассы на детей гости приобретают на месте при заселении.  
</t>
    </r>
    <r>
      <rPr>
        <b/>
        <sz val="10"/>
        <rFont val="Calibri"/>
        <family val="2"/>
        <charset val="204"/>
      </rPr>
      <t>Special rates adds the cost of a ski pass for each adult DAILY (the cost by periods is indicated in the description).
When placing additional guests, the cost of a ski pass is also added DAILY for each adult guest (the cost by periods is indicated in the description). Guests purchase ski passes for children at the reception upon check-in.</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</si>
  <si>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В тарифе добавлена стоимость ски-пасса для каждого взрослого. </t>
    </r>
    <r>
      <rPr>
        <b/>
        <i/>
        <sz val="9"/>
        <color rgb="FFFF0000"/>
        <rFont val="Times New Roman"/>
        <family val="1"/>
        <charset val="204"/>
      </rPr>
      <t xml:space="preserve">При добавлении дополнительного взрослого гостя, необходимо добавлять в заявку стоимость взрослого ски-пасса. Ски-пассы на детей (7-12,99 лет) гости приобретают на месте при заселении. </t>
    </r>
    <r>
      <rPr>
        <i/>
        <sz val="9"/>
        <rFont val="Times New Roman"/>
        <family val="1"/>
        <charset val="204"/>
      </rPr>
      <t>Политика гарантии: Гарантия кредитной картой обязательна/  
* Issuance of ski passes at the hotel reception upon check-in. There is no refund for unused ski passes. The price includes the cost of a ski pass for each adult. When adding an additional adult guest, it is necessary to add the cost of an adult ski pass to the application. Guests purchase ski passes for children at the reception upon check-in. Guarantee policy: Credit card guarantee is required.</t>
    </r>
  </si>
  <si>
    <r>
      <t xml:space="preserve">Период бронирования: </t>
    </r>
    <r>
      <rPr>
        <b/>
        <sz val="9"/>
        <rFont val="Times New Roman"/>
        <family val="1"/>
        <charset val="204"/>
      </rPr>
      <t>15.09.2023 - 31.03.2024</t>
    </r>
    <r>
      <rPr>
        <sz val="9"/>
        <rFont val="Times New Roman"/>
        <family val="1"/>
        <charset val="204"/>
      </rPr>
      <t>/ Period of sales:</t>
    </r>
    <r>
      <rPr>
        <b/>
        <sz val="9"/>
        <rFont val="Times New Roman"/>
        <family val="1"/>
        <charset val="204"/>
      </rPr>
      <t xml:space="preserve"> 15.09.2023 - 31.03.2024</t>
    </r>
  </si>
  <si>
    <r>
      <rPr>
        <b/>
        <sz val="9"/>
        <color theme="1"/>
        <rFont val="Times New Roman"/>
        <family val="1"/>
        <charset val="204"/>
      </rPr>
      <t>09.01.2024-31.01.2024</t>
    </r>
    <r>
      <rPr>
        <sz val="9"/>
        <color theme="1"/>
        <rFont val="Times New Roman"/>
        <family val="1"/>
        <charset val="204"/>
      </rPr>
      <t xml:space="preserve"> , 11.03.2024 - 31.03.2024 - </t>
    </r>
    <r>
      <rPr>
        <b/>
        <sz val="9"/>
        <color theme="1"/>
        <rFont val="Times New Roman"/>
        <family val="1"/>
        <charset val="204"/>
      </rPr>
      <t>2700</t>
    </r>
    <r>
      <rPr>
        <sz val="9"/>
        <color theme="1"/>
        <rFont val="Times New Roman"/>
        <family val="1"/>
        <charset val="204"/>
      </rPr>
      <t xml:space="preserve"> рублей - взрослый, </t>
    </r>
    <r>
      <rPr>
        <b/>
        <sz val="9"/>
        <color theme="1"/>
        <rFont val="Times New Roman"/>
        <family val="1"/>
        <charset val="204"/>
      </rPr>
      <t>1700</t>
    </r>
    <r>
      <rPr>
        <sz val="9"/>
        <color theme="1"/>
        <rFont val="Times New Roman"/>
        <family val="1"/>
        <charset val="204"/>
      </rPr>
      <t xml:space="preserve"> рублей - детский/ 
</t>
    </r>
    <r>
      <rPr>
        <b/>
        <sz val="9"/>
        <color theme="1"/>
        <rFont val="Times New Roman"/>
        <family val="1"/>
        <charset val="204"/>
      </rPr>
      <t xml:space="preserve">09.01.2024-31.01.2024 , 11.03.2024 - 31.03.2024 - 2700 </t>
    </r>
    <r>
      <rPr>
        <sz val="9"/>
        <color theme="1"/>
        <rFont val="Times New Roman"/>
        <family val="1"/>
        <charset val="204"/>
      </rPr>
      <t xml:space="preserve">rubles - adult, </t>
    </r>
    <r>
      <rPr>
        <b/>
        <sz val="9"/>
        <color theme="1"/>
        <rFont val="Times New Roman"/>
        <family val="1"/>
        <charset val="204"/>
      </rPr>
      <t>1700</t>
    </r>
    <r>
      <rPr>
        <sz val="9"/>
        <color theme="1"/>
        <rFont val="Times New Roman"/>
        <family val="1"/>
        <charset val="204"/>
      </rPr>
      <t xml:space="preserve"> - child.</t>
    </r>
  </si>
  <si>
    <r>
      <rPr>
        <b/>
        <sz val="9"/>
        <color theme="1"/>
        <rFont val="Times New Roman"/>
        <family val="1"/>
        <charset val="204"/>
      </rPr>
      <t>01.02.2023-10.03.2023</t>
    </r>
    <r>
      <rPr>
        <sz val="9"/>
        <color theme="1"/>
        <rFont val="Times New Roman"/>
        <family val="1"/>
        <charset val="204"/>
      </rPr>
      <t xml:space="preserve"> - 350</t>
    </r>
    <r>
      <rPr>
        <b/>
        <sz val="9"/>
        <color theme="1"/>
        <rFont val="Times New Roman"/>
        <family val="1"/>
        <charset val="204"/>
      </rPr>
      <t>0</t>
    </r>
    <r>
      <rPr>
        <sz val="9"/>
        <color theme="1"/>
        <rFont val="Times New Roman"/>
        <family val="1"/>
        <charset val="204"/>
      </rPr>
      <t xml:space="preserve"> рублей - взрослый , 20</t>
    </r>
    <r>
      <rPr>
        <b/>
        <sz val="9"/>
        <color theme="1"/>
        <rFont val="Times New Roman"/>
        <family val="1"/>
        <charset val="204"/>
      </rPr>
      <t>00</t>
    </r>
    <r>
      <rPr>
        <sz val="9"/>
        <color theme="1"/>
        <rFont val="Times New Roman"/>
        <family val="1"/>
        <charset val="204"/>
      </rPr>
      <t xml:space="preserve"> рублей - детский/ 
</t>
    </r>
    <r>
      <rPr>
        <b/>
        <sz val="9"/>
        <color theme="1"/>
        <rFont val="Times New Roman"/>
        <family val="1"/>
        <charset val="204"/>
      </rPr>
      <t xml:space="preserve">01.02.2023-10.03.2023 - 3500 </t>
    </r>
    <r>
      <rPr>
        <sz val="9"/>
        <color theme="1"/>
        <rFont val="Times New Roman"/>
        <family val="1"/>
        <charset val="204"/>
      </rPr>
      <t>rubles - adult, 20</t>
    </r>
    <r>
      <rPr>
        <b/>
        <sz val="9"/>
        <color theme="1"/>
        <rFont val="Times New Roman"/>
        <family val="1"/>
        <charset val="204"/>
      </rPr>
      <t>00</t>
    </r>
    <r>
      <rPr>
        <sz val="9"/>
        <color theme="1"/>
        <rFont val="Times New Roman"/>
        <family val="1"/>
        <charset val="204"/>
      </rPr>
      <t xml:space="preserve"> - child.</t>
    </r>
  </si>
  <si>
    <t>2. Стикерпак с талисманом курорта Серной Полей</t>
  </si>
  <si>
    <t>3. Обзорная экскурсия по высотам Курорта</t>
  </si>
  <si>
    <t>4. Прокат городского велосипеда на 1 час</t>
  </si>
  <si>
    <t>5. Консультация стилиста и визажиста от салона в спа-центре SOUL SPA</t>
  </si>
  <si>
    <t>2.Sticker pack with the mascot of the Sulfur Fields resort</t>
  </si>
  <si>
    <t>3. Sightseeing tour of the height of the Resort</t>
  </si>
  <si>
    <t>4.City bike rental for 1 hour</t>
  </si>
  <si>
    <t>5. Consultation with a stylist and make-up artist from the salon in SOUL SPA</t>
  </si>
  <si>
    <t>1.  Прогулочный билет "Панорама Красной Поляны" на все открытые канатные дороги</t>
  </si>
  <si>
    <t>1. Walking ticket "Panorama of Krasnaya Polyana" for all open cable cars</t>
  </si>
  <si>
    <r>
      <rPr>
        <b/>
        <sz val="9"/>
        <color theme="1"/>
        <rFont val="Times New Roman"/>
        <family val="1"/>
        <charset val="204"/>
      </rPr>
      <t>01.12.2023-27.12.2023</t>
    </r>
    <r>
      <rPr>
        <sz val="9"/>
        <color theme="1"/>
        <rFont val="Times New Roman"/>
        <family val="1"/>
        <charset val="204"/>
      </rPr>
      <t xml:space="preserve"> - 250</t>
    </r>
    <r>
      <rPr>
        <b/>
        <sz val="9"/>
        <color theme="1"/>
        <rFont val="Times New Roman"/>
        <family val="1"/>
        <charset val="204"/>
      </rPr>
      <t>0</t>
    </r>
    <r>
      <rPr>
        <sz val="9"/>
        <color theme="1"/>
        <rFont val="Times New Roman"/>
        <family val="1"/>
        <charset val="204"/>
      </rPr>
      <t xml:space="preserve"> рублей - взрослый , </t>
    </r>
    <r>
      <rPr>
        <b/>
        <sz val="9"/>
        <color theme="1"/>
        <rFont val="Times New Roman"/>
        <family val="1"/>
        <charset val="204"/>
      </rPr>
      <t>1500</t>
    </r>
    <r>
      <rPr>
        <sz val="9"/>
        <color theme="1"/>
        <rFont val="Times New Roman"/>
        <family val="1"/>
        <charset val="204"/>
      </rPr>
      <t xml:space="preserve"> рублей - детский/ 
</t>
    </r>
    <r>
      <rPr>
        <b/>
        <sz val="9"/>
        <color theme="1"/>
        <rFont val="Times New Roman"/>
        <family val="1"/>
        <charset val="204"/>
      </rPr>
      <t xml:space="preserve">01.12.2023-27.12.2023 -  2500 </t>
    </r>
    <r>
      <rPr>
        <sz val="9"/>
        <color theme="1"/>
        <rFont val="Times New Roman"/>
        <family val="1"/>
        <charset val="204"/>
      </rPr>
      <t xml:space="preserve">rubles - adult, </t>
    </r>
    <r>
      <rPr>
        <b/>
        <sz val="9"/>
        <color theme="1"/>
        <rFont val="Times New Roman"/>
        <family val="1"/>
        <charset val="204"/>
      </rPr>
      <t>1500</t>
    </r>
    <r>
      <rPr>
        <sz val="9"/>
        <color theme="1"/>
        <rFont val="Times New Roman"/>
        <family val="1"/>
        <charset val="204"/>
      </rPr>
      <t xml:space="preserve"> - child.</t>
    </r>
  </si>
  <si>
    <r>
      <t xml:space="preserve"> На период</t>
    </r>
    <r>
      <rPr>
        <b/>
        <sz val="9"/>
        <rFont val="Times New Roman"/>
        <family val="1"/>
        <charset val="204"/>
      </rPr>
      <t xml:space="preserve">  09.01.24 - 30.09.24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rFont val="Times New Roman"/>
        <family val="1"/>
        <charset val="204"/>
      </rPr>
      <t xml:space="preserve">
For the period </t>
    </r>
    <r>
      <rPr>
        <b/>
        <sz val="9"/>
        <rFont val="Times New Roman"/>
        <family val="1"/>
        <charset val="204"/>
      </rPr>
      <t xml:space="preserve">09.01.24 - 30.09.24 </t>
    </r>
    <r>
      <rPr>
        <sz val="9"/>
        <rFont val="Times New Roman"/>
        <family val="1"/>
        <charset val="204"/>
      </rPr>
      <t xml:space="preserve"> - the reservation can be cancel without penalty up to 24 hours before arrival. Cancellation after the specified time - a penalty - the cost of the first night of stay.   
</t>
    </r>
  </si>
  <si>
    <r>
      <t xml:space="preserve"> На период</t>
    </r>
    <r>
      <rPr>
        <b/>
        <sz val="9"/>
        <rFont val="Times New Roman"/>
        <family val="1"/>
        <charset val="204"/>
      </rPr>
      <t xml:space="preserve">  09.01.24 - 30.09.24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rFont val="Times New Roman"/>
        <family val="1"/>
        <charset val="204"/>
      </rPr>
      <t xml:space="preserve">
For the period</t>
    </r>
    <r>
      <rPr>
        <b/>
        <sz val="9"/>
        <rFont val="Times New Roman"/>
        <family val="1"/>
        <charset val="204"/>
      </rPr>
      <t xml:space="preserve"> 09.01.24 - 30.09.24 </t>
    </r>
    <r>
      <rPr>
        <sz val="9"/>
        <rFont val="Times New Roman"/>
        <family val="1"/>
        <charset val="204"/>
      </rPr>
      <t xml:space="preserve"> - the reservation can be cancel without penalty up to 24 hours before arrival. Cancellation after the specified time - a penalty - the cost of the first night of stay.   
</t>
    </r>
  </si>
  <si>
    <r>
      <t>Период проживания:</t>
    </r>
    <r>
      <rPr>
        <b/>
        <sz val="9"/>
        <rFont val="Times New Roman"/>
        <family val="1"/>
        <charset val="204"/>
      </rPr>
      <t xml:space="preserve">  09.01.2024 - 31.03.2024 </t>
    </r>
    <r>
      <rPr>
        <sz val="9"/>
        <rFont val="Times New Roman"/>
        <family val="1"/>
        <charset val="204"/>
      </rPr>
      <t xml:space="preserve">/ Period of stay: </t>
    </r>
    <r>
      <rPr>
        <b/>
        <sz val="9"/>
        <rFont val="Times New Roman"/>
        <family val="1"/>
        <charset val="204"/>
      </rPr>
      <t>09.01.2024 - 31.03.2024</t>
    </r>
  </si>
  <si>
    <r>
      <t xml:space="preserve">На период c </t>
    </r>
    <r>
      <rPr>
        <b/>
        <sz val="9"/>
        <rFont val="Times New Roman"/>
        <family val="1"/>
        <charset val="204"/>
      </rPr>
      <t xml:space="preserve">09.01.2024 - 31.03.2024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t>
    </r>
    <r>
      <rPr>
        <b/>
        <sz val="9"/>
        <rFont val="Times New Roman"/>
        <family val="1"/>
        <charset val="204"/>
      </rPr>
      <t xml:space="preserve"> 09.01.2024 - 31.03.2024 </t>
    </r>
    <r>
      <rPr>
        <sz val="9"/>
        <rFont val="Times New Roman"/>
        <family val="1"/>
        <charset val="204"/>
      </rPr>
      <t xml:space="preserve"> - the reservation can be cancel without penalty up to 24 hours before arrival. Cancellation after the specified time - a penalty - the cost of the first night of stay.   
</t>
    </r>
  </si>
  <si>
    <t>NETTO20 + 25 руб</t>
  </si>
  <si>
    <t>NETTO20</t>
  </si>
  <si>
    <t>Тарифы на ски-пассы / Rates for  ski passes:</t>
  </si>
  <si>
    <r>
      <t xml:space="preserve">NETTO RATES  FIT18 </t>
    </r>
    <r>
      <rPr>
        <b/>
        <sz val="9"/>
        <color rgb="FFFF0000"/>
        <rFont val="Times New Roman"/>
        <family val="1"/>
        <charset val="204"/>
      </rPr>
      <t xml:space="preserve"> +25     БЕЗ СКИ-ПАССОВ</t>
    </r>
  </si>
  <si>
    <r>
      <t>NETTO RATES  FIT20 +35</t>
    </r>
    <r>
      <rPr>
        <b/>
        <sz val="9"/>
        <color rgb="FFFF0000"/>
        <rFont val="Times New Roman"/>
        <family val="1"/>
        <charset val="204"/>
      </rPr>
      <t xml:space="preserve">     БЕЗ СКИ-ПАССОВ</t>
    </r>
  </si>
  <si>
    <t>Дополнительно ЕДИНОРАЗОВО в стоимость заявки добавляются прогулочные ски-пассы  для каждого взрослого, стоимость - 2000 руб. При размещении дополнительных гостей, также ЕДИНОРАЗОВО добавляются в стоимость заявки прогулочные ски-пассы на каждого гостя - 2000 руб (взрослый). Стоимость прогулочных ски-пассов на всех взрослых просим сразу добавлять в заявку. Ски-пассы для детей предоставляются бесплатно. / Extra pay for ski-passes per every adult at once. Cost  - 2000 rub (per adult).  The cost of the ski-passes for each guest (at extra bed) is also added - 2000 rub (per adult). Please, add the cost of ski-passes for all adult to the application immediately. Ski passes for children are provided free of charge.</t>
  </si>
  <si>
    <t>2000 рублей - взрослый/ 2000 rub - adult</t>
  </si>
  <si>
    <t xml:space="preserve">1.  Прогулочные билеты "Панорама Красной Поляны" с посещением смотровой площадки 360° на Поляне 2200 </t>
  </si>
  <si>
    <t xml:space="preserve">5. Посещение Леса Чудес и Фермы северных оленей для детей от 5 до 12 лет </t>
  </si>
  <si>
    <t>Бесплатно при покупке одного взрослого билета</t>
  </si>
  <si>
    <t xml:space="preserve">6. Стикер-пак в подарок </t>
  </si>
  <si>
    <t>1 стикер на один номер</t>
  </si>
  <si>
    <t>1. Walking tickets "Panorama of Krasnaya Polyana" with a visit to the 360° observation deck at Polyana 2200</t>
  </si>
  <si>
    <t>5. Visit to the Forest of Wonders and Reindeer Farm for children from 5 to 12 years old</t>
  </si>
  <si>
    <t>Free with the purchase of one adult ticket</t>
  </si>
  <si>
    <t>6. Sticker pack as a gift</t>
  </si>
  <si>
    <t>NETTO 18</t>
  </si>
  <si>
    <t>NETTO 18 +25</t>
  </si>
  <si>
    <t>NETTO 20 +35</t>
  </si>
  <si>
    <t xml:space="preserve">comiss rate </t>
  </si>
  <si>
    <r>
      <t xml:space="preserve">По купонной книге в предложение </t>
    </r>
    <r>
      <rPr>
        <b/>
        <sz val="10"/>
        <rFont val="Times New Roman"/>
        <family val="1"/>
        <charset val="204"/>
      </rPr>
      <t>«каникулы в горах» входят </t>
    </r>
    <r>
      <rPr>
        <b/>
        <i/>
        <sz val="10"/>
        <rFont val="Times New Roman"/>
        <family val="1"/>
        <charset val="204"/>
      </rPr>
      <t>бесплатно*</t>
    </r>
    <r>
      <rPr>
        <b/>
        <sz val="10"/>
        <rFont val="Times New Roman"/>
        <family val="1"/>
        <charset val="204"/>
      </rPr>
      <t>:</t>
    </r>
  </si>
  <si>
    <t>According to the coupon book, the  "Holidays in the mountains" offer includes free*:</t>
  </si>
  <si>
    <t>Специальный тариф "Каникулы в горах"/ "Holidays in the mountains" special rates</t>
  </si>
  <si>
    <t>Специальный тариф "Наполни свое лето"</t>
  </si>
  <si>
    <t>NETTO RATES 18</t>
  </si>
  <si>
    <r>
      <t xml:space="preserve">Период продажи: </t>
    </r>
    <r>
      <rPr>
        <b/>
        <sz val="9"/>
        <rFont val="Times New Roman"/>
        <family val="1"/>
        <charset val="204"/>
      </rPr>
      <t>01.04.2024 - 29.09.2024</t>
    </r>
    <r>
      <rPr>
        <sz val="9"/>
        <rFont val="Times New Roman"/>
        <family val="1"/>
        <charset val="204"/>
      </rPr>
      <t xml:space="preserve">/ Period of sales: </t>
    </r>
    <r>
      <rPr>
        <b/>
        <sz val="9"/>
        <rFont val="Times New Roman"/>
        <family val="1"/>
        <charset val="204"/>
      </rPr>
      <t>01.04.2024- 29.09.2024</t>
    </r>
  </si>
  <si>
    <r>
      <t xml:space="preserve">Период проживания: </t>
    </r>
    <r>
      <rPr>
        <b/>
        <sz val="9"/>
        <rFont val="Times New Roman"/>
        <family val="1"/>
        <charset val="204"/>
      </rPr>
      <t>01.06.2024 - 30.09.2024​</t>
    </r>
    <r>
      <rPr>
        <sz val="9"/>
        <rFont val="Times New Roman"/>
        <family val="1"/>
        <charset val="204"/>
      </rPr>
      <t xml:space="preserve">/ Period of stay: </t>
    </r>
    <r>
      <rPr>
        <b/>
        <sz val="9"/>
        <rFont val="Times New Roman"/>
        <family val="1"/>
        <charset val="204"/>
      </rPr>
      <t>01.06.2024 - 30.09.2024​</t>
    </r>
  </si>
  <si>
    <t>Трансфер на пляж / Transfer to the beach</t>
  </si>
  <si>
    <r>
      <t xml:space="preserve">По купонной книге в предложение </t>
    </r>
    <r>
      <rPr>
        <b/>
        <sz val="10"/>
        <rFont val="Times New Roman"/>
        <family val="1"/>
        <charset val="204"/>
      </rPr>
      <t>«Наполни свое лето» входят </t>
    </r>
    <r>
      <rPr>
        <b/>
        <i/>
        <sz val="10"/>
        <rFont val="Times New Roman"/>
        <family val="1"/>
        <charset val="204"/>
      </rPr>
      <t>бесплатно*</t>
    </r>
    <r>
      <rPr>
        <b/>
        <sz val="10"/>
        <rFont val="Times New Roman"/>
        <family val="1"/>
        <charset val="204"/>
      </rPr>
      <t>:</t>
    </r>
  </si>
  <si>
    <t xml:space="preserve">2. Трансфер на побережье Чёрного моря </t>
  </si>
  <si>
    <t>для всех гостей в номере, по предварительной записи</t>
  </si>
  <si>
    <t>3. Обзорная экскурсия по высотам с 540 м до 2200 м</t>
  </si>
  <si>
    <t xml:space="preserve">5. Прокат городского велосипеда на 1 час </t>
  </si>
  <si>
    <t>для всех гостей в номере 7+</t>
  </si>
  <si>
    <t xml:space="preserve">6. Занятия йогой </t>
  </si>
  <si>
    <t>1 тренировка, для всех взрослых, 14+</t>
  </si>
  <si>
    <t xml:space="preserve">*Пляж функционирует с 01.06.2024-30.09.2024,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</si>
  <si>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According to the coupon book, the "Fill up your summer" offer includes free*:</t>
  </si>
  <si>
    <t>for all guests in the room, by appointment</t>
  </si>
  <si>
    <t>3. Sightseeing tour of altitudes from 540 m to 2200 m</t>
  </si>
  <si>
    <t>5. City bike rental for 1 hour</t>
  </si>
  <si>
    <t>for all guests in room 7+</t>
  </si>
  <si>
    <t>6. Yoga classes</t>
  </si>
  <si>
    <t>1 training session, for all adults, 14+</t>
  </si>
  <si>
    <t>*The beach is open from 06/01/2024-09/30/2024, the schedule may be subject to change depending on weather conditions. A shuttle service is provided daily for all guests staying in a room.Check the transfer schedule at the reception of your hotel. Pre-registration for transfer is required.</t>
  </si>
  <si>
    <t>A coupon book is issued upon check-in at the rate: 1 room = 1 book.</t>
  </si>
  <si>
    <t>NETTO 18+25</t>
  </si>
  <si>
    <r>
      <t>На период</t>
    </r>
    <r>
      <rPr>
        <b/>
        <sz val="9"/>
        <rFont val="Times New Roman"/>
        <family val="1"/>
        <charset val="204"/>
      </rPr>
      <t xml:space="preserve"> 
09.01.24 - 28.12.24; 09.01.25 - 31.03.25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На период
</t>
    </r>
    <r>
      <rPr>
        <b/>
        <sz val="9"/>
        <rFont val="Times New Roman"/>
        <family val="1"/>
        <charset val="204"/>
      </rPr>
      <t>29.12.2024 - 08.01.2025</t>
    </r>
    <r>
      <rPr>
        <sz val="9"/>
        <rFont val="Times New Roman"/>
        <family val="1"/>
        <charset val="204"/>
      </rPr>
      <t xml:space="preserve"> -  бесплатная отмена бронирования за 45 дней до заезда. Бронирование должно быть 100% предоплаченным Заказчиком. Отмена после указанного времени – штраф в 100% размере от стоимости бронирования.
For the period
</t>
    </r>
    <r>
      <rPr>
        <b/>
        <sz val="9"/>
        <rFont val="Times New Roman"/>
        <family val="1"/>
        <charset val="204"/>
      </rPr>
      <t xml:space="preserve">09.01.24 - 28.12.24; 09.01.25 - 31.03.254 </t>
    </r>
    <r>
      <rPr>
        <sz val="9"/>
        <rFont val="Times New Roman"/>
        <family val="1"/>
        <charset val="204"/>
      </rPr>
      <t xml:space="preserve"> -
the reservation can be cancel without penalty up to 24 hours before arrival. Cancellation after the specified time - a penalty - the cost of the first night of stay.
For the period 
</t>
    </r>
    <r>
      <rPr>
        <b/>
        <sz val="9"/>
        <rFont val="Times New Roman"/>
        <family val="1"/>
        <charset val="204"/>
      </rPr>
      <t>29.12.2024 - 08.01.2025 -</t>
    </r>
    <r>
      <rPr>
        <sz val="9"/>
        <rFont val="Times New Roman"/>
        <family val="1"/>
        <charset val="204"/>
      </rPr>
      <t xml:space="preserve"> 
free cancellation 45 days before arrival. Reservation must be 100% prepaid by the Customer. Cancellation after the specified time - a penalty - 100% of the cost of the reservation.   
</t>
    </r>
  </si>
  <si>
    <r>
      <t>Период продажи:</t>
    </r>
    <r>
      <rPr>
        <b/>
        <sz val="9"/>
        <rFont val="Times New Roman"/>
        <family val="1"/>
        <charset val="204"/>
      </rPr>
      <t xml:space="preserve"> 09.01.24 - 31.03.25</t>
    </r>
    <r>
      <rPr>
        <sz val="9"/>
        <rFont val="Times New Roman"/>
        <family val="1"/>
        <charset val="204"/>
      </rPr>
      <t xml:space="preserve">
Period of sales: </t>
    </r>
    <r>
      <rPr>
        <b/>
        <sz val="9"/>
        <rFont val="Times New Roman"/>
        <family val="1"/>
        <charset val="204"/>
      </rPr>
      <t xml:space="preserve"> 09.01.24 - 31.03.25</t>
    </r>
  </si>
  <si>
    <r>
      <t xml:space="preserve">Период проживания: </t>
    </r>
    <r>
      <rPr>
        <b/>
        <sz val="9"/>
        <rFont val="Times New Roman"/>
        <family val="1"/>
        <charset val="204"/>
      </rPr>
      <t xml:space="preserve"> 09.01.24 - 28.12.24 ; 09.01.25 - 31.03.25
</t>
    </r>
    <r>
      <rPr>
        <sz val="9"/>
        <rFont val="Times New Roman"/>
        <family val="1"/>
        <charset val="204"/>
      </rPr>
      <t xml:space="preserve">Period of sales: </t>
    </r>
    <r>
      <rPr>
        <b/>
        <sz val="9"/>
        <rFont val="Times New Roman"/>
        <family val="1"/>
        <charset val="204"/>
      </rPr>
      <t xml:space="preserve"> 09.01.24 - 28.12.24 ; 09.01.25 - 31.03.25</t>
    </r>
  </si>
  <si>
    <r>
      <t xml:space="preserve">Дополнительно ЕДИНОРАЗОВО в стоимость заявки добавляются прогулочные ски-пассы  для каждого взрослого (старше 13 лет), стоимость - 2100 руб. При размещении дополнительных гостей, также ЕДИНОРАЗОВО добавляются в стоимость заявки прогулочные ски-пассы на каждого гостя - 2100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(0-12,99) предоставляются бесплатно.</t>
    </r>
    <r>
      <rPr>
        <sz val="9"/>
        <rFont val="Times New Roman"/>
        <family val="1"/>
        <charset val="204"/>
      </rPr>
      <t xml:space="preserve"> 
 Extra pay for ski-passes per every adult at once. Cost  - 2100 rub (per adult).  The cost of the ski-passes for each guest (at extra bed) is also added - 2100 rub (per adult). Please, add the cost of ski-passes for all adult to the application immediately.
 </t>
    </r>
    <r>
      <rPr>
        <b/>
        <u/>
        <sz val="10"/>
        <rFont val="Times New Roman"/>
        <family val="1"/>
        <charset val="204"/>
      </rPr>
      <t>Ski passes for children (0-12,99)  are provided free of charge.</t>
    </r>
  </si>
  <si>
    <t>2. Один маршрут веревочного парка</t>
  </si>
  <si>
    <t>(для всех гостей в номере, 4+)</t>
  </si>
  <si>
    <t xml:space="preserve">3. Аренда роликов на 1 час </t>
  </si>
  <si>
    <t>для всех гостей, 7+</t>
  </si>
  <si>
    <t>4. Обзорная экскурсия по высотам с 540 до 2200</t>
  </si>
  <si>
    <t>Для всех гостей в номере, для принятия участия в экскурсии необходим билет на канатную дорогу.Количество мест ограничено. Предварительная запись обязательна.</t>
  </si>
  <si>
    <t xml:space="preserve">2. One rope park route
</t>
  </si>
  <si>
    <t>(for all guests in the room, 4+)</t>
  </si>
  <si>
    <t xml:space="preserve">3. Roller skate rental for 1 hour
</t>
  </si>
  <si>
    <t>for all guests, 7+</t>
  </si>
  <si>
    <t>4.Sightseeing tour of the heights from 540 to 2200</t>
  </si>
  <si>
    <t>For all guests in the room, to participate in the tour, a ticket for the cable car is required. The number of places is limited. Pre-registration is required.</t>
  </si>
  <si>
    <t>2100 рублей - взрослый/ 2100 rub - adult</t>
  </si>
  <si>
    <t>4. ---</t>
  </si>
  <si>
    <t>4. ----</t>
  </si>
  <si>
    <r>
      <t>Период бронирования:</t>
    </r>
    <r>
      <rPr>
        <b/>
        <sz val="9"/>
        <rFont val="Times New Roman"/>
        <family val="1"/>
        <charset val="204"/>
      </rPr>
      <t xml:space="preserve"> 01.08.2024 - 30.11.2024 </t>
    </r>
    <r>
      <rPr>
        <sz val="9"/>
        <rFont val="Times New Roman"/>
        <family val="1"/>
        <charset val="204"/>
      </rPr>
      <t>/ 
Period of sales:</t>
    </r>
    <r>
      <rPr>
        <b/>
        <sz val="9"/>
        <rFont val="Times New Roman"/>
        <family val="1"/>
        <charset val="204"/>
      </rPr>
      <t xml:space="preserve">  01.08.2024 - 30.11.2024 </t>
    </r>
  </si>
  <si>
    <r>
      <t>Период проживания:</t>
    </r>
    <r>
      <rPr>
        <b/>
        <sz val="9"/>
        <rFont val="Times New Roman"/>
        <family val="1"/>
        <charset val="204"/>
      </rPr>
      <t xml:space="preserve"> 01.10.2024 - 30.11.2024 </t>
    </r>
    <r>
      <rPr>
        <sz val="9"/>
        <rFont val="Times New Roman"/>
        <family val="1"/>
        <charset val="204"/>
      </rPr>
      <t xml:space="preserve">/
 Period of stay: </t>
    </r>
    <r>
      <rPr>
        <b/>
        <sz val="9"/>
        <rFont val="Times New Roman"/>
        <family val="1"/>
        <charset val="204"/>
      </rPr>
      <t xml:space="preserve">01.10.2024 - 30.11.2024 </t>
    </r>
  </si>
  <si>
    <r>
      <t xml:space="preserve">Период бронирования / Period of sales:
</t>
    </r>
    <r>
      <rPr>
        <b/>
        <sz val="9"/>
        <rFont val="Times New Roman"/>
        <family val="1"/>
        <charset val="204"/>
      </rPr>
      <t>15.10.2023 - 31.03.2025</t>
    </r>
    <r>
      <rPr>
        <sz val="9"/>
        <rFont val="Times New Roman"/>
        <family val="1"/>
        <charset val="204"/>
      </rPr>
      <t xml:space="preserve">
</t>
    </r>
  </si>
  <si>
    <r>
      <t xml:space="preserve">Период проживания  / Period of stay: </t>
    </r>
    <r>
      <rPr>
        <b/>
        <sz val="9"/>
        <rFont val="Times New Roman"/>
        <family val="1"/>
        <charset val="204"/>
      </rPr>
      <t xml:space="preserve">  
13.12.2024 - 26.12.2024
13.01.2025 - 20.02.2025
11.03.2025 - 31.03.2025
</t>
    </r>
  </si>
  <si>
    <r>
      <rPr>
        <b/>
        <sz val="9"/>
        <color theme="1"/>
        <rFont val="Times New Roman"/>
        <family val="1"/>
        <charset val="204"/>
      </rPr>
      <t>13.12.2024 - 31.03.2025</t>
    </r>
    <r>
      <rPr>
        <sz val="9"/>
        <color theme="1"/>
        <rFont val="Times New Roman"/>
        <family val="1"/>
        <charset val="204"/>
      </rPr>
      <t xml:space="preserve"> - 3 500 руб / сут</t>
    </r>
  </si>
  <si>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 without penalty up to 24 hours before arrival. Cancellation after the specified time - a penalty - the cost of the first night of stay.   
</t>
  </si>
  <si>
    <r>
      <t xml:space="preserve">Дополнительно в стоимость заявки добавляется стоимость ски-пасса для каждого взрослого ЕЖЕДНЕВНО  (3500 руб/сут) .
При размещении дополнительных гостей, также ЕЖЕДНЕВНО добавляется стоимость ски-пасса на каждого взрослого гостя (3500 руб/сут).
Стоимость ски-пассов на всех взрослых просим сразу добавлять в заявку.
</t>
    </r>
    <r>
      <rPr>
        <sz val="9"/>
        <color rgb="FFFF0000"/>
        <rFont val="Calibri"/>
        <family val="2"/>
        <charset val="204"/>
        <scheme val="minor"/>
      </rPr>
      <t>С</t>
    </r>
    <r>
      <rPr>
        <sz val="10"/>
        <color rgb="FFFF0000"/>
        <rFont val="Calibri"/>
        <family val="2"/>
        <charset val="204"/>
        <scheme val="minor"/>
      </rPr>
      <t xml:space="preserve">ки-пассы на детей гости приобретают на месте при заселении.  
</t>
    </r>
    <r>
      <rPr>
        <sz val="10"/>
        <rFont val="Calibri"/>
        <family val="2"/>
        <charset val="204"/>
        <scheme val="minor"/>
      </rPr>
      <t>Additionally, the cost of a ski pass for each adult is added to the application cost DAILY (3500 rubles/day).
When placing additional guests, the cost of a ski pass for each adult guest is also added DAILY (3500 rubles/day).
Please add the cost of ski passes for all adults to the application immediately.
Guests purchase ski passes for children on site upon check-in.</t>
    </r>
  </si>
  <si>
    <r>
      <t xml:space="preserve">NETTO RATES  FIT20 </t>
    </r>
    <r>
      <rPr>
        <b/>
        <sz val="9"/>
        <color rgb="FFFF0000"/>
        <rFont val="Times New Roman"/>
        <family val="1"/>
        <charset val="204"/>
      </rPr>
      <t xml:space="preserve">    БЕЗ СКИ-ПАССОВ</t>
    </r>
  </si>
  <si>
    <r>
      <t xml:space="preserve">NETTO RATES  FIT18 </t>
    </r>
    <r>
      <rPr>
        <b/>
        <sz val="9"/>
        <color rgb="FFFF0000"/>
        <rFont val="Times New Roman"/>
        <family val="1"/>
        <charset val="204"/>
      </rPr>
      <t xml:space="preserve">    + 25  БЕЗ СКИ-ПАССОВ</t>
    </r>
  </si>
  <si>
    <r>
      <t xml:space="preserve">NETTO RATES  FIT15 </t>
    </r>
    <r>
      <rPr>
        <b/>
        <sz val="9"/>
        <color rgb="FFFF0000"/>
        <rFont val="Times New Roman"/>
        <family val="1"/>
        <charset val="204"/>
      </rPr>
      <t>БЕЗ СКИ-ПАССОВ</t>
    </r>
  </si>
  <si>
    <r>
      <t>Период проживания / Period of stay:</t>
    </r>
    <r>
      <rPr>
        <b/>
        <sz val="9"/>
        <rFont val="Times New Roman"/>
        <family val="1"/>
        <charset val="204"/>
      </rPr>
      <t xml:space="preserve"> 
03.11.2024 - 09.11.2024 </t>
    </r>
  </si>
  <si>
    <r>
      <t xml:space="preserve">Период продажи / Period of sales: 
</t>
    </r>
    <r>
      <rPr>
        <b/>
        <sz val="9"/>
        <rFont val="Times New Roman"/>
        <family val="1"/>
        <charset val="204"/>
      </rPr>
      <t>21.10.2024 - 09.11.2024</t>
    </r>
  </si>
  <si>
    <r>
      <t>На период</t>
    </r>
    <r>
      <rPr>
        <b/>
        <sz val="9"/>
        <rFont val="Times New Roman"/>
        <family val="1"/>
        <charset val="204"/>
      </rPr>
      <t xml:space="preserve"> 
09.01.24 - 28.12.24; 09.01.25 - 31.03.25  </t>
    </r>
    <r>
      <rPr>
        <sz val="9"/>
        <rFont val="Times New Roman"/>
        <family val="1"/>
        <charset val="204"/>
      </rPr>
      <t xml:space="preserve">– 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На период
</t>
    </r>
    <r>
      <rPr>
        <b/>
        <sz val="9"/>
        <rFont val="Times New Roman"/>
        <family val="1"/>
        <charset val="204"/>
      </rPr>
      <t>29.12.2024 - 08.01.2025</t>
    </r>
    <r>
      <rPr>
        <sz val="9"/>
        <rFont val="Times New Roman"/>
        <family val="1"/>
        <charset val="204"/>
      </rPr>
      <t xml:space="preserve"> -  бесплатная отмена бронирования за 46 дней до заезда. Бронирование должно быть 100% предоплаченным Заказчиком. Отмена после указанного времени – штраф в 100% размере от стоимости бронирования.
</t>
    </r>
  </si>
  <si>
    <r>
      <t xml:space="preserve"> На период</t>
    </r>
    <r>
      <rPr>
        <b/>
        <sz val="9"/>
        <rFont val="Times New Roman"/>
        <family val="1"/>
        <charset val="204"/>
      </rPr>
      <t xml:space="preserve">  09.01.24 - 30.09.24 </t>
    </r>
    <r>
      <rPr>
        <sz val="9"/>
        <rFont val="Times New Roman"/>
        <family val="1"/>
        <charset val="204"/>
      </rPr>
      <t xml:space="preserve">– 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t>
    </r>
  </si>
  <si>
    <t xml:space="preserve">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t>
  </si>
  <si>
    <t>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</si>
</sst>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5"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9"/>
      <name val="Arial Cyr"/>
      <charset val="204"/>
    </font>
    <font>
      <b/>
      <sz val="9"/>
      <name val="Times New Roman"/>
      <family val="1"/>
      <charset val="204"/>
    </font>
    <font>
      <sz val="9"/>
      <name val="Times New Roman"/>
      <family val="1"/>
      <charset val="204"/>
    </font>
    <font>
      <b/>
      <sz val="8"/>
      <name val="Times New Roman"/>
      <family val="1"/>
      <charset val="204"/>
    </font>
    <font>
      <b/>
      <sz val="9"/>
      <color indexed="63"/>
      <name val="Times New Roman"/>
      <family val="1"/>
      <charset val="204"/>
    </font>
    <font>
      <b/>
      <sz val="9"/>
      <color indexed="8"/>
      <name val="Calibri"/>
      <family val="2"/>
      <charset val="204"/>
    </font>
    <font>
      <b/>
      <sz val="10"/>
      <color indexed="8"/>
      <name val="Calibri"/>
      <family val="2"/>
      <charset val="204"/>
    </font>
    <font>
      <sz val="10"/>
      <color indexed="8"/>
      <name val="Calibri"/>
      <family val="2"/>
      <charset val="204"/>
    </font>
    <font>
      <b/>
      <sz val="14"/>
      <name val="Times New Roman"/>
      <family val="1"/>
      <charset val="204"/>
    </font>
    <font>
      <sz val="9"/>
      <color indexed="8"/>
      <name val="Calibri"/>
      <family val="2"/>
    </font>
    <font>
      <sz val="7.5"/>
      <name val="Arial Cyr"/>
      <charset val="204"/>
    </font>
    <font>
      <b/>
      <sz val="7.5"/>
      <color indexed="8"/>
      <name val="Calibri"/>
      <family val="2"/>
      <charset val="204"/>
    </font>
    <font>
      <b/>
      <sz val="9"/>
      <color indexed="10"/>
      <name val="Calibri"/>
      <family val="2"/>
      <charset val="204"/>
    </font>
    <font>
      <sz val="11"/>
      <name val="Calibri"/>
      <family val="2"/>
      <charset val="204"/>
    </font>
    <font>
      <sz val="9"/>
      <color indexed="8"/>
      <name val="Times New Roman"/>
      <family val="1"/>
      <charset val="204"/>
    </font>
    <font>
      <sz val="9"/>
      <color indexed="63"/>
      <name val="Times New Roman"/>
      <family val="1"/>
      <charset val="204"/>
    </font>
    <font>
      <sz val="9"/>
      <name val="Times New Roman"/>
      <family val="1"/>
    </font>
    <font>
      <b/>
      <sz val="9"/>
      <name val="Times New Roman"/>
      <family val="1"/>
    </font>
    <font>
      <b/>
      <sz val="9"/>
      <color indexed="8"/>
      <name val="Times New Roman"/>
      <family val="1"/>
      <charset val="204"/>
    </font>
    <font>
      <i/>
      <sz val="9"/>
      <name val="Times New Roman"/>
      <family val="1"/>
      <charset val="204"/>
    </font>
    <font>
      <b/>
      <i/>
      <sz val="9"/>
      <name val="Times New Roman"/>
      <family val="1"/>
      <charset val="204"/>
    </font>
    <font>
      <b/>
      <sz val="10"/>
      <name val="Times New Roman"/>
      <family val="1"/>
      <charset val="204"/>
    </font>
    <font>
      <sz val="10"/>
      <name val="Times New Roman"/>
      <family val="1"/>
      <charset val="204"/>
    </font>
    <font>
      <i/>
      <sz val="10"/>
      <name val="Times New Roman"/>
      <family val="1"/>
      <charset val="204"/>
    </font>
    <font>
      <sz val="11"/>
      <color theme="1"/>
      <name val="Calibri"/>
      <family val="2"/>
      <charset val="204"/>
      <scheme val="minor"/>
    </font>
    <font>
      <sz val="10"/>
      <name val="Calibri"/>
      <family val="2"/>
      <charset val="204"/>
      <scheme val="minor"/>
    </font>
    <font>
      <sz val="8"/>
      <color theme="1"/>
      <name val="Times New Roman"/>
      <family val="1"/>
      <charset val="204"/>
    </font>
    <font>
      <sz val="9"/>
      <color theme="1"/>
      <name val="Times New Roman"/>
      <family val="1"/>
      <charset val="204"/>
    </font>
    <font>
      <sz val="9"/>
      <color rgb="FF212121"/>
      <name val="Times New Roman"/>
      <family val="1"/>
      <charset val="204"/>
    </font>
    <font>
      <b/>
      <sz val="10"/>
      <color theme="1"/>
      <name val="Calibri"/>
      <family val="2"/>
      <charset val="204"/>
      <scheme val="minor"/>
    </font>
    <font>
      <b/>
      <sz val="10"/>
      <color rgb="FF212121"/>
      <name val="Calibri"/>
      <family val="2"/>
      <charset val="204"/>
      <scheme val="minor"/>
    </font>
    <font>
      <b/>
      <sz val="8"/>
      <color theme="1"/>
      <name val="Times New Roman"/>
      <family val="1"/>
      <charset val="204"/>
    </font>
    <font>
      <sz val="9"/>
      <color rgb="FF000000"/>
      <name val="Times New Roman"/>
      <family val="1"/>
      <charset val="204"/>
    </font>
    <font>
      <b/>
      <sz val="9"/>
      <color theme="1"/>
      <name val="Times New Roman"/>
      <family val="1"/>
      <charset val="204"/>
    </font>
    <font>
      <b/>
      <sz val="11"/>
      <color theme="1"/>
      <name val="Calibri"/>
      <family val="2"/>
      <charset val="204"/>
      <scheme val="minor"/>
    </font>
    <font>
      <sz val="10"/>
      <color theme="1"/>
      <name val="Times New Roman"/>
      <family val="1"/>
      <charset val="204"/>
    </font>
    <font>
      <b/>
      <sz val="11"/>
      <color rgb="FF212121"/>
      <name val="Calibri"/>
      <family val="2"/>
      <charset val="204"/>
      <scheme val="minor"/>
    </font>
    <font>
      <sz val="9"/>
      <color theme="1"/>
      <name val="Calibri"/>
      <family val="2"/>
      <charset val="204"/>
      <scheme val="minor"/>
    </font>
    <font>
      <sz val="9"/>
      <color theme="1"/>
      <name val="Calibri"/>
      <family val="2"/>
      <scheme val="minor"/>
    </font>
    <font>
      <b/>
      <sz val="9"/>
      <color theme="1"/>
      <name val="Calibri"/>
      <family val="2"/>
      <charset val="204"/>
      <scheme val="minor"/>
    </font>
    <font>
      <sz val="10"/>
      <color theme="1"/>
      <name val="Calibri"/>
      <family val="2"/>
      <charset val="204"/>
      <scheme val="minor"/>
    </font>
    <font>
      <b/>
      <sz val="11"/>
      <color theme="1"/>
      <name val="Calibri"/>
      <family val="2"/>
      <scheme val="minor"/>
    </font>
    <font>
      <sz val="8"/>
      <color rgb="FF000000"/>
      <name val="Verdana"/>
      <family val="2"/>
      <charset val="204"/>
    </font>
    <font>
      <b/>
      <i/>
      <sz val="8"/>
      <color rgb="FF000000"/>
      <name val="Verdana"/>
      <family val="2"/>
      <charset val="204"/>
    </font>
    <font>
      <b/>
      <sz val="8"/>
      <color rgb="FF000000"/>
      <name val="Verdana"/>
      <family val="2"/>
      <charset val="204"/>
    </font>
    <font>
      <sz val="8"/>
      <color theme="1"/>
      <name val="Verdana"/>
      <family val="2"/>
      <charset val="204"/>
    </font>
    <font>
      <sz val="9"/>
      <color theme="1"/>
      <name val="Verdana"/>
      <family val="2"/>
      <charset val="204"/>
    </font>
    <font>
      <b/>
      <sz val="11"/>
      <color rgb="FFFF0000"/>
      <name val="Calibri"/>
      <family val="2"/>
      <charset val="204"/>
    </font>
    <font>
      <i/>
      <sz val="10"/>
      <name val="Arial Cyr"/>
      <charset val="204"/>
    </font>
    <font>
      <sz val="10"/>
      <color rgb="FFFF0000"/>
      <name val="Arial Cyr"/>
      <charset val="204"/>
    </font>
    <font>
      <b/>
      <sz val="9"/>
      <color rgb="FFFF0000"/>
      <name val="Times New Roman"/>
      <family val="1"/>
      <charset val="204"/>
    </font>
    <font>
      <b/>
      <i/>
      <sz val="9"/>
      <color rgb="FFFF0000"/>
      <name val="Times New Roman"/>
      <family val="1"/>
      <charset val="204"/>
    </font>
    <font>
      <b/>
      <sz val="10"/>
      <color rgb="FFFF0000"/>
      <name val="Calibri"/>
      <family val="2"/>
      <charset val="204"/>
    </font>
    <font>
      <b/>
      <sz val="10"/>
      <name val="Calibri"/>
      <family val="2"/>
      <charset val="204"/>
    </font>
    <font>
      <b/>
      <u/>
      <sz val="10"/>
      <name val="Times New Roman"/>
      <family val="1"/>
      <charset val="204"/>
    </font>
    <font>
      <b/>
      <i/>
      <sz val="10"/>
      <name val="Times New Roman"/>
      <family val="1"/>
      <charset val="204"/>
    </font>
    <font>
      <b/>
      <sz val="10"/>
      <name val="Calibri"/>
      <family val="2"/>
      <charset val="204"/>
      <scheme val="minor"/>
    </font>
    <font>
      <sz val="9"/>
      <name val="Calibri"/>
      <family val="2"/>
      <charset val="204"/>
      <scheme val="minor"/>
    </font>
    <font>
      <sz val="9"/>
      <color rgb="FFFF0000"/>
      <name val="Calibri"/>
      <family val="2"/>
      <charset val="204"/>
      <scheme val="minor"/>
    </font>
    <font>
      <sz val="10"/>
      <color rgb="FFFF0000"/>
      <name val="Calibri"/>
      <family val="2"/>
      <charset val="204"/>
      <scheme val="minor"/>
    </font>
  </fonts>
  <fills count="14">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rgb="FF92D050"/>
        <bgColor indexed="64"/>
      </patternFill>
    </fill>
    <fill>
      <patternFill patternType="solid">
        <fgColor theme="0" tint="-4.9989318521683403E-2"/>
        <bgColor indexed="64"/>
      </patternFill>
    </fill>
    <fill>
      <patternFill patternType="solid">
        <fgColor rgb="FFCCCCFF"/>
        <bgColor indexed="64"/>
      </patternFill>
    </fill>
    <fill>
      <patternFill patternType="solid">
        <fgColor rgb="FFB2E4A4"/>
        <bgColor indexed="64"/>
      </patternFill>
    </fill>
    <fill>
      <patternFill patternType="solid">
        <fgColor rgb="FFFFCCFF"/>
        <bgColor indexed="64"/>
      </patternFill>
    </fill>
    <fill>
      <patternFill patternType="solid">
        <fgColor theme="7" tint="0.79998168889431442"/>
        <bgColor indexed="64"/>
      </patternFill>
    </fill>
    <fill>
      <patternFill patternType="solid">
        <fgColor rgb="FFFF99FF"/>
        <bgColor indexed="64"/>
      </patternFill>
    </fill>
    <fill>
      <patternFill patternType="solid">
        <fgColor rgb="FFCCECFF"/>
        <bgColor indexed="64"/>
      </patternFill>
    </fill>
  </fills>
  <borders count="37">
    <border>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s>
  <cellStyleXfs count="6">
    <xf numFmtId="0" fontId="0" fillId="0" borderId="0"/>
    <xf numFmtId="0" fontId="4" fillId="0" borderId="0"/>
    <xf numFmtId="0" fontId="4" fillId="0" borderId="0"/>
    <xf numFmtId="0" fontId="29" fillId="0" borderId="0"/>
    <xf numFmtId="0" fontId="3" fillId="0" borderId="0"/>
    <xf numFmtId="0" fontId="2" fillId="0" borderId="0"/>
  </cellStyleXfs>
  <cellXfs count="262">
    <xf numFmtId="0" fontId="0" fillId="0" borderId="0" xfId="0"/>
    <xf numFmtId="0" fontId="5" fillId="0" borderId="0" xfId="0" applyFont="1" applyFill="1"/>
    <xf numFmtId="0" fontId="5" fillId="0" borderId="0" xfId="0" applyFont="1"/>
    <xf numFmtId="0" fontId="6" fillId="0" borderId="0" xfId="0" applyFont="1" applyFill="1"/>
    <xf numFmtId="0" fontId="7" fillId="2" borderId="0" xfId="0" applyFont="1" applyFill="1"/>
    <xf numFmtId="0" fontId="30" fillId="2" borderId="0" xfId="0" applyFont="1" applyFill="1"/>
    <xf numFmtId="0" fontId="6" fillId="3" borderId="1" xfId="0" applyFont="1" applyFill="1" applyBorder="1" applyAlignment="1"/>
    <xf numFmtId="0" fontId="6" fillId="3" borderId="2" xfId="0" applyFont="1" applyFill="1" applyBorder="1" applyAlignment="1"/>
    <xf numFmtId="0" fontId="30" fillId="0" borderId="3" xfId="0" applyFont="1" applyFill="1" applyBorder="1" applyAlignment="1">
      <alignment wrapText="1"/>
    </xf>
    <xf numFmtId="0" fontId="30" fillId="4" borderId="3" xfId="0" applyFont="1" applyFill="1" applyBorder="1" applyAlignment="1">
      <alignment horizontal="center" vertical="center" wrapText="1"/>
    </xf>
    <xf numFmtId="0" fontId="30" fillId="0" borderId="3" xfId="0" applyFont="1" applyFill="1" applyBorder="1" applyAlignment="1">
      <alignment horizontal="center" vertical="center" wrapText="1"/>
    </xf>
    <xf numFmtId="0" fontId="0" fillId="0" borderId="0" xfId="0" applyFill="1"/>
    <xf numFmtId="0" fontId="7" fillId="2" borderId="3" xfId="0" applyFont="1" applyFill="1" applyBorder="1"/>
    <xf numFmtId="0" fontId="7" fillId="0" borderId="0" xfId="0" applyFont="1"/>
    <xf numFmtId="0" fontId="7" fillId="0" borderId="0" xfId="0" applyFont="1" applyFill="1"/>
    <xf numFmtId="0" fontId="7" fillId="2" borderId="3" xfId="0" applyFont="1" applyFill="1" applyBorder="1" applyAlignment="1">
      <alignment horizontal="right"/>
    </xf>
    <xf numFmtId="0" fontId="7" fillId="5" borderId="0" xfId="0" applyFont="1" applyFill="1"/>
    <xf numFmtId="0" fontId="8" fillId="3" borderId="3" xfId="0" applyFont="1" applyFill="1" applyBorder="1" applyAlignment="1">
      <alignment horizontal="left" vertical="center"/>
    </xf>
    <xf numFmtId="0" fontId="31" fillId="0" borderId="3" xfId="0" applyFont="1" applyFill="1" applyBorder="1" applyAlignment="1">
      <alignment horizontal="left" vertical="center"/>
    </xf>
    <xf numFmtId="0" fontId="32" fillId="0" borderId="3" xfId="0" applyFont="1" applyFill="1" applyBorder="1" applyAlignment="1">
      <alignment horizontal="left" vertical="center"/>
    </xf>
    <xf numFmtId="0" fontId="7" fillId="2" borderId="0" xfId="0" applyFont="1" applyFill="1" applyBorder="1" applyAlignment="1">
      <alignment horizontal="right"/>
    </xf>
    <xf numFmtId="0" fontId="7" fillId="2" borderId="0" xfId="0" applyFont="1" applyFill="1" applyBorder="1"/>
    <xf numFmtId="0" fontId="30" fillId="0" borderId="0" xfId="0" applyFont="1" applyFill="1"/>
    <xf numFmtId="0" fontId="0" fillId="4" borderId="0" xfId="0" applyFill="1"/>
    <xf numFmtId="0" fontId="6" fillId="3" borderId="4" xfId="0" applyFont="1" applyFill="1" applyBorder="1" applyAlignment="1">
      <alignment vertical="center"/>
    </xf>
    <xf numFmtId="0" fontId="33" fillId="0" borderId="5" xfId="0" applyFont="1" applyBorder="1" applyAlignment="1">
      <alignment horizontal="left" vertical="center" wrapText="1"/>
    </xf>
    <xf numFmtId="1" fontId="7" fillId="2" borderId="3" xfId="0" applyNumberFormat="1" applyFont="1" applyFill="1" applyBorder="1"/>
    <xf numFmtId="0" fontId="0" fillId="2" borderId="0" xfId="0" applyFont="1" applyFill="1"/>
    <xf numFmtId="0" fontId="34" fillId="0" borderId="0" xfId="0" applyFont="1"/>
    <xf numFmtId="0" fontId="0" fillId="0" borderId="0" xfId="0" applyFont="1"/>
    <xf numFmtId="0" fontId="35" fillId="0" borderId="0" xfId="0" applyFont="1" applyAlignment="1">
      <alignment horizontal="left" vertical="center" wrapText="1"/>
    </xf>
    <xf numFmtId="0" fontId="0" fillId="0" borderId="0" xfId="0" applyAlignment="1">
      <alignment wrapText="1"/>
    </xf>
    <xf numFmtId="0" fontId="7" fillId="2" borderId="0" xfId="0" applyFont="1" applyFill="1" applyBorder="1" applyAlignment="1">
      <alignment horizontal="center" vertical="center"/>
    </xf>
    <xf numFmtId="0" fontId="7" fillId="0" borderId="3" xfId="0" applyFont="1" applyFill="1" applyBorder="1"/>
    <xf numFmtId="0" fontId="36" fillId="3" borderId="0" xfId="0" applyFont="1" applyFill="1" applyAlignment="1">
      <alignment horizontal="left" vertical="center"/>
    </xf>
    <xf numFmtId="0" fontId="33" fillId="0" borderId="4" xfId="0" applyFont="1" applyBorder="1" applyAlignment="1">
      <alignment horizontal="left" vertical="center" wrapText="1"/>
    </xf>
    <xf numFmtId="0" fontId="32" fillId="0" borderId="4" xfId="2" applyFont="1" applyFill="1" applyBorder="1" applyAlignment="1">
      <alignment horizontal="center" vertical="center" wrapText="1"/>
    </xf>
    <xf numFmtId="0" fontId="7" fillId="0" borderId="4" xfId="0" applyFont="1" applyBorder="1" applyAlignment="1">
      <alignment horizontal="center" wrapText="1"/>
    </xf>
    <xf numFmtId="0" fontId="15" fillId="0" borderId="6" xfId="0" applyFont="1" applyBorder="1" applyAlignment="1">
      <alignment horizontal="center" wrapText="1"/>
    </xf>
    <xf numFmtId="0" fontId="15" fillId="0" borderId="7" xfId="0" applyFont="1" applyBorder="1" applyAlignment="1">
      <alignment horizontal="left" vertical="top" wrapText="1"/>
    </xf>
    <xf numFmtId="0" fontId="15" fillId="0" borderId="8" xfId="0" applyFont="1" applyFill="1" applyBorder="1" applyAlignment="1">
      <alignment horizontal="left" vertical="top" wrapText="1"/>
    </xf>
    <xf numFmtId="0" fontId="37" fillId="0" borderId="0" xfId="0" applyFont="1" applyAlignment="1">
      <alignment vertical="center"/>
    </xf>
    <xf numFmtId="0" fontId="7" fillId="0" borderId="3" xfId="0" applyFont="1" applyFill="1" applyBorder="1" applyAlignment="1">
      <alignment horizontal="right"/>
    </xf>
    <xf numFmtId="0" fontId="30" fillId="4" borderId="0" xfId="0" applyFont="1" applyFill="1"/>
    <xf numFmtId="0" fontId="30" fillId="6" borderId="0" xfId="0" applyFont="1" applyFill="1"/>
    <xf numFmtId="1" fontId="30" fillId="0" borderId="3" xfId="0" applyNumberFormat="1" applyFont="1" applyFill="1" applyBorder="1" applyAlignment="1">
      <alignment horizontal="center" vertical="center" wrapText="1"/>
    </xf>
    <xf numFmtId="0" fontId="18" fillId="0" borderId="0" xfId="0" applyFont="1" applyAlignment="1">
      <alignment vertical="center"/>
    </xf>
    <xf numFmtId="0" fontId="6" fillId="0" borderId="0" xfId="0" applyFont="1" applyAlignment="1">
      <alignment wrapText="1"/>
    </xf>
    <xf numFmtId="0" fontId="6" fillId="0" borderId="3" xfId="0" applyFont="1" applyBorder="1" applyAlignment="1">
      <alignment horizontal="center" vertical="center" wrapText="1"/>
    </xf>
    <xf numFmtId="0" fontId="32" fillId="2" borderId="9" xfId="0" applyFont="1" applyFill="1" applyBorder="1" applyAlignment="1">
      <alignment vertical="center" wrapText="1"/>
    </xf>
    <xf numFmtId="0" fontId="32" fillId="2" borderId="10" xfId="0" applyFont="1" applyFill="1" applyBorder="1" applyAlignment="1">
      <alignment vertical="center" wrapText="1"/>
    </xf>
    <xf numFmtId="0" fontId="21" fillId="0" borderId="0" xfId="0" applyFont="1" applyAlignment="1">
      <alignment vertical="center" wrapText="1"/>
    </xf>
    <xf numFmtId="0" fontId="37" fillId="0" borderId="0" xfId="0" applyFont="1" applyAlignment="1">
      <alignment vertical="center" wrapText="1"/>
    </xf>
    <xf numFmtId="0" fontId="7" fillId="0" borderId="0" xfId="0" applyFont="1" applyAlignment="1">
      <alignment vertical="center" wrapText="1"/>
    </xf>
    <xf numFmtId="0" fontId="5" fillId="0" borderId="0" xfId="0" applyFont="1" applyFill="1" applyAlignment="1">
      <alignment wrapText="1"/>
    </xf>
    <xf numFmtId="0" fontId="0" fillId="4" borderId="0" xfId="0" applyFill="1" applyAlignment="1">
      <alignment wrapText="1"/>
    </xf>
    <xf numFmtId="0" fontId="30" fillId="2" borderId="3" xfId="0" applyFont="1" applyFill="1" applyBorder="1" applyAlignment="1">
      <alignment horizontal="center" vertical="center" wrapText="1"/>
    </xf>
    <xf numFmtId="0" fontId="30" fillId="3" borderId="0" xfId="0" applyFont="1" applyFill="1"/>
    <xf numFmtId="0" fontId="6" fillId="7" borderId="0" xfId="1" applyFont="1" applyFill="1" applyAlignment="1">
      <alignment horizontal="left" vertical="center"/>
    </xf>
    <xf numFmtId="0" fontId="7" fillId="0" borderId="0" xfId="1" applyFont="1" applyAlignment="1">
      <alignment horizontal="left" vertical="center"/>
    </xf>
    <xf numFmtId="0" fontId="32" fillId="0" borderId="0" xfId="1" applyFont="1" applyAlignment="1">
      <alignment horizontal="left" vertical="center"/>
    </xf>
    <xf numFmtId="0" fontId="38" fillId="7" borderId="0" xfId="0" applyFont="1" applyFill="1"/>
    <xf numFmtId="0" fontId="32" fillId="0" borderId="0" xfId="0" applyFont="1" applyAlignment="1">
      <alignment horizontal="left" vertical="center" wrapText="1"/>
    </xf>
    <xf numFmtId="0" fontId="38" fillId="0" borderId="3" xfId="0" applyFont="1" applyBorder="1" applyAlignment="1">
      <alignment horizontal="center" vertical="center" wrapText="1"/>
    </xf>
    <xf numFmtId="0" fontId="33" fillId="0" borderId="0" xfId="0" applyFont="1" applyAlignment="1">
      <alignment vertical="center" wrapText="1"/>
    </xf>
    <xf numFmtId="0" fontId="38" fillId="7" borderId="0" xfId="3" applyFont="1" applyFill="1" applyAlignment="1">
      <alignment horizontal="left" vertical="center"/>
    </xf>
    <xf numFmtId="0" fontId="8" fillId="2" borderId="3" xfId="0" applyFont="1" applyFill="1" applyBorder="1" applyAlignment="1">
      <alignment horizontal="left" vertical="center"/>
    </xf>
    <xf numFmtId="0" fontId="38" fillId="3" borderId="2" xfId="0" applyFont="1" applyFill="1" applyBorder="1"/>
    <xf numFmtId="0" fontId="24" fillId="0" borderId="0" xfId="0" applyFont="1" applyAlignment="1">
      <alignment wrapText="1"/>
    </xf>
    <xf numFmtId="0" fontId="32" fillId="0" borderId="0" xfId="0" applyFont="1" applyAlignment="1">
      <alignment vertical="center" wrapText="1"/>
    </xf>
    <xf numFmtId="0" fontId="6" fillId="3" borderId="0" xfId="0" applyFont="1" applyFill="1" applyAlignment="1">
      <alignment horizontal="left" wrapText="1"/>
    </xf>
    <xf numFmtId="14" fontId="30" fillId="2" borderId="3" xfId="0" applyNumberFormat="1" applyFont="1" applyFill="1" applyBorder="1" applyAlignment="1">
      <alignment horizontal="center" vertical="center" wrapText="1"/>
    </xf>
    <xf numFmtId="14" fontId="30" fillId="4" borderId="3" xfId="0" applyNumberFormat="1" applyFont="1" applyFill="1" applyBorder="1" applyAlignment="1">
      <alignment horizontal="center" vertical="center" wrapText="1"/>
    </xf>
    <xf numFmtId="14" fontId="30" fillId="0" borderId="3" xfId="0" applyNumberFormat="1" applyFont="1" applyFill="1" applyBorder="1" applyAlignment="1">
      <alignment horizontal="center" vertical="center" wrapText="1"/>
    </xf>
    <xf numFmtId="0" fontId="6" fillId="0" borderId="3" xfId="0" applyFont="1" applyFill="1" applyBorder="1" applyAlignment="1">
      <alignment horizontal="center" vertical="center" wrapText="1"/>
    </xf>
    <xf numFmtId="0" fontId="7" fillId="2" borderId="3" xfId="0" applyFont="1" applyFill="1" applyBorder="1"/>
    <xf numFmtId="0" fontId="7" fillId="2" borderId="0" xfId="0" applyFont="1" applyFill="1"/>
    <xf numFmtId="0" fontId="6" fillId="3" borderId="2" xfId="0" applyFont="1" applyFill="1" applyBorder="1" applyAlignment="1"/>
    <xf numFmtId="0" fontId="6" fillId="3" borderId="0" xfId="0" applyFont="1" applyFill="1" applyAlignment="1">
      <alignment horizontal="left" wrapText="1"/>
    </xf>
    <xf numFmtId="0" fontId="39" fillId="4" borderId="0" xfId="0" applyFont="1" applyFill="1"/>
    <xf numFmtId="0" fontId="39" fillId="0" borderId="0" xfId="0" applyFont="1"/>
    <xf numFmtId="0" fontId="32" fillId="0" borderId="0" xfId="0" applyFont="1" applyAlignment="1">
      <alignment horizontal="right" vertical="center" wrapText="1"/>
    </xf>
    <xf numFmtId="0" fontId="40" fillId="0" borderId="0" xfId="0" applyFont="1" applyAlignment="1">
      <alignment horizontal="left" vertical="center" wrapText="1"/>
    </xf>
    <xf numFmtId="1" fontId="30" fillId="2" borderId="3" xfId="0" applyNumberFormat="1" applyFont="1" applyFill="1" applyBorder="1" applyAlignment="1">
      <alignment horizontal="center" vertical="center" wrapText="1"/>
    </xf>
    <xf numFmtId="1" fontId="7" fillId="0" borderId="3" xfId="0" applyNumberFormat="1" applyFont="1" applyFill="1" applyBorder="1"/>
    <xf numFmtId="0" fontId="22" fillId="3" borderId="13" xfId="0" applyFont="1" applyFill="1" applyBorder="1" applyAlignment="1">
      <alignment horizontal="left" vertical="center"/>
    </xf>
    <xf numFmtId="0" fontId="6" fillId="3" borderId="0" xfId="1" applyFont="1" applyFill="1" applyAlignment="1">
      <alignment horizontal="left" vertical="center"/>
    </xf>
    <xf numFmtId="0" fontId="38" fillId="3" borderId="0" xfId="0" applyFont="1" applyFill="1"/>
    <xf numFmtId="0" fontId="5" fillId="3" borderId="0" xfId="0" applyFont="1" applyFill="1"/>
    <xf numFmtId="0" fontId="38" fillId="3" borderId="0" xfId="0" applyFont="1" applyFill="1" applyAlignment="1">
      <alignment horizontal="left" vertical="center"/>
    </xf>
    <xf numFmtId="0" fontId="38" fillId="3" borderId="0" xfId="0" applyFont="1" applyFill="1" applyAlignment="1">
      <alignment vertical="center"/>
    </xf>
    <xf numFmtId="0" fontId="38" fillId="3" borderId="0" xfId="0" applyFont="1" applyFill="1" applyAlignment="1">
      <alignment horizontal="left" vertical="center" wrapText="1"/>
    </xf>
    <xf numFmtId="0" fontId="40" fillId="3" borderId="0" xfId="0" applyFont="1" applyFill="1" applyAlignment="1">
      <alignment horizontal="left" vertical="center" wrapText="1"/>
    </xf>
    <xf numFmtId="0" fontId="7" fillId="0" borderId="14" xfId="0" applyFont="1" applyBorder="1" applyAlignment="1">
      <alignment wrapText="1"/>
    </xf>
    <xf numFmtId="0" fontId="7" fillId="0" borderId="15" xfId="0" applyFont="1" applyBorder="1" applyAlignment="1">
      <alignment wrapText="1"/>
    </xf>
    <xf numFmtId="0" fontId="7" fillId="0" borderId="16" xfId="0" applyFont="1" applyBorder="1" applyAlignment="1">
      <alignment wrapText="1"/>
    </xf>
    <xf numFmtId="0" fontId="7" fillId="0" borderId="0" xfId="0" applyFont="1" applyBorder="1" applyAlignment="1">
      <alignment wrapText="1"/>
    </xf>
    <xf numFmtId="0" fontId="7" fillId="0" borderId="17" xfId="0" applyFont="1" applyBorder="1" applyAlignment="1">
      <alignment wrapText="1"/>
    </xf>
    <xf numFmtId="0" fontId="30" fillId="0" borderId="0" xfId="0" applyFont="1" applyFill="1" applyBorder="1" applyAlignment="1">
      <alignment horizontal="center" vertical="center" wrapText="1"/>
    </xf>
    <xf numFmtId="0" fontId="30" fillId="0" borderId="5" xfId="0" applyFont="1" applyFill="1" applyBorder="1" applyAlignment="1">
      <alignment horizontal="center" vertical="center" wrapText="1"/>
    </xf>
    <xf numFmtId="0" fontId="6" fillId="4" borderId="0" xfId="0" applyFont="1" applyFill="1"/>
    <xf numFmtId="0" fontId="46" fillId="4" borderId="0" xfId="0" applyFont="1" applyFill="1"/>
    <xf numFmtId="0" fontId="32" fillId="0" borderId="3" xfId="0" applyFont="1" applyBorder="1" applyAlignment="1">
      <alignment vertical="center"/>
    </xf>
    <xf numFmtId="0" fontId="0" fillId="0" borderId="3" xfId="0" applyBorder="1"/>
    <xf numFmtId="0" fontId="5" fillId="0" borderId="3" xfId="0" applyFont="1" applyBorder="1"/>
    <xf numFmtId="0" fontId="32" fillId="0" borderId="0" xfId="0" applyFont="1" applyBorder="1" applyAlignment="1">
      <alignment vertical="center"/>
    </xf>
    <xf numFmtId="0" fontId="0" fillId="0" borderId="0" xfId="0" applyBorder="1"/>
    <xf numFmtId="0" fontId="5" fillId="0" borderId="0" xfId="0" applyFont="1" applyBorder="1"/>
    <xf numFmtId="0" fontId="7" fillId="0" borderId="0" xfId="0" applyFont="1" applyAlignment="1">
      <alignment vertical="top"/>
    </xf>
    <xf numFmtId="0" fontId="7" fillId="0" borderId="3" xfId="0" applyFont="1" applyBorder="1" applyAlignment="1">
      <alignment horizontal="left" vertical="top" wrapText="1"/>
    </xf>
    <xf numFmtId="0" fontId="32" fillId="0" borderId="0" xfId="1" applyFont="1" applyAlignment="1">
      <alignment horizontal="left" vertical="top" wrapText="1"/>
    </xf>
    <xf numFmtId="0" fontId="47" fillId="0" borderId="0" xfId="0" applyFont="1" applyAlignment="1">
      <alignment vertical="center" wrapText="1"/>
    </xf>
    <xf numFmtId="0" fontId="5" fillId="0" borderId="5" xfId="0" applyFont="1" applyBorder="1"/>
    <xf numFmtId="0" fontId="7" fillId="0" borderId="0" xfId="0" applyFont="1" applyBorder="1" applyAlignment="1">
      <alignment horizontal="left" vertical="top" wrapText="1"/>
    </xf>
    <xf numFmtId="0" fontId="32" fillId="3" borderId="21" xfId="1" applyFont="1" applyFill="1" applyBorder="1" applyAlignment="1">
      <alignment horizontal="left" vertical="top" wrapText="1"/>
    </xf>
    <xf numFmtId="0" fontId="19" fillId="0" borderId="0" xfId="0" applyFont="1" applyAlignment="1">
      <alignment horizontal="left" vertical="center" wrapText="1"/>
    </xf>
    <xf numFmtId="0" fontId="38" fillId="3" borderId="0" xfId="0" applyFont="1" applyFill="1" applyAlignment="1">
      <alignment vertical="center" wrapText="1"/>
    </xf>
    <xf numFmtId="0" fontId="47" fillId="3" borderId="0" xfId="0" applyFont="1" applyFill="1" applyAlignment="1">
      <alignment vertical="center" wrapText="1"/>
    </xf>
    <xf numFmtId="0" fontId="47" fillId="0" borderId="12" xfId="0" applyFont="1" applyFill="1" applyBorder="1" applyAlignment="1">
      <alignment vertical="center" wrapText="1"/>
    </xf>
    <xf numFmtId="0" fontId="6" fillId="3" borderId="1" xfId="0" applyFont="1" applyFill="1" applyBorder="1" applyAlignment="1">
      <alignment horizontal="left" vertical="top" wrapText="1"/>
    </xf>
    <xf numFmtId="0" fontId="32" fillId="0" borderId="0" xfId="1" applyFont="1" applyFill="1" applyAlignment="1">
      <alignment horizontal="left" vertical="top" wrapText="1"/>
    </xf>
    <xf numFmtId="0" fontId="47" fillId="0" borderId="12" xfId="0" applyFont="1" applyFill="1" applyBorder="1" applyAlignment="1">
      <alignment horizontal="left" vertical="center" wrapText="1" indent="1"/>
    </xf>
    <xf numFmtId="1" fontId="30" fillId="0" borderId="0" xfId="0" applyNumberFormat="1" applyFont="1" applyFill="1" applyBorder="1" applyAlignment="1">
      <alignment horizontal="center" vertical="center" wrapText="1"/>
    </xf>
    <xf numFmtId="0" fontId="7" fillId="0" borderId="0" xfId="0" applyFont="1" applyFill="1" applyBorder="1" applyAlignment="1">
      <alignment horizontal="right"/>
    </xf>
    <xf numFmtId="0" fontId="7" fillId="0" borderId="0" xfId="0" applyFont="1" applyFill="1" applyBorder="1"/>
    <xf numFmtId="0" fontId="7" fillId="0" borderId="22" xfId="0" applyFont="1" applyFill="1" applyBorder="1" applyAlignment="1">
      <alignment horizontal="right"/>
    </xf>
    <xf numFmtId="1" fontId="30" fillId="0" borderId="22" xfId="0" applyNumberFormat="1" applyFont="1" applyFill="1" applyBorder="1" applyAlignment="1">
      <alignment horizontal="center" vertical="center" wrapText="1"/>
    </xf>
    <xf numFmtId="0" fontId="6" fillId="3" borderId="1" xfId="0" applyFont="1" applyFill="1" applyBorder="1" applyAlignment="1">
      <alignment horizontal="center" vertical="center"/>
    </xf>
    <xf numFmtId="0" fontId="6" fillId="3" borderId="2" xfId="0" applyFont="1" applyFill="1" applyBorder="1" applyAlignment="1">
      <alignment horizontal="center" vertical="center"/>
    </xf>
    <xf numFmtId="0" fontId="30" fillId="2" borderId="0" xfId="0" applyFont="1" applyFill="1" applyAlignment="1">
      <alignment horizontal="center" vertical="center"/>
    </xf>
    <xf numFmtId="0" fontId="6" fillId="3" borderId="1" xfId="0" applyFont="1" applyFill="1" applyBorder="1" applyAlignment="1">
      <alignment horizontal="center" wrapText="1"/>
    </xf>
    <xf numFmtId="1" fontId="7" fillId="0" borderId="0" xfId="0" applyNumberFormat="1" applyFont="1" applyFill="1" applyBorder="1"/>
    <xf numFmtId="0" fontId="6" fillId="3" borderId="2" xfId="0" applyFont="1" applyFill="1" applyBorder="1" applyAlignment="1">
      <alignment wrapText="1"/>
    </xf>
    <xf numFmtId="0" fontId="54" fillId="0" borderId="0" xfId="0" applyFont="1"/>
    <xf numFmtId="0" fontId="7" fillId="0" borderId="3" xfId="0" applyFont="1" applyFill="1" applyBorder="1" applyAlignment="1"/>
    <xf numFmtId="0" fontId="6" fillId="3" borderId="3" xfId="0" applyFont="1" applyFill="1" applyBorder="1" applyAlignment="1">
      <alignment wrapText="1"/>
    </xf>
    <xf numFmtId="0" fontId="30" fillId="0" borderId="3" xfId="0" applyNumberFormat="1" applyFont="1" applyFill="1" applyBorder="1" applyAlignment="1">
      <alignment horizontal="center" vertical="center" wrapText="1"/>
    </xf>
    <xf numFmtId="0" fontId="6" fillId="3" borderId="3" xfId="1" applyFont="1" applyFill="1" applyBorder="1" applyAlignment="1">
      <alignment horizontal="left" vertical="center" wrapText="1"/>
    </xf>
    <xf numFmtId="0" fontId="7" fillId="0" borderId="3" xfId="0" applyFont="1" applyFill="1" applyBorder="1" applyAlignment="1">
      <alignment wrapText="1"/>
    </xf>
    <xf numFmtId="0" fontId="6" fillId="3" borderId="3" xfId="1" applyFont="1" applyFill="1" applyBorder="1" applyAlignment="1">
      <alignment horizontal="left" vertical="center"/>
    </xf>
    <xf numFmtId="0" fontId="38" fillId="3" borderId="3" xfId="0" applyFont="1" applyFill="1" applyBorder="1" applyAlignment="1">
      <alignment horizontal="left" wrapText="1"/>
    </xf>
    <xf numFmtId="0" fontId="38" fillId="3" borderId="3" xfId="0" applyFont="1" applyFill="1" applyBorder="1" applyAlignment="1">
      <alignment horizontal="left" vertical="center"/>
    </xf>
    <xf numFmtId="0" fontId="32" fillId="0" borderId="3" xfId="0" applyFont="1" applyBorder="1" applyAlignment="1">
      <alignment vertical="center" wrapText="1"/>
    </xf>
    <xf numFmtId="0" fontId="0" fillId="0" borderId="0" xfId="0" applyFill="1" applyBorder="1"/>
    <xf numFmtId="0" fontId="32" fillId="0" borderId="3" xfId="0" applyFont="1" applyFill="1" applyBorder="1" applyAlignment="1">
      <alignment horizontal="left" vertical="center" wrapText="1"/>
    </xf>
    <xf numFmtId="0" fontId="32" fillId="0" borderId="3" xfId="1" applyFont="1" applyFill="1" applyBorder="1" applyAlignment="1">
      <alignment horizontal="left" vertical="center" wrapText="1"/>
    </xf>
    <xf numFmtId="0" fontId="32" fillId="0" borderId="0" xfId="1" applyFont="1" applyFill="1" applyAlignment="1">
      <alignment horizontal="left" vertical="center"/>
    </xf>
    <xf numFmtId="0" fontId="7" fillId="0" borderId="28" xfId="0" applyFont="1" applyFill="1" applyBorder="1"/>
    <xf numFmtId="14" fontId="30" fillId="0" borderId="28" xfId="0" applyNumberFormat="1" applyFont="1" applyFill="1" applyBorder="1" applyAlignment="1">
      <alignment horizontal="center" vertical="center" wrapText="1"/>
    </xf>
    <xf numFmtId="0" fontId="7" fillId="0" borderId="5" xfId="0" applyFont="1" applyFill="1" applyBorder="1" applyAlignment="1">
      <alignment horizontal="right"/>
    </xf>
    <xf numFmtId="0" fontId="7" fillId="0" borderId="3" xfId="0" applyFont="1" applyFill="1" applyBorder="1" applyAlignment="1">
      <alignment vertical="top" wrapText="1"/>
    </xf>
    <xf numFmtId="0" fontId="32" fillId="0" borderId="0" xfId="1" applyFont="1" applyBorder="1" applyAlignment="1">
      <alignment horizontal="left" vertical="center" wrapText="1"/>
    </xf>
    <xf numFmtId="0" fontId="7" fillId="0" borderId="3" xfId="0" applyFont="1" applyFill="1" applyBorder="1" applyAlignment="1">
      <alignment horizontal="left" vertical="top" wrapText="1"/>
    </xf>
    <xf numFmtId="0" fontId="0" fillId="0" borderId="0" xfId="0" applyFill="1" applyAlignment="1">
      <alignment vertical="top"/>
    </xf>
    <xf numFmtId="0" fontId="0" fillId="0" borderId="0" xfId="0" applyFill="1" applyAlignment="1"/>
    <xf numFmtId="0" fontId="7" fillId="0" borderId="0" xfId="0" applyFont="1" applyAlignment="1"/>
    <xf numFmtId="0" fontId="6" fillId="3" borderId="3" xfId="0" applyFont="1" applyFill="1" applyBorder="1" applyAlignment="1">
      <alignment vertical="top" wrapText="1"/>
    </xf>
    <xf numFmtId="0" fontId="7" fillId="0" borderId="3" xfId="0" applyFont="1" applyBorder="1" applyAlignment="1">
      <alignment wrapText="1"/>
    </xf>
    <xf numFmtId="0" fontId="7" fillId="9" borderId="3" xfId="0" applyFont="1" applyFill="1" applyBorder="1"/>
    <xf numFmtId="0" fontId="30" fillId="0" borderId="28" xfId="0" applyNumberFormat="1" applyFont="1" applyFill="1" applyBorder="1" applyAlignment="1">
      <alignment horizontal="center" vertical="center" wrapText="1"/>
    </xf>
    <xf numFmtId="1" fontId="7" fillId="0" borderId="28" xfId="0" applyNumberFormat="1" applyFont="1" applyFill="1" applyBorder="1"/>
    <xf numFmtId="0" fontId="6" fillId="0" borderId="31" xfId="0" applyFont="1" applyFill="1" applyBorder="1" applyAlignment="1">
      <alignment horizontal="center" vertical="center" wrapText="1"/>
    </xf>
    <xf numFmtId="0" fontId="7" fillId="0" borderId="31" xfId="0" applyFont="1" applyFill="1" applyBorder="1"/>
    <xf numFmtId="0" fontId="7" fillId="0" borderId="31" xfId="0" applyFont="1" applyFill="1" applyBorder="1" applyAlignment="1">
      <alignment horizontal="right"/>
    </xf>
    <xf numFmtId="0" fontId="6" fillId="8" borderId="30" xfId="0" applyFont="1" applyFill="1" applyBorder="1" applyAlignment="1">
      <alignment wrapText="1"/>
    </xf>
    <xf numFmtId="0" fontId="6" fillId="10" borderId="31" xfId="0" applyFont="1" applyFill="1" applyBorder="1" applyAlignment="1">
      <alignment horizontal="center" vertical="center" wrapText="1"/>
    </xf>
    <xf numFmtId="0" fontId="7" fillId="0" borderId="32" xfId="0" applyFont="1" applyFill="1" applyBorder="1" applyAlignment="1">
      <alignment horizontal="right"/>
    </xf>
    <xf numFmtId="0" fontId="7" fillId="0" borderId="30" xfId="0" applyFont="1" applyFill="1" applyBorder="1" applyAlignment="1">
      <alignment horizontal="right"/>
    </xf>
    <xf numFmtId="0" fontId="7" fillId="9" borderId="29" xfId="0" applyFont="1" applyFill="1" applyBorder="1"/>
    <xf numFmtId="0" fontId="7" fillId="0" borderId="26" xfId="0" applyFont="1" applyFill="1" applyBorder="1" applyAlignment="1">
      <alignment horizontal="right"/>
    </xf>
    <xf numFmtId="0" fontId="6" fillId="3" borderId="33" xfId="0" applyFont="1" applyFill="1" applyBorder="1" applyAlignment="1">
      <alignment wrapText="1"/>
    </xf>
    <xf numFmtId="0" fontId="7" fillId="0" borderId="3" xfId="0" applyFont="1" applyFill="1" applyBorder="1" applyAlignment="1">
      <alignment horizontal="center" vertical="center" wrapText="1"/>
    </xf>
    <xf numFmtId="0" fontId="0" fillId="0" borderId="0" xfId="0" applyFont="1" applyFill="1"/>
    <xf numFmtId="0" fontId="6" fillId="0" borderId="3" xfId="1" applyFont="1" applyFill="1" applyBorder="1" applyAlignment="1">
      <alignment horizontal="left" vertical="center" wrapText="1"/>
    </xf>
    <xf numFmtId="0" fontId="24" fillId="0" borderId="3" xfId="0" applyFont="1" applyFill="1" applyBorder="1" applyAlignment="1">
      <alignment wrapText="1"/>
    </xf>
    <xf numFmtId="0" fontId="32" fillId="0" borderId="3" xfId="0" applyFont="1" applyFill="1" applyBorder="1" applyAlignment="1">
      <alignment horizontal="left" vertical="top" wrapText="1"/>
    </xf>
    <xf numFmtId="0" fontId="32" fillId="0" borderId="27" xfId="0" applyFont="1" applyFill="1" applyBorder="1" applyAlignment="1">
      <alignment horizontal="left" vertical="center" wrapText="1"/>
    </xf>
    <xf numFmtId="0" fontId="38" fillId="3" borderId="3" xfId="0" applyFont="1" applyFill="1" applyBorder="1"/>
    <xf numFmtId="0" fontId="6" fillId="3" borderId="3" xfId="0" applyFont="1" applyFill="1" applyBorder="1" applyAlignment="1">
      <alignment vertical="center" wrapText="1"/>
    </xf>
    <xf numFmtId="14" fontId="30" fillId="0" borderId="0" xfId="0" applyNumberFormat="1" applyFont="1" applyFill="1" applyBorder="1" applyAlignment="1">
      <alignment horizontal="center" vertical="center" wrapText="1"/>
    </xf>
    <xf numFmtId="0" fontId="30" fillId="0" borderId="0" xfId="0" applyNumberFormat="1" applyFont="1" applyFill="1" applyBorder="1" applyAlignment="1">
      <alignment horizontal="center" vertical="center" wrapText="1"/>
    </xf>
    <xf numFmtId="0" fontId="32" fillId="0" borderId="26" xfId="0" applyFont="1" applyFill="1" applyBorder="1" applyAlignment="1">
      <alignment horizontal="left" vertical="center" wrapText="1"/>
    </xf>
    <xf numFmtId="0" fontId="38" fillId="0" borderId="26" xfId="0" applyFont="1" applyFill="1" applyBorder="1" applyAlignment="1">
      <alignment horizontal="left" vertical="center" wrapText="1"/>
    </xf>
    <xf numFmtId="0" fontId="32" fillId="0" borderId="27" xfId="0" applyFont="1" applyFill="1" applyBorder="1" applyAlignment="1">
      <alignment horizontal="left" vertical="top" wrapText="1"/>
    </xf>
    <xf numFmtId="0" fontId="7" fillId="5" borderId="3" xfId="0" applyFont="1" applyFill="1" applyBorder="1"/>
    <xf numFmtId="1" fontId="7" fillId="9" borderId="29" xfId="0" applyNumberFormat="1" applyFont="1" applyFill="1" applyBorder="1"/>
    <xf numFmtId="0" fontId="24" fillId="0" borderId="3" xfId="0" applyFont="1" applyBorder="1" applyAlignment="1">
      <alignment vertical="top" wrapText="1"/>
    </xf>
    <xf numFmtId="0" fontId="7" fillId="4" borderId="3" xfId="0" applyFont="1" applyFill="1" applyBorder="1"/>
    <xf numFmtId="0" fontId="7" fillId="11" borderId="3" xfId="0" applyFont="1" applyFill="1" applyBorder="1"/>
    <xf numFmtId="0" fontId="7" fillId="12" borderId="3" xfId="0" applyFont="1" applyFill="1" applyBorder="1"/>
    <xf numFmtId="0" fontId="7" fillId="0" borderId="34" xfId="0" applyFont="1" applyFill="1" applyBorder="1" applyAlignment="1">
      <alignment horizontal="right"/>
    </xf>
    <xf numFmtId="0" fontId="7" fillId="0" borderId="26" xfId="0" applyFont="1" applyFill="1" applyBorder="1" applyAlignment="1"/>
    <xf numFmtId="0" fontId="6" fillId="3" borderId="0" xfId="0" applyFont="1" applyFill="1" applyAlignment="1">
      <alignment horizontal="left"/>
    </xf>
    <xf numFmtId="0" fontId="32" fillId="0" borderId="3" xfId="1" applyFont="1" applyBorder="1" applyAlignment="1">
      <alignment horizontal="left" vertical="top" wrapText="1"/>
    </xf>
    <xf numFmtId="0" fontId="38" fillId="0" borderId="26" xfId="0" applyFont="1" applyFill="1" applyBorder="1" applyAlignment="1">
      <alignment horizontal="left" vertical="center"/>
    </xf>
    <xf numFmtId="0" fontId="32" fillId="0" borderId="27" xfId="0" applyFont="1" applyFill="1" applyBorder="1" applyAlignment="1">
      <alignment horizontal="left" vertical="center"/>
    </xf>
    <xf numFmtId="0" fontId="32" fillId="0" borderId="27" xfId="0" applyFont="1" applyFill="1" applyBorder="1" applyAlignment="1">
      <alignment horizontal="left" vertical="top"/>
    </xf>
    <xf numFmtId="0" fontId="32" fillId="0" borderId="26" xfId="0" applyFont="1" applyFill="1" applyBorder="1" applyAlignment="1">
      <alignment horizontal="left" vertical="center"/>
    </xf>
    <xf numFmtId="0" fontId="32" fillId="0" borderId="12" xfId="0" applyFont="1" applyFill="1" applyBorder="1" applyAlignment="1">
      <alignment horizontal="left" vertical="top"/>
    </xf>
    <xf numFmtId="0" fontId="32" fillId="0" borderId="30" xfId="0" applyFont="1" applyFill="1" applyBorder="1" applyAlignment="1">
      <alignment horizontal="left" vertical="top" wrapText="1"/>
    </xf>
    <xf numFmtId="0" fontId="32" fillId="0" borderId="35" xfId="0" applyFont="1" applyFill="1" applyBorder="1" applyAlignment="1">
      <alignment horizontal="left" vertical="top" wrapText="1"/>
    </xf>
    <xf numFmtId="0" fontId="0" fillId="0" borderId="0" xfId="0" applyFill="1" applyBorder="1" applyAlignment="1">
      <alignment wrapText="1"/>
    </xf>
    <xf numFmtId="0" fontId="32" fillId="0" borderId="30" xfId="0" applyFont="1" applyFill="1" applyBorder="1" applyAlignment="1">
      <alignment horizontal="left" vertical="center" wrapText="1"/>
    </xf>
    <xf numFmtId="0" fontId="32" fillId="0" borderId="35" xfId="0" applyFont="1" applyFill="1" applyBorder="1" applyAlignment="1">
      <alignment horizontal="left" vertical="center" wrapText="1"/>
    </xf>
    <xf numFmtId="0" fontId="0" fillId="0" borderId="0" xfId="0" applyFill="1" applyAlignment="1">
      <alignment wrapText="1"/>
    </xf>
    <xf numFmtId="0" fontId="6" fillId="0" borderId="2" xfId="0" applyFont="1" applyFill="1" applyBorder="1" applyAlignment="1">
      <alignment wrapText="1"/>
    </xf>
    <xf numFmtId="0" fontId="6" fillId="0" borderId="0" xfId="0" applyFont="1" applyFill="1" applyAlignment="1">
      <alignment wrapText="1"/>
    </xf>
    <xf numFmtId="0" fontId="7" fillId="0" borderId="28" xfId="0" applyFont="1" applyFill="1" applyBorder="1" applyAlignment="1"/>
    <xf numFmtId="0" fontId="7" fillId="0" borderId="0" xfId="0" applyFont="1" applyFill="1" applyAlignment="1"/>
    <xf numFmtId="0" fontId="7" fillId="0" borderId="36" xfId="0" applyFont="1" applyFill="1" applyBorder="1"/>
    <xf numFmtId="0" fontId="7" fillId="0" borderId="3" xfId="0" applyFont="1" applyFill="1" applyBorder="1" applyAlignment="1">
      <alignment vertical="center" wrapText="1"/>
    </xf>
    <xf numFmtId="0" fontId="38" fillId="4" borderId="26" xfId="0" applyFont="1" applyFill="1" applyBorder="1" applyAlignment="1">
      <alignment horizontal="left" vertical="center"/>
    </xf>
    <xf numFmtId="0" fontId="38" fillId="4" borderId="26" xfId="0" applyFont="1" applyFill="1" applyBorder="1" applyAlignment="1">
      <alignment horizontal="left" vertical="center" wrapText="1"/>
    </xf>
    <xf numFmtId="0" fontId="7" fillId="0" borderId="33" xfId="0" applyFont="1" applyFill="1" applyBorder="1" applyAlignment="1">
      <alignment vertical="center" wrapText="1"/>
    </xf>
    <xf numFmtId="0" fontId="32" fillId="0" borderId="3" xfId="0" applyFont="1" applyFill="1" applyBorder="1" applyAlignment="1">
      <alignment horizontal="left" vertical="top"/>
    </xf>
    <xf numFmtId="14" fontId="30" fillId="0" borderId="36" xfId="0" applyNumberFormat="1" applyFont="1" applyFill="1" applyBorder="1" applyAlignment="1">
      <alignment horizontal="center" vertical="center" wrapText="1"/>
    </xf>
    <xf numFmtId="0" fontId="7" fillId="0" borderId="5" xfId="0" applyFont="1" applyFill="1" applyBorder="1"/>
    <xf numFmtId="14" fontId="30" fillId="13" borderId="28" xfId="0" applyNumberFormat="1" applyFont="1" applyFill="1" applyBorder="1" applyAlignment="1">
      <alignment horizontal="center" vertical="center" wrapText="1"/>
    </xf>
    <xf numFmtId="0" fontId="6" fillId="0" borderId="0" xfId="0" applyFont="1" applyFill="1" applyBorder="1" applyAlignment="1">
      <alignment vertical="top"/>
    </xf>
    <xf numFmtId="0" fontId="62" fillId="0" borderId="33" xfId="0" applyFont="1" applyFill="1" applyBorder="1" applyAlignment="1">
      <alignment vertical="top" wrapText="1"/>
    </xf>
    <xf numFmtId="0" fontId="32" fillId="4" borderId="3" xfId="0" applyFont="1" applyFill="1" applyBorder="1" applyAlignment="1">
      <alignment horizontal="left" vertical="top" wrapText="1"/>
    </xf>
    <xf numFmtId="14" fontId="30" fillId="4" borderId="28" xfId="0" applyNumberFormat="1" applyFont="1" applyFill="1" applyBorder="1" applyAlignment="1">
      <alignment horizontal="center" vertical="center" wrapText="1"/>
    </xf>
    <xf numFmtId="14" fontId="61" fillId="0" borderId="3" xfId="0" applyNumberFormat="1" applyFont="1" applyFill="1" applyBorder="1" applyAlignment="1">
      <alignment horizontal="center" vertical="center" wrapText="1"/>
    </xf>
    <xf numFmtId="0" fontId="53" fillId="4" borderId="0" xfId="0" applyFont="1" applyFill="1" applyAlignment="1">
      <alignment horizontal="center" wrapText="1"/>
    </xf>
    <xf numFmtId="0" fontId="7" fillId="0" borderId="22" xfId="0" applyFont="1" applyFill="1" applyBorder="1" applyAlignment="1">
      <alignment horizontal="left" vertical="top" wrapText="1"/>
    </xf>
    <xf numFmtId="0" fontId="7" fillId="0" borderId="0" xfId="0" applyFont="1" applyFill="1" applyBorder="1" applyAlignment="1">
      <alignment horizontal="left" vertical="top" wrapText="1"/>
    </xf>
    <xf numFmtId="0" fontId="7" fillId="0" borderId="13" xfId="0" applyFont="1" applyFill="1" applyBorder="1" applyAlignment="1">
      <alignment horizontal="left" vertical="top" wrapText="1"/>
    </xf>
    <xf numFmtId="0" fontId="7" fillId="0" borderId="21" xfId="0" applyFont="1" applyFill="1" applyBorder="1" applyAlignment="1">
      <alignment horizontal="left" vertical="top" wrapText="1"/>
    </xf>
    <xf numFmtId="0" fontId="7" fillId="0" borderId="35" xfId="0" applyFont="1" applyFill="1" applyBorder="1" applyAlignment="1">
      <alignment horizontal="left" vertical="top" wrapText="1"/>
    </xf>
    <xf numFmtId="0" fontId="6" fillId="3" borderId="0" xfId="0" applyFont="1" applyFill="1" applyAlignment="1">
      <alignment horizontal="left" wrapText="1"/>
    </xf>
    <xf numFmtId="0" fontId="41" fillId="0" borderId="0" xfId="0" applyFont="1" applyAlignment="1">
      <alignment horizontal="left" vertical="center" wrapText="1"/>
    </xf>
    <xf numFmtId="0" fontId="42" fillId="0" borderId="0" xfId="0" applyFont="1" applyAlignment="1">
      <alignment horizontal="left" vertical="top" wrapText="1"/>
    </xf>
    <xf numFmtId="0" fontId="43" fillId="0" borderId="0" xfId="0" applyFont="1" applyAlignment="1">
      <alignment horizontal="left" vertical="top"/>
    </xf>
    <xf numFmtId="0" fontId="44" fillId="0" borderId="18" xfId="0" applyFont="1" applyBorder="1" applyAlignment="1">
      <alignment horizontal="left" vertical="top" wrapText="1"/>
    </xf>
    <xf numFmtId="0" fontId="44" fillId="0" borderId="14" xfId="0" applyFont="1" applyBorder="1" applyAlignment="1">
      <alignment horizontal="left" vertical="top" wrapText="1"/>
    </xf>
    <xf numFmtId="0" fontId="44" fillId="0" borderId="16" xfId="0" applyFont="1" applyBorder="1" applyAlignment="1">
      <alignment horizontal="left" vertical="top" wrapText="1"/>
    </xf>
    <xf numFmtId="0" fontId="44" fillId="0" borderId="0" xfId="0" applyFont="1" applyBorder="1" applyAlignment="1">
      <alignment horizontal="left" vertical="top" wrapText="1"/>
    </xf>
    <xf numFmtId="0" fontId="44" fillId="0" borderId="19" xfId="0" applyFont="1" applyBorder="1" applyAlignment="1">
      <alignment horizontal="left" vertical="top" wrapText="1"/>
    </xf>
    <xf numFmtId="0" fontId="44" fillId="0" borderId="20" xfId="0" applyFont="1" applyBorder="1" applyAlignment="1">
      <alignment horizontal="left" vertical="top" wrapText="1"/>
    </xf>
    <xf numFmtId="0" fontId="32" fillId="2" borderId="18" xfId="0" applyFont="1" applyFill="1" applyBorder="1" applyAlignment="1">
      <alignment horizontal="left" vertical="top" wrapText="1"/>
    </xf>
    <xf numFmtId="0" fontId="32" fillId="2" borderId="16" xfId="0" applyFont="1" applyFill="1" applyBorder="1" applyAlignment="1">
      <alignment horizontal="left" vertical="top" wrapText="1"/>
    </xf>
    <xf numFmtId="0" fontId="32" fillId="2" borderId="19" xfId="0" applyFont="1" applyFill="1" applyBorder="1" applyAlignment="1">
      <alignment horizontal="left" vertical="top" wrapText="1"/>
    </xf>
    <xf numFmtId="0" fontId="45" fillId="0" borderId="0" xfId="0" applyFont="1" applyAlignment="1">
      <alignment horizontal="left" wrapText="1"/>
    </xf>
    <xf numFmtId="0" fontId="18" fillId="4" borderId="11" xfId="0" applyFont="1" applyFill="1" applyBorder="1" applyAlignment="1">
      <alignment horizontal="center" vertical="top" wrapText="1"/>
    </xf>
    <xf numFmtId="0" fontId="18" fillId="4" borderId="22" xfId="0" applyFont="1" applyFill="1" applyBorder="1" applyAlignment="1">
      <alignment horizontal="center" vertical="top" wrapText="1"/>
    </xf>
    <xf numFmtId="0" fontId="18" fillId="4" borderId="23" xfId="0" applyFont="1" applyFill="1" applyBorder="1" applyAlignment="1">
      <alignment horizontal="center" vertical="top" wrapText="1"/>
    </xf>
    <xf numFmtId="0" fontId="18" fillId="4" borderId="4" xfId="0" applyFont="1" applyFill="1" applyBorder="1" applyAlignment="1">
      <alignment horizontal="center" vertical="top" wrapText="1"/>
    </xf>
    <xf numFmtId="0" fontId="18" fillId="4" borderId="0" xfId="0" applyFont="1" applyFill="1" applyBorder="1" applyAlignment="1">
      <alignment horizontal="center" vertical="top" wrapText="1"/>
    </xf>
    <xf numFmtId="0" fontId="18" fillId="4" borderId="24" xfId="0" applyFont="1" applyFill="1" applyBorder="1" applyAlignment="1">
      <alignment horizontal="center" vertical="top" wrapText="1"/>
    </xf>
    <xf numFmtId="0" fontId="18" fillId="4" borderId="1" xfId="0" applyFont="1" applyFill="1" applyBorder="1" applyAlignment="1">
      <alignment horizontal="center" vertical="top" wrapText="1"/>
    </xf>
    <xf numFmtId="0" fontId="18" fillId="4" borderId="2" xfId="0" applyFont="1" applyFill="1" applyBorder="1" applyAlignment="1">
      <alignment horizontal="center" vertical="top" wrapText="1"/>
    </xf>
    <xf numFmtId="0" fontId="18" fillId="4" borderId="25" xfId="0" applyFont="1" applyFill="1" applyBorder="1" applyAlignment="1">
      <alignment horizontal="center" vertical="top" wrapText="1"/>
    </xf>
    <xf numFmtId="0" fontId="32" fillId="0" borderId="26" xfId="0" applyFont="1" applyFill="1" applyBorder="1" applyAlignment="1">
      <alignment horizontal="left" wrapText="1"/>
    </xf>
    <xf numFmtId="0" fontId="32" fillId="0" borderId="27" xfId="0" applyFont="1" applyFill="1" applyBorder="1" applyAlignment="1">
      <alignment horizontal="left" wrapText="1"/>
    </xf>
    <xf numFmtId="0" fontId="24" fillId="0" borderId="26" xfId="0" applyFont="1" applyFill="1" applyBorder="1" applyAlignment="1">
      <alignment horizontal="left" vertical="top" wrapText="1"/>
    </xf>
    <xf numFmtId="0" fontId="24" fillId="0" borderId="12" xfId="0" applyFont="1" applyFill="1" applyBorder="1" applyAlignment="1">
      <alignment horizontal="left" vertical="top" wrapText="1"/>
    </xf>
    <xf numFmtId="0" fontId="24" fillId="0" borderId="27" xfId="0" applyFont="1" applyFill="1" applyBorder="1" applyAlignment="1">
      <alignment horizontal="left" vertical="top" wrapText="1"/>
    </xf>
    <xf numFmtId="0" fontId="7" fillId="0" borderId="16"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6" fillId="0" borderId="4" xfId="0" applyFont="1" applyFill="1" applyBorder="1" applyAlignment="1">
      <alignment horizontal="center" vertical="top" wrapText="1"/>
    </xf>
    <xf numFmtId="0" fontId="6" fillId="0" borderId="0" xfId="0" applyFont="1" applyFill="1" applyBorder="1" applyAlignment="1">
      <alignment horizontal="center" vertical="top" wrapText="1"/>
    </xf>
    <xf numFmtId="0" fontId="36" fillId="2" borderId="0" xfId="0" applyFont="1" applyFill="1" applyAlignment="1">
      <alignment horizontal="left" vertical="center"/>
    </xf>
  </cellXfs>
  <cellStyles count="6">
    <cellStyle name="Обычный" xfId="0" builtinId="0"/>
    <cellStyle name="Обычный 2" xfId="1"/>
    <cellStyle name="Обычный 3 2" xfId="2"/>
    <cellStyle name="Обычный 4" xfId="3"/>
    <cellStyle name="Обычный 4 2" xfId="4"/>
    <cellStyle name="Обычный 4 3" xfId="5"/>
  </cellStyles>
  <dxfs count="0"/>
  <tableStyles count="0" defaultTableStyle="TableStyleMedium9" defaultPivotStyle="PivotStyleLight16"/>
  <colors>
    <mruColors>
      <color rgb="FFCCECFF"/>
      <color rgb="FFB2E4A4"/>
      <color rgb="FF00CC66"/>
      <color rgb="FFFFCCFF"/>
      <color rgb="FFFF99FF"/>
      <color rgb="FFCCCCFF"/>
      <color rgb="FFFAB57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40</xdr:row>
      <xdr:rowOff>66675</xdr:rowOff>
    </xdr:from>
    <xdr:to>
      <xdr:col>19</xdr:col>
      <xdr:colOff>283861</xdr:colOff>
      <xdr:row>68</xdr:row>
      <xdr:rowOff>8962</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0" y="9286875"/>
          <a:ext cx="15114286" cy="4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49</xdr:row>
      <xdr:rowOff>0</xdr:rowOff>
    </xdr:from>
    <xdr:to>
      <xdr:col>17</xdr:col>
      <xdr:colOff>179290</xdr:colOff>
      <xdr:row>90</xdr:row>
      <xdr:rowOff>27884</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0" y="11915775"/>
          <a:ext cx="13476190" cy="55238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55</xdr:row>
      <xdr:rowOff>9525</xdr:rowOff>
    </xdr:from>
    <xdr:to>
      <xdr:col>16</xdr:col>
      <xdr:colOff>646015</xdr:colOff>
      <xdr:row>91</xdr:row>
      <xdr:rowOff>37409</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0" y="11820525"/>
          <a:ext cx="13476190" cy="5523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54</xdr:row>
      <xdr:rowOff>19050</xdr:rowOff>
    </xdr:from>
    <xdr:to>
      <xdr:col>16</xdr:col>
      <xdr:colOff>531715</xdr:colOff>
      <xdr:row>90</xdr:row>
      <xdr:rowOff>46934</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0" y="11382375"/>
          <a:ext cx="13476190" cy="552380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54</xdr:row>
      <xdr:rowOff>0</xdr:rowOff>
    </xdr:from>
    <xdr:to>
      <xdr:col>16</xdr:col>
      <xdr:colOff>531715</xdr:colOff>
      <xdr:row>90</xdr:row>
      <xdr:rowOff>27884</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0" y="11363325"/>
          <a:ext cx="13476190" cy="552380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54</xdr:row>
      <xdr:rowOff>85725</xdr:rowOff>
    </xdr:from>
    <xdr:to>
      <xdr:col>16</xdr:col>
      <xdr:colOff>369790</xdr:colOff>
      <xdr:row>90</xdr:row>
      <xdr:rowOff>113609</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0" y="11449050"/>
          <a:ext cx="13476190" cy="552380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42</xdr:row>
      <xdr:rowOff>19050</xdr:rowOff>
    </xdr:from>
    <xdr:to>
      <xdr:col>11</xdr:col>
      <xdr:colOff>47625</xdr:colOff>
      <xdr:row>66</xdr:row>
      <xdr:rowOff>95250</xdr:rowOff>
    </xdr:to>
    <xdr:pic>
      <xdr:nvPicPr>
        <xdr:cNvPr id="14416"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968" t="45015" r="43388" b="12914"/>
        <a:stretch>
          <a:fillRect/>
        </a:stretch>
      </xdr:blipFill>
      <xdr:spPr bwMode="auto">
        <a:xfrm>
          <a:off x="0" y="10429875"/>
          <a:ext cx="10191750" cy="3733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42</xdr:row>
      <xdr:rowOff>19050</xdr:rowOff>
    </xdr:from>
    <xdr:to>
      <xdr:col>17</xdr:col>
      <xdr:colOff>552450</xdr:colOff>
      <xdr:row>65</xdr:row>
      <xdr:rowOff>28575</xdr:rowOff>
    </xdr:to>
    <xdr:pic>
      <xdr:nvPicPr>
        <xdr:cNvPr id="15440"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968" t="45015" r="43388" b="12914"/>
        <a:stretch>
          <a:fillRect/>
        </a:stretch>
      </xdr:blipFill>
      <xdr:spPr bwMode="auto">
        <a:xfrm>
          <a:off x="0" y="10429875"/>
          <a:ext cx="14068425" cy="3514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BX51"/>
  <sheetViews>
    <sheetView zoomScaleNormal="100" workbookViewId="0">
      <pane xSplit="1" topLeftCell="B1" activePane="topRight" state="frozen"/>
      <selection activeCell="BE26" sqref="BE26:BE27"/>
      <selection pane="topRight" activeCell="C31" sqref="C31"/>
    </sheetView>
  </sheetViews>
  <sheetFormatPr defaultColWidth="10" defaultRowHeight="12" x14ac:dyDescent="0.2"/>
  <cols>
    <col min="1" max="1" width="42.42578125" style="1" customWidth="1"/>
    <col min="2" max="16384" width="10" style="2"/>
  </cols>
  <sheetData>
    <row r="1" spans="1:76" s="5" customFormat="1" ht="25.5" customHeight="1" x14ac:dyDescent="0.2">
      <c r="A1" s="47" t="s">
        <v>50</v>
      </c>
    </row>
    <row r="2" spans="1:76" s="5" customFormat="1" ht="12.75" x14ac:dyDescent="0.2">
      <c r="A2" s="6" t="s">
        <v>228</v>
      </c>
    </row>
    <row r="3" spans="1:76" s="11" customFormat="1" ht="28.5" customHeight="1" x14ac:dyDescent="0.2">
      <c r="A3" s="74" t="s">
        <v>52</v>
      </c>
      <c r="B3" s="73" t="e">
        <f>'BAR BB| Open rates'!#REF!</f>
        <v>#REF!</v>
      </c>
      <c r="C3" s="73" t="e">
        <f>'BAR BB| Open rates'!#REF!</f>
        <v>#REF!</v>
      </c>
      <c r="D3" s="73" t="e">
        <f>'BAR BB| Open rates'!#REF!</f>
        <v>#REF!</v>
      </c>
      <c r="E3" s="73" t="e">
        <f>'BAR BB| Open rates'!#REF!</f>
        <v>#REF!</v>
      </c>
      <c r="F3" s="73" t="e">
        <f>'BAR BB| Open rates'!#REF!</f>
        <v>#REF!</v>
      </c>
      <c r="G3" s="73" t="e">
        <f>'BAR BB| Open rates'!#REF!</f>
        <v>#REF!</v>
      </c>
      <c r="H3" s="73" t="e">
        <f>'BAR BB| Open rates'!#REF!</f>
        <v>#REF!</v>
      </c>
      <c r="I3" s="73" t="e">
        <f>'BAR BB| Open rates'!#REF!</f>
        <v>#REF!</v>
      </c>
      <c r="J3" s="73" t="e">
        <f>'BAR BB| Open rates'!#REF!</f>
        <v>#REF!</v>
      </c>
      <c r="K3" s="73" t="e">
        <f>'BAR BB| Open rates'!#REF!</f>
        <v>#REF!</v>
      </c>
      <c r="L3" s="73" t="e">
        <f>'BAR BB| Open rates'!#REF!</f>
        <v>#REF!</v>
      </c>
      <c r="M3" s="73" t="e">
        <f>'BAR BB| Open rates'!#REF!</f>
        <v>#REF!</v>
      </c>
      <c r="N3" s="73" t="e">
        <f>'BAR BB| Open rates'!#REF!</f>
        <v>#REF!</v>
      </c>
      <c r="O3" s="73" t="e">
        <f>'BAR BB| Open rates'!#REF!</f>
        <v>#REF!</v>
      </c>
      <c r="P3" s="73" t="e">
        <f>'BAR BB| Open rates'!#REF!</f>
        <v>#REF!</v>
      </c>
      <c r="Q3" s="73" t="e">
        <f>'BAR BB| Open rates'!#REF!</f>
        <v>#REF!</v>
      </c>
      <c r="R3" s="73" t="e">
        <f>'BAR BB| Open rates'!#REF!</f>
        <v>#REF!</v>
      </c>
      <c r="S3" s="73" t="e">
        <f>'BAR BB| Open rates'!#REF!</f>
        <v>#REF!</v>
      </c>
      <c r="T3" s="73" t="e">
        <f>'BAR BB| Open rates'!#REF!</f>
        <v>#REF!</v>
      </c>
      <c r="U3" s="73" t="e">
        <f>'BAR BB| Open rates'!#REF!</f>
        <v>#REF!</v>
      </c>
      <c r="V3" s="73" t="e">
        <f>'BAR BB| Open rates'!#REF!</f>
        <v>#REF!</v>
      </c>
      <c r="W3" s="73" t="e">
        <f>'BAR BB| Open rates'!#REF!</f>
        <v>#REF!</v>
      </c>
      <c r="X3" s="73" t="e">
        <f>'BAR BB| Open rates'!#REF!</f>
        <v>#REF!</v>
      </c>
      <c r="Y3" s="73" t="e">
        <f>'BAR BB| Open rates'!#REF!</f>
        <v>#REF!</v>
      </c>
      <c r="Z3" s="73" t="e">
        <f>'BAR BB| Open rates'!#REF!</f>
        <v>#REF!</v>
      </c>
      <c r="AA3" s="73" t="e">
        <f>'BAR BB| Open rates'!#REF!</f>
        <v>#REF!</v>
      </c>
      <c r="AB3" s="73" t="e">
        <f>'BAR BB| Open rates'!#REF!</f>
        <v>#REF!</v>
      </c>
      <c r="AC3" s="73" t="e">
        <f>'BAR BB| Open rates'!#REF!</f>
        <v>#REF!</v>
      </c>
      <c r="AD3" s="73" t="e">
        <f>'BAR BB| Open rates'!#REF!</f>
        <v>#REF!</v>
      </c>
      <c r="AE3" s="73" t="e">
        <f>'BAR BB| Open rates'!#REF!</f>
        <v>#REF!</v>
      </c>
      <c r="AF3" s="73" t="e">
        <f>'BAR BB| Open rates'!#REF!</f>
        <v>#REF!</v>
      </c>
      <c r="AG3" s="73" t="e">
        <f>'BAR BB| Open rates'!#REF!</f>
        <v>#REF!</v>
      </c>
      <c r="AH3" s="73" t="e">
        <f>'BAR BB| Open rates'!#REF!</f>
        <v>#REF!</v>
      </c>
      <c r="AI3" s="73" t="e">
        <f>'BAR BB| Open rates'!#REF!</f>
        <v>#REF!</v>
      </c>
      <c r="AJ3" s="73" t="e">
        <f>'BAR BB| Open rates'!#REF!</f>
        <v>#REF!</v>
      </c>
      <c r="AK3" s="73" t="e">
        <f>'BAR BB| Open rates'!#REF!</f>
        <v>#REF!</v>
      </c>
      <c r="AL3" s="73" t="e">
        <f>'BAR BB| Open rates'!#REF!</f>
        <v>#REF!</v>
      </c>
      <c r="AM3" s="73" t="e">
        <f>'BAR BB| Open rates'!#REF!</f>
        <v>#REF!</v>
      </c>
      <c r="AN3" s="73" t="e">
        <f>'BAR BB| Open rates'!#REF!</f>
        <v>#REF!</v>
      </c>
      <c r="AO3" s="73" t="e">
        <f>'BAR BB| Open rates'!#REF!</f>
        <v>#REF!</v>
      </c>
      <c r="AP3" s="73" t="e">
        <f>'BAR BB| Open rates'!#REF!</f>
        <v>#REF!</v>
      </c>
      <c r="AQ3" s="73" t="e">
        <f>'BAR BB| Open rates'!#REF!</f>
        <v>#REF!</v>
      </c>
      <c r="AR3" s="73" t="e">
        <f>'BAR BB| Open rates'!#REF!</f>
        <v>#REF!</v>
      </c>
      <c r="AS3" s="73" t="e">
        <f>'BAR BB| Open rates'!#REF!</f>
        <v>#REF!</v>
      </c>
      <c r="AT3" s="73" t="e">
        <f>'BAR BB| Open rates'!#REF!</f>
        <v>#REF!</v>
      </c>
      <c r="AU3" s="73" t="e">
        <f>'BAR BB| Open rates'!#REF!</f>
        <v>#REF!</v>
      </c>
      <c r="AV3" s="73" t="e">
        <f>'BAR BB| Open rates'!#REF!</f>
        <v>#REF!</v>
      </c>
      <c r="AW3" s="73" t="e">
        <f>'BAR BB| Open rates'!#REF!</f>
        <v>#REF!</v>
      </c>
      <c r="AX3" s="73" t="e">
        <f>'BAR BB| Open rates'!#REF!</f>
        <v>#REF!</v>
      </c>
      <c r="AY3" s="73" t="e">
        <f>'BAR BB| Open rates'!#REF!</f>
        <v>#REF!</v>
      </c>
      <c r="AZ3" s="73" t="e">
        <f>'BAR BB| Open rates'!#REF!</f>
        <v>#REF!</v>
      </c>
      <c r="BA3" s="73" t="e">
        <f>'BAR BB| Open rates'!#REF!</f>
        <v>#REF!</v>
      </c>
      <c r="BB3" s="73" t="e">
        <f>'BAR BB| Open rates'!#REF!</f>
        <v>#REF!</v>
      </c>
      <c r="BC3" s="73" t="e">
        <f>'BAR BB| Open rates'!#REF!</f>
        <v>#REF!</v>
      </c>
      <c r="BD3" s="73" t="e">
        <f>'BAR BB| Open rates'!#REF!</f>
        <v>#REF!</v>
      </c>
      <c r="BE3" s="73" t="e">
        <f>'BAR BB| Open rates'!#REF!</f>
        <v>#REF!</v>
      </c>
      <c r="BF3" s="73" t="e">
        <f>'BAR BB| Open rates'!#REF!</f>
        <v>#REF!</v>
      </c>
      <c r="BG3" s="73" t="e">
        <f>'BAR BB| Open rates'!#REF!</f>
        <v>#REF!</v>
      </c>
      <c r="BH3" s="73" t="e">
        <f>'BAR BB| Open rates'!#REF!</f>
        <v>#REF!</v>
      </c>
      <c r="BI3" s="73" t="e">
        <f>'BAR BB| Open rates'!#REF!</f>
        <v>#REF!</v>
      </c>
      <c r="BJ3" s="73" t="e">
        <f>'BAR BB| Open rates'!#REF!</f>
        <v>#REF!</v>
      </c>
      <c r="BK3" s="73" t="e">
        <f>'BAR BB| Open rates'!#REF!</f>
        <v>#REF!</v>
      </c>
      <c r="BL3" s="73" t="e">
        <f>'BAR BB| Open rates'!#REF!</f>
        <v>#REF!</v>
      </c>
      <c r="BM3" s="73" t="e">
        <f>'BAR BB| Open rates'!#REF!</f>
        <v>#REF!</v>
      </c>
      <c r="BN3" s="73" t="e">
        <f>'BAR BB| Open rates'!#REF!</f>
        <v>#REF!</v>
      </c>
      <c r="BO3" s="73" t="e">
        <f>'BAR BB| Open rates'!#REF!</f>
        <v>#REF!</v>
      </c>
      <c r="BP3" s="73" t="e">
        <f>'BAR BB| Open rates'!#REF!</f>
        <v>#REF!</v>
      </c>
      <c r="BQ3" s="73" t="e">
        <f>'BAR BB| Open rates'!#REF!</f>
        <v>#REF!</v>
      </c>
      <c r="BR3" s="73" t="e">
        <f>'BAR BB| Open rates'!#REF!</f>
        <v>#REF!</v>
      </c>
      <c r="BS3" s="73" t="e">
        <f>'BAR BB| Open rates'!#REF!</f>
        <v>#REF!</v>
      </c>
      <c r="BT3" s="73" t="e">
        <f>'BAR BB| Open rates'!#REF!</f>
        <v>#REF!</v>
      </c>
      <c r="BU3" s="73" t="e">
        <f>'BAR BB| Open rates'!#REF!</f>
        <v>#REF!</v>
      </c>
      <c r="BV3" s="73" t="e">
        <f>'BAR BB| Open rates'!#REF!</f>
        <v>#REF!</v>
      </c>
      <c r="BW3" s="73" t="e">
        <f>'BAR BB| Open rates'!#REF!</f>
        <v>#REF!</v>
      </c>
      <c r="BX3" s="73" t="e">
        <f>'BAR BB| Open rates'!#REF!</f>
        <v>#REF!</v>
      </c>
    </row>
    <row r="4" spans="1:76" s="11" customFormat="1" ht="28.5" customHeight="1" x14ac:dyDescent="0.2">
      <c r="A4" s="8"/>
      <c r="B4" s="73" t="e">
        <f>'BAR BB| Open rates'!#REF!</f>
        <v>#REF!</v>
      </c>
      <c r="C4" s="73" t="e">
        <f>'BAR BB| Open rates'!#REF!</f>
        <v>#REF!</v>
      </c>
      <c r="D4" s="73" t="e">
        <f>'BAR BB| Open rates'!#REF!</f>
        <v>#REF!</v>
      </c>
      <c r="E4" s="73" t="e">
        <f>'BAR BB| Open rates'!#REF!</f>
        <v>#REF!</v>
      </c>
      <c r="F4" s="73" t="e">
        <f>'BAR BB| Open rates'!#REF!</f>
        <v>#REF!</v>
      </c>
      <c r="G4" s="73" t="e">
        <f>'BAR BB| Open rates'!#REF!</f>
        <v>#REF!</v>
      </c>
      <c r="H4" s="73" t="e">
        <f>'BAR BB| Open rates'!#REF!</f>
        <v>#REF!</v>
      </c>
      <c r="I4" s="73" t="e">
        <f>'BAR BB| Open rates'!#REF!</f>
        <v>#REF!</v>
      </c>
      <c r="J4" s="73" t="e">
        <f>'BAR BB| Open rates'!#REF!</f>
        <v>#REF!</v>
      </c>
      <c r="K4" s="73" t="e">
        <f>'BAR BB| Open rates'!#REF!</f>
        <v>#REF!</v>
      </c>
      <c r="L4" s="73" t="e">
        <f>'BAR BB| Open rates'!#REF!</f>
        <v>#REF!</v>
      </c>
      <c r="M4" s="73" t="e">
        <f>'BAR BB| Open rates'!#REF!</f>
        <v>#REF!</v>
      </c>
      <c r="N4" s="73" t="e">
        <f>'BAR BB| Open rates'!#REF!</f>
        <v>#REF!</v>
      </c>
      <c r="O4" s="73" t="e">
        <f>'BAR BB| Open rates'!#REF!</f>
        <v>#REF!</v>
      </c>
      <c r="P4" s="73" t="e">
        <f>'BAR BB| Open rates'!#REF!</f>
        <v>#REF!</v>
      </c>
      <c r="Q4" s="73" t="e">
        <f>'BAR BB| Open rates'!#REF!</f>
        <v>#REF!</v>
      </c>
      <c r="R4" s="73" t="e">
        <f>'BAR BB| Open rates'!#REF!</f>
        <v>#REF!</v>
      </c>
      <c r="S4" s="73" t="e">
        <f>'BAR BB| Open rates'!#REF!</f>
        <v>#REF!</v>
      </c>
      <c r="T4" s="73" t="e">
        <f>'BAR BB| Open rates'!#REF!</f>
        <v>#REF!</v>
      </c>
      <c r="U4" s="73" t="e">
        <f>'BAR BB| Open rates'!#REF!</f>
        <v>#REF!</v>
      </c>
      <c r="V4" s="73" t="e">
        <f>'BAR BB| Open rates'!#REF!</f>
        <v>#REF!</v>
      </c>
      <c r="W4" s="73" t="e">
        <f>'BAR BB| Open rates'!#REF!</f>
        <v>#REF!</v>
      </c>
      <c r="X4" s="73" t="e">
        <f>'BAR BB| Open rates'!#REF!</f>
        <v>#REF!</v>
      </c>
      <c r="Y4" s="73" t="e">
        <f>'BAR BB| Open rates'!#REF!</f>
        <v>#REF!</v>
      </c>
      <c r="Z4" s="73" t="e">
        <f>'BAR BB| Open rates'!#REF!</f>
        <v>#REF!</v>
      </c>
      <c r="AA4" s="73" t="e">
        <f>'BAR BB| Open rates'!#REF!</f>
        <v>#REF!</v>
      </c>
      <c r="AB4" s="73" t="e">
        <f>'BAR BB| Open rates'!#REF!</f>
        <v>#REF!</v>
      </c>
      <c r="AC4" s="73" t="e">
        <f>'BAR BB| Open rates'!#REF!</f>
        <v>#REF!</v>
      </c>
      <c r="AD4" s="73" t="e">
        <f>'BAR BB| Open rates'!#REF!</f>
        <v>#REF!</v>
      </c>
      <c r="AE4" s="73" t="e">
        <f>'BAR BB| Open rates'!#REF!</f>
        <v>#REF!</v>
      </c>
      <c r="AF4" s="73" t="e">
        <f>'BAR BB| Open rates'!#REF!</f>
        <v>#REF!</v>
      </c>
      <c r="AG4" s="73" t="e">
        <f>'BAR BB| Open rates'!#REF!</f>
        <v>#REF!</v>
      </c>
      <c r="AH4" s="73" t="e">
        <f>'BAR BB| Open rates'!#REF!</f>
        <v>#REF!</v>
      </c>
      <c r="AI4" s="73" t="e">
        <f>'BAR BB| Open rates'!#REF!</f>
        <v>#REF!</v>
      </c>
      <c r="AJ4" s="73" t="e">
        <f>'BAR BB| Open rates'!#REF!</f>
        <v>#REF!</v>
      </c>
      <c r="AK4" s="73" t="e">
        <f>'BAR BB| Open rates'!#REF!</f>
        <v>#REF!</v>
      </c>
      <c r="AL4" s="73" t="e">
        <f>'BAR BB| Open rates'!#REF!</f>
        <v>#REF!</v>
      </c>
      <c r="AM4" s="73" t="e">
        <f>'BAR BB| Open rates'!#REF!</f>
        <v>#REF!</v>
      </c>
      <c r="AN4" s="73" t="e">
        <f>'BAR BB| Open rates'!#REF!</f>
        <v>#REF!</v>
      </c>
      <c r="AO4" s="73" t="e">
        <f>'BAR BB| Open rates'!#REF!</f>
        <v>#REF!</v>
      </c>
      <c r="AP4" s="73" t="e">
        <f>'BAR BB| Open rates'!#REF!</f>
        <v>#REF!</v>
      </c>
      <c r="AQ4" s="73" t="e">
        <f>'BAR BB| Open rates'!#REF!</f>
        <v>#REF!</v>
      </c>
      <c r="AR4" s="73" t="e">
        <f>'BAR BB| Open rates'!#REF!</f>
        <v>#REF!</v>
      </c>
      <c r="AS4" s="73" t="e">
        <f>'BAR BB| Open rates'!#REF!</f>
        <v>#REF!</v>
      </c>
      <c r="AT4" s="73" t="e">
        <f>'BAR BB| Open rates'!#REF!</f>
        <v>#REF!</v>
      </c>
      <c r="AU4" s="73" t="e">
        <f>'BAR BB| Open rates'!#REF!</f>
        <v>#REF!</v>
      </c>
      <c r="AV4" s="73" t="e">
        <f>'BAR BB| Open rates'!#REF!</f>
        <v>#REF!</v>
      </c>
      <c r="AW4" s="73" t="e">
        <f>'BAR BB| Open rates'!#REF!</f>
        <v>#REF!</v>
      </c>
      <c r="AX4" s="73" t="e">
        <f>'BAR BB| Open rates'!#REF!</f>
        <v>#REF!</v>
      </c>
      <c r="AY4" s="73" t="e">
        <f>'BAR BB| Open rates'!#REF!</f>
        <v>#REF!</v>
      </c>
      <c r="AZ4" s="73" t="e">
        <f>'BAR BB| Open rates'!#REF!</f>
        <v>#REF!</v>
      </c>
      <c r="BA4" s="73" t="e">
        <f>'BAR BB| Open rates'!#REF!</f>
        <v>#REF!</v>
      </c>
      <c r="BB4" s="73" t="e">
        <f>'BAR BB| Open rates'!#REF!</f>
        <v>#REF!</v>
      </c>
      <c r="BC4" s="73" t="e">
        <f>'BAR BB| Open rates'!#REF!</f>
        <v>#REF!</v>
      </c>
      <c r="BD4" s="73" t="e">
        <f>'BAR BB| Open rates'!#REF!</f>
        <v>#REF!</v>
      </c>
      <c r="BE4" s="73" t="e">
        <f>'BAR BB| Open rates'!#REF!</f>
        <v>#REF!</v>
      </c>
      <c r="BF4" s="73" t="e">
        <f>'BAR BB| Open rates'!#REF!</f>
        <v>#REF!</v>
      </c>
      <c r="BG4" s="73" t="e">
        <f>'BAR BB| Open rates'!#REF!</f>
        <v>#REF!</v>
      </c>
      <c r="BH4" s="73" t="e">
        <f>'BAR BB| Open rates'!#REF!</f>
        <v>#REF!</v>
      </c>
      <c r="BI4" s="73" t="e">
        <f>'BAR BB| Open rates'!#REF!</f>
        <v>#REF!</v>
      </c>
      <c r="BJ4" s="73" t="e">
        <f>'BAR BB| Open rates'!#REF!</f>
        <v>#REF!</v>
      </c>
      <c r="BK4" s="73" t="e">
        <f>'BAR BB| Open rates'!#REF!</f>
        <v>#REF!</v>
      </c>
      <c r="BL4" s="73" t="e">
        <f>'BAR BB| Open rates'!#REF!</f>
        <v>#REF!</v>
      </c>
      <c r="BM4" s="73" t="e">
        <f>'BAR BB| Open rates'!#REF!</f>
        <v>#REF!</v>
      </c>
      <c r="BN4" s="73" t="e">
        <f>'BAR BB| Open rates'!#REF!</f>
        <v>#REF!</v>
      </c>
      <c r="BO4" s="73" t="e">
        <f>'BAR BB| Open rates'!#REF!</f>
        <v>#REF!</v>
      </c>
      <c r="BP4" s="73" t="e">
        <f>'BAR BB| Open rates'!#REF!</f>
        <v>#REF!</v>
      </c>
      <c r="BQ4" s="73" t="e">
        <f>'BAR BB| Open rates'!#REF!</f>
        <v>#REF!</v>
      </c>
      <c r="BR4" s="73" t="e">
        <f>'BAR BB| Open rates'!#REF!</f>
        <v>#REF!</v>
      </c>
      <c r="BS4" s="73" t="e">
        <f>'BAR BB| Open rates'!#REF!</f>
        <v>#REF!</v>
      </c>
      <c r="BT4" s="73" t="e">
        <f>'BAR BB| Open rates'!#REF!</f>
        <v>#REF!</v>
      </c>
      <c r="BU4" s="73" t="e">
        <f>'BAR BB| Open rates'!#REF!</f>
        <v>#REF!</v>
      </c>
      <c r="BV4" s="73" t="e">
        <f>'BAR BB| Open rates'!#REF!</f>
        <v>#REF!</v>
      </c>
      <c r="BW4" s="73" t="e">
        <f>'BAR BB| Open rates'!#REF!</f>
        <v>#REF!</v>
      </c>
      <c r="BX4" s="73" t="e">
        <f>'BAR BB| Open rates'!#REF!</f>
        <v>#REF!</v>
      </c>
    </row>
    <row r="5" spans="1:76" s="14" customFormat="1" ht="12" customHeight="1" x14ac:dyDescent="0.2">
      <c r="A5" s="33" t="s">
        <v>53</v>
      </c>
      <c r="B5" s="76"/>
      <c r="C5" s="76"/>
      <c r="D5" s="76"/>
      <c r="E5" s="76"/>
      <c r="F5" s="76"/>
      <c r="G5" s="76"/>
      <c r="H5" s="76"/>
      <c r="I5" s="76"/>
      <c r="J5" s="76"/>
      <c r="K5" s="76"/>
      <c r="L5" s="76"/>
      <c r="M5" s="76"/>
      <c r="N5" s="76"/>
      <c r="O5" s="76"/>
      <c r="P5" s="76"/>
      <c r="Q5" s="76"/>
      <c r="R5" s="76"/>
      <c r="S5" s="76"/>
      <c r="T5" s="76"/>
      <c r="U5" s="76"/>
      <c r="V5" s="76"/>
      <c r="W5" s="76"/>
      <c r="X5" s="76"/>
      <c r="Y5" s="76"/>
      <c r="Z5" s="76"/>
      <c r="AA5" s="76"/>
      <c r="AB5" s="76"/>
      <c r="AC5" s="76"/>
      <c r="AD5" s="76"/>
      <c r="AE5" s="76"/>
      <c r="AF5" s="76"/>
      <c r="AG5" s="76"/>
      <c r="AH5" s="76"/>
      <c r="AI5" s="76"/>
      <c r="AJ5" s="76"/>
      <c r="AK5" s="76"/>
      <c r="AL5" s="76"/>
      <c r="AM5" s="76"/>
      <c r="AN5" s="76"/>
      <c r="AO5" s="76"/>
      <c r="AP5" s="76"/>
      <c r="AQ5" s="76"/>
      <c r="AR5" s="76"/>
      <c r="AS5" s="76"/>
      <c r="AT5" s="76"/>
      <c r="AU5" s="76"/>
      <c r="AV5" s="76"/>
      <c r="AW5" s="76"/>
      <c r="AX5" s="76"/>
      <c r="AY5" s="76"/>
      <c r="AZ5" s="76"/>
      <c r="BA5" s="76"/>
      <c r="BB5" s="76"/>
      <c r="BC5" s="76"/>
      <c r="BD5" s="76"/>
      <c r="BE5" s="76"/>
      <c r="BF5" s="76"/>
      <c r="BG5" s="76"/>
      <c r="BH5" s="76"/>
      <c r="BI5" s="76"/>
      <c r="BJ5" s="76"/>
      <c r="BK5" s="76"/>
      <c r="BL5" s="76"/>
      <c r="BM5" s="76"/>
      <c r="BN5" s="76"/>
      <c r="BO5" s="76"/>
      <c r="BP5" s="76"/>
      <c r="BQ5" s="76"/>
      <c r="BR5" s="76"/>
      <c r="BS5" s="76"/>
      <c r="BT5" s="76"/>
      <c r="BU5" s="76"/>
      <c r="BV5" s="76"/>
      <c r="BW5" s="76"/>
      <c r="BX5" s="76"/>
    </row>
    <row r="6" spans="1:76" s="14" customFormat="1" ht="12" customHeight="1" x14ac:dyDescent="0.2">
      <c r="A6" s="33">
        <v>1</v>
      </c>
      <c r="B6" s="84" t="e">
        <f>'BAR BB| Open rates'!#REF!*0.8</f>
        <v>#REF!</v>
      </c>
      <c r="C6" s="84" t="e">
        <f>'BAR BB| Open rates'!#REF!*0.8</f>
        <v>#REF!</v>
      </c>
      <c r="D6" s="84" t="e">
        <f>'BAR BB| Open rates'!#REF!*0.8</f>
        <v>#REF!</v>
      </c>
      <c r="E6" s="84" t="e">
        <f>'BAR BB| Open rates'!#REF!*0.8</f>
        <v>#REF!</v>
      </c>
      <c r="F6" s="84" t="e">
        <f>'BAR BB| Open rates'!#REF!*0.8</f>
        <v>#REF!</v>
      </c>
      <c r="G6" s="84" t="e">
        <f>'BAR BB| Open rates'!#REF!*0.8</f>
        <v>#REF!</v>
      </c>
      <c r="H6" s="84" t="e">
        <f>'BAR BB| Open rates'!#REF!*0.8</f>
        <v>#REF!</v>
      </c>
      <c r="I6" s="84" t="e">
        <f>'BAR BB| Open rates'!#REF!*0.8</f>
        <v>#REF!</v>
      </c>
      <c r="J6" s="84" t="e">
        <f>'BAR BB| Open rates'!#REF!*0.8</f>
        <v>#REF!</v>
      </c>
      <c r="K6" s="84" t="e">
        <f>'BAR BB| Open rates'!#REF!*0.8</f>
        <v>#REF!</v>
      </c>
      <c r="L6" s="84" t="e">
        <f>'BAR BB| Open rates'!#REF!*0.8</f>
        <v>#REF!</v>
      </c>
      <c r="M6" s="84" t="e">
        <f>'BAR BB| Open rates'!#REF!*0.8</f>
        <v>#REF!</v>
      </c>
      <c r="N6" s="84" t="e">
        <f>'BAR BB| Open rates'!#REF!*0.8</f>
        <v>#REF!</v>
      </c>
      <c r="O6" s="84" t="e">
        <f>'BAR BB| Open rates'!#REF!*0.8</f>
        <v>#REF!</v>
      </c>
      <c r="P6" s="84" t="e">
        <f>'BAR BB| Open rates'!#REF!*0.8</f>
        <v>#REF!</v>
      </c>
      <c r="Q6" s="84" t="e">
        <f>'BAR BB| Open rates'!#REF!*0.8</f>
        <v>#REF!</v>
      </c>
      <c r="R6" s="84" t="e">
        <f>'BAR BB| Open rates'!#REF!*0.8</f>
        <v>#REF!</v>
      </c>
      <c r="S6" s="84" t="e">
        <f>'BAR BB| Open rates'!#REF!*0.8</f>
        <v>#REF!</v>
      </c>
      <c r="T6" s="84" t="e">
        <f>'BAR BB| Open rates'!#REF!*0.8</f>
        <v>#REF!</v>
      </c>
      <c r="U6" s="84" t="e">
        <f>'BAR BB| Open rates'!#REF!*0.8</f>
        <v>#REF!</v>
      </c>
      <c r="V6" s="84" t="e">
        <f>'BAR BB| Open rates'!#REF!*0.8</f>
        <v>#REF!</v>
      </c>
      <c r="W6" s="84" t="e">
        <f>'BAR BB| Open rates'!#REF!*0.8</f>
        <v>#REF!</v>
      </c>
      <c r="X6" s="84" t="e">
        <f>'BAR BB| Open rates'!#REF!*0.8</f>
        <v>#REF!</v>
      </c>
      <c r="Y6" s="84" t="e">
        <f>'BAR BB| Open rates'!#REF!*0.8</f>
        <v>#REF!</v>
      </c>
      <c r="Z6" s="84" t="e">
        <f>'BAR BB| Open rates'!#REF!*0.8</f>
        <v>#REF!</v>
      </c>
      <c r="AA6" s="84" t="e">
        <f>'BAR BB| Open rates'!#REF!*0.8</f>
        <v>#REF!</v>
      </c>
      <c r="AB6" s="84" t="e">
        <f>'BAR BB| Open rates'!#REF!*0.8</f>
        <v>#REF!</v>
      </c>
      <c r="AC6" s="84" t="e">
        <f>'BAR BB| Open rates'!#REF!*0.8</f>
        <v>#REF!</v>
      </c>
      <c r="AD6" s="84" t="e">
        <f>'BAR BB| Open rates'!#REF!*0.8</f>
        <v>#REF!</v>
      </c>
      <c r="AE6" s="84" t="e">
        <f>'BAR BB| Open rates'!#REF!*0.8</f>
        <v>#REF!</v>
      </c>
      <c r="AF6" s="84" t="e">
        <f>'BAR BB| Open rates'!#REF!*0.8</f>
        <v>#REF!</v>
      </c>
      <c r="AG6" s="84" t="e">
        <f>'BAR BB| Open rates'!#REF!*0.8</f>
        <v>#REF!</v>
      </c>
      <c r="AH6" s="84" t="e">
        <f>'BAR BB| Open rates'!#REF!*0.8</f>
        <v>#REF!</v>
      </c>
      <c r="AI6" s="84" t="e">
        <f>'BAR BB| Open rates'!#REF!*0.8</f>
        <v>#REF!</v>
      </c>
      <c r="AJ6" s="84" t="e">
        <f>'BAR BB| Open rates'!#REF!*0.8</f>
        <v>#REF!</v>
      </c>
      <c r="AK6" s="84" t="e">
        <f>'BAR BB| Open rates'!#REF!*0.8</f>
        <v>#REF!</v>
      </c>
      <c r="AL6" s="84" t="e">
        <f>'BAR BB| Open rates'!#REF!*0.8</f>
        <v>#REF!</v>
      </c>
      <c r="AM6" s="84" t="e">
        <f>'BAR BB| Open rates'!#REF!*0.8</f>
        <v>#REF!</v>
      </c>
      <c r="AN6" s="84" t="e">
        <f>'BAR BB| Open rates'!#REF!*0.8</f>
        <v>#REF!</v>
      </c>
      <c r="AO6" s="84" t="e">
        <f>'BAR BB| Open rates'!#REF!*0.8</f>
        <v>#REF!</v>
      </c>
      <c r="AP6" s="84" t="e">
        <f>'BAR BB| Open rates'!#REF!*0.8</f>
        <v>#REF!</v>
      </c>
      <c r="AQ6" s="84" t="e">
        <f>'BAR BB| Open rates'!#REF!*0.8</f>
        <v>#REF!</v>
      </c>
      <c r="AR6" s="84" t="e">
        <f>'BAR BB| Open rates'!#REF!*0.8</f>
        <v>#REF!</v>
      </c>
      <c r="AS6" s="84" t="e">
        <f>'BAR BB| Open rates'!#REF!*0.8</f>
        <v>#REF!</v>
      </c>
      <c r="AT6" s="84" t="e">
        <f>'BAR BB| Open rates'!#REF!*0.8</f>
        <v>#REF!</v>
      </c>
      <c r="AU6" s="84" t="e">
        <f>'BAR BB| Open rates'!#REF!*0.8</f>
        <v>#REF!</v>
      </c>
      <c r="AV6" s="84" t="e">
        <f>'BAR BB| Open rates'!#REF!*0.8</f>
        <v>#REF!</v>
      </c>
      <c r="AW6" s="84" t="e">
        <f>'BAR BB| Open rates'!#REF!*0.8</f>
        <v>#REF!</v>
      </c>
      <c r="AX6" s="84" t="e">
        <f>'BAR BB| Open rates'!#REF!*0.8</f>
        <v>#REF!</v>
      </c>
      <c r="AY6" s="84" t="e">
        <f>'BAR BB| Open rates'!#REF!*0.8</f>
        <v>#REF!</v>
      </c>
      <c r="AZ6" s="84" t="e">
        <f>'BAR BB| Open rates'!#REF!*0.8</f>
        <v>#REF!</v>
      </c>
      <c r="BA6" s="84" t="e">
        <f>'BAR BB| Open rates'!#REF!*0.8</f>
        <v>#REF!</v>
      </c>
      <c r="BB6" s="84" t="e">
        <f>'BAR BB| Open rates'!#REF!*0.8</f>
        <v>#REF!</v>
      </c>
      <c r="BC6" s="84" t="e">
        <f>'BAR BB| Open rates'!#REF!*0.8</f>
        <v>#REF!</v>
      </c>
      <c r="BD6" s="84" t="e">
        <f>'BAR BB| Open rates'!#REF!*0.8</f>
        <v>#REF!</v>
      </c>
      <c r="BE6" s="84" t="e">
        <f>'BAR BB| Open rates'!#REF!*0.8</f>
        <v>#REF!</v>
      </c>
      <c r="BF6" s="84" t="e">
        <f>'BAR BB| Open rates'!#REF!*0.8</f>
        <v>#REF!</v>
      </c>
      <c r="BG6" s="84" t="e">
        <f>'BAR BB| Open rates'!#REF!*0.8</f>
        <v>#REF!</v>
      </c>
      <c r="BH6" s="84" t="e">
        <f>'BAR BB| Open rates'!#REF!*0.8</f>
        <v>#REF!</v>
      </c>
      <c r="BI6" s="84" t="e">
        <f>'BAR BB| Open rates'!#REF!*0.8</f>
        <v>#REF!</v>
      </c>
      <c r="BJ6" s="84" t="e">
        <f>'BAR BB| Open rates'!#REF!*0.8</f>
        <v>#REF!</v>
      </c>
      <c r="BK6" s="84" t="e">
        <f>'BAR BB| Open rates'!#REF!*0.8</f>
        <v>#REF!</v>
      </c>
      <c r="BL6" s="84" t="e">
        <f>'BAR BB| Open rates'!#REF!*0.8</f>
        <v>#REF!</v>
      </c>
      <c r="BM6" s="84" t="e">
        <f>'BAR BB| Open rates'!#REF!*0.8</f>
        <v>#REF!</v>
      </c>
      <c r="BN6" s="84" t="e">
        <f>'BAR BB| Open rates'!#REF!*0.8</f>
        <v>#REF!</v>
      </c>
      <c r="BO6" s="84" t="e">
        <f>'BAR BB| Open rates'!#REF!*0.8</f>
        <v>#REF!</v>
      </c>
      <c r="BP6" s="84" t="e">
        <f>'BAR BB| Open rates'!#REF!*0.8</f>
        <v>#REF!</v>
      </c>
      <c r="BQ6" s="84" t="e">
        <f>'BAR BB| Open rates'!#REF!*0.8</f>
        <v>#REF!</v>
      </c>
      <c r="BR6" s="84" t="e">
        <f>'BAR BB| Open rates'!#REF!*0.8</f>
        <v>#REF!</v>
      </c>
      <c r="BS6" s="84" t="e">
        <f>'BAR BB| Open rates'!#REF!*0.8</f>
        <v>#REF!</v>
      </c>
      <c r="BT6" s="84" t="e">
        <f>'BAR BB| Open rates'!#REF!*0.8</f>
        <v>#REF!</v>
      </c>
      <c r="BU6" s="84" t="e">
        <f>'BAR BB| Open rates'!#REF!*0.8</f>
        <v>#REF!</v>
      </c>
      <c r="BV6" s="84" t="e">
        <f>'BAR BB| Open rates'!#REF!*0.8</f>
        <v>#REF!</v>
      </c>
      <c r="BW6" s="84" t="e">
        <f>'BAR BB| Open rates'!#REF!*0.8</f>
        <v>#REF!</v>
      </c>
      <c r="BX6" s="84" t="e">
        <f>'BAR BB| Open rates'!#REF!*0.8</f>
        <v>#REF!</v>
      </c>
    </row>
    <row r="7" spans="1:76" s="14" customFormat="1" ht="12" customHeight="1" x14ac:dyDescent="0.2">
      <c r="A7" s="33">
        <v>2</v>
      </c>
      <c r="B7" s="84" t="e">
        <f>'BAR BB| Open rates'!#REF!*0.8</f>
        <v>#REF!</v>
      </c>
      <c r="C7" s="84" t="e">
        <f>'BAR BB| Open rates'!#REF!*0.8</f>
        <v>#REF!</v>
      </c>
      <c r="D7" s="84" t="e">
        <f>'BAR BB| Open rates'!#REF!*0.8</f>
        <v>#REF!</v>
      </c>
      <c r="E7" s="84" t="e">
        <f>'BAR BB| Open rates'!#REF!*0.8</f>
        <v>#REF!</v>
      </c>
      <c r="F7" s="84" t="e">
        <f>'BAR BB| Open rates'!#REF!*0.8</f>
        <v>#REF!</v>
      </c>
      <c r="G7" s="84" t="e">
        <f>'BAR BB| Open rates'!#REF!*0.8</f>
        <v>#REF!</v>
      </c>
      <c r="H7" s="84" t="e">
        <f>'BAR BB| Open rates'!#REF!*0.8</f>
        <v>#REF!</v>
      </c>
      <c r="I7" s="84" t="e">
        <f>'BAR BB| Open rates'!#REF!*0.8</f>
        <v>#REF!</v>
      </c>
      <c r="J7" s="84" t="e">
        <f>'BAR BB| Open rates'!#REF!*0.8</f>
        <v>#REF!</v>
      </c>
      <c r="K7" s="84" t="e">
        <f>'BAR BB| Open rates'!#REF!*0.8</f>
        <v>#REF!</v>
      </c>
      <c r="L7" s="84" t="e">
        <f>'BAR BB| Open rates'!#REF!*0.8</f>
        <v>#REF!</v>
      </c>
      <c r="M7" s="84" t="e">
        <f>'BAR BB| Open rates'!#REF!*0.8</f>
        <v>#REF!</v>
      </c>
      <c r="N7" s="84" t="e">
        <f>'BAR BB| Open rates'!#REF!*0.8</f>
        <v>#REF!</v>
      </c>
      <c r="O7" s="84" t="e">
        <f>'BAR BB| Open rates'!#REF!*0.8</f>
        <v>#REF!</v>
      </c>
      <c r="P7" s="84" t="e">
        <f>'BAR BB| Open rates'!#REF!*0.8</f>
        <v>#REF!</v>
      </c>
      <c r="Q7" s="84" t="e">
        <f>'BAR BB| Open rates'!#REF!*0.8</f>
        <v>#REF!</v>
      </c>
      <c r="R7" s="84" t="e">
        <f>'BAR BB| Open rates'!#REF!*0.8</f>
        <v>#REF!</v>
      </c>
      <c r="S7" s="84" t="e">
        <f>'BAR BB| Open rates'!#REF!*0.8</f>
        <v>#REF!</v>
      </c>
      <c r="T7" s="84" t="e">
        <f>'BAR BB| Open rates'!#REF!*0.8</f>
        <v>#REF!</v>
      </c>
      <c r="U7" s="84" t="e">
        <f>'BAR BB| Open rates'!#REF!*0.8</f>
        <v>#REF!</v>
      </c>
      <c r="V7" s="84" t="e">
        <f>'BAR BB| Open rates'!#REF!*0.8</f>
        <v>#REF!</v>
      </c>
      <c r="W7" s="84" t="e">
        <f>'BAR BB| Open rates'!#REF!*0.8</f>
        <v>#REF!</v>
      </c>
      <c r="X7" s="84" t="e">
        <f>'BAR BB| Open rates'!#REF!*0.8</f>
        <v>#REF!</v>
      </c>
      <c r="Y7" s="84" t="e">
        <f>'BAR BB| Open rates'!#REF!*0.8</f>
        <v>#REF!</v>
      </c>
      <c r="Z7" s="84" t="e">
        <f>'BAR BB| Open rates'!#REF!*0.8</f>
        <v>#REF!</v>
      </c>
      <c r="AA7" s="84" t="e">
        <f>'BAR BB| Open rates'!#REF!*0.8</f>
        <v>#REF!</v>
      </c>
      <c r="AB7" s="84" t="e">
        <f>'BAR BB| Open rates'!#REF!*0.8</f>
        <v>#REF!</v>
      </c>
      <c r="AC7" s="84" t="e">
        <f>'BAR BB| Open rates'!#REF!*0.8</f>
        <v>#REF!</v>
      </c>
      <c r="AD7" s="84" t="e">
        <f>'BAR BB| Open rates'!#REF!*0.8</f>
        <v>#REF!</v>
      </c>
      <c r="AE7" s="84" t="e">
        <f>'BAR BB| Open rates'!#REF!*0.8</f>
        <v>#REF!</v>
      </c>
      <c r="AF7" s="84" t="e">
        <f>'BAR BB| Open rates'!#REF!*0.8</f>
        <v>#REF!</v>
      </c>
      <c r="AG7" s="84" t="e">
        <f>'BAR BB| Open rates'!#REF!*0.8</f>
        <v>#REF!</v>
      </c>
      <c r="AH7" s="84" t="e">
        <f>'BAR BB| Open rates'!#REF!*0.8</f>
        <v>#REF!</v>
      </c>
      <c r="AI7" s="84" t="e">
        <f>'BAR BB| Open rates'!#REF!*0.8</f>
        <v>#REF!</v>
      </c>
      <c r="AJ7" s="84" t="e">
        <f>'BAR BB| Open rates'!#REF!*0.8</f>
        <v>#REF!</v>
      </c>
      <c r="AK7" s="84" t="e">
        <f>'BAR BB| Open rates'!#REF!*0.8</f>
        <v>#REF!</v>
      </c>
      <c r="AL7" s="84" t="e">
        <f>'BAR BB| Open rates'!#REF!*0.8</f>
        <v>#REF!</v>
      </c>
      <c r="AM7" s="84" t="e">
        <f>'BAR BB| Open rates'!#REF!*0.8</f>
        <v>#REF!</v>
      </c>
      <c r="AN7" s="84" t="e">
        <f>'BAR BB| Open rates'!#REF!*0.8</f>
        <v>#REF!</v>
      </c>
      <c r="AO7" s="84" t="e">
        <f>'BAR BB| Open rates'!#REF!*0.8</f>
        <v>#REF!</v>
      </c>
      <c r="AP7" s="84" t="e">
        <f>'BAR BB| Open rates'!#REF!*0.8</f>
        <v>#REF!</v>
      </c>
      <c r="AQ7" s="84" t="e">
        <f>'BAR BB| Open rates'!#REF!*0.8</f>
        <v>#REF!</v>
      </c>
      <c r="AR7" s="84" t="e">
        <f>'BAR BB| Open rates'!#REF!*0.8</f>
        <v>#REF!</v>
      </c>
      <c r="AS7" s="84" t="e">
        <f>'BAR BB| Open rates'!#REF!*0.8</f>
        <v>#REF!</v>
      </c>
      <c r="AT7" s="84" t="e">
        <f>'BAR BB| Open rates'!#REF!*0.8</f>
        <v>#REF!</v>
      </c>
      <c r="AU7" s="84" t="e">
        <f>'BAR BB| Open rates'!#REF!*0.8</f>
        <v>#REF!</v>
      </c>
      <c r="AV7" s="84" t="e">
        <f>'BAR BB| Open rates'!#REF!*0.8</f>
        <v>#REF!</v>
      </c>
      <c r="AW7" s="84" t="e">
        <f>'BAR BB| Open rates'!#REF!*0.8</f>
        <v>#REF!</v>
      </c>
      <c r="AX7" s="84" t="e">
        <f>'BAR BB| Open rates'!#REF!*0.8</f>
        <v>#REF!</v>
      </c>
      <c r="AY7" s="84" t="e">
        <f>'BAR BB| Open rates'!#REF!*0.8</f>
        <v>#REF!</v>
      </c>
      <c r="AZ7" s="84" t="e">
        <f>'BAR BB| Open rates'!#REF!*0.8</f>
        <v>#REF!</v>
      </c>
      <c r="BA7" s="84" t="e">
        <f>'BAR BB| Open rates'!#REF!*0.8</f>
        <v>#REF!</v>
      </c>
      <c r="BB7" s="84" t="e">
        <f>'BAR BB| Open rates'!#REF!*0.8</f>
        <v>#REF!</v>
      </c>
      <c r="BC7" s="84" t="e">
        <f>'BAR BB| Open rates'!#REF!*0.8</f>
        <v>#REF!</v>
      </c>
      <c r="BD7" s="84" t="e">
        <f>'BAR BB| Open rates'!#REF!*0.8</f>
        <v>#REF!</v>
      </c>
      <c r="BE7" s="84" t="e">
        <f>'BAR BB| Open rates'!#REF!*0.8</f>
        <v>#REF!</v>
      </c>
      <c r="BF7" s="84" t="e">
        <f>'BAR BB| Open rates'!#REF!*0.8</f>
        <v>#REF!</v>
      </c>
      <c r="BG7" s="84" t="e">
        <f>'BAR BB| Open rates'!#REF!*0.8</f>
        <v>#REF!</v>
      </c>
      <c r="BH7" s="84" t="e">
        <f>'BAR BB| Open rates'!#REF!*0.8</f>
        <v>#REF!</v>
      </c>
      <c r="BI7" s="84" t="e">
        <f>'BAR BB| Open rates'!#REF!*0.8</f>
        <v>#REF!</v>
      </c>
      <c r="BJ7" s="84" t="e">
        <f>'BAR BB| Open rates'!#REF!*0.8</f>
        <v>#REF!</v>
      </c>
      <c r="BK7" s="84" t="e">
        <f>'BAR BB| Open rates'!#REF!*0.8</f>
        <v>#REF!</v>
      </c>
      <c r="BL7" s="84" t="e">
        <f>'BAR BB| Open rates'!#REF!*0.8</f>
        <v>#REF!</v>
      </c>
      <c r="BM7" s="84" t="e">
        <f>'BAR BB| Open rates'!#REF!*0.8</f>
        <v>#REF!</v>
      </c>
      <c r="BN7" s="84" t="e">
        <f>'BAR BB| Open rates'!#REF!*0.8</f>
        <v>#REF!</v>
      </c>
      <c r="BO7" s="84" t="e">
        <f>'BAR BB| Open rates'!#REF!*0.8</f>
        <v>#REF!</v>
      </c>
      <c r="BP7" s="84" t="e">
        <f>'BAR BB| Open rates'!#REF!*0.8</f>
        <v>#REF!</v>
      </c>
      <c r="BQ7" s="84" t="e">
        <f>'BAR BB| Open rates'!#REF!*0.8</f>
        <v>#REF!</v>
      </c>
      <c r="BR7" s="84" t="e">
        <f>'BAR BB| Open rates'!#REF!*0.8</f>
        <v>#REF!</v>
      </c>
      <c r="BS7" s="84" t="e">
        <f>'BAR BB| Open rates'!#REF!*0.8</f>
        <v>#REF!</v>
      </c>
      <c r="BT7" s="84" t="e">
        <f>'BAR BB| Open rates'!#REF!*0.8</f>
        <v>#REF!</v>
      </c>
      <c r="BU7" s="84" t="e">
        <f>'BAR BB| Open rates'!#REF!*0.8</f>
        <v>#REF!</v>
      </c>
      <c r="BV7" s="84" t="e">
        <f>'BAR BB| Open rates'!#REF!*0.8</f>
        <v>#REF!</v>
      </c>
      <c r="BW7" s="84" t="e">
        <f>'BAR BB| Open rates'!#REF!*0.8</f>
        <v>#REF!</v>
      </c>
      <c r="BX7" s="84" t="e">
        <f>'BAR BB| Open rates'!#REF!*0.8</f>
        <v>#REF!</v>
      </c>
    </row>
    <row r="8" spans="1:76"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row>
    <row r="9" spans="1:76" s="14" customFormat="1" ht="12" customHeight="1" x14ac:dyDescent="0.2">
      <c r="A9" s="75">
        <v>1</v>
      </c>
      <c r="B9" s="84" t="e">
        <f>'BAR BB| Open rates'!#REF!*0.8</f>
        <v>#REF!</v>
      </c>
      <c r="C9" s="84" t="e">
        <f>'BAR BB| Open rates'!#REF!*0.8</f>
        <v>#REF!</v>
      </c>
      <c r="D9" s="84" t="e">
        <f>'BAR BB| Open rates'!#REF!*0.8</f>
        <v>#REF!</v>
      </c>
      <c r="E9" s="84" t="e">
        <f>'BAR BB| Open rates'!#REF!*0.8</f>
        <v>#REF!</v>
      </c>
      <c r="F9" s="84" t="e">
        <f>'BAR BB| Open rates'!#REF!*0.8</f>
        <v>#REF!</v>
      </c>
      <c r="G9" s="84" t="e">
        <f>'BAR BB| Open rates'!#REF!*0.8</f>
        <v>#REF!</v>
      </c>
      <c r="H9" s="84" t="e">
        <f>'BAR BB| Open rates'!#REF!*0.8</f>
        <v>#REF!</v>
      </c>
      <c r="I9" s="84" t="e">
        <f>'BAR BB| Open rates'!#REF!*0.8</f>
        <v>#REF!</v>
      </c>
      <c r="J9" s="84" t="e">
        <f>'BAR BB| Open rates'!#REF!*0.8</f>
        <v>#REF!</v>
      </c>
      <c r="K9" s="84" t="e">
        <f>'BAR BB| Open rates'!#REF!*0.8</f>
        <v>#REF!</v>
      </c>
      <c r="L9" s="84" t="e">
        <f>'BAR BB| Open rates'!#REF!*0.8</f>
        <v>#REF!</v>
      </c>
      <c r="M9" s="84" t="e">
        <f>'BAR BB| Open rates'!#REF!*0.8</f>
        <v>#REF!</v>
      </c>
      <c r="N9" s="84" t="e">
        <f>'BAR BB| Open rates'!#REF!*0.8</f>
        <v>#REF!</v>
      </c>
      <c r="O9" s="84" t="e">
        <f>'BAR BB| Open rates'!#REF!*0.8</f>
        <v>#REF!</v>
      </c>
      <c r="P9" s="84" t="e">
        <f>'BAR BB| Open rates'!#REF!*0.8</f>
        <v>#REF!</v>
      </c>
      <c r="Q9" s="84" t="e">
        <f>'BAR BB| Open rates'!#REF!*0.8</f>
        <v>#REF!</v>
      </c>
      <c r="R9" s="84" t="e">
        <f>'BAR BB| Open rates'!#REF!*0.8</f>
        <v>#REF!</v>
      </c>
      <c r="S9" s="84" t="e">
        <f>'BAR BB| Open rates'!#REF!*0.8</f>
        <v>#REF!</v>
      </c>
      <c r="T9" s="84" t="e">
        <f>'BAR BB| Open rates'!#REF!*0.8</f>
        <v>#REF!</v>
      </c>
      <c r="U9" s="84" t="e">
        <f>'BAR BB| Open rates'!#REF!*0.8</f>
        <v>#REF!</v>
      </c>
      <c r="V9" s="84" t="e">
        <f>'BAR BB| Open rates'!#REF!*0.8</f>
        <v>#REF!</v>
      </c>
      <c r="W9" s="84" t="e">
        <f>'BAR BB| Open rates'!#REF!*0.8</f>
        <v>#REF!</v>
      </c>
      <c r="X9" s="84" t="e">
        <f>'BAR BB| Open rates'!#REF!*0.8</f>
        <v>#REF!</v>
      </c>
      <c r="Y9" s="84" t="e">
        <f>'BAR BB| Open rates'!#REF!*0.8</f>
        <v>#REF!</v>
      </c>
      <c r="Z9" s="84" t="e">
        <f>'BAR BB| Open rates'!#REF!*0.8</f>
        <v>#REF!</v>
      </c>
      <c r="AA9" s="84" t="e">
        <f>'BAR BB| Open rates'!#REF!*0.8</f>
        <v>#REF!</v>
      </c>
      <c r="AB9" s="84" t="e">
        <f>'BAR BB| Open rates'!#REF!*0.8</f>
        <v>#REF!</v>
      </c>
      <c r="AC9" s="84" t="e">
        <f>'BAR BB| Open rates'!#REF!*0.8</f>
        <v>#REF!</v>
      </c>
      <c r="AD9" s="84" t="e">
        <f>'BAR BB| Open rates'!#REF!*0.8</f>
        <v>#REF!</v>
      </c>
      <c r="AE9" s="84" t="e">
        <f>'BAR BB| Open rates'!#REF!*0.8</f>
        <v>#REF!</v>
      </c>
      <c r="AF9" s="84" t="e">
        <f>'BAR BB| Open rates'!#REF!*0.8</f>
        <v>#REF!</v>
      </c>
      <c r="AG9" s="84" t="e">
        <f>'BAR BB| Open rates'!#REF!*0.8</f>
        <v>#REF!</v>
      </c>
      <c r="AH9" s="84" t="e">
        <f>'BAR BB| Open rates'!#REF!*0.8</f>
        <v>#REF!</v>
      </c>
      <c r="AI9" s="84" t="e">
        <f>'BAR BB| Open rates'!#REF!*0.8</f>
        <v>#REF!</v>
      </c>
      <c r="AJ9" s="84" t="e">
        <f>'BAR BB| Open rates'!#REF!*0.8</f>
        <v>#REF!</v>
      </c>
      <c r="AK9" s="84" t="e">
        <f>'BAR BB| Open rates'!#REF!*0.8</f>
        <v>#REF!</v>
      </c>
      <c r="AL9" s="84" t="e">
        <f>'BAR BB| Open rates'!#REF!*0.8</f>
        <v>#REF!</v>
      </c>
      <c r="AM9" s="84" t="e">
        <f>'BAR BB| Open rates'!#REF!*0.8</f>
        <v>#REF!</v>
      </c>
      <c r="AN9" s="84" t="e">
        <f>'BAR BB| Open rates'!#REF!*0.8</f>
        <v>#REF!</v>
      </c>
      <c r="AO9" s="84" t="e">
        <f>'BAR BB| Open rates'!#REF!*0.8</f>
        <v>#REF!</v>
      </c>
      <c r="AP9" s="84" t="e">
        <f>'BAR BB| Open rates'!#REF!*0.8</f>
        <v>#REF!</v>
      </c>
      <c r="AQ9" s="84" t="e">
        <f>'BAR BB| Open rates'!#REF!*0.8</f>
        <v>#REF!</v>
      </c>
      <c r="AR9" s="84" t="e">
        <f>'BAR BB| Open rates'!#REF!*0.8</f>
        <v>#REF!</v>
      </c>
      <c r="AS9" s="84" t="e">
        <f>'BAR BB| Open rates'!#REF!*0.8</f>
        <v>#REF!</v>
      </c>
      <c r="AT9" s="84" t="e">
        <f>'BAR BB| Open rates'!#REF!*0.8</f>
        <v>#REF!</v>
      </c>
      <c r="AU9" s="84" t="e">
        <f>'BAR BB| Open rates'!#REF!*0.8</f>
        <v>#REF!</v>
      </c>
      <c r="AV9" s="84" t="e">
        <f>'BAR BB| Open rates'!#REF!*0.8</f>
        <v>#REF!</v>
      </c>
      <c r="AW9" s="84" t="e">
        <f>'BAR BB| Open rates'!#REF!*0.8</f>
        <v>#REF!</v>
      </c>
      <c r="AX9" s="84" t="e">
        <f>'BAR BB| Open rates'!#REF!*0.8</f>
        <v>#REF!</v>
      </c>
      <c r="AY9" s="84" t="e">
        <f>'BAR BB| Open rates'!#REF!*0.8</f>
        <v>#REF!</v>
      </c>
      <c r="AZ9" s="84" t="e">
        <f>'BAR BB| Open rates'!#REF!*0.8</f>
        <v>#REF!</v>
      </c>
      <c r="BA9" s="84" t="e">
        <f>'BAR BB| Open rates'!#REF!*0.8</f>
        <v>#REF!</v>
      </c>
      <c r="BB9" s="84" t="e">
        <f>'BAR BB| Open rates'!#REF!*0.8</f>
        <v>#REF!</v>
      </c>
      <c r="BC9" s="84" t="e">
        <f>'BAR BB| Open rates'!#REF!*0.8</f>
        <v>#REF!</v>
      </c>
      <c r="BD9" s="84" t="e">
        <f>'BAR BB| Open rates'!#REF!*0.8</f>
        <v>#REF!</v>
      </c>
      <c r="BE9" s="84" t="e">
        <f>'BAR BB| Open rates'!#REF!*0.8</f>
        <v>#REF!</v>
      </c>
      <c r="BF9" s="84" t="e">
        <f>'BAR BB| Open rates'!#REF!*0.8</f>
        <v>#REF!</v>
      </c>
      <c r="BG9" s="84" t="e">
        <f>'BAR BB| Open rates'!#REF!*0.8</f>
        <v>#REF!</v>
      </c>
      <c r="BH9" s="84" t="e">
        <f>'BAR BB| Open rates'!#REF!*0.8</f>
        <v>#REF!</v>
      </c>
      <c r="BI9" s="84" t="e">
        <f>'BAR BB| Open rates'!#REF!*0.8</f>
        <v>#REF!</v>
      </c>
      <c r="BJ9" s="84" t="e">
        <f>'BAR BB| Open rates'!#REF!*0.8</f>
        <v>#REF!</v>
      </c>
      <c r="BK9" s="84" t="e">
        <f>'BAR BB| Open rates'!#REF!*0.8</f>
        <v>#REF!</v>
      </c>
      <c r="BL9" s="84" t="e">
        <f>'BAR BB| Open rates'!#REF!*0.8</f>
        <v>#REF!</v>
      </c>
      <c r="BM9" s="84" t="e">
        <f>'BAR BB| Open rates'!#REF!*0.8</f>
        <v>#REF!</v>
      </c>
      <c r="BN9" s="84" t="e">
        <f>'BAR BB| Open rates'!#REF!*0.8</f>
        <v>#REF!</v>
      </c>
      <c r="BO9" s="84" t="e">
        <f>'BAR BB| Open rates'!#REF!*0.8</f>
        <v>#REF!</v>
      </c>
      <c r="BP9" s="84" t="e">
        <f>'BAR BB| Open rates'!#REF!*0.8</f>
        <v>#REF!</v>
      </c>
      <c r="BQ9" s="84" t="e">
        <f>'BAR BB| Open rates'!#REF!*0.8</f>
        <v>#REF!</v>
      </c>
      <c r="BR9" s="84" t="e">
        <f>'BAR BB| Open rates'!#REF!*0.8</f>
        <v>#REF!</v>
      </c>
      <c r="BS9" s="84" t="e">
        <f>'BAR BB| Open rates'!#REF!*0.8</f>
        <v>#REF!</v>
      </c>
      <c r="BT9" s="84" t="e">
        <f>'BAR BB| Open rates'!#REF!*0.8</f>
        <v>#REF!</v>
      </c>
      <c r="BU9" s="84" t="e">
        <f>'BAR BB| Open rates'!#REF!*0.8</f>
        <v>#REF!</v>
      </c>
      <c r="BV9" s="84" t="e">
        <f>'BAR BB| Open rates'!#REF!*0.8</f>
        <v>#REF!</v>
      </c>
      <c r="BW9" s="84" t="e">
        <f>'BAR BB| Open rates'!#REF!*0.8</f>
        <v>#REF!</v>
      </c>
      <c r="BX9" s="84" t="e">
        <f>'BAR BB| Open rates'!#REF!*0.8</f>
        <v>#REF!</v>
      </c>
    </row>
    <row r="10" spans="1:76" s="14" customFormat="1" ht="12" customHeight="1" x14ac:dyDescent="0.2">
      <c r="A10" s="75">
        <v>2</v>
      </c>
      <c r="B10" s="84" t="e">
        <f>'BAR BB| Open rates'!#REF!*0.8</f>
        <v>#REF!</v>
      </c>
      <c r="C10" s="84" t="e">
        <f>'BAR BB| Open rates'!#REF!*0.8</f>
        <v>#REF!</v>
      </c>
      <c r="D10" s="84" t="e">
        <f>'BAR BB| Open rates'!#REF!*0.8</f>
        <v>#REF!</v>
      </c>
      <c r="E10" s="84" t="e">
        <f>'BAR BB| Open rates'!#REF!*0.8</f>
        <v>#REF!</v>
      </c>
      <c r="F10" s="84" t="e">
        <f>'BAR BB| Open rates'!#REF!*0.8</f>
        <v>#REF!</v>
      </c>
      <c r="G10" s="84" t="e">
        <f>'BAR BB| Open rates'!#REF!*0.8</f>
        <v>#REF!</v>
      </c>
      <c r="H10" s="84" t="e">
        <f>'BAR BB| Open rates'!#REF!*0.8</f>
        <v>#REF!</v>
      </c>
      <c r="I10" s="84" t="e">
        <f>'BAR BB| Open rates'!#REF!*0.8</f>
        <v>#REF!</v>
      </c>
      <c r="J10" s="84" t="e">
        <f>'BAR BB| Open rates'!#REF!*0.8</f>
        <v>#REF!</v>
      </c>
      <c r="K10" s="84" t="e">
        <f>'BAR BB| Open rates'!#REF!*0.8</f>
        <v>#REF!</v>
      </c>
      <c r="L10" s="84" t="e">
        <f>'BAR BB| Open rates'!#REF!*0.8</f>
        <v>#REF!</v>
      </c>
      <c r="M10" s="84" t="e">
        <f>'BAR BB| Open rates'!#REF!*0.8</f>
        <v>#REF!</v>
      </c>
      <c r="N10" s="84" t="e">
        <f>'BAR BB| Open rates'!#REF!*0.8</f>
        <v>#REF!</v>
      </c>
      <c r="O10" s="84" t="e">
        <f>'BAR BB| Open rates'!#REF!*0.8</f>
        <v>#REF!</v>
      </c>
      <c r="P10" s="84" t="e">
        <f>'BAR BB| Open rates'!#REF!*0.8</f>
        <v>#REF!</v>
      </c>
      <c r="Q10" s="84" t="e">
        <f>'BAR BB| Open rates'!#REF!*0.8</f>
        <v>#REF!</v>
      </c>
      <c r="R10" s="84" t="e">
        <f>'BAR BB| Open rates'!#REF!*0.8</f>
        <v>#REF!</v>
      </c>
      <c r="S10" s="84" t="e">
        <f>'BAR BB| Open rates'!#REF!*0.8</f>
        <v>#REF!</v>
      </c>
      <c r="T10" s="84" t="e">
        <f>'BAR BB| Open rates'!#REF!*0.8</f>
        <v>#REF!</v>
      </c>
      <c r="U10" s="84" t="e">
        <f>'BAR BB| Open rates'!#REF!*0.8</f>
        <v>#REF!</v>
      </c>
      <c r="V10" s="84" t="e">
        <f>'BAR BB| Open rates'!#REF!*0.8</f>
        <v>#REF!</v>
      </c>
      <c r="W10" s="84" t="e">
        <f>'BAR BB| Open rates'!#REF!*0.8</f>
        <v>#REF!</v>
      </c>
      <c r="X10" s="84" t="e">
        <f>'BAR BB| Open rates'!#REF!*0.8</f>
        <v>#REF!</v>
      </c>
      <c r="Y10" s="84" t="e">
        <f>'BAR BB| Open rates'!#REF!*0.8</f>
        <v>#REF!</v>
      </c>
      <c r="Z10" s="84" t="e">
        <f>'BAR BB| Open rates'!#REF!*0.8</f>
        <v>#REF!</v>
      </c>
      <c r="AA10" s="84" t="e">
        <f>'BAR BB| Open rates'!#REF!*0.8</f>
        <v>#REF!</v>
      </c>
      <c r="AB10" s="84" t="e">
        <f>'BAR BB| Open rates'!#REF!*0.8</f>
        <v>#REF!</v>
      </c>
      <c r="AC10" s="84" t="e">
        <f>'BAR BB| Open rates'!#REF!*0.8</f>
        <v>#REF!</v>
      </c>
      <c r="AD10" s="84" t="e">
        <f>'BAR BB| Open rates'!#REF!*0.8</f>
        <v>#REF!</v>
      </c>
      <c r="AE10" s="84" t="e">
        <f>'BAR BB| Open rates'!#REF!*0.8</f>
        <v>#REF!</v>
      </c>
      <c r="AF10" s="84" t="e">
        <f>'BAR BB| Open rates'!#REF!*0.8</f>
        <v>#REF!</v>
      </c>
      <c r="AG10" s="84" t="e">
        <f>'BAR BB| Open rates'!#REF!*0.8</f>
        <v>#REF!</v>
      </c>
      <c r="AH10" s="84" t="e">
        <f>'BAR BB| Open rates'!#REF!*0.8</f>
        <v>#REF!</v>
      </c>
      <c r="AI10" s="84" t="e">
        <f>'BAR BB| Open rates'!#REF!*0.8</f>
        <v>#REF!</v>
      </c>
      <c r="AJ10" s="84" t="e">
        <f>'BAR BB| Open rates'!#REF!*0.8</f>
        <v>#REF!</v>
      </c>
      <c r="AK10" s="84" t="e">
        <f>'BAR BB| Open rates'!#REF!*0.8</f>
        <v>#REF!</v>
      </c>
      <c r="AL10" s="84" t="e">
        <f>'BAR BB| Open rates'!#REF!*0.8</f>
        <v>#REF!</v>
      </c>
      <c r="AM10" s="84" t="e">
        <f>'BAR BB| Open rates'!#REF!*0.8</f>
        <v>#REF!</v>
      </c>
      <c r="AN10" s="84" t="e">
        <f>'BAR BB| Open rates'!#REF!*0.8</f>
        <v>#REF!</v>
      </c>
      <c r="AO10" s="84" t="e">
        <f>'BAR BB| Open rates'!#REF!*0.8</f>
        <v>#REF!</v>
      </c>
      <c r="AP10" s="84" t="e">
        <f>'BAR BB| Open rates'!#REF!*0.8</f>
        <v>#REF!</v>
      </c>
      <c r="AQ10" s="84" t="e">
        <f>'BAR BB| Open rates'!#REF!*0.8</f>
        <v>#REF!</v>
      </c>
      <c r="AR10" s="84" t="e">
        <f>'BAR BB| Open rates'!#REF!*0.8</f>
        <v>#REF!</v>
      </c>
      <c r="AS10" s="84" t="e">
        <f>'BAR BB| Open rates'!#REF!*0.8</f>
        <v>#REF!</v>
      </c>
      <c r="AT10" s="84" t="e">
        <f>'BAR BB| Open rates'!#REF!*0.8</f>
        <v>#REF!</v>
      </c>
      <c r="AU10" s="84" t="e">
        <f>'BAR BB| Open rates'!#REF!*0.8</f>
        <v>#REF!</v>
      </c>
      <c r="AV10" s="84" t="e">
        <f>'BAR BB| Open rates'!#REF!*0.8</f>
        <v>#REF!</v>
      </c>
      <c r="AW10" s="84" t="e">
        <f>'BAR BB| Open rates'!#REF!*0.8</f>
        <v>#REF!</v>
      </c>
      <c r="AX10" s="84" t="e">
        <f>'BAR BB| Open rates'!#REF!*0.8</f>
        <v>#REF!</v>
      </c>
      <c r="AY10" s="84" t="e">
        <f>'BAR BB| Open rates'!#REF!*0.8</f>
        <v>#REF!</v>
      </c>
      <c r="AZ10" s="84" t="e">
        <f>'BAR BB| Open rates'!#REF!*0.8</f>
        <v>#REF!</v>
      </c>
      <c r="BA10" s="84" t="e">
        <f>'BAR BB| Open rates'!#REF!*0.8</f>
        <v>#REF!</v>
      </c>
      <c r="BB10" s="84" t="e">
        <f>'BAR BB| Open rates'!#REF!*0.8</f>
        <v>#REF!</v>
      </c>
      <c r="BC10" s="84" t="e">
        <f>'BAR BB| Open rates'!#REF!*0.8</f>
        <v>#REF!</v>
      </c>
      <c r="BD10" s="84" t="e">
        <f>'BAR BB| Open rates'!#REF!*0.8</f>
        <v>#REF!</v>
      </c>
      <c r="BE10" s="84" t="e">
        <f>'BAR BB| Open rates'!#REF!*0.8</f>
        <v>#REF!</v>
      </c>
      <c r="BF10" s="84" t="e">
        <f>'BAR BB| Open rates'!#REF!*0.8</f>
        <v>#REF!</v>
      </c>
      <c r="BG10" s="84" t="e">
        <f>'BAR BB| Open rates'!#REF!*0.8</f>
        <v>#REF!</v>
      </c>
      <c r="BH10" s="84" t="e">
        <f>'BAR BB| Open rates'!#REF!*0.8</f>
        <v>#REF!</v>
      </c>
      <c r="BI10" s="84" t="e">
        <f>'BAR BB| Open rates'!#REF!*0.8</f>
        <v>#REF!</v>
      </c>
      <c r="BJ10" s="84" t="e">
        <f>'BAR BB| Open rates'!#REF!*0.8</f>
        <v>#REF!</v>
      </c>
      <c r="BK10" s="84" t="e">
        <f>'BAR BB| Open rates'!#REF!*0.8</f>
        <v>#REF!</v>
      </c>
      <c r="BL10" s="84" t="e">
        <f>'BAR BB| Open rates'!#REF!*0.8</f>
        <v>#REF!</v>
      </c>
      <c r="BM10" s="84" t="e">
        <f>'BAR BB| Open rates'!#REF!*0.8</f>
        <v>#REF!</v>
      </c>
      <c r="BN10" s="84" t="e">
        <f>'BAR BB| Open rates'!#REF!*0.8</f>
        <v>#REF!</v>
      </c>
      <c r="BO10" s="84" t="e">
        <f>'BAR BB| Open rates'!#REF!*0.8</f>
        <v>#REF!</v>
      </c>
      <c r="BP10" s="84" t="e">
        <f>'BAR BB| Open rates'!#REF!*0.8</f>
        <v>#REF!</v>
      </c>
      <c r="BQ10" s="84" t="e">
        <f>'BAR BB| Open rates'!#REF!*0.8</f>
        <v>#REF!</v>
      </c>
      <c r="BR10" s="84" t="e">
        <f>'BAR BB| Open rates'!#REF!*0.8</f>
        <v>#REF!</v>
      </c>
      <c r="BS10" s="84" t="e">
        <f>'BAR BB| Open rates'!#REF!*0.8</f>
        <v>#REF!</v>
      </c>
      <c r="BT10" s="84" t="e">
        <f>'BAR BB| Open rates'!#REF!*0.8</f>
        <v>#REF!</v>
      </c>
      <c r="BU10" s="84" t="e">
        <f>'BAR BB| Open rates'!#REF!*0.8</f>
        <v>#REF!</v>
      </c>
      <c r="BV10" s="84" t="e">
        <f>'BAR BB| Open rates'!#REF!*0.8</f>
        <v>#REF!</v>
      </c>
      <c r="BW10" s="84" t="e">
        <f>'BAR BB| Open rates'!#REF!*0.8</f>
        <v>#REF!</v>
      </c>
      <c r="BX10" s="84" t="e">
        <f>'BAR BB| Open rates'!#REF!*0.8</f>
        <v>#REF!</v>
      </c>
    </row>
    <row r="11" spans="1:76" s="14" customFormat="1" ht="12" customHeight="1" x14ac:dyDescent="0.2">
      <c r="A11" s="75"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row>
    <row r="12" spans="1:76" s="14" customFormat="1" ht="12" customHeight="1" x14ac:dyDescent="0.2">
      <c r="A12" s="75">
        <v>1</v>
      </c>
      <c r="B12" s="84" t="e">
        <f>'BAR BB| Open rates'!#REF!*0.8</f>
        <v>#REF!</v>
      </c>
      <c r="C12" s="84" t="e">
        <f>'BAR BB| Open rates'!#REF!*0.8</f>
        <v>#REF!</v>
      </c>
      <c r="D12" s="84" t="e">
        <f>'BAR BB| Open rates'!#REF!*0.8</f>
        <v>#REF!</v>
      </c>
      <c r="E12" s="84" t="e">
        <f>'BAR BB| Open rates'!#REF!*0.8</f>
        <v>#REF!</v>
      </c>
      <c r="F12" s="84" t="e">
        <f>'BAR BB| Open rates'!#REF!*0.8</f>
        <v>#REF!</v>
      </c>
      <c r="G12" s="84" t="e">
        <f>'BAR BB| Open rates'!#REF!*0.8</f>
        <v>#REF!</v>
      </c>
      <c r="H12" s="84" t="e">
        <f>'BAR BB| Open rates'!#REF!*0.8</f>
        <v>#REF!</v>
      </c>
      <c r="I12" s="84" t="e">
        <f>'BAR BB| Open rates'!#REF!*0.8</f>
        <v>#REF!</v>
      </c>
      <c r="J12" s="84" t="e">
        <f>'BAR BB| Open rates'!#REF!*0.8</f>
        <v>#REF!</v>
      </c>
      <c r="K12" s="84" t="e">
        <f>'BAR BB| Open rates'!#REF!*0.8</f>
        <v>#REF!</v>
      </c>
      <c r="L12" s="84" t="e">
        <f>'BAR BB| Open rates'!#REF!*0.8</f>
        <v>#REF!</v>
      </c>
      <c r="M12" s="84" t="e">
        <f>'BAR BB| Open rates'!#REF!*0.8</f>
        <v>#REF!</v>
      </c>
      <c r="N12" s="84" t="e">
        <f>'BAR BB| Open rates'!#REF!*0.8</f>
        <v>#REF!</v>
      </c>
      <c r="O12" s="84" t="e">
        <f>'BAR BB| Open rates'!#REF!*0.8</f>
        <v>#REF!</v>
      </c>
      <c r="P12" s="84" t="e">
        <f>'BAR BB| Open rates'!#REF!*0.8</f>
        <v>#REF!</v>
      </c>
      <c r="Q12" s="84" t="e">
        <f>'BAR BB| Open rates'!#REF!*0.8</f>
        <v>#REF!</v>
      </c>
      <c r="R12" s="84" t="e">
        <f>'BAR BB| Open rates'!#REF!*0.8</f>
        <v>#REF!</v>
      </c>
      <c r="S12" s="84" t="e">
        <f>'BAR BB| Open rates'!#REF!*0.8</f>
        <v>#REF!</v>
      </c>
      <c r="T12" s="84" t="e">
        <f>'BAR BB| Open rates'!#REF!*0.8</f>
        <v>#REF!</v>
      </c>
      <c r="U12" s="84" t="e">
        <f>'BAR BB| Open rates'!#REF!*0.8</f>
        <v>#REF!</v>
      </c>
      <c r="V12" s="84" t="e">
        <f>'BAR BB| Open rates'!#REF!*0.8</f>
        <v>#REF!</v>
      </c>
      <c r="W12" s="84" t="e">
        <f>'BAR BB| Open rates'!#REF!*0.8</f>
        <v>#REF!</v>
      </c>
      <c r="X12" s="84" t="e">
        <f>'BAR BB| Open rates'!#REF!*0.8</f>
        <v>#REF!</v>
      </c>
      <c r="Y12" s="84" t="e">
        <f>'BAR BB| Open rates'!#REF!*0.8</f>
        <v>#REF!</v>
      </c>
      <c r="Z12" s="84" t="e">
        <f>'BAR BB| Open rates'!#REF!*0.8</f>
        <v>#REF!</v>
      </c>
      <c r="AA12" s="84" t="e">
        <f>'BAR BB| Open rates'!#REF!*0.8</f>
        <v>#REF!</v>
      </c>
      <c r="AB12" s="84" t="e">
        <f>'BAR BB| Open rates'!#REF!*0.8</f>
        <v>#REF!</v>
      </c>
      <c r="AC12" s="84" t="e">
        <f>'BAR BB| Open rates'!#REF!*0.8</f>
        <v>#REF!</v>
      </c>
      <c r="AD12" s="84" t="e">
        <f>'BAR BB| Open rates'!#REF!*0.8</f>
        <v>#REF!</v>
      </c>
      <c r="AE12" s="84" t="e">
        <f>'BAR BB| Open rates'!#REF!*0.8</f>
        <v>#REF!</v>
      </c>
      <c r="AF12" s="84" t="e">
        <f>'BAR BB| Open rates'!#REF!*0.8</f>
        <v>#REF!</v>
      </c>
      <c r="AG12" s="84" t="e">
        <f>'BAR BB| Open rates'!#REF!*0.8</f>
        <v>#REF!</v>
      </c>
      <c r="AH12" s="84" t="e">
        <f>'BAR BB| Open rates'!#REF!*0.8</f>
        <v>#REF!</v>
      </c>
      <c r="AI12" s="84" t="e">
        <f>'BAR BB| Open rates'!#REF!*0.8</f>
        <v>#REF!</v>
      </c>
      <c r="AJ12" s="84" t="e">
        <f>'BAR BB| Open rates'!#REF!*0.8</f>
        <v>#REF!</v>
      </c>
      <c r="AK12" s="84" t="e">
        <f>'BAR BB| Open rates'!#REF!*0.8</f>
        <v>#REF!</v>
      </c>
      <c r="AL12" s="84" t="e">
        <f>'BAR BB| Open rates'!#REF!*0.8</f>
        <v>#REF!</v>
      </c>
      <c r="AM12" s="84" t="e">
        <f>'BAR BB| Open rates'!#REF!*0.8</f>
        <v>#REF!</v>
      </c>
      <c r="AN12" s="84" t="e">
        <f>'BAR BB| Open rates'!#REF!*0.8</f>
        <v>#REF!</v>
      </c>
      <c r="AO12" s="84" t="e">
        <f>'BAR BB| Open rates'!#REF!*0.8</f>
        <v>#REF!</v>
      </c>
      <c r="AP12" s="84" t="e">
        <f>'BAR BB| Open rates'!#REF!*0.8</f>
        <v>#REF!</v>
      </c>
      <c r="AQ12" s="84" t="e">
        <f>'BAR BB| Open rates'!#REF!*0.8</f>
        <v>#REF!</v>
      </c>
      <c r="AR12" s="84" t="e">
        <f>'BAR BB| Open rates'!#REF!*0.8</f>
        <v>#REF!</v>
      </c>
      <c r="AS12" s="84" t="e">
        <f>'BAR BB| Open rates'!#REF!*0.8</f>
        <v>#REF!</v>
      </c>
      <c r="AT12" s="84" t="e">
        <f>'BAR BB| Open rates'!#REF!*0.8</f>
        <v>#REF!</v>
      </c>
      <c r="AU12" s="84" t="e">
        <f>'BAR BB| Open rates'!#REF!*0.8</f>
        <v>#REF!</v>
      </c>
      <c r="AV12" s="84" t="e">
        <f>'BAR BB| Open rates'!#REF!*0.8</f>
        <v>#REF!</v>
      </c>
      <c r="AW12" s="84" t="e">
        <f>'BAR BB| Open rates'!#REF!*0.8</f>
        <v>#REF!</v>
      </c>
      <c r="AX12" s="84" t="e">
        <f>'BAR BB| Open rates'!#REF!*0.8</f>
        <v>#REF!</v>
      </c>
      <c r="AY12" s="84" t="e">
        <f>'BAR BB| Open rates'!#REF!*0.8</f>
        <v>#REF!</v>
      </c>
      <c r="AZ12" s="84" t="e">
        <f>'BAR BB| Open rates'!#REF!*0.8</f>
        <v>#REF!</v>
      </c>
      <c r="BA12" s="84" t="e">
        <f>'BAR BB| Open rates'!#REF!*0.8</f>
        <v>#REF!</v>
      </c>
      <c r="BB12" s="84" t="e">
        <f>'BAR BB| Open rates'!#REF!*0.8</f>
        <v>#REF!</v>
      </c>
      <c r="BC12" s="84" t="e">
        <f>'BAR BB| Open rates'!#REF!*0.8</f>
        <v>#REF!</v>
      </c>
      <c r="BD12" s="84" t="e">
        <f>'BAR BB| Open rates'!#REF!*0.8</f>
        <v>#REF!</v>
      </c>
      <c r="BE12" s="84" t="e">
        <f>'BAR BB| Open rates'!#REF!*0.8</f>
        <v>#REF!</v>
      </c>
      <c r="BF12" s="84" t="e">
        <f>'BAR BB| Open rates'!#REF!*0.8</f>
        <v>#REF!</v>
      </c>
      <c r="BG12" s="84" t="e">
        <f>'BAR BB| Open rates'!#REF!*0.8</f>
        <v>#REF!</v>
      </c>
      <c r="BH12" s="84" t="e">
        <f>'BAR BB| Open rates'!#REF!*0.8</f>
        <v>#REF!</v>
      </c>
      <c r="BI12" s="84" t="e">
        <f>'BAR BB| Open rates'!#REF!*0.8</f>
        <v>#REF!</v>
      </c>
      <c r="BJ12" s="84" t="e">
        <f>'BAR BB| Open rates'!#REF!*0.8</f>
        <v>#REF!</v>
      </c>
      <c r="BK12" s="84" t="e">
        <f>'BAR BB| Open rates'!#REF!*0.8</f>
        <v>#REF!</v>
      </c>
      <c r="BL12" s="84" t="e">
        <f>'BAR BB| Open rates'!#REF!*0.8</f>
        <v>#REF!</v>
      </c>
      <c r="BM12" s="84" t="e">
        <f>'BAR BB| Open rates'!#REF!*0.8</f>
        <v>#REF!</v>
      </c>
      <c r="BN12" s="84" t="e">
        <f>'BAR BB| Open rates'!#REF!*0.8</f>
        <v>#REF!</v>
      </c>
      <c r="BO12" s="84" t="e">
        <f>'BAR BB| Open rates'!#REF!*0.8</f>
        <v>#REF!</v>
      </c>
      <c r="BP12" s="84" t="e">
        <f>'BAR BB| Open rates'!#REF!*0.8</f>
        <v>#REF!</v>
      </c>
      <c r="BQ12" s="84" t="e">
        <f>'BAR BB| Open rates'!#REF!*0.8</f>
        <v>#REF!</v>
      </c>
      <c r="BR12" s="84" t="e">
        <f>'BAR BB| Open rates'!#REF!*0.8</f>
        <v>#REF!</v>
      </c>
      <c r="BS12" s="84" t="e">
        <f>'BAR BB| Open rates'!#REF!*0.8</f>
        <v>#REF!</v>
      </c>
      <c r="BT12" s="84" t="e">
        <f>'BAR BB| Open rates'!#REF!*0.8</f>
        <v>#REF!</v>
      </c>
      <c r="BU12" s="84" t="e">
        <f>'BAR BB| Open rates'!#REF!*0.8</f>
        <v>#REF!</v>
      </c>
      <c r="BV12" s="84" t="e">
        <f>'BAR BB| Open rates'!#REF!*0.8</f>
        <v>#REF!</v>
      </c>
      <c r="BW12" s="84" t="e">
        <f>'BAR BB| Open rates'!#REF!*0.8</f>
        <v>#REF!</v>
      </c>
      <c r="BX12" s="84" t="e">
        <f>'BAR BB| Open rates'!#REF!*0.8</f>
        <v>#REF!</v>
      </c>
    </row>
    <row r="13" spans="1:76" s="14" customFormat="1" ht="12" customHeight="1" x14ac:dyDescent="0.2">
      <c r="A13" s="75">
        <v>2</v>
      </c>
      <c r="B13" s="84" t="e">
        <f>'BAR BB| Open rates'!#REF!*0.8</f>
        <v>#REF!</v>
      </c>
      <c r="C13" s="84" t="e">
        <f>'BAR BB| Open rates'!#REF!*0.8</f>
        <v>#REF!</v>
      </c>
      <c r="D13" s="84" t="e">
        <f>'BAR BB| Open rates'!#REF!*0.8</f>
        <v>#REF!</v>
      </c>
      <c r="E13" s="84" t="e">
        <f>'BAR BB| Open rates'!#REF!*0.8</f>
        <v>#REF!</v>
      </c>
      <c r="F13" s="84" t="e">
        <f>'BAR BB| Open rates'!#REF!*0.8</f>
        <v>#REF!</v>
      </c>
      <c r="G13" s="84" t="e">
        <f>'BAR BB| Open rates'!#REF!*0.8</f>
        <v>#REF!</v>
      </c>
      <c r="H13" s="84" t="e">
        <f>'BAR BB| Open rates'!#REF!*0.8</f>
        <v>#REF!</v>
      </c>
      <c r="I13" s="84" t="e">
        <f>'BAR BB| Open rates'!#REF!*0.8</f>
        <v>#REF!</v>
      </c>
      <c r="J13" s="84" t="e">
        <f>'BAR BB| Open rates'!#REF!*0.8</f>
        <v>#REF!</v>
      </c>
      <c r="K13" s="84" t="e">
        <f>'BAR BB| Open rates'!#REF!*0.8</f>
        <v>#REF!</v>
      </c>
      <c r="L13" s="84" t="e">
        <f>'BAR BB| Open rates'!#REF!*0.8</f>
        <v>#REF!</v>
      </c>
      <c r="M13" s="84" t="e">
        <f>'BAR BB| Open rates'!#REF!*0.8</f>
        <v>#REF!</v>
      </c>
      <c r="N13" s="84" t="e">
        <f>'BAR BB| Open rates'!#REF!*0.8</f>
        <v>#REF!</v>
      </c>
      <c r="O13" s="84" t="e">
        <f>'BAR BB| Open rates'!#REF!*0.8</f>
        <v>#REF!</v>
      </c>
      <c r="P13" s="84" t="e">
        <f>'BAR BB| Open rates'!#REF!*0.8</f>
        <v>#REF!</v>
      </c>
      <c r="Q13" s="84" t="e">
        <f>'BAR BB| Open rates'!#REF!*0.8</f>
        <v>#REF!</v>
      </c>
      <c r="R13" s="84" t="e">
        <f>'BAR BB| Open rates'!#REF!*0.8</f>
        <v>#REF!</v>
      </c>
      <c r="S13" s="84" t="e">
        <f>'BAR BB| Open rates'!#REF!*0.8</f>
        <v>#REF!</v>
      </c>
      <c r="T13" s="84" t="e">
        <f>'BAR BB| Open rates'!#REF!*0.8</f>
        <v>#REF!</v>
      </c>
      <c r="U13" s="84" t="e">
        <f>'BAR BB| Open rates'!#REF!*0.8</f>
        <v>#REF!</v>
      </c>
      <c r="V13" s="84" t="e">
        <f>'BAR BB| Open rates'!#REF!*0.8</f>
        <v>#REF!</v>
      </c>
      <c r="W13" s="84" t="e">
        <f>'BAR BB| Open rates'!#REF!*0.8</f>
        <v>#REF!</v>
      </c>
      <c r="X13" s="84" t="e">
        <f>'BAR BB| Open rates'!#REF!*0.8</f>
        <v>#REF!</v>
      </c>
      <c r="Y13" s="84" t="e">
        <f>'BAR BB| Open rates'!#REF!*0.8</f>
        <v>#REF!</v>
      </c>
      <c r="Z13" s="84" t="e">
        <f>'BAR BB| Open rates'!#REF!*0.8</f>
        <v>#REF!</v>
      </c>
      <c r="AA13" s="84" t="e">
        <f>'BAR BB| Open rates'!#REF!*0.8</f>
        <v>#REF!</v>
      </c>
      <c r="AB13" s="84" t="e">
        <f>'BAR BB| Open rates'!#REF!*0.8</f>
        <v>#REF!</v>
      </c>
      <c r="AC13" s="84" t="e">
        <f>'BAR BB| Open rates'!#REF!*0.8</f>
        <v>#REF!</v>
      </c>
      <c r="AD13" s="84" t="e">
        <f>'BAR BB| Open rates'!#REF!*0.8</f>
        <v>#REF!</v>
      </c>
      <c r="AE13" s="84" t="e">
        <f>'BAR BB| Open rates'!#REF!*0.8</f>
        <v>#REF!</v>
      </c>
      <c r="AF13" s="84" t="e">
        <f>'BAR BB| Open rates'!#REF!*0.8</f>
        <v>#REF!</v>
      </c>
      <c r="AG13" s="84" t="e">
        <f>'BAR BB| Open rates'!#REF!*0.8</f>
        <v>#REF!</v>
      </c>
      <c r="AH13" s="84" t="e">
        <f>'BAR BB| Open rates'!#REF!*0.8</f>
        <v>#REF!</v>
      </c>
      <c r="AI13" s="84" t="e">
        <f>'BAR BB| Open rates'!#REF!*0.8</f>
        <v>#REF!</v>
      </c>
      <c r="AJ13" s="84" t="e">
        <f>'BAR BB| Open rates'!#REF!*0.8</f>
        <v>#REF!</v>
      </c>
      <c r="AK13" s="84" t="e">
        <f>'BAR BB| Open rates'!#REF!*0.8</f>
        <v>#REF!</v>
      </c>
      <c r="AL13" s="84" t="e">
        <f>'BAR BB| Open rates'!#REF!*0.8</f>
        <v>#REF!</v>
      </c>
      <c r="AM13" s="84" t="e">
        <f>'BAR BB| Open rates'!#REF!*0.8</f>
        <v>#REF!</v>
      </c>
      <c r="AN13" s="84" t="e">
        <f>'BAR BB| Open rates'!#REF!*0.8</f>
        <v>#REF!</v>
      </c>
      <c r="AO13" s="84" t="e">
        <f>'BAR BB| Open rates'!#REF!*0.8</f>
        <v>#REF!</v>
      </c>
      <c r="AP13" s="84" t="e">
        <f>'BAR BB| Open rates'!#REF!*0.8</f>
        <v>#REF!</v>
      </c>
      <c r="AQ13" s="84" t="e">
        <f>'BAR BB| Open rates'!#REF!*0.8</f>
        <v>#REF!</v>
      </c>
      <c r="AR13" s="84" t="e">
        <f>'BAR BB| Open rates'!#REF!*0.8</f>
        <v>#REF!</v>
      </c>
      <c r="AS13" s="84" t="e">
        <f>'BAR BB| Open rates'!#REF!*0.8</f>
        <v>#REF!</v>
      </c>
      <c r="AT13" s="84" t="e">
        <f>'BAR BB| Open rates'!#REF!*0.8</f>
        <v>#REF!</v>
      </c>
      <c r="AU13" s="84" t="e">
        <f>'BAR BB| Open rates'!#REF!*0.8</f>
        <v>#REF!</v>
      </c>
      <c r="AV13" s="84" t="e">
        <f>'BAR BB| Open rates'!#REF!*0.8</f>
        <v>#REF!</v>
      </c>
      <c r="AW13" s="84" t="e">
        <f>'BAR BB| Open rates'!#REF!*0.8</f>
        <v>#REF!</v>
      </c>
      <c r="AX13" s="84" t="e">
        <f>'BAR BB| Open rates'!#REF!*0.8</f>
        <v>#REF!</v>
      </c>
      <c r="AY13" s="84" t="e">
        <f>'BAR BB| Open rates'!#REF!*0.8</f>
        <v>#REF!</v>
      </c>
      <c r="AZ13" s="84" t="e">
        <f>'BAR BB| Open rates'!#REF!*0.8</f>
        <v>#REF!</v>
      </c>
      <c r="BA13" s="84" t="e">
        <f>'BAR BB| Open rates'!#REF!*0.8</f>
        <v>#REF!</v>
      </c>
      <c r="BB13" s="84" t="e">
        <f>'BAR BB| Open rates'!#REF!*0.8</f>
        <v>#REF!</v>
      </c>
      <c r="BC13" s="84" t="e">
        <f>'BAR BB| Open rates'!#REF!*0.8</f>
        <v>#REF!</v>
      </c>
      <c r="BD13" s="84" t="e">
        <f>'BAR BB| Open rates'!#REF!*0.8</f>
        <v>#REF!</v>
      </c>
      <c r="BE13" s="84" t="e">
        <f>'BAR BB| Open rates'!#REF!*0.8</f>
        <v>#REF!</v>
      </c>
      <c r="BF13" s="84" t="e">
        <f>'BAR BB| Open rates'!#REF!*0.8</f>
        <v>#REF!</v>
      </c>
      <c r="BG13" s="84" t="e">
        <f>'BAR BB| Open rates'!#REF!*0.8</f>
        <v>#REF!</v>
      </c>
      <c r="BH13" s="84" t="e">
        <f>'BAR BB| Open rates'!#REF!*0.8</f>
        <v>#REF!</v>
      </c>
      <c r="BI13" s="84" t="e">
        <f>'BAR BB| Open rates'!#REF!*0.8</f>
        <v>#REF!</v>
      </c>
      <c r="BJ13" s="84" t="e">
        <f>'BAR BB| Open rates'!#REF!*0.8</f>
        <v>#REF!</v>
      </c>
      <c r="BK13" s="84" t="e">
        <f>'BAR BB| Open rates'!#REF!*0.8</f>
        <v>#REF!</v>
      </c>
      <c r="BL13" s="84" t="e">
        <f>'BAR BB| Open rates'!#REF!*0.8</f>
        <v>#REF!</v>
      </c>
      <c r="BM13" s="84" t="e">
        <f>'BAR BB| Open rates'!#REF!*0.8</f>
        <v>#REF!</v>
      </c>
      <c r="BN13" s="84" t="e">
        <f>'BAR BB| Open rates'!#REF!*0.8</f>
        <v>#REF!</v>
      </c>
      <c r="BO13" s="84" t="e">
        <f>'BAR BB| Open rates'!#REF!*0.8</f>
        <v>#REF!</v>
      </c>
      <c r="BP13" s="84" t="e">
        <f>'BAR BB| Open rates'!#REF!*0.8</f>
        <v>#REF!</v>
      </c>
      <c r="BQ13" s="84" t="e">
        <f>'BAR BB| Open rates'!#REF!*0.8</f>
        <v>#REF!</v>
      </c>
      <c r="BR13" s="84" t="e">
        <f>'BAR BB| Open rates'!#REF!*0.8</f>
        <v>#REF!</v>
      </c>
      <c r="BS13" s="84" t="e">
        <f>'BAR BB| Open rates'!#REF!*0.8</f>
        <v>#REF!</v>
      </c>
      <c r="BT13" s="84" t="e">
        <f>'BAR BB| Open rates'!#REF!*0.8</f>
        <v>#REF!</v>
      </c>
      <c r="BU13" s="84" t="e">
        <f>'BAR BB| Open rates'!#REF!*0.8</f>
        <v>#REF!</v>
      </c>
      <c r="BV13" s="84" t="e">
        <f>'BAR BB| Open rates'!#REF!*0.8</f>
        <v>#REF!</v>
      </c>
      <c r="BW13" s="84" t="e">
        <f>'BAR BB| Open rates'!#REF!*0.8</f>
        <v>#REF!</v>
      </c>
      <c r="BX13" s="84" t="e">
        <f>'BAR BB| Open rates'!#REF!*0.8</f>
        <v>#REF!</v>
      </c>
    </row>
    <row r="14" spans="1:76" s="14" customFormat="1" ht="12" customHeight="1" x14ac:dyDescent="0.2">
      <c r="A14" s="75"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row>
    <row r="15" spans="1:76" s="14" customFormat="1" ht="12" customHeight="1" x14ac:dyDescent="0.2">
      <c r="A15" s="15" t="s">
        <v>159</v>
      </c>
      <c r="B15" s="84" t="e">
        <f>'BAR BB| Open rates'!#REF!*0.8</f>
        <v>#REF!</v>
      </c>
      <c r="C15" s="84" t="e">
        <f>'BAR BB| Open rates'!#REF!*0.8</f>
        <v>#REF!</v>
      </c>
      <c r="D15" s="84" t="e">
        <f>'BAR BB| Open rates'!#REF!*0.8</f>
        <v>#REF!</v>
      </c>
      <c r="E15" s="84" t="e">
        <f>'BAR BB| Open rates'!#REF!*0.8</f>
        <v>#REF!</v>
      </c>
      <c r="F15" s="84" t="e">
        <f>'BAR BB| Open rates'!#REF!*0.8</f>
        <v>#REF!</v>
      </c>
      <c r="G15" s="84" t="e">
        <f>'BAR BB| Open rates'!#REF!*0.8</f>
        <v>#REF!</v>
      </c>
      <c r="H15" s="84" t="e">
        <f>'BAR BB| Open rates'!#REF!*0.8</f>
        <v>#REF!</v>
      </c>
      <c r="I15" s="84" t="e">
        <f>'BAR BB| Open rates'!#REF!*0.8</f>
        <v>#REF!</v>
      </c>
      <c r="J15" s="84" t="e">
        <f>'BAR BB| Open rates'!#REF!*0.8</f>
        <v>#REF!</v>
      </c>
      <c r="K15" s="84" t="e">
        <f>'BAR BB| Open rates'!#REF!*0.8</f>
        <v>#REF!</v>
      </c>
      <c r="L15" s="84" t="e">
        <f>'BAR BB| Open rates'!#REF!*0.8</f>
        <v>#REF!</v>
      </c>
      <c r="M15" s="84" t="e">
        <f>'BAR BB| Open rates'!#REF!*0.8</f>
        <v>#REF!</v>
      </c>
      <c r="N15" s="84" t="e">
        <f>'BAR BB| Open rates'!#REF!*0.8</f>
        <v>#REF!</v>
      </c>
      <c r="O15" s="84" t="e">
        <f>'BAR BB| Open rates'!#REF!*0.8</f>
        <v>#REF!</v>
      </c>
      <c r="P15" s="84" t="e">
        <f>'BAR BB| Open rates'!#REF!*0.8</f>
        <v>#REF!</v>
      </c>
      <c r="Q15" s="84" t="e">
        <f>'BAR BB| Open rates'!#REF!*0.8</f>
        <v>#REF!</v>
      </c>
      <c r="R15" s="84" t="e">
        <f>'BAR BB| Open rates'!#REF!*0.8</f>
        <v>#REF!</v>
      </c>
      <c r="S15" s="84" t="e">
        <f>'BAR BB| Open rates'!#REF!*0.8</f>
        <v>#REF!</v>
      </c>
      <c r="T15" s="84" t="e">
        <f>'BAR BB| Open rates'!#REF!*0.8</f>
        <v>#REF!</v>
      </c>
      <c r="U15" s="84" t="e">
        <f>'BAR BB| Open rates'!#REF!*0.8</f>
        <v>#REF!</v>
      </c>
      <c r="V15" s="84" t="e">
        <f>'BAR BB| Open rates'!#REF!*0.8</f>
        <v>#REF!</v>
      </c>
      <c r="W15" s="84" t="e">
        <f>'BAR BB| Open rates'!#REF!*0.8</f>
        <v>#REF!</v>
      </c>
      <c r="X15" s="84" t="e">
        <f>'BAR BB| Open rates'!#REF!*0.8</f>
        <v>#REF!</v>
      </c>
      <c r="Y15" s="84" t="e">
        <f>'BAR BB| Open rates'!#REF!*0.8</f>
        <v>#REF!</v>
      </c>
      <c r="Z15" s="84" t="e">
        <f>'BAR BB| Open rates'!#REF!*0.8</f>
        <v>#REF!</v>
      </c>
      <c r="AA15" s="84" t="e">
        <f>'BAR BB| Open rates'!#REF!*0.8</f>
        <v>#REF!</v>
      </c>
      <c r="AB15" s="84" t="e">
        <f>'BAR BB| Open rates'!#REF!*0.8</f>
        <v>#REF!</v>
      </c>
      <c r="AC15" s="84" t="e">
        <f>'BAR BB| Open rates'!#REF!*0.8</f>
        <v>#REF!</v>
      </c>
      <c r="AD15" s="84" t="e">
        <f>'BAR BB| Open rates'!#REF!*0.8</f>
        <v>#REF!</v>
      </c>
      <c r="AE15" s="84" t="e">
        <f>'BAR BB| Open rates'!#REF!*0.8</f>
        <v>#REF!</v>
      </c>
      <c r="AF15" s="84" t="e">
        <f>'BAR BB| Open rates'!#REF!*0.8</f>
        <v>#REF!</v>
      </c>
      <c r="AG15" s="84" t="e">
        <f>'BAR BB| Open rates'!#REF!*0.8</f>
        <v>#REF!</v>
      </c>
      <c r="AH15" s="84" t="e">
        <f>'BAR BB| Open rates'!#REF!*0.8</f>
        <v>#REF!</v>
      </c>
      <c r="AI15" s="84" t="e">
        <f>'BAR BB| Open rates'!#REF!*0.8</f>
        <v>#REF!</v>
      </c>
      <c r="AJ15" s="84" t="e">
        <f>'BAR BB| Open rates'!#REF!*0.8</f>
        <v>#REF!</v>
      </c>
      <c r="AK15" s="84" t="e">
        <f>'BAR BB| Open rates'!#REF!*0.8</f>
        <v>#REF!</v>
      </c>
      <c r="AL15" s="84" t="e">
        <f>'BAR BB| Open rates'!#REF!*0.8</f>
        <v>#REF!</v>
      </c>
      <c r="AM15" s="84" t="e">
        <f>'BAR BB| Open rates'!#REF!*0.8</f>
        <v>#REF!</v>
      </c>
      <c r="AN15" s="84" t="e">
        <f>'BAR BB| Open rates'!#REF!*0.8</f>
        <v>#REF!</v>
      </c>
      <c r="AO15" s="84" t="e">
        <f>'BAR BB| Open rates'!#REF!*0.8</f>
        <v>#REF!</v>
      </c>
      <c r="AP15" s="84" t="e">
        <f>'BAR BB| Open rates'!#REF!*0.8</f>
        <v>#REF!</v>
      </c>
      <c r="AQ15" s="84" t="e">
        <f>'BAR BB| Open rates'!#REF!*0.8</f>
        <v>#REF!</v>
      </c>
      <c r="AR15" s="84" t="e">
        <f>'BAR BB| Open rates'!#REF!*0.8</f>
        <v>#REF!</v>
      </c>
      <c r="AS15" s="84" t="e">
        <f>'BAR BB| Open rates'!#REF!*0.8</f>
        <v>#REF!</v>
      </c>
      <c r="AT15" s="84" t="e">
        <f>'BAR BB| Open rates'!#REF!*0.8</f>
        <v>#REF!</v>
      </c>
      <c r="AU15" s="84" t="e">
        <f>'BAR BB| Open rates'!#REF!*0.8</f>
        <v>#REF!</v>
      </c>
      <c r="AV15" s="84" t="e">
        <f>'BAR BB| Open rates'!#REF!*0.8</f>
        <v>#REF!</v>
      </c>
      <c r="AW15" s="84" t="e">
        <f>'BAR BB| Open rates'!#REF!*0.8</f>
        <v>#REF!</v>
      </c>
      <c r="AX15" s="84" t="e">
        <f>'BAR BB| Open rates'!#REF!*0.8</f>
        <v>#REF!</v>
      </c>
      <c r="AY15" s="84" t="e">
        <f>'BAR BB| Open rates'!#REF!*0.8</f>
        <v>#REF!</v>
      </c>
      <c r="AZ15" s="84" t="e">
        <f>'BAR BB| Open rates'!#REF!*0.8</f>
        <v>#REF!</v>
      </c>
      <c r="BA15" s="84" t="e">
        <f>'BAR BB| Open rates'!#REF!*0.8</f>
        <v>#REF!</v>
      </c>
      <c r="BB15" s="84" t="e">
        <f>'BAR BB| Open rates'!#REF!*0.8</f>
        <v>#REF!</v>
      </c>
      <c r="BC15" s="84" t="e">
        <f>'BAR BB| Open rates'!#REF!*0.8</f>
        <v>#REF!</v>
      </c>
      <c r="BD15" s="84" t="e">
        <f>'BAR BB| Open rates'!#REF!*0.8</f>
        <v>#REF!</v>
      </c>
      <c r="BE15" s="84" t="e">
        <f>'BAR BB| Open rates'!#REF!*0.8</f>
        <v>#REF!</v>
      </c>
      <c r="BF15" s="84" t="e">
        <f>'BAR BB| Open rates'!#REF!*0.8</f>
        <v>#REF!</v>
      </c>
      <c r="BG15" s="84" t="e">
        <f>'BAR BB| Open rates'!#REF!*0.8</f>
        <v>#REF!</v>
      </c>
      <c r="BH15" s="84" t="e">
        <f>'BAR BB| Open rates'!#REF!*0.8</f>
        <v>#REF!</v>
      </c>
      <c r="BI15" s="84" t="e">
        <f>'BAR BB| Open rates'!#REF!*0.8</f>
        <v>#REF!</v>
      </c>
      <c r="BJ15" s="84" t="e">
        <f>'BAR BB| Open rates'!#REF!*0.8</f>
        <v>#REF!</v>
      </c>
      <c r="BK15" s="84" t="e">
        <f>'BAR BB| Open rates'!#REF!*0.8</f>
        <v>#REF!</v>
      </c>
      <c r="BL15" s="84" t="e">
        <f>'BAR BB| Open rates'!#REF!*0.8</f>
        <v>#REF!</v>
      </c>
      <c r="BM15" s="84" t="e">
        <f>'BAR BB| Open rates'!#REF!*0.8</f>
        <v>#REF!</v>
      </c>
      <c r="BN15" s="84" t="e">
        <f>'BAR BB| Open rates'!#REF!*0.8</f>
        <v>#REF!</v>
      </c>
      <c r="BO15" s="84" t="e">
        <f>'BAR BB| Open rates'!#REF!*0.8</f>
        <v>#REF!</v>
      </c>
      <c r="BP15" s="84" t="e">
        <f>'BAR BB| Open rates'!#REF!*0.8</f>
        <v>#REF!</v>
      </c>
      <c r="BQ15" s="84" t="e">
        <f>'BAR BB| Open rates'!#REF!*0.8</f>
        <v>#REF!</v>
      </c>
      <c r="BR15" s="84" t="e">
        <f>'BAR BB| Open rates'!#REF!*0.8</f>
        <v>#REF!</v>
      </c>
      <c r="BS15" s="84" t="e">
        <f>'BAR BB| Open rates'!#REF!*0.8</f>
        <v>#REF!</v>
      </c>
      <c r="BT15" s="84" t="e">
        <f>'BAR BB| Open rates'!#REF!*0.8</f>
        <v>#REF!</v>
      </c>
      <c r="BU15" s="84" t="e">
        <f>'BAR BB| Open rates'!#REF!*0.8</f>
        <v>#REF!</v>
      </c>
      <c r="BV15" s="84" t="e">
        <f>'BAR BB| Open rates'!#REF!*0.8</f>
        <v>#REF!</v>
      </c>
      <c r="BW15" s="84" t="e">
        <f>'BAR BB| Open rates'!#REF!*0.8</f>
        <v>#REF!</v>
      </c>
      <c r="BX15" s="84" t="e">
        <f>'BAR BB| Open rates'!#REF!*0.8</f>
        <v>#REF!</v>
      </c>
    </row>
    <row r="16" spans="1:76" s="14" customFormat="1" ht="12" customHeight="1" x14ac:dyDescent="0.2">
      <c r="A16" s="75" t="s">
        <v>160</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row>
    <row r="17" spans="1:76" s="14" customFormat="1" ht="12" customHeight="1" x14ac:dyDescent="0.2">
      <c r="A17" s="15" t="s">
        <v>159</v>
      </c>
      <c r="B17" s="84" t="e">
        <f>'BAR BB| Open rates'!#REF!*0.8</f>
        <v>#REF!</v>
      </c>
      <c r="C17" s="84" t="e">
        <f>'BAR BB| Open rates'!#REF!*0.8</f>
        <v>#REF!</v>
      </c>
      <c r="D17" s="84" t="e">
        <f>'BAR BB| Open rates'!#REF!*0.8</f>
        <v>#REF!</v>
      </c>
      <c r="E17" s="84" t="e">
        <f>'BAR BB| Open rates'!#REF!*0.8</f>
        <v>#REF!</v>
      </c>
      <c r="F17" s="84" t="e">
        <f>'BAR BB| Open rates'!#REF!*0.8</f>
        <v>#REF!</v>
      </c>
      <c r="G17" s="84" t="e">
        <f>'BAR BB| Open rates'!#REF!*0.8</f>
        <v>#REF!</v>
      </c>
      <c r="H17" s="84" t="e">
        <f>'BAR BB| Open rates'!#REF!*0.8</f>
        <v>#REF!</v>
      </c>
      <c r="I17" s="84" t="e">
        <f>'BAR BB| Open rates'!#REF!*0.8</f>
        <v>#REF!</v>
      </c>
      <c r="J17" s="84" t="e">
        <f>'BAR BB| Open rates'!#REF!*0.8</f>
        <v>#REF!</v>
      </c>
      <c r="K17" s="84" t="e">
        <f>'BAR BB| Open rates'!#REF!*0.8</f>
        <v>#REF!</v>
      </c>
      <c r="L17" s="84" t="e">
        <f>'BAR BB| Open rates'!#REF!*0.8</f>
        <v>#REF!</v>
      </c>
      <c r="M17" s="84" t="e">
        <f>'BAR BB| Open rates'!#REF!*0.8</f>
        <v>#REF!</v>
      </c>
      <c r="N17" s="84" t="e">
        <f>'BAR BB| Open rates'!#REF!*0.8</f>
        <v>#REF!</v>
      </c>
      <c r="O17" s="84" t="e">
        <f>'BAR BB| Open rates'!#REF!*0.8</f>
        <v>#REF!</v>
      </c>
      <c r="P17" s="84" t="e">
        <f>'BAR BB| Open rates'!#REF!*0.8</f>
        <v>#REF!</v>
      </c>
      <c r="Q17" s="84" t="e">
        <f>'BAR BB| Open rates'!#REF!*0.8</f>
        <v>#REF!</v>
      </c>
      <c r="R17" s="84" t="e">
        <f>'BAR BB| Open rates'!#REF!*0.8</f>
        <v>#REF!</v>
      </c>
      <c r="S17" s="84" t="e">
        <f>'BAR BB| Open rates'!#REF!*0.8</f>
        <v>#REF!</v>
      </c>
      <c r="T17" s="84" t="e">
        <f>'BAR BB| Open rates'!#REF!*0.8</f>
        <v>#REF!</v>
      </c>
      <c r="U17" s="84" t="e">
        <f>'BAR BB| Open rates'!#REF!*0.8</f>
        <v>#REF!</v>
      </c>
      <c r="V17" s="84" t="e">
        <f>'BAR BB| Open rates'!#REF!*0.8</f>
        <v>#REF!</v>
      </c>
      <c r="W17" s="84" t="e">
        <f>'BAR BB| Open rates'!#REF!*0.8</f>
        <v>#REF!</v>
      </c>
      <c r="X17" s="84" t="e">
        <f>'BAR BB| Open rates'!#REF!*0.8</f>
        <v>#REF!</v>
      </c>
      <c r="Y17" s="84" t="e">
        <f>'BAR BB| Open rates'!#REF!*0.8</f>
        <v>#REF!</v>
      </c>
      <c r="Z17" s="84" t="e">
        <f>'BAR BB| Open rates'!#REF!*0.8</f>
        <v>#REF!</v>
      </c>
      <c r="AA17" s="84" t="e">
        <f>'BAR BB| Open rates'!#REF!*0.8</f>
        <v>#REF!</v>
      </c>
      <c r="AB17" s="84" t="e">
        <f>'BAR BB| Open rates'!#REF!*0.8</f>
        <v>#REF!</v>
      </c>
      <c r="AC17" s="84" t="e">
        <f>'BAR BB| Open rates'!#REF!*0.8</f>
        <v>#REF!</v>
      </c>
      <c r="AD17" s="84" t="e">
        <f>'BAR BB| Open rates'!#REF!*0.8</f>
        <v>#REF!</v>
      </c>
      <c r="AE17" s="84" t="e">
        <f>'BAR BB| Open rates'!#REF!*0.8</f>
        <v>#REF!</v>
      </c>
      <c r="AF17" s="84" t="e">
        <f>'BAR BB| Open rates'!#REF!*0.8</f>
        <v>#REF!</v>
      </c>
      <c r="AG17" s="84" t="e">
        <f>'BAR BB| Open rates'!#REF!*0.8</f>
        <v>#REF!</v>
      </c>
      <c r="AH17" s="84" t="e">
        <f>'BAR BB| Open rates'!#REF!*0.8</f>
        <v>#REF!</v>
      </c>
      <c r="AI17" s="84" t="e">
        <f>'BAR BB| Open rates'!#REF!*0.8</f>
        <v>#REF!</v>
      </c>
      <c r="AJ17" s="84" t="e">
        <f>'BAR BB| Open rates'!#REF!*0.8</f>
        <v>#REF!</v>
      </c>
      <c r="AK17" s="84" t="e">
        <f>'BAR BB| Open rates'!#REF!*0.8</f>
        <v>#REF!</v>
      </c>
      <c r="AL17" s="84" t="e">
        <f>'BAR BB| Open rates'!#REF!*0.8</f>
        <v>#REF!</v>
      </c>
      <c r="AM17" s="84" t="e">
        <f>'BAR BB| Open rates'!#REF!*0.8</f>
        <v>#REF!</v>
      </c>
      <c r="AN17" s="84" t="e">
        <f>'BAR BB| Open rates'!#REF!*0.8</f>
        <v>#REF!</v>
      </c>
      <c r="AO17" s="84" t="e">
        <f>'BAR BB| Open rates'!#REF!*0.8</f>
        <v>#REF!</v>
      </c>
      <c r="AP17" s="84" t="e">
        <f>'BAR BB| Open rates'!#REF!*0.8</f>
        <v>#REF!</v>
      </c>
      <c r="AQ17" s="84" t="e">
        <f>'BAR BB| Open rates'!#REF!*0.8</f>
        <v>#REF!</v>
      </c>
      <c r="AR17" s="84" t="e">
        <f>'BAR BB| Open rates'!#REF!*0.8</f>
        <v>#REF!</v>
      </c>
      <c r="AS17" s="84" t="e">
        <f>'BAR BB| Open rates'!#REF!*0.8</f>
        <v>#REF!</v>
      </c>
      <c r="AT17" s="84" t="e">
        <f>'BAR BB| Open rates'!#REF!*0.8</f>
        <v>#REF!</v>
      </c>
      <c r="AU17" s="84" t="e">
        <f>'BAR BB| Open rates'!#REF!*0.8</f>
        <v>#REF!</v>
      </c>
      <c r="AV17" s="84" t="e">
        <f>'BAR BB| Open rates'!#REF!*0.8</f>
        <v>#REF!</v>
      </c>
      <c r="AW17" s="84" t="e">
        <f>'BAR BB| Open rates'!#REF!*0.8</f>
        <v>#REF!</v>
      </c>
      <c r="AX17" s="84" t="e">
        <f>'BAR BB| Open rates'!#REF!*0.8</f>
        <v>#REF!</v>
      </c>
      <c r="AY17" s="84" t="e">
        <f>'BAR BB| Open rates'!#REF!*0.8</f>
        <v>#REF!</v>
      </c>
      <c r="AZ17" s="84" t="e">
        <f>'BAR BB| Open rates'!#REF!*0.8</f>
        <v>#REF!</v>
      </c>
      <c r="BA17" s="84" t="e">
        <f>'BAR BB| Open rates'!#REF!*0.8</f>
        <v>#REF!</v>
      </c>
      <c r="BB17" s="84" t="e">
        <f>'BAR BB| Open rates'!#REF!*0.8</f>
        <v>#REF!</v>
      </c>
      <c r="BC17" s="84" t="e">
        <f>'BAR BB| Open rates'!#REF!*0.8</f>
        <v>#REF!</v>
      </c>
      <c r="BD17" s="84" t="e">
        <f>'BAR BB| Open rates'!#REF!*0.8</f>
        <v>#REF!</v>
      </c>
      <c r="BE17" s="84" t="e">
        <f>'BAR BB| Open rates'!#REF!*0.8</f>
        <v>#REF!</v>
      </c>
      <c r="BF17" s="84" t="e">
        <f>'BAR BB| Open rates'!#REF!*0.8</f>
        <v>#REF!</v>
      </c>
      <c r="BG17" s="84" t="e">
        <f>'BAR BB| Open rates'!#REF!*0.8</f>
        <v>#REF!</v>
      </c>
      <c r="BH17" s="84" t="e">
        <f>'BAR BB| Open rates'!#REF!*0.8</f>
        <v>#REF!</v>
      </c>
      <c r="BI17" s="84" t="e">
        <f>'BAR BB| Open rates'!#REF!*0.8</f>
        <v>#REF!</v>
      </c>
      <c r="BJ17" s="84" t="e">
        <f>'BAR BB| Open rates'!#REF!*0.8</f>
        <v>#REF!</v>
      </c>
      <c r="BK17" s="84" t="e">
        <f>'BAR BB| Open rates'!#REF!*0.8</f>
        <v>#REF!</v>
      </c>
      <c r="BL17" s="84" t="e">
        <f>'BAR BB| Open rates'!#REF!*0.8</f>
        <v>#REF!</v>
      </c>
      <c r="BM17" s="84" t="e">
        <f>'BAR BB| Open rates'!#REF!*0.8</f>
        <v>#REF!</v>
      </c>
      <c r="BN17" s="84" t="e">
        <f>'BAR BB| Open rates'!#REF!*0.8</f>
        <v>#REF!</v>
      </c>
      <c r="BO17" s="84" t="e">
        <f>'BAR BB| Open rates'!#REF!*0.8</f>
        <v>#REF!</v>
      </c>
      <c r="BP17" s="84" t="e">
        <f>'BAR BB| Open rates'!#REF!*0.8</f>
        <v>#REF!</v>
      </c>
      <c r="BQ17" s="84" t="e">
        <f>'BAR BB| Open rates'!#REF!*0.8</f>
        <v>#REF!</v>
      </c>
      <c r="BR17" s="84" t="e">
        <f>'BAR BB| Open rates'!#REF!*0.8</f>
        <v>#REF!</v>
      </c>
      <c r="BS17" s="84" t="e">
        <f>'BAR BB| Open rates'!#REF!*0.8</f>
        <v>#REF!</v>
      </c>
      <c r="BT17" s="84" t="e">
        <f>'BAR BB| Open rates'!#REF!*0.8</f>
        <v>#REF!</v>
      </c>
      <c r="BU17" s="84" t="e">
        <f>'BAR BB| Open rates'!#REF!*0.8</f>
        <v>#REF!</v>
      </c>
      <c r="BV17" s="84" t="e">
        <f>'BAR BB| Open rates'!#REF!*0.8</f>
        <v>#REF!</v>
      </c>
      <c r="BW17" s="84" t="e">
        <f>'BAR BB| Open rates'!#REF!*0.8</f>
        <v>#REF!</v>
      </c>
      <c r="BX17" s="84" t="e">
        <f>'BAR BB| Open rates'!#REF!*0.8</f>
        <v>#REF!</v>
      </c>
    </row>
    <row r="18" spans="1:76" s="14" customFormat="1" ht="12" customHeight="1" x14ac:dyDescent="0.2">
      <c r="A18" s="75" t="s">
        <v>56</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row>
    <row r="19" spans="1:76" s="14" customFormat="1" ht="12" customHeight="1" x14ac:dyDescent="0.2">
      <c r="A19" s="42" t="s">
        <v>8</v>
      </c>
      <c r="B19" s="84" t="e">
        <f>'BAR BB| Open rates'!#REF!*0.8</f>
        <v>#REF!</v>
      </c>
      <c r="C19" s="84" t="e">
        <f>'BAR BB| Open rates'!#REF!*0.8</f>
        <v>#REF!</v>
      </c>
      <c r="D19" s="84" t="e">
        <f>'BAR BB| Open rates'!#REF!*0.8</f>
        <v>#REF!</v>
      </c>
      <c r="E19" s="84" t="e">
        <f>'BAR BB| Open rates'!#REF!*0.8</f>
        <v>#REF!</v>
      </c>
      <c r="F19" s="84" t="e">
        <f>'BAR BB| Open rates'!#REF!*0.8</f>
        <v>#REF!</v>
      </c>
      <c r="G19" s="84" t="e">
        <f>'BAR BB| Open rates'!#REF!*0.8</f>
        <v>#REF!</v>
      </c>
      <c r="H19" s="84" t="e">
        <f>'BAR BB| Open rates'!#REF!*0.8</f>
        <v>#REF!</v>
      </c>
      <c r="I19" s="84" t="e">
        <f>'BAR BB| Open rates'!#REF!*0.8</f>
        <v>#REF!</v>
      </c>
      <c r="J19" s="84" t="e">
        <f>'BAR BB| Open rates'!#REF!*0.8</f>
        <v>#REF!</v>
      </c>
      <c r="K19" s="84" t="e">
        <f>'BAR BB| Open rates'!#REF!*0.8</f>
        <v>#REF!</v>
      </c>
      <c r="L19" s="84" t="e">
        <f>'BAR BB| Open rates'!#REF!*0.8</f>
        <v>#REF!</v>
      </c>
      <c r="M19" s="84" t="e">
        <f>'BAR BB| Open rates'!#REF!*0.8</f>
        <v>#REF!</v>
      </c>
      <c r="N19" s="84" t="e">
        <f>'BAR BB| Open rates'!#REF!*0.8</f>
        <v>#REF!</v>
      </c>
      <c r="O19" s="84" t="e">
        <f>'BAR BB| Open rates'!#REF!*0.8</f>
        <v>#REF!</v>
      </c>
      <c r="P19" s="84" t="e">
        <f>'BAR BB| Open rates'!#REF!*0.8</f>
        <v>#REF!</v>
      </c>
      <c r="Q19" s="84" t="e">
        <f>'BAR BB| Open rates'!#REF!*0.8</f>
        <v>#REF!</v>
      </c>
      <c r="R19" s="84" t="e">
        <f>'BAR BB| Open rates'!#REF!*0.8</f>
        <v>#REF!</v>
      </c>
      <c r="S19" s="84" t="e">
        <f>'BAR BB| Open rates'!#REF!*0.8</f>
        <v>#REF!</v>
      </c>
      <c r="T19" s="84" t="e">
        <f>'BAR BB| Open rates'!#REF!*0.8</f>
        <v>#REF!</v>
      </c>
      <c r="U19" s="84" t="e">
        <f>'BAR BB| Open rates'!#REF!*0.8</f>
        <v>#REF!</v>
      </c>
      <c r="V19" s="84" t="e">
        <f>'BAR BB| Open rates'!#REF!*0.8</f>
        <v>#REF!</v>
      </c>
      <c r="W19" s="84" t="e">
        <f>'BAR BB| Open rates'!#REF!*0.8</f>
        <v>#REF!</v>
      </c>
      <c r="X19" s="84" t="e">
        <f>'BAR BB| Open rates'!#REF!*0.8</f>
        <v>#REF!</v>
      </c>
      <c r="Y19" s="84" t="e">
        <f>'BAR BB| Open rates'!#REF!*0.8</f>
        <v>#REF!</v>
      </c>
      <c r="Z19" s="84" t="e">
        <f>'BAR BB| Open rates'!#REF!*0.8</f>
        <v>#REF!</v>
      </c>
      <c r="AA19" s="84" t="e">
        <f>'BAR BB| Open rates'!#REF!*0.8</f>
        <v>#REF!</v>
      </c>
      <c r="AB19" s="84" t="e">
        <f>'BAR BB| Open rates'!#REF!*0.8</f>
        <v>#REF!</v>
      </c>
      <c r="AC19" s="84" t="e">
        <f>'BAR BB| Open rates'!#REF!*0.8</f>
        <v>#REF!</v>
      </c>
      <c r="AD19" s="84" t="e">
        <f>'BAR BB| Open rates'!#REF!*0.8</f>
        <v>#REF!</v>
      </c>
      <c r="AE19" s="84" t="e">
        <f>'BAR BB| Open rates'!#REF!*0.8</f>
        <v>#REF!</v>
      </c>
      <c r="AF19" s="84" t="e">
        <f>'BAR BB| Open rates'!#REF!*0.8</f>
        <v>#REF!</v>
      </c>
      <c r="AG19" s="84" t="e">
        <f>'BAR BB| Open rates'!#REF!*0.8</f>
        <v>#REF!</v>
      </c>
      <c r="AH19" s="84" t="e">
        <f>'BAR BB| Open rates'!#REF!*0.8</f>
        <v>#REF!</v>
      </c>
      <c r="AI19" s="84" t="e">
        <f>'BAR BB| Open rates'!#REF!*0.8</f>
        <v>#REF!</v>
      </c>
      <c r="AJ19" s="84" t="e">
        <f>'BAR BB| Open rates'!#REF!*0.8</f>
        <v>#REF!</v>
      </c>
      <c r="AK19" s="84" t="e">
        <f>'BAR BB| Open rates'!#REF!*0.8</f>
        <v>#REF!</v>
      </c>
      <c r="AL19" s="84" t="e">
        <f>'BAR BB| Open rates'!#REF!*0.8</f>
        <v>#REF!</v>
      </c>
      <c r="AM19" s="84" t="e">
        <f>'BAR BB| Open rates'!#REF!*0.8</f>
        <v>#REF!</v>
      </c>
      <c r="AN19" s="84" t="e">
        <f>'BAR BB| Open rates'!#REF!*0.8</f>
        <v>#REF!</v>
      </c>
      <c r="AO19" s="84" t="e">
        <f>'BAR BB| Open rates'!#REF!*0.8</f>
        <v>#REF!</v>
      </c>
      <c r="AP19" s="84" t="e">
        <f>'BAR BB| Open rates'!#REF!*0.8</f>
        <v>#REF!</v>
      </c>
      <c r="AQ19" s="84" t="e">
        <f>'BAR BB| Open rates'!#REF!*0.8</f>
        <v>#REF!</v>
      </c>
      <c r="AR19" s="84" t="e">
        <f>'BAR BB| Open rates'!#REF!*0.8</f>
        <v>#REF!</v>
      </c>
      <c r="AS19" s="84" t="e">
        <f>'BAR BB| Open rates'!#REF!*0.8</f>
        <v>#REF!</v>
      </c>
      <c r="AT19" s="84" t="e">
        <f>'BAR BB| Open rates'!#REF!*0.8</f>
        <v>#REF!</v>
      </c>
      <c r="AU19" s="84" t="e">
        <f>'BAR BB| Open rates'!#REF!*0.8</f>
        <v>#REF!</v>
      </c>
      <c r="AV19" s="84" t="e">
        <f>'BAR BB| Open rates'!#REF!*0.8</f>
        <v>#REF!</v>
      </c>
      <c r="AW19" s="84" t="e">
        <f>'BAR BB| Open rates'!#REF!*0.8</f>
        <v>#REF!</v>
      </c>
      <c r="AX19" s="84" t="e">
        <f>'BAR BB| Open rates'!#REF!*0.8</f>
        <v>#REF!</v>
      </c>
      <c r="AY19" s="84" t="e">
        <f>'BAR BB| Open rates'!#REF!*0.8</f>
        <v>#REF!</v>
      </c>
      <c r="AZ19" s="84" t="e">
        <f>'BAR BB| Open rates'!#REF!*0.8</f>
        <v>#REF!</v>
      </c>
      <c r="BA19" s="84" t="e">
        <f>'BAR BB| Open rates'!#REF!*0.8</f>
        <v>#REF!</v>
      </c>
      <c r="BB19" s="84" t="e">
        <f>'BAR BB| Open rates'!#REF!*0.8</f>
        <v>#REF!</v>
      </c>
      <c r="BC19" s="84" t="e">
        <f>'BAR BB| Open rates'!#REF!*0.8</f>
        <v>#REF!</v>
      </c>
      <c r="BD19" s="84" t="e">
        <f>'BAR BB| Open rates'!#REF!*0.8</f>
        <v>#REF!</v>
      </c>
      <c r="BE19" s="84" t="e">
        <f>'BAR BB| Open rates'!#REF!*0.8</f>
        <v>#REF!</v>
      </c>
      <c r="BF19" s="84" t="e">
        <f>'BAR BB| Open rates'!#REF!*0.8</f>
        <v>#REF!</v>
      </c>
      <c r="BG19" s="84" t="e">
        <f>'BAR BB| Open rates'!#REF!*0.8</f>
        <v>#REF!</v>
      </c>
      <c r="BH19" s="84" t="e">
        <f>'BAR BB| Open rates'!#REF!*0.8</f>
        <v>#REF!</v>
      </c>
      <c r="BI19" s="84" t="e">
        <f>'BAR BB| Open rates'!#REF!*0.8</f>
        <v>#REF!</v>
      </c>
      <c r="BJ19" s="84" t="e">
        <f>'BAR BB| Open rates'!#REF!*0.8</f>
        <v>#REF!</v>
      </c>
      <c r="BK19" s="84" t="e">
        <f>'BAR BB| Open rates'!#REF!*0.8</f>
        <v>#REF!</v>
      </c>
      <c r="BL19" s="84" t="e">
        <f>'BAR BB| Open rates'!#REF!*0.8</f>
        <v>#REF!</v>
      </c>
      <c r="BM19" s="84" t="e">
        <f>'BAR BB| Open rates'!#REF!*0.8</f>
        <v>#REF!</v>
      </c>
      <c r="BN19" s="84" t="e">
        <f>'BAR BB| Open rates'!#REF!*0.8</f>
        <v>#REF!</v>
      </c>
      <c r="BO19" s="84" t="e">
        <f>'BAR BB| Open rates'!#REF!*0.8</f>
        <v>#REF!</v>
      </c>
      <c r="BP19" s="84" t="e">
        <f>'BAR BB| Open rates'!#REF!*0.8</f>
        <v>#REF!</v>
      </c>
      <c r="BQ19" s="84" t="e">
        <f>'BAR BB| Open rates'!#REF!*0.8</f>
        <v>#REF!</v>
      </c>
      <c r="BR19" s="84" t="e">
        <f>'BAR BB| Open rates'!#REF!*0.8</f>
        <v>#REF!</v>
      </c>
      <c r="BS19" s="84" t="e">
        <f>'BAR BB| Open rates'!#REF!*0.8</f>
        <v>#REF!</v>
      </c>
      <c r="BT19" s="84" t="e">
        <f>'BAR BB| Open rates'!#REF!*0.8</f>
        <v>#REF!</v>
      </c>
      <c r="BU19" s="84" t="e">
        <f>'BAR BB| Open rates'!#REF!*0.8</f>
        <v>#REF!</v>
      </c>
      <c r="BV19" s="84" t="e">
        <f>'BAR BB| Open rates'!#REF!*0.8</f>
        <v>#REF!</v>
      </c>
      <c r="BW19" s="84" t="e">
        <f>'BAR BB| Open rates'!#REF!*0.8</f>
        <v>#REF!</v>
      </c>
      <c r="BX19" s="84" t="e">
        <f>'BAR BB| Open rates'!#REF!*0.8</f>
        <v>#REF!</v>
      </c>
    </row>
    <row r="20" spans="1:76" s="14" customFormat="1" ht="12" customHeight="1" x14ac:dyDescent="0.2">
      <c r="A20" s="33" t="s">
        <v>57</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row>
    <row r="21" spans="1:76" s="14" customFormat="1" ht="12" customHeight="1" x14ac:dyDescent="0.2">
      <c r="A21" s="42" t="s">
        <v>8</v>
      </c>
      <c r="B21" s="84" t="e">
        <f>'BAR BB| Open rates'!#REF!*0.8</f>
        <v>#REF!</v>
      </c>
      <c r="C21" s="84" t="e">
        <f>'BAR BB| Open rates'!#REF!*0.8</f>
        <v>#REF!</v>
      </c>
      <c r="D21" s="84" t="e">
        <f>'BAR BB| Open rates'!#REF!*0.8</f>
        <v>#REF!</v>
      </c>
      <c r="E21" s="84" t="e">
        <f>'BAR BB| Open rates'!#REF!*0.8</f>
        <v>#REF!</v>
      </c>
      <c r="F21" s="84" t="e">
        <f>'BAR BB| Open rates'!#REF!*0.8</f>
        <v>#REF!</v>
      </c>
      <c r="G21" s="84" t="e">
        <f>'BAR BB| Open rates'!#REF!*0.8</f>
        <v>#REF!</v>
      </c>
      <c r="H21" s="84" t="e">
        <f>'BAR BB| Open rates'!#REF!*0.8</f>
        <v>#REF!</v>
      </c>
      <c r="I21" s="84" t="e">
        <f>'BAR BB| Open rates'!#REF!*0.8</f>
        <v>#REF!</v>
      </c>
      <c r="J21" s="84" t="e">
        <f>'BAR BB| Open rates'!#REF!*0.8</f>
        <v>#REF!</v>
      </c>
      <c r="K21" s="84" t="e">
        <f>'BAR BB| Open rates'!#REF!*0.8</f>
        <v>#REF!</v>
      </c>
      <c r="L21" s="84" t="e">
        <f>'BAR BB| Open rates'!#REF!*0.8</f>
        <v>#REF!</v>
      </c>
      <c r="M21" s="84" t="e">
        <f>'BAR BB| Open rates'!#REF!*0.8</f>
        <v>#REF!</v>
      </c>
      <c r="N21" s="84" t="e">
        <f>'BAR BB| Open rates'!#REF!*0.8</f>
        <v>#REF!</v>
      </c>
      <c r="O21" s="84" t="e">
        <f>'BAR BB| Open rates'!#REF!*0.8</f>
        <v>#REF!</v>
      </c>
      <c r="P21" s="84" t="e">
        <f>'BAR BB| Open rates'!#REF!*0.8</f>
        <v>#REF!</v>
      </c>
      <c r="Q21" s="84" t="e">
        <f>'BAR BB| Open rates'!#REF!*0.8</f>
        <v>#REF!</v>
      </c>
      <c r="R21" s="84" t="e">
        <f>'BAR BB| Open rates'!#REF!*0.8</f>
        <v>#REF!</v>
      </c>
      <c r="S21" s="84" t="e">
        <f>'BAR BB| Open rates'!#REF!*0.8</f>
        <v>#REF!</v>
      </c>
      <c r="T21" s="84" t="e">
        <f>'BAR BB| Open rates'!#REF!*0.8</f>
        <v>#REF!</v>
      </c>
      <c r="U21" s="84" t="e">
        <f>'BAR BB| Open rates'!#REF!*0.8</f>
        <v>#REF!</v>
      </c>
      <c r="V21" s="84" t="e">
        <f>'BAR BB| Open rates'!#REF!*0.8</f>
        <v>#REF!</v>
      </c>
      <c r="W21" s="84" t="e">
        <f>'BAR BB| Open rates'!#REF!*0.8</f>
        <v>#REF!</v>
      </c>
      <c r="X21" s="84" t="e">
        <f>'BAR BB| Open rates'!#REF!*0.8</f>
        <v>#REF!</v>
      </c>
      <c r="Y21" s="84" t="e">
        <f>'BAR BB| Open rates'!#REF!*0.8</f>
        <v>#REF!</v>
      </c>
      <c r="Z21" s="84" t="e">
        <f>'BAR BB| Open rates'!#REF!*0.8</f>
        <v>#REF!</v>
      </c>
      <c r="AA21" s="84" t="e">
        <f>'BAR BB| Open rates'!#REF!*0.8</f>
        <v>#REF!</v>
      </c>
      <c r="AB21" s="84" t="e">
        <f>'BAR BB| Open rates'!#REF!*0.8</f>
        <v>#REF!</v>
      </c>
      <c r="AC21" s="84" t="e">
        <f>'BAR BB| Open rates'!#REF!*0.8</f>
        <v>#REF!</v>
      </c>
      <c r="AD21" s="84" t="e">
        <f>'BAR BB| Open rates'!#REF!*0.8</f>
        <v>#REF!</v>
      </c>
      <c r="AE21" s="84" t="e">
        <f>'BAR BB| Open rates'!#REF!*0.8</f>
        <v>#REF!</v>
      </c>
      <c r="AF21" s="84" t="e">
        <f>'BAR BB| Open rates'!#REF!*0.8</f>
        <v>#REF!</v>
      </c>
      <c r="AG21" s="84" t="e">
        <f>'BAR BB| Open rates'!#REF!*0.8</f>
        <v>#REF!</v>
      </c>
      <c r="AH21" s="84" t="e">
        <f>'BAR BB| Open rates'!#REF!*0.8</f>
        <v>#REF!</v>
      </c>
      <c r="AI21" s="84" t="e">
        <f>'BAR BB| Open rates'!#REF!*0.8</f>
        <v>#REF!</v>
      </c>
      <c r="AJ21" s="84" t="e">
        <f>'BAR BB| Open rates'!#REF!*0.8</f>
        <v>#REF!</v>
      </c>
      <c r="AK21" s="84" t="e">
        <f>'BAR BB| Open rates'!#REF!*0.8</f>
        <v>#REF!</v>
      </c>
      <c r="AL21" s="84" t="e">
        <f>'BAR BB| Open rates'!#REF!*0.8</f>
        <v>#REF!</v>
      </c>
      <c r="AM21" s="84" t="e">
        <f>'BAR BB| Open rates'!#REF!*0.8</f>
        <v>#REF!</v>
      </c>
      <c r="AN21" s="84" t="e">
        <f>'BAR BB| Open rates'!#REF!*0.8</f>
        <v>#REF!</v>
      </c>
      <c r="AO21" s="84" t="e">
        <f>'BAR BB| Open rates'!#REF!*0.8</f>
        <v>#REF!</v>
      </c>
      <c r="AP21" s="84" t="e">
        <f>'BAR BB| Open rates'!#REF!*0.8</f>
        <v>#REF!</v>
      </c>
      <c r="AQ21" s="84" t="e">
        <f>'BAR BB| Open rates'!#REF!*0.8</f>
        <v>#REF!</v>
      </c>
      <c r="AR21" s="84" t="e">
        <f>'BAR BB| Open rates'!#REF!*0.8</f>
        <v>#REF!</v>
      </c>
      <c r="AS21" s="84" t="e">
        <f>'BAR BB| Open rates'!#REF!*0.8</f>
        <v>#REF!</v>
      </c>
      <c r="AT21" s="84" t="e">
        <f>'BAR BB| Open rates'!#REF!*0.8</f>
        <v>#REF!</v>
      </c>
      <c r="AU21" s="84" t="e">
        <f>'BAR BB| Open rates'!#REF!*0.8</f>
        <v>#REF!</v>
      </c>
      <c r="AV21" s="84" t="e">
        <f>'BAR BB| Open rates'!#REF!*0.8</f>
        <v>#REF!</v>
      </c>
      <c r="AW21" s="84" t="e">
        <f>'BAR BB| Open rates'!#REF!*0.8</f>
        <v>#REF!</v>
      </c>
      <c r="AX21" s="84" t="e">
        <f>'BAR BB| Open rates'!#REF!*0.8</f>
        <v>#REF!</v>
      </c>
      <c r="AY21" s="84" t="e">
        <f>'BAR BB| Open rates'!#REF!*0.8</f>
        <v>#REF!</v>
      </c>
      <c r="AZ21" s="84" t="e">
        <f>'BAR BB| Open rates'!#REF!*0.8</f>
        <v>#REF!</v>
      </c>
      <c r="BA21" s="84" t="e">
        <f>'BAR BB| Open rates'!#REF!*0.8</f>
        <v>#REF!</v>
      </c>
      <c r="BB21" s="84" t="e">
        <f>'BAR BB| Open rates'!#REF!*0.8</f>
        <v>#REF!</v>
      </c>
      <c r="BC21" s="84" t="e">
        <f>'BAR BB| Open rates'!#REF!*0.8</f>
        <v>#REF!</v>
      </c>
      <c r="BD21" s="84" t="e">
        <f>'BAR BB| Open rates'!#REF!*0.8</f>
        <v>#REF!</v>
      </c>
      <c r="BE21" s="84" t="e">
        <f>'BAR BB| Open rates'!#REF!*0.8</f>
        <v>#REF!</v>
      </c>
      <c r="BF21" s="84" t="e">
        <f>'BAR BB| Open rates'!#REF!*0.8</f>
        <v>#REF!</v>
      </c>
      <c r="BG21" s="84" t="e">
        <f>'BAR BB| Open rates'!#REF!*0.8</f>
        <v>#REF!</v>
      </c>
      <c r="BH21" s="84" t="e">
        <f>'BAR BB| Open rates'!#REF!*0.8</f>
        <v>#REF!</v>
      </c>
      <c r="BI21" s="84" t="e">
        <f>'BAR BB| Open rates'!#REF!*0.8</f>
        <v>#REF!</v>
      </c>
      <c r="BJ21" s="84" t="e">
        <f>'BAR BB| Open rates'!#REF!*0.8</f>
        <v>#REF!</v>
      </c>
      <c r="BK21" s="84" t="e">
        <f>'BAR BB| Open rates'!#REF!*0.8</f>
        <v>#REF!</v>
      </c>
      <c r="BL21" s="84" t="e">
        <f>'BAR BB| Open rates'!#REF!*0.8</f>
        <v>#REF!</v>
      </c>
      <c r="BM21" s="84" t="e">
        <f>'BAR BB| Open rates'!#REF!*0.8</f>
        <v>#REF!</v>
      </c>
      <c r="BN21" s="84" t="e">
        <f>'BAR BB| Open rates'!#REF!*0.8</f>
        <v>#REF!</v>
      </c>
      <c r="BO21" s="84" t="e">
        <f>'BAR BB| Open rates'!#REF!*0.8</f>
        <v>#REF!</v>
      </c>
      <c r="BP21" s="84" t="e">
        <f>'BAR BB| Open rates'!#REF!*0.8</f>
        <v>#REF!</v>
      </c>
      <c r="BQ21" s="84" t="e">
        <f>'BAR BB| Open rates'!#REF!*0.8</f>
        <v>#REF!</v>
      </c>
      <c r="BR21" s="84" t="e">
        <f>'BAR BB| Open rates'!#REF!*0.8</f>
        <v>#REF!</v>
      </c>
      <c r="BS21" s="84" t="e">
        <f>'BAR BB| Open rates'!#REF!*0.8</f>
        <v>#REF!</v>
      </c>
      <c r="BT21" s="84" t="e">
        <f>'BAR BB| Open rates'!#REF!*0.8</f>
        <v>#REF!</v>
      </c>
      <c r="BU21" s="84" t="e">
        <f>'BAR BB| Open rates'!#REF!*0.8</f>
        <v>#REF!</v>
      </c>
      <c r="BV21" s="84" t="e">
        <f>'BAR BB| Open rates'!#REF!*0.8</f>
        <v>#REF!</v>
      </c>
      <c r="BW21" s="84" t="e">
        <f>'BAR BB| Open rates'!#REF!*0.8</f>
        <v>#REF!</v>
      </c>
      <c r="BX21" s="84" t="e">
        <f>'BAR BB| Open rates'!#REF!*0.8</f>
        <v>#REF!</v>
      </c>
    </row>
    <row r="22" spans="1:76" s="14" customFormat="1" ht="12" hidden="1" customHeight="1" x14ac:dyDescent="0.2">
      <c r="A22" s="134" t="s">
        <v>158</v>
      </c>
    </row>
    <row r="23" spans="1:76" s="14" customFormat="1" ht="12" hidden="1" customHeight="1" x14ac:dyDescent="0.2">
      <c r="A23" s="42" t="s">
        <v>8</v>
      </c>
    </row>
    <row r="24" spans="1:76" s="14" customFormat="1" ht="12" customHeight="1" x14ac:dyDescent="0.2">
      <c r="A24" s="123"/>
    </row>
    <row r="25" spans="1:76" s="14" customFormat="1" ht="12.75" customHeight="1" x14ac:dyDescent="0.2">
      <c r="A25" s="223" t="s">
        <v>157</v>
      </c>
    </row>
    <row r="26" spans="1:76" s="14" customFormat="1" ht="12.75" customHeight="1" x14ac:dyDescent="0.2">
      <c r="A26" s="223"/>
    </row>
    <row r="27" spans="1:76" s="11" customFormat="1" ht="12.75" customHeight="1" x14ac:dyDescent="0.2">
      <c r="A27" s="223"/>
    </row>
    <row r="28" spans="1:76" s="1" customFormat="1" x14ac:dyDescent="0.2"/>
    <row r="29" spans="1:76" s="76" customFormat="1" ht="12.75" customHeight="1" x14ac:dyDescent="0.2">
      <c r="A29" s="137" t="s">
        <v>58</v>
      </c>
    </row>
    <row r="30" spans="1:76" s="108" customFormat="1" ht="35.25" customHeight="1" x14ac:dyDescent="0.2">
      <c r="A30" s="150" t="s">
        <v>163</v>
      </c>
    </row>
    <row r="31" spans="1:76" s="108" customFormat="1" ht="35.25" customHeight="1" x14ac:dyDescent="0.2">
      <c r="A31" s="150" t="s">
        <v>188</v>
      </c>
    </row>
    <row r="32" spans="1:76" s="108" customFormat="1" ht="35.25" customHeight="1" x14ac:dyDescent="0.2">
      <c r="A32" s="150" t="s">
        <v>164</v>
      </c>
    </row>
    <row r="33" spans="1:1" s="108" customFormat="1" ht="13.5" customHeight="1" x14ac:dyDescent="0.2">
      <c r="A33" s="150" t="s">
        <v>165</v>
      </c>
    </row>
    <row r="34" spans="1:1" s="108" customFormat="1" ht="35.25" customHeight="1" x14ac:dyDescent="0.2">
      <c r="A34" s="150" t="s">
        <v>162</v>
      </c>
    </row>
    <row r="35" spans="1:1" s="108" customFormat="1" ht="35.25" customHeight="1" x14ac:dyDescent="0.2">
      <c r="A35" s="145" t="s">
        <v>173</v>
      </c>
    </row>
    <row r="36" spans="1:1" s="13" customFormat="1" ht="18" customHeight="1" thickBot="1" x14ac:dyDescent="0.25"/>
    <row r="37" spans="1:1" s="76" customFormat="1" x14ac:dyDescent="0.2">
      <c r="A37" s="85" t="s">
        <v>65</v>
      </c>
    </row>
    <row r="38" spans="1:1" s="13" customFormat="1" ht="108" customHeight="1" x14ac:dyDescent="0.2">
      <c r="A38" s="224" t="s">
        <v>224</v>
      </c>
    </row>
    <row r="39" spans="1:1" x14ac:dyDescent="0.2">
      <c r="A39" s="225"/>
    </row>
    <row r="40" spans="1:1" x14ac:dyDescent="0.2">
      <c r="A40" s="225"/>
    </row>
    <row r="41" spans="1:1" x14ac:dyDescent="0.2">
      <c r="A41" s="225"/>
    </row>
    <row r="42" spans="1:1" x14ac:dyDescent="0.2">
      <c r="A42" s="225"/>
    </row>
    <row r="43" spans="1:1" x14ac:dyDescent="0.2">
      <c r="A43" s="225"/>
    </row>
    <row r="44" spans="1:1" x14ac:dyDescent="0.2">
      <c r="A44" s="225"/>
    </row>
    <row r="45" spans="1:1" x14ac:dyDescent="0.2">
      <c r="A45" s="225"/>
    </row>
    <row r="46" spans="1:1" x14ac:dyDescent="0.2">
      <c r="A46" s="225"/>
    </row>
    <row r="47" spans="1:1" ht="35.25" customHeight="1" x14ac:dyDescent="0.2">
      <c r="A47" s="225"/>
    </row>
    <row r="48" spans="1:1" x14ac:dyDescent="0.2">
      <c r="A48" s="225"/>
    </row>
    <row r="49" spans="1:1" x14ac:dyDescent="0.2">
      <c r="A49" s="225"/>
    </row>
    <row r="50" spans="1:1" x14ac:dyDescent="0.2">
      <c r="A50" s="225"/>
    </row>
    <row r="51" spans="1:1" x14ac:dyDescent="0.2">
      <c r="A51" s="225"/>
    </row>
  </sheetData>
  <mergeCells count="2">
    <mergeCell ref="A25:A27"/>
    <mergeCell ref="A38:A51"/>
  </mergeCell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dimension ref="A1:AU33"/>
  <sheetViews>
    <sheetView zoomScale="110" zoomScaleNormal="110" workbookViewId="0">
      <pane xSplit="1" topLeftCell="B1" activePane="topRight" state="frozen"/>
      <selection activeCell="A34" sqref="A34"/>
      <selection pane="topRight" activeCell="A11" sqref="A11"/>
    </sheetView>
  </sheetViews>
  <sheetFormatPr defaultColWidth="8.42578125" defaultRowHeight="12" x14ac:dyDescent="0.2"/>
  <cols>
    <col min="1" max="1" width="26.7109375" style="1" customWidth="1"/>
    <col min="2" max="2" width="11" style="2" customWidth="1"/>
    <col min="3" max="3" width="9.140625" style="2" customWidth="1"/>
    <col min="4" max="4" width="9.5703125" style="2" customWidth="1"/>
    <col min="5" max="16384" width="8.42578125" style="2"/>
  </cols>
  <sheetData>
    <row r="1" spans="1:47" s="5" customFormat="1" ht="12.75" x14ac:dyDescent="0.2">
      <c r="A1" s="3" t="s">
        <v>6</v>
      </c>
      <c r="B1" s="4"/>
      <c r="C1" s="4"/>
      <c r="D1" s="4"/>
      <c r="E1" s="4"/>
      <c r="F1" s="4"/>
      <c r="G1" s="4"/>
      <c r="H1" s="4"/>
      <c r="I1" s="4"/>
      <c r="J1" s="4"/>
      <c r="K1" s="4"/>
      <c r="L1" s="4"/>
      <c r="M1" s="4"/>
      <c r="N1" s="4"/>
      <c r="O1" s="4"/>
      <c r="P1" s="4"/>
      <c r="Q1" s="4"/>
      <c r="R1" s="4"/>
      <c r="S1" s="4"/>
      <c r="T1" s="4"/>
      <c r="U1" s="4"/>
      <c r="V1" s="4"/>
      <c r="W1" s="4"/>
    </row>
    <row r="2" spans="1:47" s="5" customFormat="1" ht="12.75" hidden="1" x14ac:dyDescent="0.2">
      <c r="A2" s="6" t="s">
        <v>5</v>
      </c>
      <c r="B2" s="57"/>
      <c r="C2" s="57"/>
      <c r="D2" s="57"/>
    </row>
    <row r="3" spans="1:47" s="11" customFormat="1" ht="38.25" hidden="1" customHeight="1" x14ac:dyDescent="0.2">
      <c r="A3" s="8" t="s">
        <v>0</v>
      </c>
      <c r="B3" s="9" t="e">
        <f>'BAR BB| Open rates'!#REF!</f>
        <v>#REF!</v>
      </c>
      <c r="C3" s="9" t="e">
        <f>'BAR BB| Open rates'!#REF!</f>
        <v>#REF!</v>
      </c>
      <c r="D3" s="9" t="s">
        <v>73</v>
      </c>
      <c r="E3" s="5"/>
      <c r="F3" s="5"/>
    </row>
    <row r="4" spans="1:47" s="14" customFormat="1" ht="12" hidden="1" customHeight="1" x14ac:dyDescent="0.2">
      <c r="A4" s="12" t="s">
        <v>7</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13"/>
      <c r="AO4" s="13"/>
      <c r="AP4" s="13"/>
      <c r="AQ4" s="13"/>
      <c r="AR4" s="13"/>
      <c r="AS4" s="13"/>
      <c r="AT4" s="13"/>
      <c r="AU4" s="13"/>
    </row>
    <row r="5" spans="1:47" s="16" customFormat="1" ht="12" hidden="1" customHeight="1" x14ac:dyDescent="0.2">
      <c r="A5" s="15">
        <v>1</v>
      </c>
      <c r="B5" s="12" t="e">
        <f>'BAR BB| Open rates'!#REF!*0.95</f>
        <v>#REF!</v>
      </c>
      <c r="C5" s="12" t="e">
        <f>'BAR BB| Open rates'!#REF!*0.95</f>
        <v>#REF!</v>
      </c>
      <c r="D5" s="12" t="e">
        <f>'BAR BB| Open rates'!#REF!*0.95</f>
        <v>#REF!</v>
      </c>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13"/>
      <c r="AO5" s="13"/>
      <c r="AP5" s="13"/>
      <c r="AQ5" s="13"/>
      <c r="AR5" s="13"/>
      <c r="AS5" s="13"/>
      <c r="AT5" s="13"/>
      <c r="AU5" s="13"/>
    </row>
    <row r="6" spans="1:47" s="16" customFormat="1" ht="12" hidden="1" customHeight="1" x14ac:dyDescent="0.2">
      <c r="A6" s="15">
        <v>2</v>
      </c>
      <c r="B6" s="12" t="e">
        <f>'BAR BB| Open rates'!#REF!*0.95</f>
        <v>#REF!</v>
      </c>
      <c r="C6" s="12" t="e">
        <f>'BAR BB| Open rates'!#REF!*0.95</f>
        <v>#REF!</v>
      </c>
      <c r="D6" s="12" t="e">
        <f>'BAR BB| Open rates'!#REF!*0.95</f>
        <v>#REF!</v>
      </c>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13"/>
      <c r="AO6" s="13"/>
      <c r="AP6" s="13"/>
      <c r="AQ6" s="13"/>
      <c r="AR6" s="13"/>
      <c r="AS6" s="13"/>
      <c r="AT6" s="13"/>
      <c r="AU6" s="13"/>
    </row>
    <row r="7" spans="1:47" s="14" customFormat="1" ht="12" hidden="1" customHeight="1" x14ac:dyDescent="0.2">
      <c r="A7" s="12" t="s">
        <v>1</v>
      </c>
      <c r="B7" s="12"/>
      <c r="C7" s="12"/>
      <c r="D7" s="12"/>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13"/>
      <c r="AO7" s="13"/>
      <c r="AP7" s="13"/>
      <c r="AQ7" s="13"/>
      <c r="AR7" s="13"/>
      <c r="AS7" s="13"/>
      <c r="AT7" s="13"/>
      <c r="AU7" s="13"/>
    </row>
    <row r="8" spans="1:47" s="16" customFormat="1" ht="12" hidden="1" customHeight="1" x14ac:dyDescent="0.2">
      <c r="A8" s="15">
        <v>1</v>
      </c>
      <c r="B8" s="12" t="e">
        <f>'BAR BB| Open rates'!#REF!*0.95</f>
        <v>#REF!</v>
      </c>
      <c r="C8" s="12" t="e">
        <f>'BAR BB| Open rates'!#REF!*0.95</f>
        <v>#REF!</v>
      </c>
      <c r="D8" s="12" t="e">
        <f>'BAR BB| Open rates'!#REF!*0.95</f>
        <v>#REF!</v>
      </c>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13"/>
      <c r="AO8" s="13"/>
      <c r="AP8" s="13"/>
      <c r="AQ8" s="13"/>
      <c r="AR8" s="13"/>
      <c r="AS8" s="13"/>
      <c r="AT8" s="13"/>
      <c r="AU8" s="13"/>
    </row>
    <row r="9" spans="1:47" s="16" customFormat="1" ht="12" hidden="1" customHeight="1" x14ac:dyDescent="0.2">
      <c r="A9" s="15">
        <v>2</v>
      </c>
      <c r="B9" s="12" t="e">
        <f>'BAR BB| Open rates'!#REF!*0.95</f>
        <v>#REF!</v>
      </c>
      <c r="C9" s="12" t="e">
        <f>'BAR BB| Open rates'!#REF!*0.95</f>
        <v>#REF!</v>
      </c>
      <c r="D9" s="12" t="e">
        <f>'BAR BB| Open rates'!#REF!*0.95</f>
        <v>#REF!</v>
      </c>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13"/>
      <c r="AO9" s="13"/>
      <c r="AP9" s="13"/>
      <c r="AQ9" s="13"/>
      <c r="AR9" s="13"/>
      <c r="AS9" s="13"/>
      <c r="AT9" s="13"/>
      <c r="AU9" s="13"/>
    </row>
    <row r="10" spans="1:47" s="16" customFormat="1" ht="22.5" customHeight="1" x14ac:dyDescent="0.3">
      <c r="A10" s="6" t="s">
        <v>31</v>
      </c>
      <c r="B10" s="6"/>
      <c r="C10" s="6"/>
      <c r="D10" s="57"/>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13"/>
      <c r="AO10" s="13"/>
      <c r="AP10" s="13"/>
      <c r="AQ10" s="13"/>
      <c r="AR10" s="13"/>
      <c r="AS10" s="13"/>
      <c r="AT10" s="13"/>
      <c r="AU10" s="13"/>
    </row>
    <row r="11" spans="1:47" s="11" customFormat="1" ht="38.25" customHeight="1" x14ac:dyDescent="0.2">
      <c r="A11" s="8" t="s">
        <v>0</v>
      </c>
      <c r="B11" s="10" t="e">
        <f>B3</f>
        <v>#REF!</v>
      </c>
      <c r="C11" s="10" t="e">
        <f>C3</f>
        <v>#REF!</v>
      </c>
      <c r="D11" s="10" t="str">
        <f>D3</f>
        <v>29.11.2020-30.11.2020</v>
      </c>
      <c r="E11" s="22"/>
      <c r="F11" s="22"/>
    </row>
    <row r="12" spans="1:47" s="14" customFormat="1" ht="12" customHeight="1" x14ac:dyDescent="0.2">
      <c r="A12" s="12" t="s">
        <v>7</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13"/>
      <c r="AO12" s="13"/>
      <c r="AP12" s="13"/>
      <c r="AQ12" s="13"/>
      <c r="AR12" s="13"/>
      <c r="AS12" s="13"/>
      <c r="AT12" s="13"/>
      <c r="AU12" s="13"/>
    </row>
    <row r="13" spans="1:47" s="16" customFormat="1" ht="12" customHeight="1" x14ac:dyDescent="0.2">
      <c r="A13" s="15">
        <v>1</v>
      </c>
      <c r="B13" s="26" t="e">
        <f t="shared" ref="B13:D14" si="0">B5*0.85</f>
        <v>#REF!</v>
      </c>
      <c r="C13" s="26" t="e">
        <f t="shared" si="0"/>
        <v>#REF!</v>
      </c>
      <c r="D13" s="26" t="e">
        <f t="shared" si="0"/>
        <v>#REF!</v>
      </c>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13"/>
      <c r="AO13" s="13"/>
      <c r="AP13" s="13"/>
      <c r="AQ13" s="13"/>
      <c r="AR13" s="13"/>
      <c r="AS13" s="13"/>
      <c r="AT13" s="13"/>
      <c r="AU13" s="13"/>
    </row>
    <row r="14" spans="1:47" s="16" customFormat="1" ht="12" customHeight="1" x14ac:dyDescent="0.2">
      <c r="A14" s="15">
        <v>2</v>
      </c>
      <c r="B14" s="26" t="e">
        <f t="shared" si="0"/>
        <v>#REF!</v>
      </c>
      <c r="C14" s="26" t="e">
        <f t="shared" si="0"/>
        <v>#REF!</v>
      </c>
      <c r="D14" s="26" t="e">
        <f t="shared" si="0"/>
        <v>#REF!</v>
      </c>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13"/>
      <c r="AO14" s="13"/>
      <c r="AP14" s="13"/>
      <c r="AQ14" s="13"/>
      <c r="AR14" s="13"/>
      <c r="AS14" s="13"/>
      <c r="AT14" s="13"/>
      <c r="AU14" s="13"/>
    </row>
    <row r="15" spans="1:47" s="14" customFormat="1" ht="12" customHeight="1" x14ac:dyDescent="0.2">
      <c r="A15" s="12" t="s">
        <v>1</v>
      </c>
      <c r="B15" s="26"/>
      <c r="C15" s="26"/>
      <c r="D15" s="26"/>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13"/>
      <c r="AO15" s="13"/>
      <c r="AP15" s="13"/>
      <c r="AQ15" s="13"/>
      <c r="AR15" s="13"/>
      <c r="AS15" s="13"/>
      <c r="AT15" s="13"/>
      <c r="AU15" s="13"/>
    </row>
    <row r="16" spans="1:47" s="16" customFormat="1" ht="12" customHeight="1" x14ac:dyDescent="0.2">
      <c r="A16" s="15">
        <v>1</v>
      </c>
      <c r="B16" s="26" t="e">
        <f t="shared" ref="B16:D17" si="1">B8*0.85</f>
        <v>#REF!</v>
      </c>
      <c r="C16" s="26" t="e">
        <f t="shared" si="1"/>
        <v>#REF!</v>
      </c>
      <c r="D16" s="26" t="e">
        <f t="shared" si="1"/>
        <v>#REF!</v>
      </c>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13"/>
      <c r="AO16" s="13"/>
      <c r="AP16" s="13"/>
      <c r="AQ16" s="13"/>
      <c r="AR16" s="13"/>
      <c r="AS16" s="13"/>
      <c r="AT16" s="13"/>
      <c r="AU16" s="13"/>
    </row>
    <row r="17" spans="1:47" s="16" customFormat="1" ht="12" customHeight="1" x14ac:dyDescent="0.2">
      <c r="A17" s="15">
        <v>2</v>
      </c>
      <c r="B17" s="26" t="e">
        <f t="shared" si="1"/>
        <v>#REF!</v>
      </c>
      <c r="C17" s="26" t="e">
        <f t="shared" si="1"/>
        <v>#REF!</v>
      </c>
      <c r="D17" s="26" t="e">
        <f t="shared" si="1"/>
        <v>#REF!</v>
      </c>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13"/>
      <c r="AO17" s="13"/>
      <c r="AP17" s="13"/>
      <c r="AQ17" s="13"/>
      <c r="AR17" s="13"/>
      <c r="AS17" s="13"/>
      <c r="AT17" s="13"/>
      <c r="AU17" s="13"/>
    </row>
    <row r="18" spans="1:47" s="16" customFormat="1" ht="12" customHeight="1" thickBot="1" x14ac:dyDescent="0.25">
      <c r="A18" s="20"/>
      <c r="B18" s="21"/>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13"/>
      <c r="AO18" s="13"/>
      <c r="AP18" s="13"/>
      <c r="AQ18" s="13"/>
      <c r="AR18" s="13"/>
      <c r="AS18" s="13"/>
      <c r="AT18" s="13"/>
      <c r="AU18" s="13"/>
    </row>
    <row r="19" spans="1:47" customFormat="1" ht="12.75" customHeight="1" x14ac:dyDescent="0.2">
      <c r="A19" s="233" t="s">
        <v>45</v>
      </c>
      <c r="B19" s="234"/>
      <c r="C19" s="234"/>
      <c r="D19" s="234"/>
      <c r="E19" s="234"/>
      <c r="F19" s="234"/>
    </row>
    <row r="20" spans="1:47" customFormat="1" ht="12.75" customHeight="1" x14ac:dyDescent="0.2">
      <c r="A20" s="235"/>
      <c r="B20" s="236"/>
      <c r="C20" s="236"/>
      <c r="D20" s="236"/>
      <c r="E20" s="236"/>
      <c r="F20" s="236"/>
    </row>
    <row r="21" spans="1:47" customFormat="1" ht="15" customHeight="1" thickBot="1" x14ac:dyDescent="0.25">
      <c r="A21" s="237"/>
      <c r="B21" s="238"/>
      <c r="C21" s="238"/>
      <c r="D21" s="238"/>
      <c r="E21" s="238"/>
      <c r="F21" s="238"/>
    </row>
    <row r="22" spans="1:47" customFormat="1" ht="12.75" x14ac:dyDescent="0.2">
      <c r="A22" s="1"/>
      <c r="B22" s="2"/>
      <c r="C22" s="2"/>
    </row>
    <row r="23" spans="1:47" customFormat="1" ht="15" x14ac:dyDescent="0.2">
      <c r="A23" s="230" t="s">
        <v>32</v>
      </c>
      <c r="B23" s="230"/>
      <c r="C23" s="230"/>
    </row>
    <row r="24" spans="1:47" customFormat="1" ht="15" x14ac:dyDescent="0.2">
      <c r="A24" s="230" t="s">
        <v>33</v>
      </c>
      <c r="B24" s="230"/>
      <c r="C24" s="230"/>
    </row>
    <row r="25" spans="1:47" customFormat="1" ht="15" customHeight="1" x14ac:dyDescent="0.2"/>
    <row r="26" spans="1:47" customFormat="1" ht="12.75" x14ac:dyDescent="0.2">
      <c r="A26" s="231" t="s">
        <v>34</v>
      </c>
      <c r="B26" s="232"/>
      <c r="C26" s="232"/>
      <c r="D26" s="232"/>
      <c r="E26" s="232"/>
      <c r="F26" s="232"/>
      <c r="G26" s="232"/>
      <c r="H26" s="232"/>
      <c r="I26" s="232"/>
    </row>
    <row r="27" spans="1:47" customFormat="1" ht="12.75" x14ac:dyDescent="0.2">
      <c r="A27" s="232"/>
      <c r="B27" s="232"/>
      <c r="C27" s="232"/>
      <c r="D27" s="232"/>
      <c r="E27" s="232"/>
      <c r="F27" s="232"/>
      <c r="G27" s="232"/>
      <c r="H27" s="232"/>
      <c r="I27" s="232"/>
    </row>
    <row r="28" spans="1:47" customFormat="1" ht="12.75" x14ac:dyDescent="0.2">
      <c r="A28" s="232"/>
      <c r="B28" s="232"/>
      <c r="C28" s="232"/>
      <c r="D28" s="232"/>
      <c r="E28" s="232"/>
      <c r="F28" s="232"/>
      <c r="G28" s="232"/>
      <c r="H28" s="232"/>
      <c r="I28" s="232"/>
    </row>
    <row r="29" spans="1:47" customFormat="1" ht="12.75" x14ac:dyDescent="0.2">
      <c r="A29" s="232"/>
      <c r="B29" s="232"/>
      <c r="C29" s="232"/>
      <c r="D29" s="232"/>
      <c r="E29" s="232"/>
      <c r="F29" s="232"/>
      <c r="G29" s="232"/>
      <c r="H29" s="232"/>
      <c r="I29" s="232"/>
    </row>
    <row r="30" spans="1:47" customFormat="1" ht="12.75" x14ac:dyDescent="0.2">
      <c r="A30" s="232"/>
      <c r="B30" s="232"/>
      <c r="C30" s="232"/>
      <c r="D30" s="232"/>
      <c r="E30" s="232"/>
      <c r="F30" s="232"/>
      <c r="G30" s="232"/>
      <c r="H30" s="232"/>
      <c r="I30" s="232"/>
    </row>
    <row r="31" spans="1:47" customFormat="1" ht="12.75" x14ac:dyDescent="0.2">
      <c r="A31" s="232"/>
      <c r="B31" s="232"/>
      <c r="C31" s="232"/>
      <c r="D31" s="232"/>
      <c r="E31" s="232"/>
      <c r="F31" s="232"/>
      <c r="G31" s="232"/>
      <c r="H31" s="232"/>
      <c r="I31" s="232"/>
    </row>
    <row r="32" spans="1:47" customFormat="1" ht="12.75" x14ac:dyDescent="0.2">
      <c r="A32" s="232"/>
      <c r="B32" s="232"/>
      <c r="C32" s="232"/>
      <c r="D32" s="232"/>
      <c r="E32" s="232"/>
      <c r="F32" s="232"/>
      <c r="G32" s="232"/>
      <c r="H32" s="232"/>
      <c r="I32" s="232"/>
    </row>
    <row r="33" spans="1:9" customFormat="1" ht="270.75" customHeight="1" x14ac:dyDescent="0.2">
      <c r="A33" s="232"/>
      <c r="B33" s="232"/>
      <c r="C33" s="232"/>
      <c r="D33" s="232"/>
      <c r="E33" s="232"/>
      <c r="F33" s="232"/>
      <c r="G33" s="232"/>
      <c r="H33" s="232"/>
      <c r="I33" s="232"/>
    </row>
  </sheetData>
  <mergeCells count="4">
    <mergeCell ref="A23:C23"/>
    <mergeCell ref="A24:C24"/>
    <mergeCell ref="A26:I33"/>
    <mergeCell ref="A19:F21"/>
  </mergeCells>
  <pageMargins left="0.7" right="0.7" top="0.75" bottom="0.75" header="0.3" footer="0.3"/>
  <pageSetup paperSize="9"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00B0F0"/>
  </sheetPr>
  <dimension ref="A1:AT57"/>
  <sheetViews>
    <sheetView zoomScale="110" zoomScaleNormal="110" workbookViewId="0">
      <pane xSplit="1" topLeftCell="B1" activePane="topRight" state="frozen"/>
      <selection activeCell="A34" sqref="A34"/>
      <selection pane="topRight" activeCell="B3" sqref="B3"/>
    </sheetView>
  </sheetViews>
  <sheetFormatPr defaultColWidth="8.42578125" defaultRowHeight="12" x14ac:dyDescent="0.2"/>
  <cols>
    <col min="1" max="1" width="26.7109375" style="1" customWidth="1"/>
    <col min="2" max="16384" width="8.42578125" style="2"/>
  </cols>
  <sheetData>
    <row r="1" spans="1:46" s="5" customFormat="1" ht="12.75" x14ac:dyDescent="0.2">
      <c r="A1" s="3" t="s">
        <v>6</v>
      </c>
      <c r="B1" s="4"/>
      <c r="C1" s="4"/>
      <c r="D1" s="4"/>
      <c r="E1" s="4"/>
      <c r="F1" s="4"/>
      <c r="G1" s="4"/>
      <c r="H1" s="4"/>
      <c r="I1" s="4"/>
      <c r="J1" s="4"/>
      <c r="K1" s="4"/>
      <c r="L1" s="4"/>
      <c r="M1" s="4"/>
      <c r="N1" s="4"/>
      <c r="O1" s="4"/>
      <c r="P1" s="4"/>
      <c r="Q1" s="4"/>
      <c r="R1" s="4"/>
      <c r="S1" s="4"/>
      <c r="T1" s="4"/>
      <c r="U1" s="4"/>
      <c r="V1" s="4"/>
    </row>
    <row r="2" spans="1:46" s="5" customFormat="1" ht="12.75" x14ac:dyDescent="0.2">
      <c r="A2" s="6" t="s">
        <v>35</v>
      </c>
    </row>
    <row r="3" spans="1:46" s="11" customFormat="1" ht="38.25" customHeight="1" x14ac:dyDescent="0.2">
      <c r="A3" s="8" t="s">
        <v>0</v>
      </c>
      <c r="B3" s="43" t="s">
        <v>46</v>
      </c>
      <c r="C3" s="22"/>
      <c r="D3" s="22"/>
      <c r="E3" s="22"/>
    </row>
    <row r="4" spans="1:46" s="14" customFormat="1" ht="12" customHeight="1" x14ac:dyDescent="0.2">
      <c r="A4" s="12" t="s">
        <v>7</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13"/>
      <c r="AN4" s="13"/>
      <c r="AO4" s="13"/>
      <c r="AP4" s="13"/>
      <c r="AQ4" s="13"/>
      <c r="AR4" s="13"/>
      <c r="AS4" s="13"/>
      <c r="AT4" s="13"/>
    </row>
    <row r="5" spans="1:46" s="16" customFormat="1" ht="12" customHeight="1" x14ac:dyDescent="0.2">
      <c r="A5" s="15">
        <v>1</v>
      </c>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13"/>
      <c r="AN5" s="13"/>
      <c r="AO5" s="13"/>
      <c r="AP5" s="13"/>
      <c r="AQ5" s="13"/>
      <c r="AR5" s="13"/>
      <c r="AS5" s="13"/>
      <c r="AT5" s="13"/>
    </row>
    <row r="6" spans="1:46" s="16" customFormat="1" ht="12" customHeight="1" x14ac:dyDescent="0.2">
      <c r="A6" s="15">
        <v>2</v>
      </c>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13"/>
      <c r="AN6" s="13"/>
      <c r="AO6" s="13"/>
      <c r="AP6" s="13"/>
      <c r="AQ6" s="13"/>
      <c r="AR6" s="13"/>
      <c r="AS6" s="13"/>
      <c r="AT6" s="13"/>
    </row>
    <row r="7" spans="1:46" s="14" customFormat="1" ht="12" customHeight="1" x14ac:dyDescent="0.2">
      <c r="A7" s="12" t="s">
        <v>1</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13"/>
      <c r="AN7" s="13"/>
      <c r="AO7" s="13"/>
      <c r="AP7" s="13"/>
      <c r="AQ7" s="13"/>
      <c r="AR7" s="13"/>
      <c r="AS7" s="13"/>
      <c r="AT7" s="13"/>
    </row>
    <row r="8" spans="1:46" s="16" customFormat="1" ht="12" customHeight="1" x14ac:dyDescent="0.2">
      <c r="A8" s="15">
        <v>1</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13"/>
      <c r="AN8" s="13"/>
      <c r="AO8" s="13"/>
      <c r="AP8" s="13"/>
      <c r="AQ8" s="13"/>
      <c r="AR8" s="13"/>
      <c r="AS8" s="13"/>
      <c r="AT8" s="13"/>
    </row>
    <row r="9" spans="1:46" s="16" customFormat="1" ht="12" customHeight="1" x14ac:dyDescent="0.2">
      <c r="A9" s="15">
        <v>2</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13"/>
      <c r="AN9" s="13"/>
      <c r="AO9" s="13"/>
      <c r="AP9" s="13"/>
      <c r="AQ9" s="13"/>
      <c r="AR9" s="13"/>
      <c r="AS9" s="13"/>
      <c r="AT9" s="13"/>
    </row>
    <row r="10" spans="1:46" s="14" customFormat="1" ht="12" customHeight="1" x14ac:dyDescent="0.2">
      <c r="A10" s="12" t="s">
        <v>2</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13"/>
      <c r="AN10" s="13"/>
      <c r="AO10" s="13"/>
      <c r="AP10" s="13"/>
      <c r="AQ10" s="13"/>
      <c r="AR10" s="13"/>
      <c r="AS10" s="13"/>
      <c r="AT10" s="13"/>
    </row>
    <row r="11" spans="1:46" s="16" customFormat="1" ht="12" customHeight="1" x14ac:dyDescent="0.2">
      <c r="A11" s="15">
        <v>1</v>
      </c>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13"/>
      <c r="AN11" s="13"/>
      <c r="AO11" s="13"/>
      <c r="AP11" s="13"/>
      <c r="AQ11" s="13"/>
      <c r="AR11" s="13"/>
      <c r="AS11" s="13"/>
      <c r="AT11" s="13"/>
    </row>
    <row r="12" spans="1:46" s="16" customFormat="1" ht="12" customHeight="1" x14ac:dyDescent="0.2">
      <c r="A12" s="15">
        <v>2</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13"/>
      <c r="AN12" s="13"/>
      <c r="AO12" s="13"/>
      <c r="AP12" s="13"/>
      <c r="AQ12" s="13"/>
      <c r="AR12" s="13"/>
      <c r="AS12" s="13"/>
      <c r="AT12" s="13"/>
    </row>
    <row r="13" spans="1:46" s="14" customFormat="1" ht="12" customHeight="1" x14ac:dyDescent="0.2">
      <c r="A13" s="12" t="s">
        <v>3</v>
      </c>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13"/>
      <c r="AN13" s="13"/>
      <c r="AO13" s="13"/>
      <c r="AP13" s="13"/>
      <c r="AQ13" s="13"/>
      <c r="AR13" s="13"/>
      <c r="AS13" s="13"/>
      <c r="AT13" s="13"/>
    </row>
    <row r="14" spans="1:46" s="16" customFormat="1" ht="12" customHeight="1" x14ac:dyDescent="0.2">
      <c r="A14" s="15" t="s">
        <v>8</v>
      </c>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13"/>
      <c r="AN14" s="13"/>
      <c r="AO14" s="13"/>
      <c r="AP14" s="13"/>
      <c r="AQ14" s="13"/>
      <c r="AR14" s="13"/>
      <c r="AS14" s="13"/>
      <c r="AT14" s="13"/>
    </row>
    <row r="15" spans="1:46" s="14" customFormat="1" ht="12" customHeight="1" x14ac:dyDescent="0.2">
      <c r="A15" s="12" t="s">
        <v>4</v>
      </c>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13"/>
      <c r="AN15" s="13"/>
      <c r="AO15" s="13"/>
      <c r="AP15" s="13"/>
      <c r="AQ15" s="13"/>
      <c r="AR15" s="13"/>
      <c r="AS15" s="13"/>
      <c r="AT15" s="13"/>
    </row>
    <row r="16" spans="1:46" s="16" customFormat="1" ht="12" customHeight="1" x14ac:dyDescent="0.2">
      <c r="A16" s="15" t="s">
        <v>8</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13"/>
      <c r="AN16" s="13"/>
      <c r="AO16" s="13"/>
      <c r="AP16" s="13"/>
      <c r="AQ16" s="13"/>
      <c r="AR16" s="13"/>
      <c r="AS16" s="13"/>
      <c r="AT16" s="13"/>
    </row>
    <row r="17" spans="1:46" s="16" customFormat="1" ht="12" customHeight="1" x14ac:dyDescent="0.2">
      <c r="A17" s="20"/>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13"/>
      <c r="AN17" s="13"/>
      <c r="AO17" s="13"/>
      <c r="AP17" s="13"/>
      <c r="AQ17" s="13"/>
      <c r="AR17" s="13"/>
      <c r="AS17" s="13"/>
      <c r="AT17" s="13"/>
    </row>
    <row r="18" spans="1:46" s="11" customFormat="1" ht="38.25" customHeight="1" x14ac:dyDescent="0.2">
      <c r="A18" s="8" t="s">
        <v>0</v>
      </c>
      <c r="B18" s="22"/>
      <c r="C18" s="22"/>
      <c r="D18" s="22"/>
      <c r="E18" s="22"/>
    </row>
    <row r="19" spans="1:46" s="14" customFormat="1" ht="12" customHeight="1" x14ac:dyDescent="0.2">
      <c r="A19" s="12" t="s">
        <v>7</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13"/>
      <c r="AN19" s="13"/>
      <c r="AO19" s="13"/>
      <c r="AP19" s="13"/>
      <c r="AQ19" s="13"/>
      <c r="AR19" s="13"/>
      <c r="AS19" s="13"/>
      <c r="AT19" s="13"/>
    </row>
    <row r="20" spans="1:46" s="16" customFormat="1" ht="12" customHeight="1" x14ac:dyDescent="0.2">
      <c r="A20" s="15">
        <v>1</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13"/>
      <c r="AN20" s="13"/>
      <c r="AO20" s="13"/>
      <c r="AP20" s="13"/>
      <c r="AQ20" s="13"/>
      <c r="AR20" s="13"/>
      <c r="AS20" s="13"/>
      <c r="AT20" s="13"/>
    </row>
    <row r="21" spans="1:46" s="16" customFormat="1" ht="12" customHeight="1" x14ac:dyDescent="0.2">
      <c r="A21" s="15">
        <v>2</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13"/>
      <c r="AN21" s="13"/>
      <c r="AO21" s="13"/>
      <c r="AP21" s="13"/>
      <c r="AQ21" s="13"/>
      <c r="AR21" s="13"/>
      <c r="AS21" s="13"/>
      <c r="AT21" s="13"/>
    </row>
    <row r="22" spans="1:46" s="14" customFormat="1" ht="12" customHeight="1" x14ac:dyDescent="0.2">
      <c r="A22" s="12" t="s">
        <v>1</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13"/>
      <c r="AN22" s="13"/>
      <c r="AO22" s="13"/>
      <c r="AP22" s="13"/>
      <c r="AQ22" s="13"/>
      <c r="AR22" s="13"/>
      <c r="AS22" s="13"/>
      <c r="AT22" s="13"/>
    </row>
    <row r="23" spans="1:46" s="16" customFormat="1" ht="12" customHeight="1" x14ac:dyDescent="0.2">
      <c r="A23" s="15">
        <v>1</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13"/>
      <c r="AN23" s="13"/>
      <c r="AO23" s="13"/>
      <c r="AP23" s="13"/>
      <c r="AQ23" s="13"/>
      <c r="AR23" s="13"/>
      <c r="AS23" s="13"/>
      <c r="AT23" s="13"/>
    </row>
    <row r="24" spans="1:46" s="16" customFormat="1" ht="12" customHeight="1" x14ac:dyDescent="0.2">
      <c r="A24" s="15">
        <v>2</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13"/>
      <c r="AN24" s="13"/>
      <c r="AO24" s="13"/>
      <c r="AP24" s="13"/>
      <c r="AQ24" s="13"/>
      <c r="AR24" s="13"/>
      <c r="AS24" s="13"/>
      <c r="AT24" s="13"/>
    </row>
    <row r="25" spans="1:46" s="14" customFormat="1" ht="12" customHeight="1" x14ac:dyDescent="0.2">
      <c r="A25" s="12" t="s">
        <v>2</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13"/>
      <c r="AN25" s="13"/>
      <c r="AO25" s="13"/>
      <c r="AP25" s="13"/>
      <c r="AQ25" s="13"/>
      <c r="AR25" s="13"/>
      <c r="AS25" s="13"/>
      <c r="AT25" s="13"/>
    </row>
    <row r="26" spans="1:46" s="16" customFormat="1" ht="12" customHeight="1" x14ac:dyDescent="0.2">
      <c r="A26" s="15">
        <v>1</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13"/>
      <c r="AN26" s="13"/>
      <c r="AO26" s="13"/>
      <c r="AP26" s="13"/>
      <c r="AQ26" s="13"/>
      <c r="AR26" s="13"/>
      <c r="AS26" s="13"/>
      <c r="AT26" s="13"/>
    </row>
    <row r="27" spans="1:46" s="16" customFormat="1" ht="12" customHeight="1" x14ac:dyDescent="0.2">
      <c r="A27" s="15">
        <v>2</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13"/>
      <c r="AN27" s="13"/>
      <c r="AO27" s="13"/>
      <c r="AP27" s="13"/>
      <c r="AQ27" s="13"/>
      <c r="AR27" s="13"/>
      <c r="AS27" s="13"/>
      <c r="AT27" s="13"/>
    </row>
    <row r="28" spans="1:46" s="14" customFormat="1" ht="12" customHeight="1" x14ac:dyDescent="0.2">
      <c r="A28" s="12" t="s">
        <v>3</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13"/>
      <c r="AN28" s="13"/>
      <c r="AO28" s="13"/>
      <c r="AP28" s="13"/>
      <c r="AQ28" s="13"/>
      <c r="AR28" s="13"/>
      <c r="AS28" s="13"/>
      <c r="AT28" s="13"/>
    </row>
    <row r="29" spans="1:46" s="16" customFormat="1" ht="12" customHeight="1" x14ac:dyDescent="0.2">
      <c r="A29" s="15" t="s">
        <v>8</v>
      </c>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13"/>
      <c r="AN29" s="13"/>
      <c r="AO29" s="13"/>
      <c r="AP29" s="13"/>
      <c r="AQ29" s="13"/>
      <c r="AR29" s="13"/>
      <c r="AS29" s="13"/>
      <c r="AT29" s="13"/>
    </row>
    <row r="30" spans="1:46" s="14" customFormat="1" ht="12" customHeight="1" x14ac:dyDescent="0.2">
      <c r="A30" s="12" t="s">
        <v>4</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13"/>
      <c r="AN30" s="13"/>
      <c r="AO30" s="13"/>
      <c r="AP30" s="13"/>
      <c r="AQ30" s="13"/>
      <c r="AR30" s="13"/>
      <c r="AS30" s="13"/>
      <c r="AT30" s="13"/>
    </row>
    <row r="31" spans="1:46" s="16" customFormat="1" ht="12" customHeight="1" x14ac:dyDescent="0.2">
      <c r="A31" s="15" t="s">
        <v>8</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13"/>
      <c r="AN31" s="13"/>
      <c r="AO31" s="13"/>
      <c r="AP31" s="13"/>
      <c r="AQ31" s="13"/>
      <c r="AR31" s="13"/>
      <c r="AS31" s="13"/>
      <c r="AT31" s="13"/>
    </row>
    <row r="32" spans="1:46" s="16" customFormat="1" ht="12" customHeight="1" x14ac:dyDescent="0.2">
      <c r="A32" s="20"/>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13"/>
      <c r="AN32" s="13"/>
      <c r="AO32" s="13"/>
      <c r="AP32" s="13"/>
      <c r="AQ32" s="13"/>
      <c r="AR32" s="13"/>
      <c r="AS32" s="13"/>
      <c r="AT32" s="13"/>
    </row>
    <row r="33" spans="1:1" s="5" customFormat="1" ht="12.75" x14ac:dyDescent="0.2">
      <c r="A33" s="5" t="s">
        <v>17</v>
      </c>
    </row>
    <row r="34" spans="1:1" s="13" customFormat="1" ht="12.75" customHeight="1" x14ac:dyDescent="0.2">
      <c r="A34" s="17" t="s">
        <v>9</v>
      </c>
    </row>
    <row r="35" spans="1:1" s="13" customFormat="1" ht="12.75" customHeight="1" x14ac:dyDescent="0.2">
      <c r="A35" s="18" t="s">
        <v>10</v>
      </c>
    </row>
    <row r="36" spans="1:1" s="13" customFormat="1" ht="12.75" customHeight="1" x14ac:dyDescent="0.2">
      <c r="A36" s="18" t="s">
        <v>11</v>
      </c>
    </row>
    <row r="37" spans="1:1" s="13" customFormat="1" ht="12.75" customHeight="1" x14ac:dyDescent="0.2">
      <c r="A37" s="18" t="s">
        <v>12</v>
      </c>
    </row>
    <row r="38" spans="1:1" s="13" customFormat="1" ht="12.75" customHeight="1" x14ac:dyDescent="0.2">
      <c r="A38" s="18" t="s">
        <v>13</v>
      </c>
    </row>
    <row r="39" spans="1:1" s="13" customFormat="1" ht="12.75" customHeight="1" x14ac:dyDescent="0.2">
      <c r="A39" s="18" t="s">
        <v>14</v>
      </c>
    </row>
    <row r="40" spans="1:1" s="13" customFormat="1" ht="12.75" customHeight="1" x14ac:dyDescent="0.2">
      <c r="A40" s="19" t="s">
        <v>15</v>
      </c>
    </row>
    <row r="41" spans="1:1" s="13" customFormat="1" ht="12.75" customHeight="1" x14ac:dyDescent="0.2"/>
    <row r="42" spans="1:1" s="5" customFormat="1" ht="12.75" x14ac:dyDescent="0.2"/>
    <row r="43" spans="1:1" s="5" customFormat="1" ht="12.75" x14ac:dyDescent="0.2">
      <c r="A43" s="24" t="s">
        <v>18</v>
      </c>
    </row>
    <row r="44" spans="1:1" s="5" customFormat="1" ht="12.75" customHeight="1" x14ac:dyDescent="0.2">
      <c r="A44" s="36" t="s">
        <v>19</v>
      </c>
    </row>
    <row r="45" spans="1:1" s="5" customFormat="1" ht="12.75" customHeight="1" x14ac:dyDescent="0.2">
      <c r="A45" s="37" t="s">
        <v>20</v>
      </c>
    </row>
    <row r="46" spans="1:1" s="5" customFormat="1" ht="12.75" customHeight="1" x14ac:dyDescent="0.2">
      <c r="A46" s="35" t="s">
        <v>21</v>
      </c>
    </row>
    <row r="47" spans="1:1" s="5" customFormat="1" ht="12.75" customHeight="1" x14ac:dyDescent="0.2">
      <c r="A47" s="35" t="s">
        <v>22</v>
      </c>
    </row>
    <row r="48" spans="1:1" s="5" customFormat="1" ht="24" x14ac:dyDescent="0.2">
      <c r="A48" s="25" t="s">
        <v>23</v>
      </c>
    </row>
    <row r="49" spans="1:1" s="5" customFormat="1" ht="12.75" customHeight="1" x14ac:dyDescent="0.2">
      <c r="A49" s="35" t="s">
        <v>24</v>
      </c>
    </row>
    <row r="50" spans="1:1" s="5" customFormat="1" ht="12.75" x14ac:dyDescent="0.2"/>
    <row r="51" spans="1:1" s="5" customFormat="1" ht="13.5" thickBot="1" x14ac:dyDescent="0.25">
      <c r="A51" s="34" t="s">
        <v>16</v>
      </c>
    </row>
    <row r="52" spans="1:1" s="5" customFormat="1" ht="12.75" customHeight="1" x14ac:dyDescent="0.2">
      <c r="A52" s="239" t="s">
        <v>25</v>
      </c>
    </row>
    <row r="53" spans="1:1" s="5" customFormat="1" ht="12.75" x14ac:dyDescent="0.2">
      <c r="A53" s="240"/>
    </row>
    <row r="54" spans="1:1" s="5" customFormat="1" ht="12.75" x14ac:dyDescent="0.2">
      <c r="A54" s="240"/>
    </row>
    <row r="55" spans="1:1" s="5" customFormat="1" ht="12.75" x14ac:dyDescent="0.2">
      <c r="A55" s="240"/>
    </row>
    <row r="56" spans="1:1" s="5" customFormat="1" ht="12.75" x14ac:dyDescent="0.2">
      <c r="A56" s="240"/>
    </row>
    <row r="57" spans="1:1" s="5" customFormat="1" ht="13.5" thickBot="1" x14ac:dyDescent="0.25">
      <c r="A57" s="241"/>
    </row>
  </sheetData>
  <mergeCells count="1">
    <mergeCell ref="A52:A57"/>
  </mergeCells>
  <pageMargins left="0.7" right="0.7" top="0.75" bottom="0.75" header="0.3" footer="0.3"/>
  <pageSetup paperSize="9"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00B0F0"/>
  </sheetPr>
  <dimension ref="A1:AP50"/>
  <sheetViews>
    <sheetView zoomScale="110" zoomScaleNormal="110" workbookViewId="0">
      <pane xSplit="1" topLeftCell="B1" activePane="topRight" state="frozen"/>
      <selection activeCell="A34" sqref="A34"/>
      <selection pane="topRight" activeCell="E11" sqref="E11"/>
    </sheetView>
  </sheetViews>
  <sheetFormatPr defaultColWidth="8.42578125" defaultRowHeight="12" x14ac:dyDescent="0.2"/>
  <cols>
    <col min="1" max="1" width="26.7109375" style="1" customWidth="1"/>
    <col min="2" max="2" width="10" style="2" customWidth="1"/>
    <col min="3" max="3" width="10.7109375" style="2" customWidth="1"/>
    <col min="4" max="5" width="10" style="2" customWidth="1"/>
    <col min="6" max="6" width="10.7109375" style="2" customWidth="1"/>
    <col min="7" max="16384" width="8.42578125" style="2"/>
  </cols>
  <sheetData>
    <row r="1" spans="1:42" s="5" customFormat="1" ht="12.75" x14ac:dyDescent="0.2">
      <c r="A1" s="3" t="s">
        <v>6</v>
      </c>
      <c r="B1" s="4"/>
      <c r="C1" s="4"/>
      <c r="D1" s="4"/>
      <c r="E1" s="4"/>
      <c r="F1" s="4"/>
      <c r="G1" s="4"/>
      <c r="H1" s="4"/>
      <c r="I1" s="4"/>
      <c r="J1" s="4"/>
      <c r="K1" s="4"/>
      <c r="L1" s="4"/>
      <c r="M1" s="4"/>
      <c r="N1" s="4"/>
      <c r="O1" s="4"/>
      <c r="P1" s="4"/>
      <c r="Q1" s="4"/>
      <c r="R1" s="4"/>
    </row>
    <row r="2" spans="1:42" s="5" customFormat="1" ht="12.75" x14ac:dyDescent="0.2">
      <c r="A2" s="6" t="s">
        <v>5</v>
      </c>
    </row>
    <row r="3" spans="1:42" s="11" customFormat="1" ht="26.25" customHeight="1" x14ac:dyDescent="0.2">
      <c r="A3" s="8" t="s">
        <v>0</v>
      </c>
      <c r="B3" s="56" t="e">
        <f>'BAR BB| Open rates'!#REF!</f>
        <v>#REF!</v>
      </c>
      <c r="C3" s="56" t="e">
        <f>'BAR BB| Open rates'!#REF!</f>
        <v>#REF!</v>
      </c>
      <c r="D3" s="56" t="e">
        <f>'BAR BB| Open rates'!#REF!</f>
        <v>#REF!</v>
      </c>
      <c r="E3" s="56" t="e">
        <f>'BAR BB| Open rates'!#REF!</f>
        <v>#REF!</v>
      </c>
      <c r="F3" s="56" t="e">
        <f>'BAR BB| Open rates'!#REF!</f>
        <v>#REF!</v>
      </c>
    </row>
    <row r="4" spans="1:42" s="14" customFormat="1" ht="12" customHeight="1" x14ac:dyDescent="0.2">
      <c r="A4" s="12" t="s">
        <v>7</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13"/>
      <c r="AJ4" s="13"/>
      <c r="AK4" s="13"/>
      <c r="AL4" s="13"/>
      <c r="AM4" s="13"/>
      <c r="AN4" s="13"/>
      <c r="AO4" s="13"/>
      <c r="AP4" s="13"/>
    </row>
    <row r="5" spans="1:42" s="16" customFormat="1" ht="12" customHeight="1" x14ac:dyDescent="0.2">
      <c r="A5" s="15">
        <v>1</v>
      </c>
      <c r="B5" s="12" t="e">
        <f>'BAR BB| Open rates'!#REF!*0.9+2600</f>
        <v>#REF!</v>
      </c>
      <c r="C5" s="12" t="e">
        <f>'BAR BB| Open rates'!#REF!*0.9+2600</f>
        <v>#REF!</v>
      </c>
      <c r="D5" s="12" t="e">
        <f>'BAR BB| Open rates'!#REF!*0.9+2600</f>
        <v>#REF!</v>
      </c>
      <c r="E5" s="12" t="e">
        <f>'BAR BB| Open rates'!#REF!*0.9+2600</f>
        <v>#REF!</v>
      </c>
      <c r="F5" s="12" t="e">
        <f>'BAR BB| Open rates'!#REF!*0.9+2600</f>
        <v>#REF!</v>
      </c>
      <c r="G5" s="5"/>
      <c r="H5" s="5"/>
      <c r="I5" s="5"/>
      <c r="J5" s="5"/>
      <c r="K5" s="5"/>
      <c r="L5" s="5"/>
      <c r="M5" s="5"/>
      <c r="N5" s="5"/>
      <c r="O5" s="5"/>
      <c r="P5" s="5"/>
      <c r="Q5" s="5"/>
      <c r="R5" s="5"/>
      <c r="S5" s="5"/>
      <c r="T5" s="5"/>
      <c r="U5" s="5"/>
      <c r="V5" s="5"/>
      <c r="W5" s="5"/>
      <c r="X5" s="5"/>
      <c r="Y5" s="5"/>
      <c r="Z5" s="5"/>
      <c r="AA5" s="5"/>
      <c r="AB5" s="5"/>
      <c r="AC5" s="5"/>
      <c r="AD5" s="5"/>
      <c r="AE5" s="5"/>
      <c r="AF5" s="5"/>
      <c r="AG5" s="5"/>
      <c r="AH5" s="5"/>
      <c r="AI5" s="13"/>
      <c r="AJ5" s="13"/>
      <c r="AK5" s="13"/>
      <c r="AL5" s="13"/>
      <c r="AM5" s="13"/>
      <c r="AN5" s="13"/>
      <c r="AO5" s="13"/>
      <c r="AP5" s="13"/>
    </row>
    <row r="6" spans="1:42" s="16" customFormat="1" ht="12" customHeight="1" x14ac:dyDescent="0.2">
      <c r="A6" s="15">
        <v>2</v>
      </c>
      <c r="B6" s="12" t="e">
        <f>'BAR BB| Open rates'!#REF!*0.9+5200</f>
        <v>#REF!</v>
      </c>
      <c r="C6" s="12" t="e">
        <f>'BAR BB| Open rates'!#REF!*0.9+5200</f>
        <v>#REF!</v>
      </c>
      <c r="D6" s="12" t="e">
        <f>'BAR BB| Open rates'!#REF!*0.9+5200</f>
        <v>#REF!</v>
      </c>
      <c r="E6" s="12" t="e">
        <f>'BAR BB| Open rates'!#REF!*0.9+5200</f>
        <v>#REF!</v>
      </c>
      <c r="F6" s="12" t="e">
        <f>'BAR BB| Open rates'!#REF!*0.9+5200</f>
        <v>#REF!</v>
      </c>
      <c r="G6" s="5"/>
      <c r="H6" s="5"/>
      <c r="I6" s="5"/>
      <c r="J6" s="5"/>
      <c r="K6" s="5"/>
      <c r="L6" s="5"/>
      <c r="M6" s="5"/>
      <c r="N6" s="5"/>
      <c r="O6" s="5"/>
      <c r="P6" s="5"/>
      <c r="Q6" s="5"/>
      <c r="R6" s="5"/>
      <c r="S6" s="5"/>
      <c r="T6" s="5"/>
      <c r="U6" s="5"/>
      <c r="V6" s="5"/>
      <c r="W6" s="5"/>
      <c r="X6" s="5"/>
      <c r="Y6" s="5"/>
      <c r="Z6" s="5"/>
      <c r="AA6" s="5"/>
      <c r="AB6" s="5"/>
      <c r="AC6" s="5"/>
      <c r="AD6" s="5"/>
      <c r="AE6" s="5"/>
      <c r="AF6" s="5"/>
      <c r="AG6" s="5"/>
      <c r="AH6" s="5"/>
      <c r="AI6" s="13"/>
      <c r="AJ6" s="13"/>
      <c r="AK6" s="13"/>
      <c r="AL6" s="13"/>
      <c r="AM6" s="13"/>
      <c r="AN6" s="13"/>
      <c r="AO6" s="13"/>
      <c r="AP6" s="13"/>
    </row>
    <row r="7" spans="1:42" s="14" customFormat="1" ht="12" customHeight="1" x14ac:dyDescent="0.2">
      <c r="A7" s="12" t="s">
        <v>1</v>
      </c>
      <c r="B7" s="12"/>
      <c r="C7" s="12"/>
      <c r="D7" s="12"/>
      <c r="E7" s="12"/>
      <c r="F7" s="12"/>
      <c r="G7" s="5"/>
      <c r="H7" s="5"/>
      <c r="I7" s="5"/>
      <c r="J7" s="5"/>
      <c r="K7" s="5"/>
      <c r="L7" s="5"/>
      <c r="M7" s="5"/>
      <c r="N7" s="5"/>
      <c r="O7" s="5"/>
      <c r="P7" s="5"/>
      <c r="Q7" s="5"/>
      <c r="R7" s="5"/>
      <c r="S7" s="5"/>
      <c r="T7" s="5"/>
      <c r="U7" s="5"/>
      <c r="V7" s="5"/>
      <c r="W7" s="5"/>
      <c r="X7" s="5"/>
      <c r="Y7" s="5"/>
      <c r="Z7" s="5"/>
      <c r="AA7" s="5"/>
      <c r="AB7" s="5"/>
      <c r="AC7" s="5"/>
      <c r="AD7" s="5"/>
      <c r="AE7" s="5"/>
      <c r="AF7" s="5"/>
      <c r="AG7" s="5"/>
      <c r="AH7" s="5"/>
      <c r="AI7" s="13"/>
      <c r="AJ7" s="13"/>
      <c r="AK7" s="13"/>
      <c r="AL7" s="13"/>
      <c r="AM7" s="13"/>
      <c r="AN7" s="13"/>
      <c r="AO7" s="13"/>
      <c r="AP7" s="13"/>
    </row>
    <row r="8" spans="1:42" s="16" customFormat="1" ht="12" customHeight="1" x14ac:dyDescent="0.2">
      <c r="A8" s="15">
        <v>1</v>
      </c>
      <c r="B8" s="12" t="e">
        <f>'BAR BB| Open rates'!#REF!*0.9+2600</f>
        <v>#REF!</v>
      </c>
      <c r="C8" s="12" t="e">
        <f>'BAR BB| Open rates'!#REF!*0.9+2600</f>
        <v>#REF!</v>
      </c>
      <c r="D8" s="12" t="e">
        <f>'BAR BB| Open rates'!#REF!*0.9+2600</f>
        <v>#REF!</v>
      </c>
      <c r="E8" s="12" t="e">
        <f>'BAR BB| Open rates'!#REF!*0.9+2600</f>
        <v>#REF!</v>
      </c>
      <c r="F8" s="12" t="e">
        <f>'BAR BB| Open rates'!#REF!*0.9+2600</f>
        <v>#REF!</v>
      </c>
      <c r="G8" s="5"/>
      <c r="H8" s="5"/>
      <c r="I8" s="5"/>
      <c r="J8" s="5"/>
      <c r="K8" s="5"/>
      <c r="L8" s="5"/>
      <c r="M8" s="5"/>
      <c r="N8" s="5"/>
      <c r="O8" s="5"/>
      <c r="P8" s="5"/>
      <c r="Q8" s="5"/>
      <c r="R8" s="5"/>
      <c r="S8" s="5"/>
      <c r="T8" s="5"/>
      <c r="U8" s="5"/>
      <c r="V8" s="5"/>
      <c r="W8" s="5"/>
      <c r="X8" s="5"/>
      <c r="Y8" s="5"/>
      <c r="Z8" s="5"/>
      <c r="AA8" s="5"/>
      <c r="AB8" s="5"/>
      <c r="AC8" s="5"/>
      <c r="AD8" s="5"/>
      <c r="AE8" s="5"/>
      <c r="AF8" s="5"/>
      <c r="AG8" s="5"/>
      <c r="AH8" s="5"/>
      <c r="AI8" s="13"/>
      <c r="AJ8" s="13"/>
      <c r="AK8" s="13"/>
      <c r="AL8" s="13"/>
      <c r="AM8" s="13"/>
      <c r="AN8" s="13"/>
      <c r="AO8" s="13"/>
      <c r="AP8" s="13"/>
    </row>
    <row r="9" spans="1:42" s="16" customFormat="1" ht="12" customHeight="1" x14ac:dyDescent="0.2">
      <c r="A9" s="15">
        <v>2</v>
      </c>
      <c r="B9" s="12" t="e">
        <f>'BAR BB| Open rates'!#REF!*0.9+5200</f>
        <v>#REF!</v>
      </c>
      <c r="C9" s="12" t="e">
        <f>'BAR BB| Open rates'!#REF!*0.9+5200</f>
        <v>#REF!</v>
      </c>
      <c r="D9" s="12" t="e">
        <f>'BAR BB| Open rates'!#REF!*0.9+5200</f>
        <v>#REF!</v>
      </c>
      <c r="E9" s="12" t="e">
        <f>'BAR BB| Open rates'!#REF!*0.9+5200</f>
        <v>#REF!</v>
      </c>
      <c r="F9" s="12" t="e">
        <f>'BAR BB| Open rates'!#REF!*0.9+5200</f>
        <v>#REF!</v>
      </c>
      <c r="G9" s="5"/>
      <c r="H9" s="5"/>
      <c r="I9" s="5"/>
      <c r="J9" s="5"/>
      <c r="K9" s="5"/>
      <c r="L9" s="5"/>
      <c r="M9" s="5"/>
      <c r="N9" s="5"/>
      <c r="O9" s="5"/>
      <c r="P9" s="5"/>
      <c r="Q9" s="5"/>
      <c r="R9" s="5"/>
      <c r="S9" s="5"/>
      <c r="T9" s="5"/>
      <c r="U9" s="5"/>
      <c r="V9" s="5"/>
      <c r="W9" s="5"/>
      <c r="X9" s="5"/>
      <c r="Y9" s="5"/>
      <c r="Z9" s="5"/>
      <c r="AA9" s="5"/>
      <c r="AB9" s="5"/>
      <c r="AC9" s="5"/>
      <c r="AD9" s="5"/>
      <c r="AE9" s="5"/>
      <c r="AF9" s="5"/>
      <c r="AG9" s="5"/>
      <c r="AH9" s="5"/>
      <c r="AI9" s="13"/>
      <c r="AJ9" s="13"/>
      <c r="AK9" s="13"/>
      <c r="AL9" s="13"/>
      <c r="AM9" s="13"/>
      <c r="AN9" s="13"/>
      <c r="AO9" s="13"/>
      <c r="AP9" s="13"/>
    </row>
    <row r="10" spans="1:42" s="16" customFormat="1" ht="21.75" customHeight="1" x14ac:dyDescent="0.3">
      <c r="A10" s="6" t="s">
        <v>31</v>
      </c>
      <c r="B10" s="57"/>
      <c r="C10" s="57"/>
      <c r="D10" s="57"/>
      <c r="E10" s="57"/>
      <c r="F10" s="57"/>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13"/>
      <c r="AJ10" s="13"/>
      <c r="AK10" s="13"/>
      <c r="AL10" s="13"/>
      <c r="AM10" s="13"/>
      <c r="AN10" s="13"/>
      <c r="AO10" s="13"/>
      <c r="AP10" s="13"/>
    </row>
    <row r="11" spans="1:42" s="11" customFormat="1" ht="31.5" customHeight="1" x14ac:dyDescent="0.2">
      <c r="A11" s="8" t="s">
        <v>0</v>
      </c>
      <c r="B11" s="10" t="s">
        <v>75</v>
      </c>
      <c r="C11" s="10" t="s">
        <v>76</v>
      </c>
      <c r="D11" s="10" t="s">
        <v>77</v>
      </c>
      <c r="E11" s="10" t="s">
        <v>78</v>
      </c>
      <c r="F11" s="10" t="s">
        <v>79</v>
      </c>
    </row>
    <row r="12" spans="1:42" s="14" customFormat="1" ht="12" customHeight="1" x14ac:dyDescent="0.2">
      <c r="A12" s="12" t="s">
        <v>7</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13"/>
      <c r="AJ12" s="13"/>
      <c r="AK12" s="13"/>
      <c r="AL12" s="13"/>
      <c r="AM12" s="13"/>
      <c r="AN12" s="13"/>
      <c r="AO12" s="13"/>
      <c r="AP12" s="13"/>
    </row>
    <row r="13" spans="1:42" s="16" customFormat="1" ht="12" customHeight="1" x14ac:dyDescent="0.2">
      <c r="A13" s="15">
        <v>1</v>
      </c>
      <c r="B13" s="26" t="e">
        <f t="shared" ref="B13:F14" si="0">B5*0.87+25</f>
        <v>#REF!</v>
      </c>
      <c r="C13" s="26" t="e">
        <f t="shared" si="0"/>
        <v>#REF!</v>
      </c>
      <c r="D13" s="26" t="e">
        <f t="shared" si="0"/>
        <v>#REF!</v>
      </c>
      <c r="E13" s="26" t="e">
        <f t="shared" si="0"/>
        <v>#REF!</v>
      </c>
      <c r="F13" s="26" t="e">
        <f t="shared" si="0"/>
        <v>#REF!</v>
      </c>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13"/>
      <c r="AJ13" s="13"/>
      <c r="AK13" s="13"/>
      <c r="AL13" s="13"/>
      <c r="AM13" s="13"/>
      <c r="AN13" s="13"/>
      <c r="AO13" s="13"/>
      <c r="AP13" s="13"/>
    </row>
    <row r="14" spans="1:42" s="16" customFormat="1" ht="12" customHeight="1" x14ac:dyDescent="0.2">
      <c r="A14" s="15">
        <v>2</v>
      </c>
      <c r="B14" s="26" t="e">
        <f t="shared" si="0"/>
        <v>#REF!</v>
      </c>
      <c r="C14" s="26" t="e">
        <f t="shared" si="0"/>
        <v>#REF!</v>
      </c>
      <c r="D14" s="26" t="e">
        <f t="shared" si="0"/>
        <v>#REF!</v>
      </c>
      <c r="E14" s="26" t="e">
        <f t="shared" si="0"/>
        <v>#REF!</v>
      </c>
      <c r="F14" s="26" t="e">
        <f t="shared" si="0"/>
        <v>#REF!</v>
      </c>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13"/>
      <c r="AJ14" s="13"/>
      <c r="AK14" s="13"/>
      <c r="AL14" s="13"/>
      <c r="AM14" s="13"/>
      <c r="AN14" s="13"/>
      <c r="AO14" s="13"/>
      <c r="AP14" s="13"/>
    </row>
    <row r="15" spans="1:42" s="14" customFormat="1" ht="12" customHeight="1" x14ac:dyDescent="0.2">
      <c r="A15" s="12" t="s">
        <v>1</v>
      </c>
      <c r="B15" s="26"/>
      <c r="C15" s="26"/>
      <c r="D15" s="26"/>
      <c r="E15" s="26"/>
      <c r="F15" s="26"/>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13"/>
      <c r="AJ15" s="13"/>
      <c r="AK15" s="13"/>
      <c r="AL15" s="13"/>
      <c r="AM15" s="13"/>
      <c r="AN15" s="13"/>
      <c r="AO15" s="13"/>
      <c r="AP15" s="13"/>
    </row>
    <row r="16" spans="1:42" s="16" customFormat="1" ht="12" customHeight="1" x14ac:dyDescent="0.2">
      <c r="A16" s="15">
        <v>1</v>
      </c>
      <c r="B16" s="26" t="e">
        <f t="shared" ref="B16:F17" si="1">B8*0.87+25</f>
        <v>#REF!</v>
      </c>
      <c r="C16" s="26" t="e">
        <f t="shared" si="1"/>
        <v>#REF!</v>
      </c>
      <c r="D16" s="26" t="e">
        <f t="shared" si="1"/>
        <v>#REF!</v>
      </c>
      <c r="E16" s="26" t="e">
        <f t="shared" si="1"/>
        <v>#REF!</v>
      </c>
      <c r="F16" s="26" t="e">
        <f t="shared" si="1"/>
        <v>#REF!</v>
      </c>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13"/>
      <c r="AJ16" s="13"/>
      <c r="AK16" s="13"/>
      <c r="AL16" s="13"/>
      <c r="AM16" s="13"/>
      <c r="AN16" s="13"/>
      <c r="AO16" s="13"/>
      <c r="AP16" s="13"/>
    </row>
    <row r="17" spans="1:42" s="16" customFormat="1" ht="12" customHeight="1" x14ac:dyDescent="0.2">
      <c r="A17" s="15">
        <v>2</v>
      </c>
      <c r="B17" s="26" t="e">
        <f t="shared" si="1"/>
        <v>#REF!</v>
      </c>
      <c r="C17" s="26" t="e">
        <f t="shared" si="1"/>
        <v>#REF!</v>
      </c>
      <c r="D17" s="26" t="e">
        <f t="shared" si="1"/>
        <v>#REF!</v>
      </c>
      <c r="E17" s="26" t="e">
        <f t="shared" si="1"/>
        <v>#REF!</v>
      </c>
      <c r="F17" s="26" t="e">
        <f t="shared" si="1"/>
        <v>#REF!</v>
      </c>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13"/>
      <c r="AJ17" s="13"/>
      <c r="AK17" s="13"/>
      <c r="AL17" s="13"/>
      <c r="AM17" s="13"/>
      <c r="AN17" s="13"/>
      <c r="AO17" s="13"/>
      <c r="AP17" s="13"/>
    </row>
    <row r="18" spans="1:42" s="16" customFormat="1" ht="12" customHeight="1" x14ac:dyDescent="0.2">
      <c r="A18" s="20"/>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13"/>
      <c r="AJ18" s="13"/>
      <c r="AK18" s="13"/>
      <c r="AL18" s="13"/>
      <c r="AM18" s="13"/>
      <c r="AN18" s="13"/>
      <c r="AO18" s="13"/>
      <c r="AP18" s="13"/>
    </row>
    <row r="19" spans="1:42" s="27" customFormat="1" ht="12.75" x14ac:dyDescent="0.2">
      <c r="A19" s="5"/>
    </row>
    <row r="20" spans="1:42" s="29" customFormat="1" ht="12.75" x14ac:dyDescent="0.2">
      <c r="A20" s="28" t="s">
        <v>26</v>
      </c>
    </row>
    <row r="21" spans="1:42" s="29" customFormat="1" ht="12.75" x14ac:dyDescent="0.2">
      <c r="A21" s="28"/>
    </row>
    <row r="22" spans="1:42" s="29" customFormat="1" ht="27" customHeight="1" x14ac:dyDescent="0.2">
      <c r="A22" s="30" t="s">
        <v>27</v>
      </c>
    </row>
    <row r="23" spans="1:42" s="29" customFormat="1" ht="27" customHeight="1" x14ac:dyDescent="0.2">
      <c r="A23" s="30" t="s">
        <v>28</v>
      </c>
    </row>
    <row r="24" spans="1:42" s="29" customFormat="1" ht="9.75" customHeight="1" x14ac:dyDescent="0.2">
      <c r="A24" s="28"/>
    </row>
    <row r="25" spans="1:42" s="29" customFormat="1" ht="12.75" x14ac:dyDescent="0.2">
      <c r="A25" s="28" t="s">
        <v>29</v>
      </c>
    </row>
    <row r="26" spans="1:42" s="29" customFormat="1" ht="12.75" x14ac:dyDescent="0.2"/>
    <row r="27" spans="1:42" s="29" customFormat="1" ht="15" customHeight="1" x14ac:dyDescent="0.2">
      <c r="A27" s="242" t="s">
        <v>30</v>
      </c>
    </row>
    <row r="28" spans="1:42" s="29" customFormat="1" ht="12.75" x14ac:dyDescent="0.2">
      <c r="A28" s="242"/>
    </row>
    <row r="29" spans="1:42" s="29" customFormat="1" ht="12.75" x14ac:dyDescent="0.2">
      <c r="A29" s="242"/>
    </row>
    <row r="30" spans="1:42" s="29" customFormat="1" ht="12.75" x14ac:dyDescent="0.2">
      <c r="A30" s="242"/>
    </row>
    <row r="31" spans="1:42" s="29" customFormat="1" ht="12.75" x14ac:dyDescent="0.2">
      <c r="A31" s="242"/>
    </row>
    <row r="32" spans="1:42" s="29" customFormat="1" ht="12.75" x14ac:dyDescent="0.2">
      <c r="A32" s="242"/>
    </row>
    <row r="33" spans="1:1" s="29" customFormat="1" ht="12.75" x14ac:dyDescent="0.2">
      <c r="A33" s="242"/>
    </row>
    <row r="34" spans="1:1" s="29" customFormat="1" ht="12.75" x14ac:dyDescent="0.2">
      <c r="A34" s="242"/>
    </row>
    <row r="35" spans="1:1" s="29" customFormat="1" ht="12.75" x14ac:dyDescent="0.2">
      <c r="A35" s="242"/>
    </row>
    <row r="36" spans="1:1" s="29" customFormat="1" ht="12.75" x14ac:dyDescent="0.2">
      <c r="A36" s="242"/>
    </row>
    <row r="37" spans="1:1" s="29" customFormat="1" ht="12.75" x14ac:dyDescent="0.2">
      <c r="A37" s="242"/>
    </row>
    <row r="38" spans="1:1" s="29" customFormat="1" ht="12.75" x14ac:dyDescent="0.2">
      <c r="A38" s="242"/>
    </row>
    <row r="39" spans="1:1" s="29" customFormat="1" ht="12.75" x14ac:dyDescent="0.2">
      <c r="A39" s="242"/>
    </row>
    <row r="40" spans="1:1" s="29" customFormat="1" ht="12.75" x14ac:dyDescent="0.2">
      <c r="A40" s="242"/>
    </row>
    <row r="41" spans="1:1" s="29" customFormat="1" ht="12.75" x14ac:dyDescent="0.2">
      <c r="A41" s="242"/>
    </row>
    <row r="42" spans="1:1" x14ac:dyDescent="0.2">
      <c r="A42" s="242"/>
    </row>
    <row r="43" spans="1:1" x14ac:dyDescent="0.2">
      <c r="A43" s="242"/>
    </row>
    <row r="44" spans="1:1" x14ac:dyDescent="0.2">
      <c r="A44" s="242"/>
    </row>
    <row r="45" spans="1:1" x14ac:dyDescent="0.2">
      <c r="A45" s="242"/>
    </row>
    <row r="46" spans="1:1" x14ac:dyDescent="0.2">
      <c r="A46" s="242"/>
    </row>
    <row r="47" spans="1:1" x14ac:dyDescent="0.2">
      <c r="A47" s="242"/>
    </row>
    <row r="48" spans="1:1" x14ac:dyDescent="0.2">
      <c r="A48" s="242"/>
    </row>
    <row r="49" spans="1:1" x14ac:dyDescent="0.2">
      <c r="A49" s="242"/>
    </row>
    <row r="50" spans="1:1" x14ac:dyDescent="0.2">
      <c r="A50" s="242"/>
    </row>
  </sheetData>
  <mergeCells count="1">
    <mergeCell ref="A27:A50"/>
  </mergeCells>
  <pageMargins left="0.7" right="0.7" top="0.75" bottom="0.75" header="0.3" footer="0.3"/>
  <pageSetup paperSize="9"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00B0F0"/>
  </sheetPr>
  <dimension ref="A1:AT33"/>
  <sheetViews>
    <sheetView zoomScale="110" zoomScaleNormal="110" workbookViewId="0">
      <pane xSplit="1" topLeftCell="B1" activePane="topRight" state="frozen"/>
      <selection activeCell="A34" sqref="A34"/>
      <selection pane="topRight" activeCell="A2" sqref="A2:IV9"/>
    </sheetView>
  </sheetViews>
  <sheetFormatPr defaultColWidth="8.42578125" defaultRowHeight="12" x14ac:dyDescent="0.2"/>
  <cols>
    <col min="1" max="1" width="26.7109375" style="1" customWidth="1"/>
    <col min="2" max="2" width="11.85546875" style="1" hidden="1" customWidth="1"/>
    <col min="3" max="3" width="10.140625" style="2" hidden="1" customWidth="1"/>
    <col min="4" max="4" width="10.140625" style="2" customWidth="1"/>
    <col min="5" max="5" width="11.140625" style="2" customWidth="1"/>
    <col min="6" max="6" width="9.28515625" style="2" customWidth="1"/>
    <col min="7" max="16384" width="8.42578125" style="2"/>
  </cols>
  <sheetData>
    <row r="1" spans="1:46" s="5" customFormat="1" ht="12.75" x14ac:dyDescent="0.2">
      <c r="A1" s="3" t="s">
        <v>6</v>
      </c>
      <c r="B1" s="3"/>
      <c r="C1" s="4"/>
      <c r="D1" s="4"/>
      <c r="E1" s="4"/>
      <c r="F1" s="4"/>
      <c r="G1" s="4"/>
      <c r="H1" s="4"/>
      <c r="I1" s="4"/>
      <c r="J1" s="4"/>
      <c r="K1" s="4"/>
      <c r="L1" s="4"/>
      <c r="M1" s="4"/>
      <c r="N1" s="4"/>
      <c r="O1" s="4"/>
      <c r="P1" s="4"/>
      <c r="Q1" s="4"/>
      <c r="R1" s="4"/>
      <c r="S1" s="4"/>
      <c r="T1" s="4"/>
      <c r="U1" s="4"/>
      <c r="V1" s="4"/>
    </row>
    <row r="2" spans="1:46" s="5" customFormat="1" ht="12.75" hidden="1" x14ac:dyDescent="0.2">
      <c r="A2" s="6" t="s">
        <v>5</v>
      </c>
      <c r="B2" s="7"/>
      <c r="C2" s="7"/>
      <c r="D2" s="7"/>
      <c r="E2" s="57"/>
      <c r="F2" s="57"/>
    </row>
    <row r="3" spans="1:46" s="11" customFormat="1" ht="27" hidden="1" customHeight="1" x14ac:dyDescent="0.2">
      <c r="A3" s="8" t="s">
        <v>0</v>
      </c>
      <c r="B3" s="9" t="e">
        <f>'BAR BB| Open rates'!#REF!</f>
        <v>#REF!</v>
      </c>
      <c r="C3" s="9" t="e">
        <f>'BAR BB| Open rates'!#REF!</f>
        <v>#REF!</v>
      </c>
      <c r="D3" s="9" t="e">
        <f>'BAR BB| Open rates'!#REF!</f>
        <v>#REF!</v>
      </c>
      <c r="E3" s="9" t="e">
        <f>'BAR BB| Open rates'!#REF!</f>
        <v>#REF!</v>
      </c>
      <c r="F3" s="9" t="s">
        <v>73</v>
      </c>
    </row>
    <row r="4" spans="1:46" s="14" customFormat="1" ht="12" hidden="1" customHeight="1" x14ac:dyDescent="0.2">
      <c r="A4" s="12" t="s">
        <v>7</v>
      </c>
      <c r="B4" s="21"/>
      <c r="C4" s="21"/>
      <c r="D4" s="21"/>
      <c r="E4" s="21"/>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13"/>
      <c r="AN4" s="13"/>
      <c r="AO4" s="13"/>
      <c r="AP4" s="13"/>
      <c r="AQ4" s="13"/>
      <c r="AR4" s="13"/>
      <c r="AS4" s="13"/>
      <c r="AT4" s="13"/>
    </row>
    <row r="5" spans="1:46" s="16" customFormat="1" ht="12" hidden="1" customHeight="1" x14ac:dyDescent="0.2">
      <c r="A5" s="15">
        <v>1</v>
      </c>
      <c r="B5" s="12" t="e">
        <f>'BAR BB| Open rates'!#REF!</f>
        <v>#REF!</v>
      </c>
      <c r="C5" s="12" t="e">
        <f>'BAR BB| Open rates'!#REF!</f>
        <v>#REF!</v>
      </c>
      <c r="D5" s="12" t="e">
        <f>'BAR BB| Open rates'!#REF!</f>
        <v>#REF!</v>
      </c>
      <c r="E5" s="12" t="e">
        <f>'BAR BB| Open rates'!#REF!</f>
        <v>#REF!</v>
      </c>
      <c r="F5" s="12" t="e">
        <f>'BAR BB| Open rates'!#REF!</f>
        <v>#REF!</v>
      </c>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13"/>
      <c r="AN5" s="13"/>
      <c r="AO5" s="13"/>
      <c r="AP5" s="13"/>
      <c r="AQ5" s="13"/>
      <c r="AR5" s="13"/>
      <c r="AS5" s="13"/>
      <c r="AT5" s="13"/>
    </row>
    <row r="6" spans="1:46" s="16" customFormat="1" ht="12" hidden="1" customHeight="1" x14ac:dyDescent="0.2">
      <c r="A6" s="15">
        <v>2</v>
      </c>
      <c r="B6" s="12" t="e">
        <f>'BAR BB| Open rates'!#REF!</f>
        <v>#REF!</v>
      </c>
      <c r="C6" s="12" t="e">
        <f>'BAR BB| Open rates'!#REF!</f>
        <v>#REF!</v>
      </c>
      <c r="D6" s="12" t="e">
        <f>'BAR BB| Open rates'!#REF!</f>
        <v>#REF!</v>
      </c>
      <c r="E6" s="12" t="e">
        <f>'BAR BB| Open rates'!#REF!</f>
        <v>#REF!</v>
      </c>
      <c r="F6" s="12" t="e">
        <f>'BAR BB| Open rates'!#REF!</f>
        <v>#REF!</v>
      </c>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13"/>
      <c r="AN6" s="13"/>
      <c r="AO6" s="13"/>
      <c r="AP6" s="13"/>
      <c r="AQ6" s="13"/>
      <c r="AR6" s="13"/>
      <c r="AS6" s="13"/>
      <c r="AT6" s="13"/>
    </row>
    <row r="7" spans="1:46" s="14" customFormat="1" ht="12" hidden="1" customHeight="1" x14ac:dyDescent="0.2">
      <c r="A7" s="12" t="s">
        <v>1</v>
      </c>
      <c r="B7" s="12"/>
      <c r="C7" s="12"/>
      <c r="D7" s="12"/>
      <c r="E7" s="12"/>
      <c r="F7" s="12"/>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13"/>
      <c r="AN7" s="13"/>
      <c r="AO7" s="13"/>
      <c r="AP7" s="13"/>
      <c r="AQ7" s="13"/>
      <c r="AR7" s="13"/>
      <c r="AS7" s="13"/>
      <c r="AT7" s="13"/>
    </row>
    <row r="8" spans="1:46" s="16" customFormat="1" ht="12" hidden="1" customHeight="1" x14ac:dyDescent="0.2">
      <c r="A8" s="15">
        <v>1</v>
      </c>
      <c r="B8" s="12" t="e">
        <f>'BAR BB| Open rates'!#REF!</f>
        <v>#REF!</v>
      </c>
      <c r="C8" s="12" t="e">
        <f>'BAR BB| Open rates'!#REF!</f>
        <v>#REF!</v>
      </c>
      <c r="D8" s="12" t="e">
        <f>'BAR BB| Open rates'!#REF!</f>
        <v>#REF!</v>
      </c>
      <c r="E8" s="12" t="e">
        <f>'BAR BB| Open rates'!#REF!</f>
        <v>#REF!</v>
      </c>
      <c r="F8" s="12" t="e">
        <f>'BAR BB| Open rates'!#REF!</f>
        <v>#REF!</v>
      </c>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13"/>
      <c r="AN8" s="13"/>
      <c r="AO8" s="13"/>
      <c r="AP8" s="13"/>
      <c r="AQ8" s="13"/>
      <c r="AR8" s="13"/>
      <c r="AS8" s="13"/>
      <c r="AT8" s="13"/>
    </row>
    <row r="9" spans="1:46" s="16" customFormat="1" ht="12" hidden="1" customHeight="1" x14ac:dyDescent="0.2">
      <c r="A9" s="15">
        <v>2</v>
      </c>
      <c r="B9" s="12" t="e">
        <f>'BAR BB| Open rates'!#REF!</f>
        <v>#REF!</v>
      </c>
      <c r="C9" s="12" t="e">
        <f>'BAR BB| Open rates'!#REF!</f>
        <v>#REF!</v>
      </c>
      <c r="D9" s="12" t="e">
        <f>'BAR BB| Open rates'!#REF!</f>
        <v>#REF!</v>
      </c>
      <c r="E9" s="12" t="e">
        <f>'BAR BB| Open rates'!#REF!</f>
        <v>#REF!</v>
      </c>
      <c r="F9" s="12" t="e">
        <f>'BAR BB| Open rates'!#REF!</f>
        <v>#REF!</v>
      </c>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13"/>
      <c r="AN9" s="13"/>
      <c r="AO9" s="13"/>
      <c r="AP9" s="13"/>
      <c r="AQ9" s="13"/>
      <c r="AR9" s="13"/>
      <c r="AS9" s="13"/>
      <c r="AT9" s="13"/>
    </row>
    <row r="10" spans="1:46" s="16" customFormat="1" ht="15" customHeight="1" x14ac:dyDescent="0.3">
      <c r="A10" s="6" t="s">
        <v>31</v>
      </c>
      <c r="B10" s="6"/>
      <c r="C10" s="6"/>
      <c r="D10" s="6"/>
      <c r="E10" s="6"/>
      <c r="F10" s="57"/>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13"/>
      <c r="AN10" s="13"/>
      <c r="AO10" s="13"/>
      <c r="AP10" s="13"/>
      <c r="AQ10" s="13"/>
      <c r="AR10" s="13"/>
      <c r="AS10" s="13"/>
      <c r="AT10" s="13"/>
    </row>
    <row r="11" spans="1:46" s="11" customFormat="1" ht="27" customHeight="1" x14ac:dyDescent="0.2">
      <c r="A11" s="8" t="s">
        <v>0</v>
      </c>
      <c r="B11" s="10" t="e">
        <f>B3</f>
        <v>#REF!</v>
      </c>
      <c r="C11" s="10" t="e">
        <f>C3</f>
        <v>#REF!</v>
      </c>
      <c r="D11" s="10" t="e">
        <f>D3</f>
        <v>#REF!</v>
      </c>
      <c r="E11" s="10" t="e">
        <f>E3</f>
        <v>#REF!</v>
      </c>
      <c r="F11" s="10" t="str">
        <f>F3</f>
        <v>29.11.2020-30.11.2020</v>
      </c>
    </row>
    <row r="12" spans="1:46" s="14" customFormat="1" ht="12" customHeight="1" x14ac:dyDescent="0.2">
      <c r="A12" s="12" t="s">
        <v>7</v>
      </c>
      <c r="B12" s="21"/>
      <c r="C12" s="21"/>
      <c r="D12" s="21"/>
      <c r="E12" s="21"/>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13"/>
      <c r="AN12" s="13"/>
      <c r="AO12" s="13"/>
      <c r="AP12" s="13"/>
      <c r="AQ12" s="13"/>
      <c r="AR12" s="13"/>
      <c r="AS12" s="13"/>
      <c r="AT12" s="13"/>
    </row>
    <row r="13" spans="1:46" s="16" customFormat="1" ht="12" customHeight="1" x14ac:dyDescent="0.2">
      <c r="A13" s="15">
        <v>1</v>
      </c>
      <c r="B13" s="26" t="e">
        <f t="shared" ref="B13:D14" si="0">B5*0.85*0.95+25</f>
        <v>#REF!</v>
      </c>
      <c r="C13" s="26" t="e">
        <f t="shared" si="0"/>
        <v>#REF!</v>
      </c>
      <c r="D13" s="26" t="e">
        <f t="shared" si="0"/>
        <v>#REF!</v>
      </c>
      <c r="E13" s="26" t="e">
        <f>E5*0.85*0.95+25</f>
        <v>#REF!</v>
      </c>
      <c r="F13" s="26" t="e">
        <f>F5*0.85*0.95+25</f>
        <v>#REF!</v>
      </c>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13"/>
      <c r="AN13" s="13"/>
      <c r="AO13" s="13"/>
      <c r="AP13" s="13"/>
      <c r="AQ13" s="13"/>
      <c r="AR13" s="13"/>
      <c r="AS13" s="13"/>
      <c r="AT13" s="13"/>
    </row>
    <row r="14" spans="1:46" s="16" customFormat="1" ht="12" customHeight="1" x14ac:dyDescent="0.2">
      <c r="A14" s="15">
        <v>2</v>
      </c>
      <c r="B14" s="26" t="e">
        <f t="shared" si="0"/>
        <v>#REF!</v>
      </c>
      <c r="C14" s="26" t="e">
        <f t="shared" si="0"/>
        <v>#REF!</v>
      </c>
      <c r="D14" s="26" t="e">
        <f t="shared" si="0"/>
        <v>#REF!</v>
      </c>
      <c r="E14" s="26" t="e">
        <f>E6*0.85*0.95+25</f>
        <v>#REF!</v>
      </c>
      <c r="F14" s="26" t="e">
        <f>F6*0.85*0.95+25</f>
        <v>#REF!</v>
      </c>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13"/>
      <c r="AN14" s="13"/>
      <c r="AO14" s="13"/>
      <c r="AP14" s="13"/>
      <c r="AQ14" s="13"/>
      <c r="AR14" s="13"/>
      <c r="AS14" s="13"/>
      <c r="AT14" s="13"/>
    </row>
    <row r="15" spans="1:46" s="14" customFormat="1" ht="12" customHeight="1" x14ac:dyDescent="0.2">
      <c r="A15" s="12" t="s">
        <v>1</v>
      </c>
      <c r="B15" s="26"/>
      <c r="C15" s="26"/>
      <c r="D15" s="26"/>
      <c r="E15" s="26"/>
      <c r="F15" s="26"/>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13"/>
      <c r="AN15" s="13"/>
      <c r="AO15" s="13"/>
      <c r="AP15" s="13"/>
      <c r="AQ15" s="13"/>
      <c r="AR15" s="13"/>
      <c r="AS15" s="13"/>
      <c r="AT15" s="13"/>
    </row>
    <row r="16" spans="1:46" s="16" customFormat="1" ht="12" customHeight="1" x14ac:dyDescent="0.2">
      <c r="A16" s="15">
        <v>1</v>
      </c>
      <c r="B16" s="26" t="e">
        <f t="shared" ref="B16:D17" si="1">B8*0.85*0.95+25</f>
        <v>#REF!</v>
      </c>
      <c r="C16" s="26" t="e">
        <f t="shared" si="1"/>
        <v>#REF!</v>
      </c>
      <c r="D16" s="26" t="e">
        <f t="shared" si="1"/>
        <v>#REF!</v>
      </c>
      <c r="E16" s="26" t="e">
        <f>E8*0.85*0.95+25</f>
        <v>#REF!</v>
      </c>
      <c r="F16" s="26" t="e">
        <f>F8*0.85*0.95+25</f>
        <v>#REF!</v>
      </c>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13"/>
      <c r="AN16" s="13"/>
      <c r="AO16" s="13"/>
      <c r="AP16" s="13"/>
      <c r="AQ16" s="13"/>
      <c r="AR16" s="13"/>
      <c r="AS16" s="13"/>
      <c r="AT16" s="13"/>
    </row>
    <row r="17" spans="1:46" s="16" customFormat="1" ht="12" customHeight="1" x14ac:dyDescent="0.2">
      <c r="A17" s="15">
        <v>2</v>
      </c>
      <c r="B17" s="26" t="e">
        <f t="shared" si="1"/>
        <v>#REF!</v>
      </c>
      <c r="C17" s="26" t="e">
        <f t="shared" si="1"/>
        <v>#REF!</v>
      </c>
      <c r="D17" s="26" t="e">
        <f t="shared" si="1"/>
        <v>#REF!</v>
      </c>
      <c r="E17" s="26" t="e">
        <f>E9*0.85*0.95+25</f>
        <v>#REF!</v>
      </c>
      <c r="F17" s="26" t="e">
        <f>F9*0.85*0.95+25</f>
        <v>#REF!</v>
      </c>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13"/>
      <c r="AN17" s="13"/>
      <c r="AO17" s="13"/>
      <c r="AP17" s="13"/>
      <c r="AQ17" s="13"/>
      <c r="AR17" s="13"/>
      <c r="AS17" s="13"/>
      <c r="AT17" s="13"/>
    </row>
    <row r="18" spans="1:46" s="16" customFormat="1" ht="12" customHeight="1" thickBot="1" x14ac:dyDescent="0.25">
      <c r="A18" s="20"/>
      <c r="B18" s="20"/>
      <c r="C18" s="21"/>
      <c r="D18" s="21"/>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13"/>
      <c r="AN18" s="13"/>
      <c r="AO18" s="13"/>
      <c r="AP18" s="13"/>
      <c r="AQ18" s="13"/>
      <c r="AR18" s="13"/>
      <c r="AS18" s="13"/>
      <c r="AT18" s="13"/>
    </row>
    <row r="19" spans="1:46" customFormat="1" ht="12.75" x14ac:dyDescent="0.2">
      <c r="A19" s="233" t="s">
        <v>45</v>
      </c>
      <c r="B19" s="234"/>
      <c r="C19" s="234"/>
      <c r="D19" s="234"/>
      <c r="E19" s="234"/>
      <c r="F19" s="234"/>
    </row>
    <row r="20" spans="1:46" customFormat="1" ht="12.75" x14ac:dyDescent="0.2">
      <c r="A20" s="235"/>
      <c r="B20" s="236"/>
      <c r="C20" s="236"/>
      <c r="D20" s="236"/>
      <c r="E20" s="236"/>
      <c r="F20" s="236"/>
    </row>
    <row r="21" spans="1:46" customFormat="1" ht="13.5" thickBot="1" x14ac:dyDescent="0.25">
      <c r="A21" s="237"/>
      <c r="B21" s="238"/>
      <c r="C21" s="238"/>
      <c r="D21" s="238"/>
      <c r="E21" s="238"/>
      <c r="F21" s="238"/>
    </row>
    <row r="22" spans="1:46" customFormat="1" ht="12.75" x14ac:dyDescent="0.2">
      <c r="A22" s="1"/>
      <c r="B22" s="1"/>
      <c r="C22" s="2"/>
      <c r="D22" s="2"/>
      <c r="E22" s="2"/>
    </row>
    <row r="23" spans="1:46" customFormat="1" ht="15" x14ac:dyDescent="0.2">
      <c r="A23" s="230" t="s">
        <v>32</v>
      </c>
      <c r="B23" s="230"/>
      <c r="C23" s="230"/>
      <c r="D23" s="230"/>
      <c r="E23" s="230"/>
    </row>
    <row r="24" spans="1:46" customFormat="1" ht="15" x14ac:dyDescent="0.2">
      <c r="A24" s="230" t="s">
        <v>33</v>
      </c>
      <c r="B24" s="230"/>
      <c r="C24" s="230"/>
      <c r="D24" s="230"/>
      <c r="E24" s="230"/>
    </row>
    <row r="25" spans="1:46" customFormat="1" ht="15" customHeight="1" x14ac:dyDescent="0.2"/>
    <row r="26" spans="1:46" customFormat="1" ht="12.75" x14ac:dyDescent="0.2">
      <c r="A26" s="231" t="s">
        <v>34</v>
      </c>
      <c r="B26" s="231"/>
      <c r="C26" s="232"/>
      <c r="D26" s="232"/>
      <c r="E26" s="232"/>
      <c r="F26" s="232"/>
      <c r="G26" s="232"/>
      <c r="H26" s="232"/>
    </row>
    <row r="27" spans="1:46" customFormat="1" ht="12.75" x14ac:dyDescent="0.2">
      <c r="A27" s="232"/>
      <c r="B27" s="232"/>
      <c r="C27" s="232"/>
      <c r="D27" s="232"/>
      <c r="E27" s="232"/>
      <c r="F27" s="232"/>
      <c r="G27" s="232"/>
      <c r="H27" s="232"/>
    </row>
    <row r="28" spans="1:46" customFormat="1" ht="12.75" x14ac:dyDescent="0.2">
      <c r="A28" s="232"/>
      <c r="B28" s="232"/>
      <c r="C28" s="232"/>
      <c r="D28" s="232"/>
      <c r="E28" s="232"/>
      <c r="F28" s="232"/>
      <c r="G28" s="232"/>
      <c r="H28" s="232"/>
    </row>
    <row r="29" spans="1:46" customFormat="1" ht="12.75" x14ac:dyDescent="0.2">
      <c r="A29" s="232"/>
      <c r="B29" s="232"/>
      <c r="C29" s="232"/>
      <c r="D29" s="232"/>
      <c r="E29" s="232"/>
      <c r="F29" s="232"/>
      <c r="G29" s="232"/>
      <c r="H29" s="232"/>
    </row>
    <row r="30" spans="1:46" customFormat="1" ht="12.75" x14ac:dyDescent="0.2">
      <c r="A30" s="232"/>
      <c r="B30" s="232"/>
      <c r="C30" s="232"/>
      <c r="D30" s="232"/>
      <c r="E30" s="232"/>
      <c r="F30" s="232"/>
      <c r="G30" s="232"/>
      <c r="H30" s="232"/>
    </row>
    <row r="31" spans="1:46" customFormat="1" ht="12.75" x14ac:dyDescent="0.2">
      <c r="A31" s="232"/>
      <c r="B31" s="232"/>
      <c r="C31" s="232"/>
      <c r="D31" s="232"/>
      <c r="E31" s="232"/>
      <c r="F31" s="232"/>
      <c r="G31" s="232"/>
      <c r="H31" s="232"/>
    </row>
    <row r="32" spans="1:46" customFormat="1" ht="12.75" x14ac:dyDescent="0.2">
      <c r="A32" s="232"/>
      <c r="B32" s="232"/>
      <c r="C32" s="232"/>
      <c r="D32" s="232"/>
      <c r="E32" s="232"/>
      <c r="F32" s="232"/>
      <c r="G32" s="232"/>
      <c r="H32" s="232"/>
    </row>
    <row r="33" spans="1:8" customFormat="1" ht="270.75" customHeight="1" x14ac:dyDescent="0.2">
      <c r="A33" s="232"/>
      <c r="B33" s="232"/>
      <c r="C33" s="232"/>
      <c r="D33" s="232"/>
      <c r="E33" s="232"/>
      <c r="F33" s="232"/>
      <c r="G33" s="232"/>
      <c r="H33" s="232"/>
    </row>
  </sheetData>
  <mergeCells count="4">
    <mergeCell ref="A23:E23"/>
    <mergeCell ref="A24:E24"/>
    <mergeCell ref="A26:H33"/>
    <mergeCell ref="A19:F21"/>
  </mergeCell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00B0F0"/>
  </sheetPr>
  <dimension ref="A2:AO34"/>
  <sheetViews>
    <sheetView zoomScale="110" zoomScaleNormal="110" workbookViewId="0">
      <pane xSplit="1" topLeftCell="B1" activePane="topRight" state="frozen"/>
      <selection activeCell="A34" sqref="A34"/>
      <selection pane="topRight" activeCell="AL3" sqref="AL3:AO10"/>
    </sheetView>
  </sheetViews>
  <sheetFormatPr defaultColWidth="8.42578125" defaultRowHeight="12" x14ac:dyDescent="0.2"/>
  <cols>
    <col min="1" max="1" width="40.85546875" style="1" customWidth="1"/>
    <col min="2" max="4" width="10.140625" style="2" hidden="1" customWidth="1"/>
    <col min="5" max="5" width="9.85546875" style="2" hidden="1" customWidth="1"/>
    <col min="6" max="6" width="12" style="2" hidden="1" customWidth="1"/>
    <col min="7" max="7" width="0" style="2" hidden="1" customWidth="1"/>
    <col min="8" max="8" width="13" style="2" hidden="1" customWidth="1"/>
    <col min="9" max="28" width="10.140625" style="2" hidden="1" customWidth="1"/>
    <col min="29" max="30" width="9" style="2" hidden="1" customWidth="1"/>
    <col min="31" max="31" width="10.140625" style="2" hidden="1" customWidth="1"/>
    <col min="32" max="32" width="9.5703125" style="2" hidden="1" customWidth="1"/>
    <col min="33" max="33" width="9.7109375" style="2" hidden="1" customWidth="1"/>
    <col min="34" max="35" width="9.42578125" style="2" hidden="1" customWidth="1"/>
    <col min="36" max="36" width="10" style="2" hidden="1" customWidth="1"/>
    <col min="37" max="37" width="9.7109375" style="2" hidden="1" customWidth="1"/>
    <col min="38" max="38" width="10.140625" style="2" customWidth="1"/>
    <col min="39" max="41" width="9.140625" style="2" customWidth="1"/>
    <col min="42" max="16384" width="8.42578125" style="2"/>
  </cols>
  <sheetData>
    <row r="2" spans="1:41" x14ac:dyDescent="0.2">
      <c r="A2" s="6" t="s">
        <v>48</v>
      </c>
      <c r="B2" s="7"/>
      <c r="C2" s="7"/>
      <c r="D2" s="7"/>
      <c r="E2" s="7"/>
      <c r="F2" s="7"/>
      <c r="G2" s="7"/>
      <c r="H2" s="7"/>
      <c r="I2" s="7"/>
      <c r="J2" s="7"/>
      <c r="K2" s="7"/>
      <c r="L2" s="7"/>
      <c r="M2" s="7"/>
      <c r="N2" s="7"/>
      <c r="O2" s="7"/>
      <c r="P2" s="7"/>
      <c r="Q2" s="7"/>
      <c r="R2" s="7"/>
      <c r="S2" s="7"/>
      <c r="T2" s="7"/>
      <c r="U2" s="7"/>
      <c r="V2" s="7"/>
      <c r="W2" s="7"/>
      <c r="X2" s="7"/>
      <c r="Y2" s="7"/>
      <c r="Z2" s="7"/>
      <c r="AA2" s="7"/>
      <c r="AB2" s="7"/>
      <c r="AC2" s="7"/>
      <c r="AD2" s="7"/>
    </row>
    <row r="3" spans="1:41" ht="32.25" customHeight="1" x14ac:dyDescent="0.2">
      <c r="A3" s="8"/>
      <c r="B3" s="10" t="e">
        <f>#REF!</f>
        <v>#REF!</v>
      </c>
      <c r="C3" s="10" t="e">
        <f>#REF!</f>
        <v>#REF!</v>
      </c>
      <c r="D3" s="10" t="e">
        <f>#REF!</f>
        <v>#REF!</v>
      </c>
      <c r="E3" s="10" t="e">
        <f>#REF!</f>
        <v>#REF!</v>
      </c>
      <c r="F3" s="10" t="e">
        <f>#REF!</f>
        <v>#REF!</v>
      </c>
      <c r="G3" s="10" t="e">
        <f>#REF!</f>
        <v>#REF!</v>
      </c>
      <c r="H3" s="10" t="str">
        <f>'Отдыхай и катай| Rest &amp; Ski '!B31</f>
        <v>20.12.2020-24.12.2020</v>
      </c>
      <c r="I3" s="10" t="e">
        <f>'Отдыхай и катай| Rest &amp; Ski '!C31</f>
        <v>#REF!</v>
      </c>
      <c r="J3" s="10" t="e">
        <f>'Отдыхай и катай| Rest &amp; Ski '!D31</f>
        <v>#REF!</v>
      </c>
      <c r="K3" s="10" t="e">
        <f>'Отдыхай и катай| Rest &amp; Ski '!E31</f>
        <v>#REF!</v>
      </c>
      <c r="L3" s="10" t="e">
        <f>'Отдыхай и катай| Rest &amp; Ski '!F31</f>
        <v>#REF!</v>
      </c>
      <c r="M3" s="10" t="e">
        <f>'Отдыхай и катай| Rest &amp; Ski '!G31</f>
        <v>#REF!</v>
      </c>
      <c r="N3" s="10" t="e">
        <f>'Отдыхай и катай| Rest &amp; Ski '!H31</f>
        <v>#REF!</v>
      </c>
      <c r="O3" s="10" t="e">
        <f>'Отдыхай и катай| Rest &amp; Ski '!I31</f>
        <v>#REF!</v>
      </c>
      <c r="P3" s="10" t="e">
        <f>'Отдыхай и катай| Rest &amp; Ski '!J31</f>
        <v>#REF!</v>
      </c>
      <c r="Q3" s="10" t="e">
        <f>'Отдыхай и катай| Rest &amp; Ski '!K31</f>
        <v>#REF!</v>
      </c>
      <c r="R3" s="10" t="e">
        <f>'Отдыхай и катай| Rest &amp; Ski '!L31</f>
        <v>#REF!</v>
      </c>
      <c r="S3" s="10" t="e">
        <f>'Отдыхай и катай| Rest &amp; Ski '!M31</f>
        <v>#REF!</v>
      </c>
      <c r="T3" s="10" t="e">
        <f>'Отдыхай и катай| Rest &amp; Ski '!N31</f>
        <v>#REF!</v>
      </c>
      <c r="U3" s="10" t="e">
        <f>'Отдыхай и катай| Rest &amp; Ski '!O31</f>
        <v>#REF!</v>
      </c>
      <c r="V3" s="10" t="e">
        <f>'Отдыхай и катай| Rest &amp; Ski '!P31</f>
        <v>#REF!</v>
      </c>
      <c r="W3" s="10" t="e">
        <f>'Отдыхай и катай| Rest &amp; Ski '!Q31</f>
        <v>#REF!</v>
      </c>
      <c r="X3" s="10" t="e">
        <f>'Отдыхай и катай| Rest &amp; Ski '!R31</f>
        <v>#REF!</v>
      </c>
      <c r="Y3" s="10" t="e">
        <f>'Отдыхай и катай| Rest &amp; Ski '!S31</f>
        <v>#REF!</v>
      </c>
      <c r="Z3" s="10" t="e">
        <f>'Отдыхай и катай| Rest &amp; Ski '!T31</f>
        <v>#REF!</v>
      </c>
      <c r="AA3" s="10" t="e">
        <f>'Отдыхай и катай| Rest &amp; Ski '!U31</f>
        <v>#REF!</v>
      </c>
      <c r="AB3" s="10" t="e">
        <f>'Отдыхай и катай| Rest &amp; Ski '!V31</f>
        <v>#REF!</v>
      </c>
      <c r="AC3" s="73" t="e">
        <f>'BAR BB| Open rates'!#REF!</f>
        <v>#REF!</v>
      </c>
      <c r="AD3" s="73" t="e">
        <f>'BAR BB| Open rates'!#REF!</f>
        <v>#REF!</v>
      </c>
      <c r="AE3" s="73" t="e">
        <f>'BAR BB| Open rates'!#REF!</f>
        <v>#REF!</v>
      </c>
      <c r="AF3" s="73" t="e">
        <f>'BAR BB| Open rates'!#REF!</f>
        <v>#REF!</v>
      </c>
      <c r="AG3" s="73" t="e">
        <f>'BAR BB| Open rates'!#REF!</f>
        <v>#REF!</v>
      </c>
      <c r="AH3" s="73" t="e">
        <f>'BAR BB| Open rates'!#REF!</f>
        <v>#REF!</v>
      </c>
      <c r="AI3" s="73" t="e">
        <f>'BAR BB| Open rates'!#REF!</f>
        <v>#REF!</v>
      </c>
      <c r="AJ3" s="73" t="e">
        <f>'BAR BB| Open rates'!#REF!</f>
        <v>#REF!</v>
      </c>
      <c r="AK3" s="73" t="e">
        <f>'BAR BB| Open rates'!#REF!</f>
        <v>#REF!</v>
      </c>
      <c r="AL3" s="73" t="e">
        <f>'BAR BB| Open rates'!#REF!</f>
        <v>#REF!</v>
      </c>
      <c r="AM3" s="73" t="e">
        <f>'BAR BB| Open rates'!#REF!</f>
        <v>#REF!</v>
      </c>
      <c r="AN3" s="73" t="e">
        <f>'BAR BB| Open rates'!#REF!</f>
        <v>#REF!</v>
      </c>
      <c r="AO3" s="73" t="e">
        <f>'BAR BB| Open rates'!#REF!</f>
        <v>#REF!</v>
      </c>
    </row>
    <row r="4" spans="1:41" ht="32.25" customHeight="1" x14ac:dyDescent="0.2">
      <c r="A4" s="8" t="s">
        <v>0</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73" t="e">
        <f>'BAR BB| Open rates'!#REF!</f>
        <v>#REF!</v>
      </c>
      <c r="AD4" s="73" t="e">
        <f>'BAR BB| Open rates'!#REF!</f>
        <v>#REF!</v>
      </c>
      <c r="AE4" s="73" t="e">
        <f>'BAR BB| Open rates'!#REF!</f>
        <v>#REF!</v>
      </c>
      <c r="AF4" s="73" t="e">
        <f>'BAR BB| Open rates'!#REF!</f>
        <v>#REF!</v>
      </c>
      <c r="AG4" s="73" t="e">
        <f>'BAR BB| Open rates'!#REF!</f>
        <v>#REF!</v>
      </c>
      <c r="AH4" s="73" t="e">
        <f>'BAR BB| Open rates'!#REF!</f>
        <v>#REF!</v>
      </c>
      <c r="AI4" s="73" t="e">
        <f>'BAR BB| Open rates'!#REF!</f>
        <v>#REF!</v>
      </c>
      <c r="AJ4" s="73" t="e">
        <f>'BAR BB| Open rates'!#REF!</f>
        <v>#REF!</v>
      </c>
      <c r="AK4" s="73" t="e">
        <f>'BAR BB| Open rates'!#REF!</f>
        <v>#REF!</v>
      </c>
      <c r="AL4" s="73" t="e">
        <f>'BAR BB| Open rates'!#REF!</f>
        <v>#REF!</v>
      </c>
      <c r="AM4" s="73" t="e">
        <f>'BAR BB| Open rates'!#REF!</f>
        <v>#REF!</v>
      </c>
      <c r="AN4" s="73" t="e">
        <f>'BAR BB| Open rates'!#REF!</f>
        <v>#REF!</v>
      </c>
      <c r="AO4" s="73" t="e">
        <f>'BAR BB| Open rates'!#REF!</f>
        <v>#REF!</v>
      </c>
    </row>
    <row r="5" spans="1:41" ht="12.75" x14ac:dyDescent="0.2">
      <c r="A5" s="75" t="s">
        <v>53</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row>
    <row r="6" spans="1:41" ht="12.75" x14ac:dyDescent="0.2">
      <c r="A6" s="42">
        <v>1</v>
      </c>
      <c r="B6" s="10" t="e">
        <f>#REF!*0.9</f>
        <v>#REF!</v>
      </c>
      <c r="C6" s="10" t="e">
        <f>#REF!*0.9</f>
        <v>#REF!</v>
      </c>
      <c r="D6" s="10" t="e">
        <f>#REF!*0.9</f>
        <v>#REF!</v>
      </c>
      <c r="E6" s="10" t="e">
        <f>#REF!*0.9</f>
        <v>#REF!</v>
      </c>
      <c r="F6" s="10" t="e">
        <f>#REF!*0.9</f>
        <v>#REF!</v>
      </c>
      <c r="G6" s="10" t="e">
        <f>#REF!*0.9</f>
        <v>#REF!</v>
      </c>
      <c r="H6" s="45" t="e">
        <f>'Отдыхай и катай| Rest &amp; Ski '!B34+25</f>
        <v>#REF!</v>
      </c>
      <c r="I6" s="45" t="e">
        <f>'Отдыхай и катай| Rest &amp; Ski '!C34+25</f>
        <v>#REF!</v>
      </c>
      <c r="J6" s="45" t="e">
        <f>'Отдыхай и катай| Rest &amp; Ski '!D34+25</f>
        <v>#REF!</v>
      </c>
      <c r="K6" s="45" t="e">
        <f>'Отдыхай и катай| Rest &amp; Ski '!E34+25</f>
        <v>#REF!</v>
      </c>
      <c r="L6" s="45" t="e">
        <f>'Отдыхай и катай| Rest &amp; Ski '!F34+25</f>
        <v>#REF!</v>
      </c>
      <c r="M6" s="45" t="e">
        <f>'Отдыхай и катай| Rest &amp; Ski '!G34+25</f>
        <v>#REF!</v>
      </c>
      <c r="N6" s="45" t="e">
        <f>'Отдыхай и катай| Rest &amp; Ski '!H34+25</f>
        <v>#REF!</v>
      </c>
      <c r="O6" s="45" t="e">
        <f>'Отдыхай и катай| Rest &amp; Ski '!I34+25</f>
        <v>#REF!</v>
      </c>
      <c r="P6" s="45" t="e">
        <f>'Отдыхай и катай| Rest &amp; Ski '!J34+25</f>
        <v>#REF!</v>
      </c>
      <c r="Q6" s="45" t="e">
        <f>'Отдыхай и катай| Rest &amp; Ski '!K34+25</f>
        <v>#REF!</v>
      </c>
      <c r="R6" s="45" t="e">
        <f>'Отдыхай и катай| Rest &amp; Ski '!L34+25</f>
        <v>#REF!</v>
      </c>
      <c r="S6" s="45" t="e">
        <f>'Отдыхай и катай| Rest &amp; Ski '!M34+25</f>
        <v>#REF!</v>
      </c>
      <c r="T6" s="45" t="e">
        <f>'Отдыхай и катай| Rest &amp; Ski '!N34+25</f>
        <v>#REF!</v>
      </c>
      <c r="U6" s="45" t="e">
        <f>'Отдыхай и катай| Rest &amp; Ski '!O34+25</f>
        <v>#REF!</v>
      </c>
      <c r="V6" s="45" t="e">
        <f>'Отдыхай и катай| Rest &amp; Ski '!P34+25</f>
        <v>#REF!</v>
      </c>
      <c r="W6" s="45" t="e">
        <f>'Отдыхай и катай| Rest &amp; Ski '!Q34+25</f>
        <v>#REF!</v>
      </c>
      <c r="X6" s="45" t="e">
        <f>'Отдыхай и катай| Rest &amp; Ski '!R34+25</f>
        <v>#REF!</v>
      </c>
      <c r="Y6" s="45" t="e">
        <f>'Отдыхай и катай| Rest &amp; Ski '!S34+25</f>
        <v>#REF!</v>
      </c>
      <c r="Z6" s="45" t="e">
        <f>'Отдыхай и катай| Rest &amp; Ski '!T34+25</f>
        <v>#REF!</v>
      </c>
      <c r="AA6" s="45" t="e">
        <f>'Отдыхай и катай| Rest &amp; Ski '!U34+25</f>
        <v>#REF!</v>
      </c>
      <c r="AB6" s="45" t="e">
        <f>'Отдыхай и катай| Rest &amp; Ski '!V34+25</f>
        <v>#REF!</v>
      </c>
      <c r="AC6" s="45" t="e">
        <f>'Отдыхай и катай| Rest &amp; Ski '!W34+25</f>
        <v>#REF!</v>
      </c>
      <c r="AD6" s="45" t="e">
        <f>'Отдыхай и катай| Rest &amp; Ski '!X34+25</f>
        <v>#REF!</v>
      </c>
      <c r="AE6" s="45" t="e">
        <f>'Отдыхай и катай| Rest &amp; Ski '!Y34+25</f>
        <v>#REF!</v>
      </c>
      <c r="AF6" s="45" t="e">
        <f>'Отдыхай и катай| Rest &amp; Ski '!Z34+25</f>
        <v>#REF!</v>
      </c>
      <c r="AG6" s="45" t="e">
        <f>'Отдыхай и катай| Rest &amp; Ski '!AA34+25</f>
        <v>#REF!</v>
      </c>
      <c r="AH6" s="45" t="e">
        <f>'Отдыхай и катай| Rest &amp; Ski '!AB34+25</f>
        <v>#REF!</v>
      </c>
      <c r="AI6" s="45" t="e">
        <f>'Отдыхай и катай| Rest &amp; Ski '!AC34+25</f>
        <v>#REF!</v>
      </c>
      <c r="AJ6" s="45" t="e">
        <f>'Отдыхай и катай| Rest &amp; Ski '!AD34+25</f>
        <v>#REF!</v>
      </c>
      <c r="AK6" s="45" t="e">
        <f>'Отдыхай и катай| Rest &amp; Ski '!AE34+25</f>
        <v>#REF!</v>
      </c>
      <c r="AL6" s="45" t="e">
        <f>'Отдыхай и катай| Rest &amp; Ski '!AF34+25</f>
        <v>#REF!</v>
      </c>
      <c r="AM6" s="45" t="e">
        <f>'Отдыхай и катай| Rest &amp; Ski '!AG34+25</f>
        <v>#REF!</v>
      </c>
      <c r="AN6" s="45" t="e">
        <f>'Отдыхай и катай| Rest &amp; Ski '!AH34+25</f>
        <v>#REF!</v>
      </c>
      <c r="AO6" s="45" t="e">
        <f>'Отдыхай и катай| Rest &amp; Ski '!AI34+25</f>
        <v>#REF!</v>
      </c>
    </row>
    <row r="7" spans="1:41" ht="12.75" x14ac:dyDescent="0.2">
      <c r="A7" s="15">
        <v>2</v>
      </c>
      <c r="B7" s="10" t="e">
        <f>#REF!*0.9</f>
        <v>#REF!</v>
      </c>
      <c r="C7" s="10" t="e">
        <f>#REF!*0.9</f>
        <v>#REF!</v>
      </c>
      <c r="D7" s="10" t="e">
        <f>#REF!*0.9</f>
        <v>#REF!</v>
      </c>
      <c r="E7" s="10" t="e">
        <f>#REF!*0.9</f>
        <v>#REF!</v>
      </c>
      <c r="F7" s="10" t="e">
        <f>#REF!*0.9</f>
        <v>#REF!</v>
      </c>
      <c r="G7" s="10" t="e">
        <f>#REF!*0.9</f>
        <v>#REF!</v>
      </c>
      <c r="H7" s="45" t="e">
        <f>'Отдыхай и катай| Rest &amp; Ski '!B35+25</f>
        <v>#REF!</v>
      </c>
      <c r="I7" s="45" t="e">
        <f>'Отдыхай и катай| Rest &amp; Ski '!C35+25</f>
        <v>#REF!</v>
      </c>
      <c r="J7" s="45" t="e">
        <f>'Отдыхай и катай| Rest &amp; Ski '!D35+25</f>
        <v>#REF!</v>
      </c>
      <c r="K7" s="45" t="e">
        <f>'Отдыхай и катай| Rest &amp; Ski '!E35+25</f>
        <v>#REF!</v>
      </c>
      <c r="L7" s="45" t="e">
        <f>'Отдыхай и катай| Rest &amp; Ski '!F35+25</f>
        <v>#REF!</v>
      </c>
      <c r="M7" s="45" t="e">
        <f>'Отдыхай и катай| Rest &amp; Ski '!G35+25</f>
        <v>#REF!</v>
      </c>
      <c r="N7" s="45" t="e">
        <f>'Отдыхай и катай| Rest &amp; Ski '!H35+25</f>
        <v>#REF!</v>
      </c>
      <c r="O7" s="45" t="e">
        <f>'Отдыхай и катай| Rest &amp; Ski '!I35+25</f>
        <v>#REF!</v>
      </c>
      <c r="P7" s="45" t="e">
        <f>'Отдыхай и катай| Rest &amp; Ski '!J35+25</f>
        <v>#REF!</v>
      </c>
      <c r="Q7" s="45" t="e">
        <f>'Отдыхай и катай| Rest &amp; Ski '!K35+25</f>
        <v>#REF!</v>
      </c>
      <c r="R7" s="45" t="e">
        <f>'Отдыхай и катай| Rest &amp; Ski '!L35+25</f>
        <v>#REF!</v>
      </c>
      <c r="S7" s="45" t="e">
        <f>'Отдыхай и катай| Rest &amp; Ski '!M35+25</f>
        <v>#REF!</v>
      </c>
      <c r="T7" s="45" t="e">
        <f>'Отдыхай и катай| Rest &amp; Ski '!N35+25</f>
        <v>#REF!</v>
      </c>
      <c r="U7" s="45" t="e">
        <f>'Отдыхай и катай| Rest &amp; Ski '!O35+25</f>
        <v>#REF!</v>
      </c>
      <c r="V7" s="45" t="e">
        <f>'Отдыхай и катай| Rest &amp; Ski '!P35+25</f>
        <v>#REF!</v>
      </c>
      <c r="W7" s="45" t="e">
        <f>'Отдыхай и катай| Rest &amp; Ski '!Q35+25</f>
        <v>#REF!</v>
      </c>
      <c r="X7" s="45" t="e">
        <f>'Отдыхай и катай| Rest &amp; Ski '!R35+25</f>
        <v>#REF!</v>
      </c>
      <c r="Y7" s="45" t="e">
        <f>'Отдыхай и катай| Rest &amp; Ski '!S35+25</f>
        <v>#REF!</v>
      </c>
      <c r="Z7" s="45" t="e">
        <f>'Отдыхай и катай| Rest &amp; Ski '!T35+25</f>
        <v>#REF!</v>
      </c>
      <c r="AA7" s="45" t="e">
        <f>'Отдыхай и катай| Rest &amp; Ski '!U35+25</f>
        <v>#REF!</v>
      </c>
      <c r="AB7" s="45" t="e">
        <f>'Отдыхай и катай| Rest &amp; Ski '!V35+25</f>
        <v>#REF!</v>
      </c>
      <c r="AC7" s="45" t="e">
        <f>'Отдыхай и катай| Rest &amp; Ski '!W35+25</f>
        <v>#REF!</v>
      </c>
      <c r="AD7" s="45" t="e">
        <f>'Отдыхай и катай| Rest &amp; Ski '!X35+25</f>
        <v>#REF!</v>
      </c>
      <c r="AE7" s="45" t="e">
        <f>'Отдыхай и катай| Rest &amp; Ski '!Y35+25</f>
        <v>#REF!</v>
      </c>
      <c r="AF7" s="45" t="e">
        <f>'Отдыхай и катай| Rest &amp; Ski '!Z35+25</f>
        <v>#REF!</v>
      </c>
      <c r="AG7" s="45" t="e">
        <f>'Отдыхай и катай| Rest &amp; Ski '!AA35+25</f>
        <v>#REF!</v>
      </c>
      <c r="AH7" s="45" t="e">
        <f>'Отдыхай и катай| Rest &amp; Ski '!AB35+25</f>
        <v>#REF!</v>
      </c>
      <c r="AI7" s="45" t="e">
        <f>'Отдыхай и катай| Rest &amp; Ski '!AC35+25</f>
        <v>#REF!</v>
      </c>
      <c r="AJ7" s="45" t="e">
        <f>'Отдыхай и катай| Rest &amp; Ski '!AD35+25</f>
        <v>#REF!</v>
      </c>
      <c r="AK7" s="45" t="e">
        <f>'Отдыхай и катай| Rest &amp; Ski '!AE35+25</f>
        <v>#REF!</v>
      </c>
      <c r="AL7" s="45" t="e">
        <f>'Отдыхай и катай| Rest &amp; Ski '!AF35+25</f>
        <v>#REF!</v>
      </c>
      <c r="AM7" s="45" t="e">
        <f>'Отдыхай и катай| Rest &amp; Ski '!AG35+25</f>
        <v>#REF!</v>
      </c>
      <c r="AN7" s="45" t="e">
        <f>'Отдыхай и катай| Rest &amp; Ski '!AH35+25</f>
        <v>#REF!</v>
      </c>
      <c r="AO7" s="45" t="e">
        <f>'Отдыхай и катай| Rest &amp; Ski '!AI35+25</f>
        <v>#REF!</v>
      </c>
    </row>
    <row r="8" spans="1:41" ht="12.75" x14ac:dyDescent="0.2">
      <c r="A8" s="75" t="s">
        <v>54</v>
      </c>
      <c r="B8" s="10"/>
      <c r="C8" s="10"/>
      <c r="D8" s="10"/>
      <c r="E8" s="10"/>
      <c r="F8" s="10"/>
      <c r="G8" s="10"/>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row>
    <row r="9" spans="1:41" ht="12.75" x14ac:dyDescent="0.2">
      <c r="A9" s="15">
        <v>1</v>
      </c>
      <c r="B9" s="10" t="e">
        <f>#REF!*0.9</f>
        <v>#REF!</v>
      </c>
      <c r="C9" s="10" t="e">
        <f>#REF!*0.9</f>
        <v>#REF!</v>
      </c>
      <c r="D9" s="10" t="e">
        <f>#REF!*0.9</f>
        <v>#REF!</v>
      </c>
      <c r="E9" s="10" t="e">
        <f>#REF!*0.9</f>
        <v>#REF!</v>
      </c>
      <c r="F9" s="10" t="e">
        <f>#REF!*0.9</f>
        <v>#REF!</v>
      </c>
      <c r="G9" s="10" t="e">
        <f>#REF!*0.9</f>
        <v>#REF!</v>
      </c>
      <c r="H9" s="45" t="e">
        <f>'Отдыхай и катай| Rest &amp; Ski '!B37+25</f>
        <v>#REF!</v>
      </c>
      <c r="I9" s="45" t="e">
        <f>'Отдыхай и катай| Rest &amp; Ski '!C37+25</f>
        <v>#REF!</v>
      </c>
      <c r="J9" s="45" t="e">
        <f>'Отдыхай и катай| Rest &amp; Ski '!D37+25</f>
        <v>#REF!</v>
      </c>
      <c r="K9" s="45" t="e">
        <f>'Отдыхай и катай| Rest &amp; Ski '!E37+25</f>
        <v>#REF!</v>
      </c>
      <c r="L9" s="45" t="e">
        <f>'Отдыхай и катай| Rest &amp; Ski '!F37+25</f>
        <v>#REF!</v>
      </c>
      <c r="M9" s="45" t="e">
        <f>'Отдыхай и катай| Rest &amp; Ski '!G37+25</f>
        <v>#REF!</v>
      </c>
      <c r="N9" s="45" t="e">
        <f>'Отдыхай и катай| Rest &amp; Ski '!H37+25</f>
        <v>#REF!</v>
      </c>
      <c r="O9" s="45" t="e">
        <f>'Отдыхай и катай| Rest &amp; Ski '!I37+25</f>
        <v>#REF!</v>
      </c>
      <c r="P9" s="45" t="e">
        <f>'Отдыхай и катай| Rest &amp; Ski '!J37+25</f>
        <v>#REF!</v>
      </c>
      <c r="Q9" s="45" t="e">
        <f>'Отдыхай и катай| Rest &amp; Ski '!K37+25</f>
        <v>#REF!</v>
      </c>
      <c r="R9" s="45" t="e">
        <f>'Отдыхай и катай| Rest &amp; Ski '!L37+25</f>
        <v>#REF!</v>
      </c>
      <c r="S9" s="45" t="e">
        <f>'Отдыхай и катай| Rest &amp; Ski '!M37+25</f>
        <v>#REF!</v>
      </c>
      <c r="T9" s="45" t="e">
        <f>'Отдыхай и катай| Rest &amp; Ski '!N37+25</f>
        <v>#REF!</v>
      </c>
      <c r="U9" s="45" t="e">
        <f>'Отдыхай и катай| Rest &amp; Ski '!O37+25</f>
        <v>#REF!</v>
      </c>
      <c r="V9" s="45" t="e">
        <f>'Отдыхай и катай| Rest &amp; Ski '!P37+25</f>
        <v>#REF!</v>
      </c>
      <c r="W9" s="45" t="e">
        <f>'Отдыхай и катай| Rest &amp; Ski '!Q37+25</f>
        <v>#REF!</v>
      </c>
      <c r="X9" s="45" t="e">
        <f>'Отдыхай и катай| Rest &amp; Ski '!R37+25</f>
        <v>#REF!</v>
      </c>
      <c r="Y9" s="45" t="e">
        <f>'Отдыхай и катай| Rest &amp; Ski '!S37+25</f>
        <v>#REF!</v>
      </c>
      <c r="Z9" s="45" t="e">
        <f>'Отдыхай и катай| Rest &amp; Ski '!T37+25</f>
        <v>#REF!</v>
      </c>
      <c r="AA9" s="45" t="e">
        <f>'Отдыхай и катай| Rest &amp; Ski '!U37+25</f>
        <v>#REF!</v>
      </c>
      <c r="AB9" s="45" t="e">
        <f>'Отдыхай и катай| Rest &amp; Ski '!V37+25</f>
        <v>#REF!</v>
      </c>
      <c r="AC9" s="45" t="e">
        <f>'Отдыхай и катай| Rest &amp; Ski '!W37+25</f>
        <v>#REF!</v>
      </c>
      <c r="AD9" s="45" t="e">
        <f>'Отдыхай и катай| Rest &amp; Ski '!X37+25</f>
        <v>#REF!</v>
      </c>
      <c r="AE9" s="45" t="e">
        <f>'Отдыхай и катай| Rest &amp; Ski '!Y37+25</f>
        <v>#REF!</v>
      </c>
      <c r="AF9" s="45" t="e">
        <f>'Отдыхай и катай| Rest &amp; Ski '!Z37+25</f>
        <v>#REF!</v>
      </c>
      <c r="AG9" s="45" t="e">
        <f>'Отдыхай и катай| Rest &amp; Ski '!AA37+25</f>
        <v>#REF!</v>
      </c>
      <c r="AH9" s="45" t="e">
        <f>'Отдыхай и катай| Rest &amp; Ski '!AB37+25</f>
        <v>#REF!</v>
      </c>
      <c r="AI9" s="45" t="e">
        <f>'Отдыхай и катай| Rest &amp; Ski '!AC37+25</f>
        <v>#REF!</v>
      </c>
      <c r="AJ9" s="45" t="e">
        <f>'Отдыхай и катай| Rest &amp; Ski '!AD37+25</f>
        <v>#REF!</v>
      </c>
      <c r="AK9" s="45" t="e">
        <f>'Отдыхай и катай| Rest &amp; Ski '!AE37+25</f>
        <v>#REF!</v>
      </c>
      <c r="AL9" s="45" t="e">
        <f>'Отдыхай и катай| Rest &amp; Ski '!AF37+25</f>
        <v>#REF!</v>
      </c>
      <c r="AM9" s="45" t="e">
        <f>'Отдыхай и катай| Rest &amp; Ski '!AG37+25</f>
        <v>#REF!</v>
      </c>
      <c r="AN9" s="45" t="e">
        <f>'Отдыхай и катай| Rest &amp; Ski '!AH37+25</f>
        <v>#REF!</v>
      </c>
      <c r="AO9" s="45" t="e">
        <f>'Отдыхай и катай| Rest &amp; Ski '!AI37+25</f>
        <v>#REF!</v>
      </c>
    </row>
    <row r="10" spans="1:41" ht="12.75" x14ac:dyDescent="0.2">
      <c r="A10" s="15">
        <v>2</v>
      </c>
      <c r="B10" s="10" t="e">
        <f>#REF!*0.9</f>
        <v>#REF!</v>
      </c>
      <c r="C10" s="10" t="e">
        <f>#REF!*0.9</f>
        <v>#REF!</v>
      </c>
      <c r="D10" s="10" t="e">
        <f>#REF!*0.9</f>
        <v>#REF!</v>
      </c>
      <c r="E10" s="10" t="e">
        <f>#REF!*0.9</f>
        <v>#REF!</v>
      </c>
      <c r="F10" s="10" t="e">
        <f>#REF!*0.9</f>
        <v>#REF!</v>
      </c>
      <c r="G10" s="10" t="e">
        <f>#REF!*0.9</f>
        <v>#REF!</v>
      </c>
      <c r="H10" s="45" t="e">
        <f>'Отдыхай и катай| Rest &amp; Ski '!B38+25</f>
        <v>#REF!</v>
      </c>
      <c r="I10" s="45" t="e">
        <f>'Отдыхай и катай| Rest &amp; Ski '!C38+25</f>
        <v>#REF!</v>
      </c>
      <c r="J10" s="45" t="e">
        <f>'Отдыхай и катай| Rest &amp; Ski '!D38+25</f>
        <v>#REF!</v>
      </c>
      <c r="K10" s="45" t="e">
        <f>'Отдыхай и катай| Rest &amp; Ski '!E38+25</f>
        <v>#REF!</v>
      </c>
      <c r="L10" s="45" t="e">
        <f>'Отдыхай и катай| Rest &amp; Ski '!F38+25</f>
        <v>#REF!</v>
      </c>
      <c r="M10" s="45" t="e">
        <f>'Отдыхай и катай| Rest &amp; Ski '!G38+25</f>
        <v>#REF!</v>
      </c>
      <c r="N10" s="45" t="e">
        <f>'Отдыхай и катай| Rest &amp; Ski '!H38+25</f>
        <v>#REF!</v>
      </c>
      <c r="O10" s="45" t="e">
        <f>'Отдыхай и катай| Rest &amp; Ski '!I38+25</f>
        <v>#REF!</v>
      </c>
      <c r="P10" s="45" t="e">
        <f>'Отдыхай и катай| Rest &amp; Ski '!J38+25</f>
        <v>#REF!</v>
      </c>
      <c r="Q10" s="45" t="e">
        <f>'Отдыхай и катай| Rest &amp; Ski '!K38+25</f>
        <v>#REF!</v>
      </c>
      <c r="R10" s="45" t="e">
        <f>'Отдыхай и катай| Rest &amp; Ski '!L38+25</f>
        <v>#REF!</v>
      </c>
      <c r="S10" s="45" t="e">
        <f>'Отдыхай и катай| Rest &amp; Ski '!M38+25</f>
        <v>#REF!</v>
      </c>
      <c r="T10" s="45" t="e">
        <f>'Отдыхай и катай| Rest &amp; Ski '!N38+25</f>
        <v>#REF!</v>
      </c>
      <c r="U10" s="45" t="e">
        <f>'Отдыхай и катай| Rest &amp; Ski '!O38+25</f>
        <v>#REF!</v>
      </c>
      <c r="V10" s="45" t="e">
        <f>'Отдыхай и катай| Rest &amp; Ski '!P38+25</f>
        <v>#REF!</v>
      </c>
      <c r="W10" s="45" t="e">
        <f>'Отдыхай и катай| Rest &amp; Ski '!Q38+25</f>
        <v>#REF!</v>
      </c>
      <c r="X10" s="45" t="e">
        <f>'Отдыхай и катай| Rest &amp; Ski '!R38+25</f>
        <v>#REF!</v>
      </c>
      <c r="Y10" s="45" t="e">
        <f>'Отдыхай и катай| Rest &amp; Ski '!S38+25</f>
        <v>#REF!</v>
      </c>
      <c r="Z10" s="45" t="e">
        <f>'Отдыхай и катай| Rest &amp; Ski '!T38+25</f>
        <v>#REF!</v>
      </c>
      <c r="AA10" s="45" t="e">
        <f>'Отдыхай и катай| Rest &amp; Ski '!U38+25</f>
        <v>#REF!</v>
      </c>
      <c r="AB10" s="45" t="e">
        <f>'Отдыхай и катай| Rest &amp; Ski '!V38+25</f>
        <v>#REF!</v>
      </c>
      <c r="AC10" s="45" t="e">
        <f>'Отдыхай и катай| Rest &amp; Ski '!W38+25</f>
        <v>#REF!</v>
      </c>
      <c r="AD10" s="45" t="e">
        <f>'Отдыхай и катай| Rest &amp; Ski '!X38+25</f>
        <v>#REF!</v>
      </c>
      <c r="AE10" s="45" t="e">
        <f>'Отдыхай и катай| Rest &amp; Ski '!Y38+25</f>
        <v>#REF!</v>
      </c>
      <c r="AF10" s="45" t="e">
        <f>'Отдыхай и катай| Rest &amp; Ski '!Z38+25</f>
        <v>#REF!</v>
      </c>
      <c r="AG10" s="45" t="e">
        <f>'Отдыхай и катай| Rest &amp; Ski '!AA38+25</f>
        <v>#REF!</v>
      </c>
      <c r="AH10" s="45" t="e">
        <f>'Отдыхай и катай| Rest &amp; Ski '!AB38+25</f>
        <v>#REF!</v>
      </c>
      <c r="AI10" s="45" t="e">
        <f>'Отдыхай и катай| Rest &amp; Ski '!AC38+25</f>
        <v>#REF!</v>
      </c>
      <c r="AJ10" s="45" t="e">
        <f>'Отдыхай и катай| Rest &amp; Ski '!AD38+25</f>
        <v>#REF!</v>
      </c>
      <c r="AK10" s="45" t="e">
        <f>'Отдыхай и катай| Rest &amp; Ski '!AE38+25</f>
        <v>#REF!</v>
      </c>
      <c r="AL10" s="45" t="e">
        <f>'Отдыхай и катай| Rest &amp; Ski '!AF38+25</f>
        <v>#REF!</v>
      </c>
      <c r="AM10" s="45" t="e">
        <f>'Отдыхай и катай| Rest &amp; Ski '!AG38+25</f>
        <v>#REF!</v>
      </c>
      <c r="AN10" s="45" t="e">
        <f>'Отдыхай и катай| Rest &amp; Ski '!AH38+25</f>
        <v>#REF!</v>
      </c>
      <c r="AO10" s="45" t="e">
        <f>'Отдыхай и катай| Rest &amp; Ski '!AI38+25</f>
        <v>#REF!</v>
      </c>
    </row>
    <row r="13" spans="1:41" x14ac:dyDescent="0.2">
      <c r="A13" s="87" t="s">
        <v>80</v>
      </c>
    </row>
    <row r="14" spans="1:41" x14ac:dyDescent="0.2">
      <c r="A14" s="13" t="s">
        <v>119</v>
      </c>
    </row>
    <row r="15" spans="1:41" x14ac:dyDescent="0.2">
      <c r="A15" s="13" t="s">
        <v>120</v>
      </c>
    </row>
    <row r="16" spans="1:41" ht="12.75" thickBot="1" x14ac:dyDescent="0.25"/>
    <row r="17" spans="1:26" ht="12" customHeight="1" x14ac:dyDescent="0.2">
      <c r="A17" s="86" t="s">
        <v>58</v>
      </c>
      <c r="B17" s="93"/>
      <c r="C17" s="93"/>
      <c r="D17" s="93"/>
      <c r="E17" s="93"/>
      <c r="F17" s="93"/>
      <c r="G17" s="93"/>
      <c r="H17" s="93"/>
      <c r="I17" s="93"/>
      <c r="J17" s="93"/>
      <c r="K17" s="93"/>
      <c r="L17" s="93"/>
      <c r="M17" s="93"/>
      <c r="N17" s="93"/>
      <c r="O17" s="94"/>
    </row>
    <row r="18" spans="1:26" x14ac:dyDescent="0.2">
      <c r="A18" s="59" t="s">
        <v>59</v>
      </c>
      <c r="B18" s="96"/>
      <c r="C18" s="96"/>
      <c r="D18" s="96"/>
      <c r="E18" s="96"/>
      <c r="F18" s="96"/>
      <c r="G18" s="96"/>
      <c r="H18" s="96"/>
      <c r="I18" s="96"/>
      <c r="J18" s="96"/>
      <c r="K18" s="96"/>
      <c r="L18" s="96"/>
      <c r="M18" s="96"/>
      <c r="N18" s="96"/>
      <c r="O18" s="97"/>
    </row>
    <row r="19" spans="1:26" x14ac:dyDescent="0.2">
      <c r="A19" s="60" t="s">
        <v>60</v>
      </c>
      <c r="B19" s="96"/>
      <c r="C19" s="96"/>
      <c r="D19" s="96"/>
      <c r="E19" s="96"/>
      <c r="F19" s="96"/>
      <c r="G19" s="96"/>
      <c r="H19" s="96"/>
      <c r="I19" s="96"/>
      <c r="J19" s="96"/>
      <c r="K19" s="96"/>
      <c r="L19" s="96"/>
      <c r="M19" s="96"/>
      <c r="N19" s="96"/>
      <c r="O19" s="97"/>
    </row>
    <row r="20" spans="1:26" x14ac:dyDescent="0.2">
      <c r="A20" s="60" t="s">
        <v>61</v>
      </c>
      <c r="B20" s="96"/>
      <c r="C20" s="96"/>
      <c r="D20" s="96"/>
      <c r="E20" s="96"/>
      <c r="F20" s="96"/>
      <c r="G20" s="96"/>
      <c r="H20" s="96"/>
      <c r="I20" s="96"/>
      <c r="J20" s="96"/>
      <c r="K20" s="96"/>
      <c r="L20" s="96"/>
      <c r="M20" s="96"/>
      <c r="N20" s="96"/>
      <c r="O20" s="97"/>
    </row>
    <row r="21" spans="1:26" x14ac:dyDescent="0.2">
      <c r="A21" s="60" t="s">
        <v>62</v>
      </c>
      <c r="B21" s="96"/>
      <c r="C21" s="96"/>
      <c r="D21" s="96"/>
      <c r="E21" s="96"/>
      <c r="F21" s="96"/>
      <c r="G21" s="96"/>
      <c r="H21" s="96"/>
      <c r="I21" s="96"/>
      <c r="J21" s="96"/>
      <c r="K21" s="96"/>
      <c r="L21" s="96"/>
      <c r="M21" s="96"/>
      <c r="N21" s="96"/>
      <c r="O21" s="97"/>
    </row>
    <row r="22" spans="1:26" x14ac:dyDescent="0.2">
      <c r="A22" s="60" t="s">
        <v>63</v>
      </c>
      <c r="B22" s="96"/>
      <c r="C22" s="96"/>
      <c r="D22" s="96"/>
      <c r="E22" s="96"/>
      <c r="F22" s="96"/>
      <c r="G22" s="96"/>
      <c r="H22" s="96"/>
      <c r="I22" s="96"/>
      <c r="J22" s="96"/>
      <c r="K22" s="96"/>
      <c r="L22" s="96"/>
      <c r="M22" s="96"/>
      <c r="N22" s="96"/>
      <c r="O22" s="97"/>
    </row>
    <row r="23" spans="1:26" x14ac:dyDescent="0.2">
      <c r="A23" s="60" t="s">
        <v>64</v>
      </c>
      <c r="B23" s="96"/>
      <c r="C23" s="96"/>
      <c r="D23" s="96"/>
      <c r="E23" s="96"/>
      <c r="F23" s="96"/>
      <c r="G23" s="96"/>
      <c r="H23" s="96"/>
      <c r="I23" s="96"/>
      <c r="J23" s="96"/>
      <c r="K23" s="96"/>
      <c r="L23" s="96"/>
      <c r="M23" s="96"/>
      <c r="N23" s="96"/>
      <c r="O23" s="97"/>
    </row>
    <row r="24" spans="1:26" x14ac:dyDescent="0.2">
      <c r="A24" s="13" t="s">
        <v>90</v>
      </c>
      <c r="B24" s="96"/>
      <c r="C24" s="96"/>
      <c r="D24" s="96"/>
      <c r="E24" s="96"/>
      <c r="F24" s="96"/>
      <c r="G24" s="96"/>
      <c r="H24" s="96"/>
      <c r="I24" s="96"/>
      <c r="J24" s="96"/>
      <c r="K24" s="96"/>
      <c r="L24" s="96"/>
      <c r="M24" s="96"/>
      <c r="N24" s="96"/>
      <c r="O24" s="97"/>
    </row>
    <row r="25" spans="1:26" ht="144" x14ac:dyDescent="0.2">
      <c r="A25" s="68" t="s">
        <v>118</v>
      </c>
      <c r="B25" s="96"/>
      <c r="C25" s="96"/>
      <c r="D25" s="96"/>
      <c r="E25" s="96"/>
      <c r="F25" s="96"/>
      <c r="G25" s="96"/>
      <c r="H25" s="96"/>
      <c r="I25" s="96"/>
      <c r="J25" s="96"/>
      <c r="K25" s="96"/>
      <c r="L25" s="96"/>
      <c r="M25" s="96"/>
      <c r="N25" s="96"/>
      <c r="O25" s="97"/>
    </row>
    <row r="26" spans="1:26" x14ac:dyDescent="0.2">
      <c r="A26" s="95"/>
      <c r="B26" s="96"/>
      <c r="C26" s="96"/>
      <c r="D26" s="96"/>
      <c r="E26" s="96"/>
      <c r="F26" s="96"/>
      <c r="G26" s="96"/>
      <c r="H26" s="96"/>
      <c r="I26" s="96"/>
      <c r="J26" s="96"/>
      <c r="K26" s="96"/>
      <c r="L26" s="96"/>
      <c r="M26" s="96"/>
      <c r="N26" s="96"/>
      <c r="O26" s="97"/>
    </row>
    <row r="27" spans="1:26" ht="36" x14ac:dyDescent="0.2">
      <c r="A27" s="116" t="s">
        <v>92</v>
      </c>
      <c r="B27" s="88"/>
      <c r="C27" s="88"/>
      <c r="D27" s="88"/>
      <c r="E27" s="88"/>
      <c r="F27" s="88"/>
      <c r="G27" s="88"/>
      <c r="H27" s="88"/>
      <c r="I27" s="88"/>
      <c r="J27" s="88"/>
      <c r="K27" s="88"/>
      <c r="L27" s="88"/>
      <c r="M27" s="88"/>
      <c r="N27" s="88"/>
      <c r="O27" s="88"/>
      <c r="P27" s="88"/>
      <c r="Q27" s="88"/>
      <c r="R27" s="88"/>
      <c r="S27" s="88"/>
      <c r="T27" s="88"/>
      <c r="U27" s="88"/>
      <c r="V27" s="88"/>
      <c r="W27" s="88"/>
      <c r="X27" s="88"/>
      <c r="Y27" s="88"/>
      <c r="Z27" s="88"/>
    </row>
    <row r="28" spans="1:26" ht="36" x14ac:dyDescent="0.2">
      <c r="A28" s="69" t="s">
        <v>93</v>
      </c>
    </row>
    <row r="29" spans="1:26" ht="12.75" x14ac:dyDescent="0.2">
      <c r="A29" s="5"/>
      <c r="B29" s="5"/>
      <c r="C29" s="5"/>
      <c r="D29" s="5"/>
      <c r="E29" s="5"/>
      <c r="F29" s="5"/>
      <c r="G29" s="5"/>
      <c r="H29" s="5"/>
      <c r="I29" s="5"/>
      <c r="J29" s="5"/>
      <c r="K29" s="5"/>
      <c r="L29" s="5"/>
      <c r="M29" s="5"/>
      <c r="N29" s="5"/>
      <c r="O29" s="5"/>
    </row>
    <row r="30" spans="1:26" ht="12.75" x14ac:dyDescent="0.2">
      <c r="A30" s="89" t="s">
        <v>65</v>
      </c>
      <c r="B30" s="5"/>
      <c r="C30" s="5"/>
      <c r="D30" s="5"/>
      <c r="E30" s="5"/>
      <c r="F30" s="5"/>
      <c r="G30" s="5"/>
      <c r="H30" s="5"/>
      <c r="I30" s="5"/>
      <c r="J30" s="5"/>
      <c r="K30" s="5"/>
      <c r="L30" s="5"/>
      <c r="M30" s="5"/>
      <c r="N30" s="5"/>
      <c r="O30" s="5"/>
    </row>
    <row r="31" spans="1:26" ht="54" x14ac:dyDescent="0.2">
      <c r="A31" s="114" t="s">
        <v>129</v>
      </c>
      <c r="B31" s="5"/>
      <c r="C31" s="5"/>
      <c r="D31" s="5"/>
      <c r="E31" s="5"/>
      <c r="F31" s="5"/>
      <c r="G31" s="5"/>
      <c r="H31" s="5"/>
      <c r="I31" s="5"/>
      <c r="J31" s="5"/>
      <c r="K31" s="5"/>
      <c r="L31" s="5"/>
      <c r="M31" s="5"/>
      <c r="N31" s="5"/>
      <c r="O31" s="5"/>
    </row>
    <row r="32" spans="1:26" ht="15" x14ac:dyDescent="0.2">
      <c r="A32" s="46"/>
      <c r="B32" s="5"/>
      <c r="C32" s="5"/>
      <c r="D32" s="5"/>
      <c r="E32" s="5"/>
      <c r="F32" s="5"/>
      <c r="G32" s="5"/>
      <c r="H32" s="5"/>
      <c r="I32" s="5"/>
      <c r="J32" s="5"/>
      <c r="K32" s="5"/>
      <c r="L32" s="5"/>
      <c r="M32" s="5"/>
      <c r="N32" s="5"/>
      <c r="O32" s="5"/>
    </row>
    <row r="33" spans="1:15" ht="15" x14ac:dyDescent="0.2">
      <c r="A33" s="46"/>
      <c r="B33" s="5"/>
      <c r="C33" s="5"/>
      <c r="D33" s="5"/>
      <c r="E33" s="5"/>
      <c r="F33" s="5"/>
      <c r="G33" s="5"/>
      <c r="H33" s="5"/>
      <c r="I33" s="5"/>
      <c r="J33" s="5"/>
      <c r="K33" s="5"/>
      <c r="L33" s="5"/>
      <c r="M33" s="5"/>
      <c r="N33" s="5"/>
      <c r="O33" s="5"/>
    </row>
    <row r="34" spans="1:15" ht="15" x14ac:dyDescent="0.2">
      <c r="A34" s="46"/>
      <c r="B34" s="5"/>
      <c r="C34" s="5"/>
      <c r="D34" s="5"/>
      <c r="E34" s="5"/>
      <c r="F34" s="5"/>
      <c r="G34" s="5"/>
      <c r="H34" s="5"/>
      <c r="I34" s="5"/>
      <c r="J34" s="5"/>
      <c r="K34" s="5"/>
      <c r="L34" s="5"/>
      <c r="M34" s="5"/>
      <c r="N34" s="5"/>
      <c r="O34" s="5"/>
    </row>
  </sheetData>
  <pageMargins left="0.7" right="0.7" top="0.75" bottom="0.75" header="0.3" footer="0.3"/>
  <pageSetup paperSize="9"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dimension ref="A1:BR75"/>
  <sheetViews>
    <sheetView zoomScaleNormal="100" workbookViewId="0">
      <pane xSplit="1" topLeftCell="B1" activePane="topRight" state="frozen"/>
      <selection activeCell="BE26" sqref="BE26:BE27"/>
      <selection pane="topRight" activeCell="BF3" sqref="BF3:BH30"/>
    </sheetView>
  </sheetViews>
  <sheetFormatPr defaultColWidth="8.42578125" defaultRowHeight="12" x14ac:dyDescent="0.2"/>
  <cols>
    <col min="1" max="1" width="46.7109375" style="1" customWidth="1"/>
    <col min="2" max="24" width="10.140625" style="2" hidden="1" customWidth="1"/>
    <col min="25" max="25" width="9.85546875" style="2" hidden="1" customWidth="1"/>
    <col min="26" max="26" width="9.42578125" style="2" hidden="1" customWidth="1"/>
    <col min="27" max="27" width="10.28515625" style="2" hidden="1" customWidth="1"/>
    <col min="28" max="28" width="9.140625" style="2" hidden="1" customWidth="1"/>
    <col min="29" max="29" width="9.42578125" style="2" hidden="1" customWidth="1"/>
    <col min="30" max="30" width="9.85546875" style="2" hidden="1" customWidth="1"/>
    <col min="31" max="31" width="9.7109375" style="2" hidden="1" customWidth="1"/>
    <col min="32" max="32" width="9.42578125" style="2" hidden="1" customWidth="1"/>
    <col min="33" max="35" width="9.140625" style="2" hidden="1" customWidth="1"/>
    <col min="36" max="42" width="9.7109375" style="2" hidden="1" customWidth="1"/>
    <col min="43" max="49" width="9.28515625" style="2" hidden="1" customWidth="1"/>
    <col min="50" max="57" width="9.140625" style="2" hidden="1" customWidth="1"/>
    <col min="58" max="59" width="9.5703125" style="2" customWidth="1"/>
    <col min="60" max="60" width="10.42578125" style="2" customWidth="1"/>
    <col min="61" max="16384" width="8.42578125" style="2"/>
  </cols>
  <sheetData>
    <row r="1" spans="1:60" s="5" customFormat="1" ht="24" x14ac:dyDescent="0.2">
      <c r="A1" s="47" t="s">
        <v>50</v>
      </c>
      <c r="B1" s="76"/>
      <c r="C1" s="76"/>
      <c r="D1" s="76"/>
      <c r="E1" s="76"/>
      <c r="F1" s="76"/>
      <c r="G1" s="76"/>
      <c r="H1" s="76"/>
      <c r="I1" s="76"/>
      <c r="J1" s="76"/>
      <c r="K1" s="76"/>
      <c r="L1" s="76"/>
      <c r="M1" s="76"/>
      <c r="N1" s="76"/>
      <c r="O1" s="76"/>
      <c r="P1" s="76"/>
      <c r="Q1" s="76"/>
      <c r="R1" s="76"/>
      <c r="S1" s="76"/>
      <c r="T1" s="76"/>
      <c r="U1" s="76"/>
      <c r="V1" s="76"/>
      <c r="W1" s="76"/>
      <c r="X1" s="76"/>
    </row>
    <row r="2" spans="1:60" s="5" customFormat="1" ht="12.75" x14ac:dyDescent="0.2">
      <c r="A2" s="6" t="s">
        <v>135</v>
      </c>
      <c r="B2" s="77"/>
      <c r="C2" s="77"/>
      <c r="D2" s="77"/>
      <c r="E2" s="77"/>
      <c r="F2" s="77"/>
      <c r="G2" s="77"/>
      <c r="H2" s="77"/>
      <c r="I2" s="77"/>
      <c r="J2" s="77"/>
      <c r="K2" s="77"/>
      <c r="L2" s="77"/>
      <c r="M2" s="77"/>
      <c r="N2" s="77"/>
      <c r="O2" s="77"/>
      <c r="P2" s="77"/>
      <c r="Q2" s="77"/>
      <c r="R2" s="77"/>
      <c r="S2" s="77"/>
      <c r="T2" s="77"/>
      <c r="U2" s="77"/>
      <c r="V2" s="77"/>
      <c r="W2" s="77"/>
      <c r="X2" s="77"/>
    </row>
    <row r="3" spans="1:60" s="11" customFormat="1" ht="25.5" x14ac:dyDescent="0.2">
      <c r="A3" s="74" t="s">
        <v>52</v>
      </c>
      <c r="B3" s="10" t="s">
        <v>95</v>
      </c>
      <c r="C3" s="10" t="e">
        <f>'BAR BB| Open rates'!#REF!</f>
        <v>#REF!</v>
      </c>
      <c r="D3" s="10" t="e">
        <f>'BAR BB| Open rates'!#REF!</f>
        <v>#REF!</v>
      </c>
      <c r="E3" s="10" t="e">
        <f>'BAR BB| Open rates'!#REF!</f>
        <v>#REF!</v>
      </c>
      <c r="F3" s="10" t="e">
        <f>'BAR BB| Open rates'!#REF!</f>
        <v>#REF!</v>
      </c>
      <c r="G3" s="10" t="e">
        <f>'BAR BB| Open rates'!#REF!</f>
        <v>#REF!</v>
      </c>
      <c r="H3" s="10" t="e">
        <f>'BAR BB| Open rates'!#REF!</f>
        <v>#REF!</v>
      </c>
      <c r="I3" s="10" t="e">
        <f>'BAR BB| Open rates'!#REF!</f>
        <v>#REF!</v>
      </c>
      <c r="J3" s="10" t="e">
        <f>'BAR BB| Open rates'!#REF!</f>
        <v>#REF!</v>
      </c>
      <c r="K3" s="10" t="e">
        <f>'BAR BB| Open rates'!#REF!</f>
        <v>#REF!</v>
      </c>
      <c r="L3" s="10" t="e">
        <f>'BAR BB| Open rates'!#REF!</f>
        <v>#REF!</v>
      </c>
      <c r="M3" s="10" t="e">
        <f>'BAR BB| Open rates'!#REF!</f>
        <v>#REF!</v>
      </c>
      <c r="N3" s="10" t="e">
        <f>'BAR BB| Open rates'!#REF!</f>
        <v>#REF!</v>
      </c>
      <c r="O3" s="10" t="e">
        <f>'BAR BB| Open rates'!#REF!</f>
        <v>#REF!</v>
      </c>
      <c r="P3" s="10" t="e">
        <f>'BAR BB| Open rates'!#REF!</f>
        <v>#REF!</v>
      </c>
      <c r="Q3" s="10" t="e">
        <f>'BAR BB| Open rates'!#REF!</f>
        <v>#REF!</v>
      </c>
      <c r="R3" s="10" t="e">
        <f>'BAR BB| Open rates'!#REF!</f>
        <v>#REF!</v>
      </c>
      <c r="S3" s="10" t="e">
        <f>'BAR BB| Open rates'!#REF!</f>
        <v>#REF!</v>
      </c>
      <c r="T3" s="10" t="e">
        <f>'BAR BB| Open rates'!#REF!</f>
        <v>#REF!</v>
      </c>
      <c r="U3" s="10" t="e">
        <f>'BAR BB| Open rates'!#REF!</f>
        <v>#REF!</v>
      </c>
      <c r="V3" s="99" t="e">
        <f>'BAR BB| Open rates'!#REF!</f>
        <v>#REF!</v>
      </c>
      <c r="W3" s="73" t="e">
        <f>'BAR BB| Open rates'!#REF!</f>
        <v>#REF!</v>
      </c>
      <c r="X3" s="73" t="e">
        <f>'BAR BB| Open rates'!#REF!</f>
        <v>#REF!</v>
      </c>
      <c r="Y3" s="73" t="e">
        <f>'BAR BB| Open rates'!#REF!</f>
        <v>#REF!</v>
      </c>
      <c r="Z3" s="73" t="e">
        <f>'BAR BB| Open rates'!#REF!</f>
        <v>#REF!</v>
      </c>
      <c r="AA3" s="73" t="e">
        <f>'BAR BB| Open rates'!#REF!</f>
        <v>#REF!</v>
      </c>
      <c r="AB3" s="73" t="e">
        <f>'BAR BB| Open rates'!#REF!</f>
        <v>#REF!</v>
      </c>
      <c r="AC3" s="73" t="e">
        <f>'BAR BB| Open rates'!#REF!</f>
        <v>#REF!</v>
      </c>
      <c r="AD3" s="73" t="e">
        <f>'BAR BB| Open rates'!#REF!</f>
        <v>#REF!</v>
      </c>
      <c r="AE3" s="73" t="e">
        <f>'BAR BB| Open rates'!#REF!</f>
        <v>#REF!</v>
      </c>
      <c r="AF3" s="73" t="e">
        <f>'BAR BB| Open rates'!#REF!</f>
        <v>#REF!</v>
      </c>
      <c r="AG3" s="73" t="e">
        <f>'BAR BB| Open rates'!#REF!</f>
        <v>#REF!</v>
      </c>
      <c r="AH3" s="73" t="e">
        <f>'BAR BB| Open rates'!#REF!</f>
        <v>#REF!</v>
      </c>
      <c r="AI3" s="73" t="e">
        <f>'BAR BB| Open rates'!#REF!</f>
        <v>#REF!</v>
      </c>
      <c r="AJ3" s="73" t="e">
        <f>'BAR BB| Open rates'!#REF!</f>
        <v>#REF!</v>
      </c>
      <c r="AK3" s="73" t="e">
        <f>'BAR BB| Open rates'!#REF!</f>
        <v>#REF!</v>
      </c>
      <c r="AL3" s="73" t="e">
        <f>'BAR BB| Open rates'!#REF!</f>
        <v>#REF!</v>
      </c>
      <c r="AM3" s="73" t="e">
        <f>'BAR BB| Open rates'!#REF!</f>
        <v>#REF!</v>
      </c>
      <c r="AN3" s="73" t="e">
        <f>'BAR BB| Open rates'!#REF!</f>
        <v>#REF!</v>
      </c>
      <c r="AO3" s="73" t="e">
        <f>'BAR BB| Open rates'!#REF!</f>
        <v>#REF!</v>
      </c>
      <c r="AP3" s="73" t="e">
        <f>'BAR BB| Open rates'!#REF!</f>
        <v>#REF!</v>
      </c>
      <c r="AQ3" s="73" t="e">
        <f>'BAR BB| Open rates'!#REF!</f>
        <v>#REF!</v>
      </c>
      <c r="AR3" s="73" t="e">
        <f>'BAR BB| Open rates'!#REF!</f>
        <v>#REF!</v>
      </c>
      <c r="AS3" s="73" t="e">
        <f>'BAR BB| Open rates'!#REF!</f>
        <v>#REF!</v>
      </c>
      <c r="AT3" s="73" t="e">
        <f>'BAR BB| Open rates'!#REF!</f>
        <v>#REF!</v>
      </c>
      <c r="AU3" s="73" t="e">
        <f>'BAR BB| Open rates'!#REF!</f>
        <v>#REF!</v>
      </c>
      <c r="AV3" s="73" t="e">
        <f>'BAR BB| Open rates'!#REF!</f>
        <v>#REF!</v>
      </c>
      <c r="AW3" s="73" t="e">
        <f>'BAR BB| Open rates'!#REF!</f>
        <v>#REF!</v>
      </c>
      <c r="AX3" s="73" t="e">
        <f>'BAR BB| Open rates'!#REF!</f>
        <v>#REF!</v>
      </c>
      <c r="AY3" s="73" t="e">
        <f>'BAR BB| Open rates'!#REF!</f>
        <v>#REF!</v>
      </c>
      <c r="AZ3" s="73" t="e">
        <f>'BAR BB| Open rates'!#REF!</f>
        <v>#REF!</v>
      </c>
      <c r="BA3" s="73" t="e">
        <f>'BAR BB| Open rates'!#REF!</f>
        <v>#REF!</v>
      </c>
      <c r="BB3" s="73" t="e">
        <f>'BAR BB| Open rates'!#REF!</f>
        <v>#REF!</v>
      </c>
      <c r="BC3" s="73" t="e">
        <f>'BAR BB| Open rates'!#REF!</f>
        <v>#REF!</v>
      </c>
      <c r="BD3" s="73" t="e">
        <f>'BAR BB| Open rates'!#REF!</f>
        <v>#REF!</v>
      </c>
      <c r="BE3" s="73" t="e">
        <f>'BAR BB| Open rates'!#REF!</f>
        <v>#REF!</v>
      </c>
      <c r="BF3" s="73" t="e">
        <f>'BAR BB| Open rates'!#REF!</f>
        <v>#REF!</v>
      </c>
      <c r="BG3" s="73" t="e">
        <f>'BAR BB| Open rates'!#REF!</f>
        <v>#REF!</v>
      </c>
      <c r="BH3" s="73" t="e">
        <f>'BAR BB| Open rates'!#REF!</f>
        <v>#REF!</v>
      </c>
    </row>
    <row r="4" spans="1:60" s="11" customFormat="1" ht="18.75" customHeight="1" x14ac:dyDescent="0.2">
      <c r="A4" s="8"/>
      <c r="B4" s="98"/>
      <c r="C4" s="98"/>
      <c r="D4" s="98"/>
      <c r="E4" s="98"/>
      <c r="F4" s="98"/>
      <c r="G4" s="98"/>
      <c r="H4" s="98"/>
      <c r="I4" s="98"/>
      <c r="J4" s="98"/>
      <c r="K4" s="98"/>
      <c r="L4" s="98"/>
      <c r="M4" s="98"/>
      <c r="N4" s="98"/>
      <c r="O4" s="98"/>
      <c r="P4" s="98"/>
      <c r="Q4" s="98"/>
      <c r="R4" s="98"/>
      <c r="S4" s="98"/>
      <c r="T4" s="98"/>
      <c r="U4" s="98"/>
      <c r="V4" s="98"/>
      <c r="W4" s="73" t="e">
        <f>'BAR BB| Open rates'!#REF!</f>
        <v>#REF!</v>
      </c>
      <c r="X4" s="73" t="e">
        <f>'BAR BB| Open rates'!#REF!</f>
        <v>#REF!</v>
      </c>
      <c r="Y4" s="73" t="e">
        <f>'BAR BB| Open rates'!#REF!</f>
        <v>#REF!</v>
      </c>
      <c r="Z4" s="73" t="e">
        <f>'BAR BB| Open rates'!#REF!</f>
        <v>#REF!</v>
      </c>
      <c r="AA4" s="73" t="e">
        <f>'BAR BB| Open rates'!#REF!</f>
        <v>#REF!</v>
      </c>
      <c r="AB4" s="73" t="e">
        <f>'BAR BB| Open rates'!#REF!</f>
        <v>#REF!</v>
      </c>
      <c r="AC4" s="73" t="e">
        <f>'BAR BB| Open rates'!#REF!</f>
        <v>#REF!</v>
      </c>
      <c r="AD4" s="73" t="e">
        <f>'BAR BB| Open rates'!#REF!</f>
        <v>#REF!</v>
      </c>
      <c r="AE4" s="73" t="e">
        <f>'BAR BB| Open rates'!#REF!</f>
        <v>#REF!</v>
      </c>
      <c r="AF4" s="73" t="e">
        <f>'BAR BB| Open rates'!#REF!</f>
        <v>#REF!</v>
      </c>
      <c r="AG4" s="73" t="e">
        <f>'BAR BB| Open rates'!#REF!</f>
        <v>#REF!</v>
      </c>
      <c r="AH4" s="73" t="e">
        <f>'BAR BB| Open rates'!#REF!</f>
        <v>#REF!</v>
      </c>
      <c r="AI4" s="73" t="e">
        <f>'BAR BB| Open rates'!#REF!</f>
        <v>#REF!</v>
      </c>
      <c r="AJ4" s="73" t="e">
        <f>'BAR BB| Open rates'!#REF!</f>
        <v>#REF!</v>
      </c>
      <c r="AK4" s="73" t="e">
        <f>'BAR BB| Open rates'!#REF!</f>
        <v>#REF!</v>
      </c>
      <c r="AL4" s="73" t="e">
        <f>'BAR BB| Open rates'!#REF!</f>
        <v>#REF!</v>
      </c>
      <c r="AM4" s="73" t="e">
        <f>'BAR BB| Open rates'!#REF!</f>
        <v>#REF!</v>
      </c>
      <c r="AN4" s="73" t="e">
        <f>'BAR BB| Open rates'!#REF!</f>
        <v>#REF!</v>
      </c>
      <c r="AO4" s="73" t="e">
        <f>'BAR BB| Open rates'!#REF!</f>
        <v>#REF!</v>
      </c>
      <c r="AP4" s="73" t="e">
        <f>'BAR BB| Open rates'!#REF!</f>
        <v>#REF!</v>
      </c>
      <c r="AQ4" s="73" t="e">
        <f>'BAR BB| Open rates'!#REF!</f>
        <v>#REF!</v>
      </c>
      <c r="AR4" s="73" t="e">
        <f>'BAR BB| Open rates'!#REF!</f>
        <v>#REF!</v>
      </c>
      <c r="AS4" s="73" t="e">
        <f>'BAR BB| Open rates'!#REF!</f>
        <v>#REF!</v>
      </c>
      <c r="AT4" s="73" t="e">
        <f>'BAR BB| Open rates'!#REF!</f>
        <v>#REF!</v>
      </c>
      <c r="AU4" s="73" t="e">
        <f>'BAR BB| Open rates'!#REF!</f>
        <v>#REF!</v>
      </c>
      <c r="AV4" s="73" t="e">
        <f>'BAR BB| Open rates'!#REF!</f>
        <v>#REF!</v>
      </c>
      <c r="AW4" s="73" t="e">
        <f>'BAR BB| Open rates'!#REF!</f>
        <v>#REF!</v>
      </c>
      <c r="AX4" s="73" t="e">
        <f>'BAR BB| Open rates'!#REF!</f>
        <v>#REF!</v>
      </c>
      <c r="AY4" s="73" t="e">
        <f>'BAR BB| Open rates'!#REF!</f>
        <v>#REF!</v>
      </c>
      <c r="AZ4" s="73" t="e">
        <f>'BAR BB| Open rates'!#REF!</f>
        <v>#REF!</v>
      </c>
      <c r="BA4" s="73" t="e">
        <f>'BAR BB| Open rates'!#REF!</f>
        <v>#REF!</v>
      </c>
      <c r="BB4" s="73" t="e">
        <f>'BAR BB| Open rates'!#REF!</f>
        <v>#REF!</v>
      </c>
      <c r="BC4" s="73" t="e">
        <f>'BAR BB| Open rates'!#REF!</f>
        <v>#REF!</v>
      </c>
      <c r="BD4" s="73" t="e">
        <f>'BAR BB| Open rates'!#REF!</f>
        <v>#REF!</v>
      </c>
      <c r="BE4" s="73" t="e">
        <f>'BAR BB| Open rates'!#REF!</f>
        <v>#REF!</v>
      </c>
      <c r="BF4" s="73" t="e">
        <f>'BAR BB| Open rates'!#REF!</f>
        <v>#REF!</v>
      </c>
      <c r="BG4" s="73" t="e">
        <f>'BAR BB| Open rates'!#REF!</f>
        <v>#REF!</v>
      </c>
      <c r="BH4" s="73" t="e">
        <f>'BAR BB| Open rates'!#REF!</f>
        <v>#REF!</v>
      </c>
    </row>
    <row r="5" spans="1:60" s="14" customFormat="1" ht="12" customHeight="1" x14ac:dyDescent="0.2">
      <c r="A5" s="33" t="s">
        <v>53</v>
      </c>
    </row>
    <row r="6" spans="1:60" s="14" customFormat="1" ht="12" customHeight="1" x14ac:dyDescent="0.2">
      <c r="A6" s="42">
        <v>1</v>
      </c>
      <c r="B6" s="33" t="e">
        <f>'BAR BB| Open rates'!#REF!</f>
        <v>#REF!</v>
      </c>
      <c r="C6" s="33" t="e">
        <f>'BAR BB| Open rates'!#REF!</f>
        <v>#REF!</v>
      </c>
      <c r="D6" s="33" t="e">
        <f>'BAR BB| Open rates'!#REF!</f>
        <v>#REF!</v>
      </c>
      <c r="E6" s="33" t="e">
        <f>'BAR BB| Open rates'!#REF!</f>
        <v>#REF!</v>
      </c>
      <c r="F6" s="33" t="e">
        <f>'BAR BB| Open rates'!#REF!</f>
        <v>#REF!</v>
      </c>
      <c r="G6" s="33" t="e">
        <f>'BAR BB| Open rates'!#REF!</f>
        <v>#REF!</v>
      </c>
      <c r="H6" s="33" t="e">
        <f>'BAR BB| Open rates'!#REF!</f>
        <v>#REF!</v>
      </c>
      <c r="I6" s="33" t="e">
        <f>'BAR BB| Open rates'!#REF!</f>
        <v>#REF!</v>
      </c>
      <c r="J6" s="33" t="e">
        <f>'BAR BB| Open rates'!#REF!</f>
        <v>#REF!</v>
      </c>
      <c r="K6" s="33" t="e">
        <f>'BAR BB| Open rates'!#REF!</f>
        <v>#REF!</v>
      </c>
      <c r="L6" s="33" t="e">
        <f>'BAR BB| Open rates'!#REF!</f>
        <v>#REF!</v>
      </c>
      <c r="M6" s="33" t="e">
        <f>'BAR BB| Open rates'!#REF!</f>
        <v>#REF!</v>
      </c>
      <c r="N6" s="33" t="e">
        <f>'BAR BB| Open rates'!#REF!</f>
        <v>#REF!</v>
      </c>
      <c r="O6" s="33" t="e">
        <f>'BAR BB| Open rates'!#REF!</f>
        <v>#REF!</v>
      </c>
      <c r="P6" s="33" t="e">
        <f>'BAR BB| Open rates'!#REF!</f>
        <v>#REF!</v>
      </c>
      <c r="Q6" s="33" t="e">
        <f>'BAR BB| Open rates'!#REF!</f>
        <v>#REF!</v>
      </c>
      <c r="R6" s="33" t="e">
        <f>'BAR BB| Open rates'!#REF!</f>
        <v>#REF!</v>
      </c>
      <c r="S6" s="33" t="e">
        <f>'BAR BB| Open rates'!#REF!</f>
        <v>#REF!</v>
      </c>
      <c r="T6" s="33" t="e">
        <f>'BAR BB| Open rates'!#REF!</f>
        <v>#REF!</v>
      </c>
      <c r="U6" s="33" t="e">
        <f>'BAR BB| Open rates'!#REF!</f>
        <v>#REF!</v>
      </c>
      <c r="V6" s="33" t="e">
        <f>'BAR BB| Open rates'!#REF!</f>
        <v>#REF!</v>
      </c>
      <c r="W6" s="33" t="e">
        <f>'BAR BB| Open rates'!#REF!</f>
        <v>#REF!</v>
      </c>
      <c r="X6" s="33" t="e">
        <f>'BAR BB| Open rates'!#REF!</f>
        <v>#REF!</v>
      </c>
      <c r="Y6" s="33" t="e">
        <f>'BAR BB| Open rates'!#REF!</f>
        <v>#REF!</v>
      </c>
      <c r="Z6" s="33" t="e">
        <f>'BAR BB| Open rates'!#REF!</f>
        <v>#REF!</v>
      </c>
      <c r="AA6" s="33" t="e">
        <f>'BAR BB| Open rates'!#REF!</f>
        <v>#REF!</v>
      </c>
      <c r="AB6" s="33" t="e">
        <f>'BAR BB| Open rates'!#REF!</f>
        <v>#REF!</v>
      </c>
      <c r="AC6" s="33" t="e">
        <f>'BAR BB| Open rates'!#REF!</f>
        <v>#REF!</v>
      </c>
      <c r="AD6" s="33" t="e">
        <f>'BAR BB| Open rates'!#REF!</f>
        <v>#REF!</v>
      </c>
      <c r="AE6" s="33" t="e">
        <f>'BAR BB| Open rates'!#REF!</f>
        <v>#REF!</v>
      </c>
      <c r="AF6" s="33" t="e">
        <f>'BAR BB| Open rates'!#REF!</f>
        <v>#REF!</v>
      </c>
      <c r="AG6" s="33" t="e">
        <f>'BAR BB| Open rates'!#REF!</f>
        <v>#REF!</v>
      </c>
      <c r="AH6" s="33" t="e">
        <f>'BAR BB| Open rates'!#REF!</f>
        <v>#REF!</v>
      </c>
      <c r="AI6" s="33" t="e">
        <f>'BAR BB| Open rates'!#REF!</f>
        <v>#REF!</v>
      </c>
      <c r="AJ6" s="33" t="e">
        <f>'BAR BB| Open rates'!#REF!</f>
        <v>#REF!</v>
      </c>
      <c r="AK6" s="33" t="e">
        <f>'BAR BB| Open rates'!#REF!</f>
        <v>#REF!</v>
      </c>
      <c r="AL6" s="33" t="e">
        <f>'BAR BB| Open rates'!#REF!</f>
        <v>#REF!</v>
      </c>
      <c r="AM6" s="33" t="e">
        <f>'BAR BB| Open rates'!#REF!</f>
        <v>#REF!</v>
      </c>
      <c r="AN6" s="33" t="e">
        <f>'BAR BB| Open rates'!#REF!</f>
        <v>#REF!</v>
      </c>
      <c r="AO6" s="33" t="e">
        <f>'BAR BB| Open rates'!#REF!</f>
        <v>#REF!</v>
      </c>
      <c r="AP6" s="33" t="e">
        <f>'BAR BB| Open rates'!#REF!</f>
        <v>#REF!</v>
      </c>
      <c r="AQ6" s="33" t="e">
        <f>'BAR BB| Open rates'!#REF!</f>
        <v>#REF!</v>
      </c>
      <c r="AR6" s="33" t="e">
        <f>'BAR BB| Open rates'!#REF!</f>
        <v>#REF!</v>
      </c>
      <c r="AS6" s="33" t="e">
        <f>'BAR BB| Open rates'!#REF!</f>
        <v>#REF!</v>
      </c>
      <c r="AT6" s="33" t="e">
        <f>'BAR BB| Open rates'!#REF!</f>
        <v>#REF!</v>
      </c>
      <c r="AU6" s="33" t="e">
        <f>'BAR BB| Open rates'!#REF!</f>
        <v>#REF!</v>
      </c>
      <c r="AV6" s="33" t="e">
        <f>'BAR BB| Open rates'!#REF!</f>
        <v>#REF!</v>
      </c>
      <c r="AW6" s="33" t="e">
        <f>'BAR BB| Open rates'!#REF!</f>
        <v>#REF!</v>
      </c>
      <c r="AX6" s="33" t="e">
        <f>'BAR BB| Open rates'!#REF!</f>
        <v>#REF!</v>
      </c>
      <c r="AY6" s="33" t="e">
        <f>'BAR BB| Open rates'!#REF!</f>
        <v>#REF!</v>
      </c>
      <c r="AZ6" s="33" t="e">
        <f>'BAR BB| Open rates'!#REF!</f>
        <v>#REF!</v>
      </c>
      <c r="BA6" s="33" t="e">
        <f>'BAR BB| Open rates'!#REF!</f>
        <v>#REF!</v>
      </c>
      <c r="BB6" s="33" t="e">
        <f>'BAR BB| Open rates'!#REF!</f>
        <v>#REF!</v>
      </c>
      <c r="BC6" s="33" t="e">
        <f>'BAR BB| Open rates'!#REF!</f>
        <v>#REF!</v>
      </c>
      <c r="BD6" s="33" t="e">
        <f>'BAR BB| Open rates'!#REF!</f>
        <v>#REF!</v>
      </c>
      <c r="BE6" s="33" t="e">
        <f>'BAR BB| Open rates'!#REF!</f>
        <v>#REF!</v>
      </c>
      <c r="BF6" s="33" t="e">
        <f>'BAR BB| Open rates'!#REF!</f>
        <v>#REF!</v>
      </c>
      <c r="BG6" s="33" t="e">
        <f>'BAR BB| Open rates'!#REF!</f>
        <v>#REF!</v>
      </c>
      <c r="BH6" s="33" t="e">
        <f>'BAR BB| Open rates'!#REF!</f>
        <v>#REF!</v>
      </c>
    </row>
    <row r="7" spans="1:60" s="14" customFormat="1" ht="12" customHeight="1" x14ac:dyDescent="0.2">
      <c r="A7" s="42">
        <v>2</v>
      </c>
      <c r="B7" s="33" t="e">
        <f>'BAR BB| Open rates'!#REF!</f>
        <v>#REF!</v>
      </c>
      <c r="C7" s="33" t="e">
        <f>'BAR BB| Open rates'!#REF!</f>
        <v>#REF!</v>
      </c>
      <c r="D7" s="33" t="e">
        <f>'BAR BB| Open rates'!#REF!</f>
        <v>#REF!</v>
      </c>
      <c r="E7" s="33" t="e">
        <f>'BAR BB| Open rates'!#REF!</f>
        <v>#REF!</v>
      </c>
      <c r="F7" s="33" t="e">
        <f>'BAR BB| Open rates'!#REF!</f>
        <v>#REF!</v>
      </c>
      <c r="G7" s="33" t="e">
        <f>'BAR BB| Open rates'!#REF!</f>
        <v>#REF!</v>
      </c>
      <c r="H7" s="33" t="e">
        <f>'BAR BB| Open rates'!#REF!</f>
        <v>#REF!</v>
      </c>
      <c r="I7" s="33" t="e">
        <f>'BAR BB| Open rates'!#REF!</f>
        <v>#REF!</v>
      </c>
      <c r="J7" s="33" t="e">
        <f>'BAR BB| Open rates'!#REF!</f>
        <v>#REF!</v>
      </c>
      <c r="K7" s="33" t="e">
        <f>'BAR BB| Open rates'!#REF!</f>
        <v>#REF!</v>
      </c>
      <c r="L7" s="33" t="e">
        <f>'BAR BB| Open rates'!#REF!</f>
        <v>#REF!</v>
      </c>
      <c r="M7" s="33" t="e">
        <f>'BAR BB| Open rates'!#REF!</f>
        <v>#REF!</v>
      </c>
      <c r="N7" s="33" t="e">
        <f>'BAR BB| Open rates'!#REF!</f>
        <v>#REF!</v>
      </c>
      <c r="O7" s="33" t="e">
        <f>'BAR BB| Open rates'!#REF!</f>
        <v>#REF!</v>
      </c>
      <c r="P7" s="33" t="e">
        <f>'BAR BB| Open rates'!#REF!</f>
        <v>#REF!</v>
      </c>
      <c r="Q7" s="33" t="e">
        <f>'BAR BB| Open rates'!#REF!</f>
        <v>#REF!</v>
      </c>
      <c r="R7" s="33" t="e">
        <f>'BAR BB| Open rates'!#REF!</f>
        <v>#REF!</v>
      </c>
      <c r="S7" s="33" t="e">
        <f>'BAR BB| Open rates'!#REF!</f>
        <v>#REF!</v>
      </c>
      <c r="T7" s="33" t="e">
        <f>'BAR BB| Open rates'!#REF!</f>
        <v>#REF!</v>
      </c>
      <c r="U7" s="33" t="e">
        <f>'BAR BB| Open rates'!#REF!</f>
        <v>#REF!</v>
      </c>
      <c r="V7" s="33" t="e">
        <f>'BAR BB| Open rates'!#REF!</f>
        <v>#REF!</v>
      </c>
      <c r="W7" s="33" t="e">
        <f>'BAR BB| Open rates'!#REF!</f>
        <v>#REF!</v>
      </c>
      <c r="X7" s="33" t="e">
        <f>'BAR BB| Open rates'!#REF!</f>
        <v>#REF!</v>
      </c>
      <c r="Y7" s="33" t="e">
        <f>'BAR BB| Open rates'!#REF!</f>
        <v>#REF!</v>
      </c>
      <c r="Z7" s="33" t="e">
        <f>'BAR BB| Open rates'!#REF!</f>
        <v>#REF!</v>
      </c>
      <c r="AA7" s="33" t="e">
        <f>'BAR BB| Open rates'!#REF!</f>
        <v>#REF!</v>
      </c>
      <c r="AB7" s="33" t="e">
        <f>'BAR BB| Open rates'!#REF!</f>
        <v>#REF!</v>
      </c>
      <c r="AC7" s="33" t="e">
        <f>'BAR BB| Open rates'!#REF!</f>
        <v>#REF!</v>
      </c>
      <c r="AD7" s="33" t="e">
        <f>'BAR BB| Open rates'!#REF!</f>
        <v>#REF!</v>
      </c>
      <c r="AE7" s="33" t="e">
        <f>'BAR BB| Open rates'!#REF!</f>
        <v>#REF!</v>
      </c>
      <c r="AF7" s="33" t="e">
        <f>'BAR BB| Open rates'!#REF!</f>
        <v>#REF!</v>
      </c>
      <c r="AG7" s="33" t="e">
        <f>'BAR BB| Open rates'!#REF!</f>
        <v>#REF!</v>
      </c>
      <c r="AH7" s="33" t="e">
        <f>'BAR BB| Open rates'!#REF!</f>
        <v>#REF!</v>
      </c>
      <c r="AI7" s="33" t="e">
        <f>'BAR BB| Open rates'!#REF!</f>
        <v>#REF!</v>
      </c>
      <c r="AJ7" s="33" t="e">
        <f>'BAR BB| Open rates'!#REF!</f>
        <v>#REF!</v>
      </c>
      <c r="AK7" s="33" t="e">
        <f>'BAR BB| Open rates'!#REF!</f>
        <v>#REF!</v>
      </c>
      <c r="AL7" s="33" t="e">
        <f>'BAR BB| Open rates'!#REF!</f>
        <v>#REF!</v>
      </c>
      <c r="AM7" s="33" t="e">
        <f>'BAR BB| Open rates'!#REF!</f>
        <v>#REF!</v>
      </c>
      <c r="AN7" s="33" t="e">
        <f>'BAR BB| Open rates'!#REF!</f>
        <v>#REF!</v>
      </c>
      <c r="AO7" s="33" t="e">
        <f>'BAR BB| Open rates'!#REF!</f>
        <v>#REF!</v>
      </c>
      <c r="AP7" s="33" t="e">
        <f>'BAR BB| Open rates'!#REF!</f>
        <v>#REF!</v>
      </c>
      <c r="AQ7" s="33" t="e">
        <f>'BAR BB| Open rates'!#REF!</f>
        <v>#REF!</v>
      </c>
      <c r="AR7" s="33" t="e">
        <f>'BAR BB| Open rates'!#REF!</f>
        <v>#REF!</v>
      </c>
      <c r="AS7" s="33" t="e">
        <f>'BAR BB| Open rates'!#REF!</f>
        <v>#REF!</v>
      </c>
      <c r="AT7" s="33" t="e">
        <f>'BAR BB| Open rates'!#REF!</f>
        <v>#REF!</v>
      </c>
      <c r="AU7" s="33" t="e">
        <f>'BAR BB| Open rates'!#REF!</f>
        <v>#REF!</v>
      </c>
      <c r="AV7" s="33" t="e">
        <f>'BAR BB| Open rates'!#REF!</f>
        <v>#REF!</v>
      </c>
      <c r="AW7" s="33" t="e">
        <f>'BAR BB| Open rates'!#REF!</f>
        <v>#REF!</v>
      </c>
      <c r="AX7" s="33" t="e">
        <f>'BAR BB| Open rates'!#REF!</f>
        <v>#REF!</v>
      </c>
      <c r="AY7" s="33" t="e">
        <f>'BAR BB| Open rates'!#REF!</f>
        <v>#REF!</v>
      </c>
      <c r="AZ7" s="33" t="e">
        <f>'BAR BB| Open rates'!#REF!</f>
        <v>#REF!</v>
      </c>
      <c r="BA7" s="33" t="e">
        <f>'BAR BB| Open rates'!#REF!</f>
        <v>#REF!</v>
      </c>
      <c r="BB7" s="33" t="e">
        <f>'BAR BB| Open rates'!#REF!</f>
        <v>#REF!</v>
      </c>
      <c r="BC7" s="33" t="e">
        <f>'BAR BB| Open rates'!#REF!</f>
        <v>#REF!</v>
      </c>
      <c r="BD7" s="33" t="e">
        <f>'BAR BB| Open rates'!#REF!</f>
        <v>#REF!</v>
      </c>
      <c r="BE7" s="33" t="e">
        <f>'BAR BB| Open rates'!#REF!</f>
        <v>#REF!</v>
      </c>
      <c r="BF7" s="33" t="e">
        <f>'BAR BB| Open rates'!#REF!</f>
        <v>#REF!</v>
      </c>
      <c r="BG7" s="33" t="e">
        <f>'BAR BB| Open rates'!#REF!</f>
        <v>#REF!</v>
      </c>
      <c r="BH7" s="33" t="e">
        <f>'BAR BB| Open rates'!#REF!</f>
        <v>#REF!</v>
      </c>
    </row>
    <row r="8" spans="1:60" s="14" customFormat="1" ht="12" customHeight="1" x14ac:dyDescent="0.2">
      <c r="A8" s="33" t="s">
        <v>54</v>
      </c>
    </row>
    <row r="9" spans="1:60" s="14" customFormat="1" ht="12" customHeight="1" x14ac:dyDescent="0.2">
      <c r="A9" s="42">
        <v>1</v>
      </c>
      <c r="B9" s="33" t="e">
        <f>'BAR BB| Open rates'!#REF!</f>
        <v>#REF!</v>
      </c>
      <c r="C9" s="33" t="e">
        <f>'BAR BB| Open rates'!#REF!</f>
        <v>#REF!</v>
      </c>
      <c r="D9" s="33" t="e">
        <f>'BAR BB| Open rates'!#REF!</f>
        <v>#REF!</v>
      </c>
      <c r="E9" s="33" t="e">
        <f>'BAR BB| Open rates'!#REF!</f>
        <v>#REF!</v>
      </c>
      <c r="F9" s="33" t="e">
        <f>'BAR BB| Open rates'!#REF!</f>
        <v>#REF!</v>
      </c>
      <c r="G9" s="33" t="e">
        <f>'BAR BB| Open rates'!#REF!</f>
        <v>#REF!</v>
      </c>
      <c r="H9" s="33" t="e">
        <f>'BAR BB| Open rates'!#REF!</f>
        <v>#REF!</v>
      </c>
      <c r="I9" s="33" t="e">
        <f>'BAR BB| Open rates'!#REF!</f>
        <v>#REF!</v>
      </c>
      <c r="J9" s="33" t="e">
        <f>'BAR BB| Open rates'!#REF!</f>
        <v>#REF!</v>
      </c>
      <c r="K9" s="33" t="e">
        <f>'BAR BB| Open rates'!#REF!</f>
        <v>#REF!</v>
      </c>
      <c r="L9" s="33" t="e">
        <f>'BAR BB| Open rates'!#REF!</f>
        <v>#REF!</v>
      </c>
      <c r="M9" s="33" t="e">
        <f>'BAR BB| Open rates'!#REF!</f>
        <v>#REF!</v>
      </c>
      <c r="N9" s="33" t="e">
        <f>'BAR BB| Open rates'!#REF!</f>
        <v>#REF!</v>
      </c>
      <c r="O9" s="33" t="e">
        <f>'BAR BB| Open rates'!#REF!</f>
        <v>#REF!</v>
      </c>
      <c r="P9" s="33" t="e">
        <f>'BAR BB| Open rates'!#REF!</f>
        <v>#REF!</v>
      </c>
      <c r="Q9" s="33" t="e">
        <f>'BAR BB| Open rates'!#REF!</f>
        <v>#REF!</v>
      </c>
      <c r="R9" s="33" t="e">
        <f>'BAR BB| Open rates'!#REF!</f>
        <v>#REF!</v>
      </c>
      <c r="S9" s="33" t="e">
        <f>'BAR BB| Open rates'!#REF!</f>
        <v>#REF!</v>
      </c>
      <c r="T9" s="33" t="e">
        <f>'BAR BB| Open rates'!#REF!</f>
        <v>#REF!</v>
      </c>
      <c r="U9" s="33" t="e">
        <f>'BAR BB| Open rates'!#REF!</f>
        <v>#REF!</v>
      </c>
      <c r="V9" s="33" t="e">
        <f>'BAR BB| Open rates'!#REF!</f>
        <v>#REF!</v>
      </c>
      <c r="W9" s="33" t="e">
        <f>'BAR BB| Open rates'!#REF!</f>
        <v>#REF!</v>
      </c>
      <c r="X9" s="33" t="e">
        <f>'BAR BB| Open rates'!#REF!</f>
        <v>#REF!</v>
      </c>
      <c r="Y9" s="33" t="e">
        <f>'BAR BB| Open rates'!#REF!</f>
        <v>#REF!</v>
      </c>
      <c r="Z9" s="33" t="e">
        <f>'BAR BB| Open rates'!#REF!</f>
        <v>#REF!</v>
      </c>
      <c r="AA9" s="33" t="e">
        <f>'BAR BB| Open rates'!#REF!</f>
        <v>#REF!</v>
      </c>
      <c r="AB9" s="33" t="e">
        <f>'BAR BB| Open rates'!#REF!</f>
        <v>#REF!</v>
      </c>
      <c r="AC9" s="33" t="e">
        <f>'BAR BB| Open rates'!#REF!</f>
        <v>#REF!</v>
      </c>
      <c r="AD9" s="33" t="e">
        <f>'BAR BB| Open rates'!#REF!</f>
        <v>#REF!</v>
      </c>
      <c r="AE9" s="33" t="e">
        <f>'BAR BB| Open rates'!#REF!</f>
        <v>#REF!</v>
      </c>
      <c r="AF9" s="33" t="e">
        <f>'BAR BB| Open rates'!#REF!</f>
        <v>#REF!</v>
      </c>
      <c r="AG9" s="33" t="e">
        <f>'BAR BB| Open rates'!#REF!</f>
        <v>#REF!</v>
      </c>
      <c r="AH9" s="33" t="e">
        <f>'BAR BB| Open rates'!#REF!</f>
        <v>#REF!</v>
      </c>
      <c r="AI9" s="33" t="e">
        <f>'BAR BB| Open rates'!#REF!</f>
        <v>#REF!</v>
      </c>
      <c r="AJ9" s="33" t="e">
        <f>'BAR BB| Open rates'!#REF!</f>
        <v>#REF!</v>
      </c>
      <c r="AK9" s="33" t="e">
        <f>'BAR BB| Open rates'!#REF!</f>
        <v>#REF!</v>
      </c>
      <c r="AL9" s="33" t="e">
        <f>'BAR BB| Open rates'!#REF!</f>
        <v>#REF!</v>
      </c>
      <c r="AM9" s="33" t="e">
        <f>'BAR BB| Open rates'!#REF!</f>
        <v>#REF!</v>
      </c>
      <c r="AN9" s="33" t="e">
        <f>'BAR BB| Open rates'!#REF!</f>
        <v>#REF!</v>
      </c>
      <c r="AO9" s="33" t="e">
        <f>'BAR BB| Open rates'!#REF!</f>
        <v>#REF!</v>
      </c>
      <c r="AP9" s="33" t="e">
        <f>'BAR BB| Open rates'!#REF!</f>
        <v>#REF!</v>
      </c>
      <c r="AQ9" s="33" t="e">
        <f>'BAR BB| Open rates'!#REF!</f>
        <v>#REF!</v>
      </c>
      <c r="AR9" s="33" t="e">
        <f>'BAR BB| Open rates'!#REF!</f>
        <v>#REF!</v>
      </c>
      <c r="AS9" s="33" t="e">
        <f>'BAR BB| Open rates'!#REF!</f>
        <v>#REF!</v>
      </c>
      <c r="AT9" s="33" t="e">
        <f>'BAR BB| Open rates'!#REF!</f>
        <v>#REF!</v>
      </c>
      <c r="AU9" s="33" t="e">
        <f>'BAR BB| Open rates'!#REF!</f>
        <v>#REF!</v>
      </c>
      <c r="AV9" s="33" t="e">
        <f>'BAR BB| Open rates'!#REF!</f>
        <v>#REF!</v>
      </c>
      <c r="AW9" s="33" t="e">
        <f>'BAR BB| Open rates'!#REF!</f>
        <v>#REF!</v>
      </c>
      <c r="AX9" s="33" t="e">
        <f>'BAR BB| Open rates'!#REF!</f>
        <v>#REF!</v>
      </c>
      <c r="AY9" s="33" t="e">
        <f>'BAR BB| Open rates'!#REF!</f>
        <v>#REF!</v>
      </c>
      <c r="AZ9" s="33" t="e">
        <f>'BAR BB| Open rates'!#REF!</f>
        <v>#REF!</v>
      </c>
      <c r="BA9" s="33" t="e">
        <f>'BAR BB| Open rates'!#REF!</f>
        <v>#REF!</v>
      </c>
      <c r="BB9" s="33" t="e">
        <f>'BAR BB| Open rates'!#REF!</f>
        <v>#REF!</v>
      </c>
      <c r="BC9" s="33" t="e">
        <f>'BAR BB| Open rates'!#REF!</f>
        <v>#REF!</v>
      </c>
      <c r="BD9" s="33" t="e">
        <f>'BAR BB| Open rates'!#REF!</f>
        <v>#REF!</v>
      </c>
      <c r="BE9" s="33" t="e">
        <f>'BAR BB| Open rates'!#REF!</f>
        <v>#REF!</v>
      </c>
      <c r="BF9" s="33" t="e">
        <f>'BAR BB| Open rates'!#REF!</f>
        <v>#REF!</v>
      </c>
      <c r="BG9" s="33" t="e">
        <f>'BAR BB| Open rates'!#REF!</f>
        <v>#REF!</v>
      </c>
      <c r="BH9" s="33" t="e">
        <f>'BAR BB| Open rates'!#REF!</f>
        <v>#REF!</v>
      </c>
    </row>
    <row r="10" spans="1:60" s="14" customFormat="1" ht="12" customHeight="1" x14ac:dyDescent="0.2">
      <c r="A10" s="42">
        <v>2</v>
      </c>
      <c r="B10" s="33" t="e">
        <f>'BAR BB| Open rates'!#REF!</f>
        <v>#REF!</v>
      </c>
      <c r="C10" s="33" t="e">
        <f>'BAR BB| Open rates'!#REF!</f>
        <v>#REF!</v>
      </c>
      <c r="D10" s="33" t="e">
        <f>'BAR BB| Open rates'!#REF!</f>
        <v>#REF!</v>
      </c>
      <c r="E10" s="33" t="e">
        <f>'BAR BB| Open rates'!#REF!</f>
        <v>#REF!</v>
      </c>
      <c r="F10" s="33" t="e">
        <f>'BAR BB| Open rates'!#REF!</f>
        <v>#REF!</v>
      </c>
      <c r="G10" s="33" t="e">
        <f>'BAR BB| Open rates'!#REF!</f>
        <v>#REF!</v>
      </c>
      <c r="H10" s="33" t="e">
        <f>'BAR BB| Open rates'!#REF!</f>
        <v>#REF!</v>
      </c>
      <c r="I10" s="33" t="e">
        <f>'BAR BB| Open rates'!#REF!</f>
        <v>#REF!</v>
      </c>
      <c r="J10" s="33" t="e">
        <f>'BAR BB| Open rates'!#REF!</f>
        <v>#REF!</v>
      </c>
      <c r="K10" s="33" t="e">
        <f>'BAR BB| Open rates'!#REF!</f>
        <v>#REF!</v>
      </c>
      <c r="L10" s="33" t="e">
        <f>'BAR BB| Open rates'!#REF!</f>
        <v>#REF!</v>
      </c>
      <c r="M10" s="33" t="e">
        <f>'BAR BB| Open rates'!#REF!</f>
        <v>#REF!</v>
      </c>
      <c r="N10" s="33" t="e">
        <f>'BAR BB| Open rates'!#REF!</f>
        <v>#REF!</v>
      </c>
      <c r="O10" s="33" t="e">
        <f>'BAR BB| Open rates'!#REF!</f>
        <v>#REF!</v>
      </c>
      <c r="P10" s="33" t="e">
        <f>'BAR BB| Open rates'!#REF!</f>
        <v>#REF!</v>
      </c>
      <c r="Q10" s="33" t="e">
        <f>'BAR BB| Open rates'!#REF!</f>
        <v>#REF!</v>
      </c>
      <c r="R10" s="33" t="e">
        <f>'BAR BB| Open rates'!#REF!</f>
        <v>#REF!</v>
      </c>
      <c r="S10" s="33" t="e">
        <f>'BAR BB| Open rates'!#REF!</f>
        <v>#REF!</v>
      </c>
      <c r="T10" s="33" t="e">
        <f>'BAR BB| Open rates'!#REF!</f>
        <v>#REF!</v>
      </c>
      <c r="U10" s="33" t="e">
        <f>'BAR BB| Open rates'!#REF!</f>
        <v>#REF!</v>
      </c>
      <c r="V10" s="33" t="e">
        <f>'BAR BB| Open rates'!#REF!</f>
        <v>#REF!</v>
      </c>
      <c r="W10" s="33" t="e">
        <f>'BAR BB| Open rates'!#REF!</f>
        <v>#REF!</v>
      </c>
      <c r="X10" s="33" t="e">
        <f>'BAR BB| Open rates'!#REF!</f>
        <v>#REF!</v>
      </c>
      <c r="Y10" s="33" t="e">
        <f>'BAR BB| Open rates'!#REF!</f>
        <v>#REF!</v>
      </c>
      <c r="Z10" s="33" t="e">
        <f>'BAR BB| Open rates'!#REF!</f>
        <v>#REF!</v>
      </c>
      <c r="AA10" s="33" t="e">
        <f>'BAR BB| Open rates'!#REF!</f>
        <v>#REF!</v>
      </c>
      <c r="AB10" s="33" t="e">
        <f>'BAR BB| Open rates'!#REF!</f>
        <v>#REF!</v>
      </c>
      <c r="AC10" s="33" t="e">
        <f>'BAR BB| Open rates'!#REF!</f>
        <v>#REF!</v>
      </c>
      <c r="AD10" s="33" t="e">
        <f>'BAR BB| Open rates'!#REF!</f>
        <v>#REF!</v>
      </c>
      <c r="AE10" s="33" t="e">
        <f>'BAR BB| Open rates'!#REF!</f>
        <v>#REF!</v>
      </c>
      <c r="AF10" s="33" t="e">
        <f>'BAR BB| Open rates'!#REF!</f>
        <v>#REF!</v>
      </c>
      <c r="AG10" s="33" t="e">
        <f>'BAR BB| Open rates'!#REF!</f>
        <v>#REF!</v>
      </c>
      <c r="AH10" s="33" t="e">
        <f>'BAR BB| Open rates'!#REF!</f>
        <v>#REF!</v>
      </c>
      <c r="AI10" s="33" t="e">
        <f>'BAR BB| Open rates'!#REF!</f>
        <v>#REF!</v>
      </c>
      <c r="AJ10" s="33" t="e">
        <f>'BAR BB| Open rates'!#REF!</f>
        <v>#REF!</v>
      </c>
      <c r="AK10" s="33" t="e">
        <f>'BAR BB| Open rates'!#REF!</f>
        <v>#REF!</v>
      </c>
      <c r="AL10" s="33" t="e">
        <f>'BAR BB| Open rates'!#REF!</f>
        <v>#REF!</v>
      </c>
      <c r="AM10" s="33" t="e">
        <f>'BAR BB| Open rates'!#REF!</f>
        <v>#REF!</v>
      </c>
      <c r="AN10" s="33" t="e">
        <f>'BAR BB| Open rates'!#REF!</f>
        <v>#REF!</v>
      </c>
      <c r="AO10" s="33" t="e">
        <f>'BAR BB| Open rates'!#REF!</f>
        <v>#REF!</v>
      </c>
      <c r="AP10" s="33" t="e">
        <f>'BAR BB| Open rates'!#REF!</f>
        <v>#REF!</v>
      </c>
      <c r="AQ10" s="33" t="e">
        <f>'BAR BB| Open rates'!#REF!</f>
        <v>#REF!</v>
      </c>
      <c r="AR10" s="33" t="e">
        <f>'BAR BB| Open rates'!#REF!</f>
        <v>#REF!</v>
      </c>
      <c r="AS10" s="33" t="e">
        <f>'BAR BB| Open rates'!#REF!</f>
        <v>#REF!</v>
      </c>
      <c r="AT10" s="33" t="e">
        <f>'BAR BB| Open rates'!#REF!</f>
        <v>#REF!</v>
      </c>
      <c r="AU10" s="33" t="e">
        <f>'BAR BB| Open rates'!#REF!</f>
        <v>#REF!</v>
      </c>
      <c r="AV10" s="33" t="e">
        <f>'BAR BB| Open rates'!#REF!</f>
        <v>#REF!</v>
      </c>
      <c r="AW10" s="33" t="e">
        <f>'BAR BB| Open rates'!#REF!</f>
        <v>#REF!</v>
      </c>
      <c r="AX10" s="33" t="e">
        <f>'BAR BB| Open rates'!#REF!</f>
        <v>#REF!</v>
      </c>
      <c r="AY10" s="33" t="e">
        <f>'BAR BB| Open rates'!#REF!</f>
        <v>#REF!</v>
      </c>
      <c r="AZ10" s="33" t="e">
        <f>'BAR BB| Open rates'!#REF!</f>
        <v>#REF!</v>
      </c>
      <c r="BA10" s="33" t="e">
        <f>'BAR BB| Open rates'!#REF!</f>
        <v>#REF!</v>
      </c>
      <c r="BB10" s="33" t="e">
        <f>'BAR BB| Open rates'!#REF!</f>
        <v>#REF!</v>
      </c>
      <c r="BC10" s="33" t="e">
        <f>'BAR BB| Open rates'!#REF!</f>
        <v>#REF!</v>
      </c>
      <c r="BD10" s="33" t="e">
        <f>'BAR BB| Open rates'!#REF!</f>
        <v>#REF!</v>
      </c>
      <c r="BE10" s="33" t="e">
        <f>'BAR BB| Open rates'!#REF!</f>
        <v>#REF!</v>
      </c>
      <c r="BF10" s="33" t="e">
        <f>'BAR BB| Open rates'!#REF!</f>
        <v>#REF!</v>
      </c>
      <c r="BG10" s="33" t="e">
        <f>'BAR BB| Open rates'!#REF!</f>
        <v>#REF!</v>
      </c>
      <c r="BH10" s="33" t="e">
        <f>'BAR BB| Open rates'!#REF!</f>
        <v>#REF!</v>
      </c>
    </row>
    <row r="11" spans="1:60" s="1" customFormat="1" x14ac:dyDescent="0.2"/>
    <row r="12" spans="1:60" s="22" customFormat="1" ht="12.75" x14ac:dyDescent="0.2">
      <c r="A12" s="6" t="s">
        <v>134</v>
      </c>
      <c r="B12" s="6" t="s">
        <v>134</v>
      </c>
      <c r="C12" s="6" t="s">
        <v>134</v>
      </c>
      <c r="D12" s="6" t="s">
        <v>134</v>
      </c>
      <c r="E12" s="6" t="s">
        <v>134</v>
      </c>
      <c r="F12" s="6" t="s">
        <v>134</v>
      </c>
      <c r="G12" s="6" t="s">
        <v>134</v>
      </c>
      <c r="H12" s="6" t="s">
        <v>134</v>
      </c>
      <c r="I12" s="6" t="s">
        <v>134</v>
      </c>
      <c r="J12" s="6" t="s">
        <v>134</v>
      </c>
      <c r="K12" s="6" t="s">
        <v>134</v>
      </c>
      <c r="L12" s="6" t="s">
        <v>134</v>
      </c>
      <c r="M12" s="6" t="s">
        <v>134</v>
      </c>
      <c r="N12" s="6" t="s">
        <v>134</v>
      </c>
      <c r="O12" s="6" t="s">
        <v>134</v>
      </c>
      <c r="P12" s="6" t="s">
        <v>134</v>
      </c>
      <c r="Q12" s="6" t="s">
        <v>134</v>
      </c>
      <c r="R12" s="6" t="s">
        <v>134</v>
      </c>
      <c r="S12" s="6" t="s">
        <v>134</v>
      </c>
      <c r="T12" s="6" t="s">
        <v>134</v>
      </c>
      <c r="U12" s="6" t="s">
        <v>134</v>
      </c>
      <c r="V12" s="6" t="s">
        <v>134</v>
      </c>
      <c r="W12" s="6" t="s">
        <v>134</v>
      </c>
      <c r="X12" s="6" t="s">
        <v>134</v>
      </c>
      <c r="Y12" s="6" t="s">
        <v>134</v>
      </c>
      <c r="Z12" s="6" t="s">
        <v>134</v>
      </c>
      <c r="AA12" s="6" t="s">
        <v>134</v>
      </c>
      <c r="AB12" s="6" t="s">
        <v>134</v>
      </c>
      <c r="AC12" s="6" t="s">
        <v>134</v>
      </c>
      <c r="AD12" s="6" t="s">
        <v>134</v>
      </c>
      <c r="AE12" s="6" t="s">
        <v>134</v>
      </c>
      <c r="AF12" s="6" t="s">
        <v>134</v>
      </c>
      <c r="AG12" s="6" t="s">
        <v>134</v>
      </c>
      <c r="AH12" s="6" t="s">
        <v>134</v>
      </c>
      <c r="AI12" s="6" t="s">
        <v>134</v>
      </c>
      <c r="AJ12" s="6" t="s">
        <v>134</v>
      </c>
      <c r="AK12" s="6" t="s">
        <v>134</v>
      </c>
      <c r="AL12" s="6" t="s">
        <v>134</v>
      </c>
      <c r="AM12" s="6" t="s">
        <v>134</v>
      </c>
      <c r="AN12" s="6" t="s">
        <v>134</v>
      </c>
      <c r="AO12" s="6" t="s">
        <v>134</v>
      </c>
      <c r="AP12" s="6" t="s">
        <v>134</v>
      </c>
      <c r="AQ12" s="6" t="s">
        <v>134</v>
      </c>
      <c r="AR12" s="6" t="s">
        <v>134</v>
      </c>
      <c r="AS12" s="6" t="s">
        <v>134</v>
      </c>
      <c r="AT12" s="6" t="s">
        <v>134</v>
      </c>
      <c r="AU12" s="6" t="s">
        <v>134</v>
      </c>
      <c r="AV12" s="6" t="s">
        <v>134</v>
      </c>
      <c r="AW12" s="6" t="s">
        <v>134</v>
      </c>
      <c r="AX12" s="6"/>
      <c r="AY12" s="6"/>
      <c r="AZ12" s="6"/>
      <c r="BA12" s="6"/>
      <c r="BB12" s="6"/>
      <c r="BC12" s="6"/>
      <c r="BD12" s="6"/>
      <c r="BE12" s="6"/>
      <c r="BF12" s="6"/>
      <c r="BG12" s="6"/>
      <c r="BH12" s="6"/>
    </row>
    <row r="13" spans="1:60" s="11" customFormat="1" ht="25.5" x14ac:dyDescent="0.2">
      <c r="A13" s="74" t="s">
        <v>52</v>
      </c>
      <c r="B13" s="10" t="str">
        <f t="shared" ref="B13:AG13" si="0">B3</f>
        <v>20.12.2020-24.12.2020</v>
      </c>
      <c r="C13" s="10" t="e">
        <f t="shared" si="0"/>
        <v>#REF!</v>
      </c>
      <c r="D13" s="10" t="e">
        <f t="shared" si="0"/>
        <v>#REF!</v>
      </c>
      <c r="E13" s="10" t="e">
        <f t="shared" si="0"/>
        <v>#REF!</v>
      </c>
      <c r="F13" s="10" t="e">
        <f t="shared" si="0"/>
        <v>#REF!</v>
      </c>
      <c r="G13" s="10" t="e">
        <f t="shared" si="0"/>
        <v>#REF!</v>
      </c>
      <c r="H13" s="10" t="e">
        <f t="shared" si="0"/>
        <v>#REF!</v>
      </c>
      <c r="I13" s="10" t="e">
        <f t="shared" si="0"/>
        <v>#REF!</v>
      </c>
      <c r="J13" s="10" t="e">
        <f t="shared" si="0"/>
        <v>#REF!</v>
      </c>
      <c r="K13" s="10" t="e">
        <f t="shared" si="0"/>
        <v>#REF!</v>
      </c>
      <c r="L13" s="10" t="e">
        <f t="shared" si="0"/>
        <v>#REF!</v>
      </c>
      <c r="M13" s="10" t="e">
        <f t="shared" si="0"/>
        <v>#REF!</v>
      </c>
      <c r="N13" s="10" t="e">
        <f t="shared" si="0"/>
        <v>#REF!</v>
      </c>
      <c r="O13" s="10" t="e">
        <f t="shared" si="0"/>
        <v>#REF!</v>
      </c>
      <c r="P13" s="10" t="e">
        <f t="shared" si="0"/>
        <v>#REF!</v>
      </c>
      <c r="Q13" s="10" t="e">
        <f t="shared" si="0"/>
        <v>#REF!</v>
      </c>
      <c r="R13" s="10" t="e">
        <f t="shared" si="0"/>
        <v>#REF!</v>
      </c>
      <c r="S13" s="10" t="e">
        <f t="shared" si="0"/>
        <v>#REF!</v>
      </c>
      <c r="T13" s="10" t="e">
        <f t="shared" si="0"/>
        <v>#REF!</v>
      </c>
      <c r="U13" s="10" t="e">
        <f t="shared" si="0"/>
        <v>#REF!</v>
      </c>
      <c r="V13" s="10" t="e">
        <f t="shared" si="0"/>
        <v>#REF!</v>
      </c>
      <c r="W13" s="73" t="e">
        <f t="shared" si="0"/>
        <v>#REF!</v>
      </c>
      <c r="X13" s="73" t="e">
        <f t="shared" si="0"/>
        <v>#REF!</v>
      </c>
      <c r="Y13" s="73" t="e">
        <f t="shared" si="0"/>
        <v>#REF!</v>
      </c>
      <c r="Z13" s="73" t="e">
        <f t="shared" si="0"/>
        <v>#REF!</v>
      </c>
      <c r="AA13" s="73" t="e">
        <f t="shared" si="0"/>
        <v>#REF!</v>
      </c>
      <c r="AB13" s="73" t="e">
        <f t="shared" si="0"/>
        <v>#REF!</v>
      </c>
      <c r="AC13" s="73" t="e">
        <f t="shared" si="0"/>
        <v>#REF!</v>
      </c>
      <c r="AD13" s="73" t="e">
        <f t="shared" si="0"/>
        <v>#REF!</v>
      </c>
      <c r="AE13" s="73" t="e">
        <f t="shared" si="0"/>
        <v>#REF!</v>
      </c>
      <c r="AF13" s="73" t="e">
        <f t="shared" si="0"/>
        <v>#REF!</v>
      </c>
      <c r="AG13" s="73" t="e">
        <f t="shared" si="0"/>
        <v>#REF!</v>
      </c>
      <c r="AH13" s="73" t="e">
        <f t="shared" ref="AH13:AX13" si="1">AH3</f>
        <v>#REF!</v>
      </c>
      <c r="AI13" s="73" t="e">
        <f t="shared" si="1"/>
        <v>#REF!</v>
      </c>
      <c r="AJ13" s="73" t="e">
        <f t="shared" si="1"/>
        <v>#REF!</v>
      </c>
      <c r="AK13" s="73" t="e">
        <f t="shared" si="1"/>
        <v>#REF!</v>
      </c>
      <c r="AL13" s="73" t="e">
        <f t="shared" si="1"/>
        <v>#REF!</v>
      </c>
      <c r="AM13" s="73" t="e">
        <f t="shared" si="1"/>
        <v>#REF!</v>
      </c>
      <c r="AN13" s="73" t="e">
        <f t="shared" si="1"/>
        <v>#REF!</v>
      </c>
      <c r="AO13" s="73" t="e">
        <f t="shared" si="1"/>
        <v>#REF!</v>
      </c>
      <c r="AP13" s="73" t="e">
        <f t="shared" si="1"/>
        <v>#REF!</v>
      </c>
      <c r="AQ13" s="73" t="e">
        <f t="shared" si="1"/>
        <v>#REF!</v>
      </c>
      <c r="AR13" s="73" t="e">
        <f t="shared" si="1"/>
        <v>#REF!</v>
      </c>
      <c r="AS13" s="73" t="e">
        <f t="shared" si="1"/>
        <v>#REF!</v>
      </c>
      <c r="AT13" s="73" t="e">
        <f t="shared" si="1"/>
        <v>#REF!</v>
      </c>
      <c r="AU13" s="73" t="e">
        <f t="shared" si="1"/>
        <v>#REF!</v>
      </c>
      <c r="AV13" s="73" t="e">
        <f t="shared" si="1"/>
        <v>#REF!</v>
      </c>
      <c r="AW13" s="73" t="e">
        <f t="shared" si="1"/>
        <v>#REF!</v>
      </c>
      <c r="AX13" s="73" t="e">
        <f t="shared" si="1"/>
        <v>#REF!</v>
      </c>
      <c r="AY13" s="73" t="e">
        <f t="shared" ref="AY13:BF13" si="2">AY3</f>
        <v>#REF!</v>
      </c>
      <c r="AZ13" s="73" t="e">
        <f t="shared" si="2"/>
        <v>#REF!</v>
      </c>
      <c r="BA13" s="73" t="e">
        <f t="shared" si="2"/>
        <v>#REF!</v>
      </c>
      <c r="BB13" s="73" t="e">
        <f t="shared" si="2"/>
        <v>#REF!</v>
      </c>
      <c r="BC13" s="73" t="e">
        <f t="shared" si="2"/>
        <v>#REF!</v>
      </c>
      <c r="BD13" s="73" t="e">
        <f t="shared" si="2"/>
        <v>#REF!</v>
      </c>
      <c r="BE13" s="73" t="e">
        <f t="shared" si="2"/>
        <v>#REF!</v>
      </c>
      <c r="BF13" s="73" t="e">
        <f t="shared" si="2"/>
        <v>#REF!</v>
      </c>
      <c r="BG13" s="73" t="e">
        <f t="shared" ref="BG13:BH13" si="3">BG3</f>
        <v>#REF!</v>
      </c>
      <c r="BH13" s="73" t="e">
        <f t="shared" si="3"/>
        <v>#REF!</v>
      </c>
    </row>
    <row r="14" spans="1:60" s="11" customFormat="1" ht="20.25" customHeight="1" x14ac:dyDescent="0.2">
      <c r="A14" s="8"/>
      <c r="B14" s="10"/>
      <c r="C14" s="10"/>
      <c r="D14" s="10"/>
      <c r="E14" s="10"/>
      <c r="F14" s="10"/>
      <c r="G14" s="10"/>
      <c r="H14" s="10"/>
      <c r="I14" s="10"/>
      <c r="J14" s="10"/>
      <c r="K14" s="10"/>
      <c r="L14" s="10"/>
      <c r="M14" s="10"/>
      <c r="N14" s="10"/>
      <c r="O14" s="10"/>
      <c r="P14" s="10"/>
      <c r="Q14" s="10"/>
      <c r="R14" s="10"/>
      <c r="S14" s="10"/>
      <c r="T14" s="10"/>
      <c r="U14" s="10"/>
      <c r="V14" s="10"/>
      <c r="W14" s="73" t="e">
        <f t="shared" ref="W14:AX14" si="4">W4</f>
        <v>#REF!</v>
      </c>
      <c r="X14" s="73" t="e">
        <f t="shared" si="4"/>
        <v>#REF!</v>
      </c>
      <c r="Y14" s="73" t="e">
        <f t="shared" si="4"/>
        <v>#REF!</v>
      </c>
      <c r="Z14" s="73" t="e">
        <f t="shared" si="4"/>
        <v>#REF!</v>
      </c>
      <c r="AA14" s="73" t="e">
        <f t="shared" si="4"/>
        <v>#REF!</v>
      </c>
      <c r="AB14" s="73" t="e">
        <f t="shared" si="4"/>
        <v>#REF!</v>
      </c>
      <c r="AC14" s="73" t="e">
        <f t="shared" si="4"/>
        <v>#REF!</v>
      </c>
      <c r="AD14" s="73" t="e">
        <f t="shared" si="4"/>
        <v>#REF!</v>
      </c>
      <c r="AE14" s="73" t="e">
        <f t="shared" si="4"/>
        <v>#REF!</v>
      </c>
      <c r="AF14" s="73" t="e">
        <f t="shared" si="4"/>
        <v>#REF!</v>
      </c>
      <c r="AG14" s="73" t="e">
        <f t="shared" si="4"/>
        <v>#REF!</v>
      </c>
      <c r="AH14" s="73" t="e">
        <f t="shared" si="4"/>
        <v>#REF!</v>
      </c>
      <c r="AI14" s="73" t="e">
        <f t="shared" si="4"/>
        <v>#REF!</v>
      </c>
      <c r="AJ14" s="73" t="e">
        <f t="shared" si="4"/>
        <v>#REF!</v>
      </c>
      <c r="AK14" s="73" t="e">
        <f t="shared" si="4"/>
        <v>#REF!</v>
      </c>
      <c r="AL14" s="73" t="e">
        <f t="shared" si="4"/>
        <v>#REF!</v>
      </c>
      <c r="AM14" s="73" t="e">
        <f t="shared" si="4"/>
        <v>#REF!</v>
      </c>
      <c r="AN14" s="73" t="e">
        <f t="shared" si="4"/>
        <v>#REF!</v>
      </c>
      <c r="AO14" s="73" t="e">
        <f t="shared" si="4"/>
        <v>#REF!</v>
      </c>
      <c r="AP14" s="73" t="e">
        <f t="shared" si="4"/>
        <v>#REF!</v>
      </c>
      <c r="AQ14" s="73" t="e">
        <f t="shared" si="4"/>
        <v>#REF!</v>
      </c>
      <c r="AR14" s="73" t="e">
        <f t="shared" si="4"/>
        <v>#REF!</v>
      </c>
      <c r="AS14" s="73" t="e">
        <f t="shared" si="4"/>
        <v>#REF!</v>
      </c>
      <c r="AT14" s="73" t="e">
        <f t="shared" si="4"/>
        <v>#REF!</v>
      </c>
      <c r="AU14" s="73" t="e">
        <f t="shared" si="4"/>
        <v>#REF!</v>
      </c>
      <c r="AV14" s="73" t="e">
        <f t="shared" si="4"/>
        <v>#REF!</v>
      </c>
      <c r="AW14" s="73" t="e">
        <f t="shared" si="4"/>
        <v>#REF!</v>
      </c>
      <c r="AX14" s="73" t="e">
        <f t="shared" si="4"/>
        <v>#REF!</v>
      </c>
      <c r="AY14" s="73" t="e">
        <f t="shared" ref="AY14:BF14" si="5">AY4</f>
        <v>#REF!</v>
      </c>
      <c r="AZ14" s="73" t="e">
        <f t="shared" si="5"/>
        <v>#REF!</v>
      </c>
      <c r="BA14" s="73" t="e">
        <f t="shared" si="5"/>
        <v>#REF!</v>
      </c>
      <c r="BB14" s="73" t="e">
        <f t="shared" si="5"/>
        <v>#REF!</v>
      </c>
      <c r="BC14" s="73" t="e">
        <f t="shared" si="5"/>
        <v>#REF!</v>
      </c>
      <c r="BD14" s="73" t="e">
        <f t="shared" si="5"/>
        <v>#REF!</v>
      </c>
      <c r="BE14" s="73" t="e">
        <f t="shared" si="5"/>
        <v>#REF!</v>
      </c>
      <c r="BF14" s="73" t="e">
        <f t="shared" si="5"/>
        <v>#REF!</v>
      </c>
      <c r="BG14" s="73" t="e">
        <f t="shared" ref="BG14:BH14" si="6">BG4</f>
        <v>#REF!</v>
      </c>
      <c r="BH14" s="73" t="e">
        <f t="shared" si="6"/>
        <v>#REF!</v>
      </c>
    </row>
    <row r="15" spans="1:60" s="14" customFormat="1" ht="12" customHeight="1" x14ac:dyDescent="0.2">
      <c r="A15" s="33" t="s">
        <v>53</v>
      </c>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row>
    <row r="16" spans="1:60" s="14" customFormat="1" ht="12" customHeight="1" x14ac:dyDescent="0.2">
      <c r="A16" s="42">
        <v>1</v>
      </c>
      <c r="B16" s="10" t="e">
        <f>B6*0.9+1100</f>
        <v>#REF!</v>
      </c>
      <c r="C16" s="10" t="e">
        <f>C6*0.9+1100</f>
        <v>#REF!</v>
      </c>
      <c r="D16" s="10" t="e">
        <f>D6*0.9+2100</f>
        <v>#REF!</v>
      </c>
      <c r="E16" s="10" t="e">
        <f>E6*0.9+2100</f>
        <v>#REF!</v>
      </c>
      <c r="F16" s="10" t="e">
        <f>F6*0.9+2100</f>
        <v>#REF!</v>
      </c>
      <c r="G16" s="10" t="e">
        <f>G6*0.9+2100</f>
        <v>#REF!</v>
      </c>
      <c r="H16" s="10" t="e">
        <f>H6*0.9+2100</f>
        <v>#REF!</v>
      </c>
      <c r="I16" s="10" t="e">
        <f t="shared" ref="I16:Z16" si="7">I6*0.9+1700</f>
        <v>#REF!</v>
      </c>
      <c r="J16" s="10" t="e">
        <f t="shared" si="7"/>
        <v>#REF!</v>
      </c>
      <c r="K16" s="10" t="e">
        <f t="shared" si="7"/>
        <v>#REF!</v>
      </c>
      <c r="L16" s="10" t="e">
        <f t="shared" si="7"/>
        <v>#REF!</v>
      </c>
      <c r="M16" s="10" t="e">
        <f t="shared" si="7"/>
        <v>#REF!</v>
      </c>
      <c r="N16" s="10" t="e">
        <f t="shared" si="7"/>
        <v>#REF!</v>
      </c>
      <c r="O16" s="10" t="e">
        <f t="shared" si="7"/>
        <v>#REF!</v>
      </c>
      <c r="P16" s="10" t="e">
        <f t="shared" si="7"/>
        <v>#REF!</v>
      </c>
      <c r="Q16" s="10" t="e">
        <f t="shared" si="7"/>
        <v>#REF!</v>
      </c>
      <c r="R16" s="10" t="e">
        <f t="shared" si="7"/>
        <v>#REF!</v>
      </c>
      <c r="S16" s="10" t="e">
        <f t="shared" si="7"/>
        <v>#REF!</v>
      </c>
      <c r="T16" s="10" t="e">
        <f t="shared" si="7"/>
        <v>#REF!</v>
      </c>
      <c r="U16" s="10" t="e">
        <f t="shared" si="7"/>
        <v>#REF!</v>
      </c>
      <c r="V16" s="10" t="e">
        <f t="shared" si="7"/>
        <v>#REF!</v>
      </c>
      <c r="W16" s="10" t="e">
        <f t="shared" si="7"/>
        <v>#REF!</v>
      </c>
      <c r="X16" s="10" t="e">
        <f t="shared" si="7"/>
        <v>#REF!</v>
      </c>
      <c r="Y16" s="10" t="e">
        <f t="shared" si="7"/>
        <v>#REF!</v>
      </c>
      <c r="Z16" s="10" t="e">
        <f t="shared" si="7"/>
        <v>#REF!</v>
      </c>
      <c r="AA16" s="10" t="e">
        <f t="shared" ref="AA16:AX16" si="8">AA6*0.9</f>
        <v>#REF!</v>
      </c>
      <c r="AB16" s="10" t="e">
        <f t="shared" si="8"/>
        <v>#REF!</v>
      </c>
      <c r="AC16" s="10" t="e">
        <f t="shared" si="8"/>
        <v>#REF!</v>
      </c>
      <c r="AD16" s="10" t="e">
        <f t="shared" si="8"/>
        <v>#REF!</v>
      </c>
      <c r="AE16" s="10" t="e">
        <f t="shared" si="8"/>
        <v>#REF!</v>
      </c>
      <c r="AF16" s="10" t="e">
        <f t="shared" si="8"/>
        <v>#REF!</v>
      </c>
      <c r="AG16" s="10" t="e">
        <f t="shared" si="8"/>
        <v>#REF!</v>
      </c>
      <c r="AH16" s="10" t="e">
        <f t="shared" si="8"/>
        <v>#REF!</v>
      </c>
      <c r="AI16" s="10" t="e">
        <f t="shared" si="8"/>
        <v>#REF!</v>
      </c>
      <c r="AJ16" s="10" t="e">
        <f t="shared" si="8"/>
        <v>#REF!</v>
      </c>
      <c r="AK16" s="10" t="e">
        <f t="shared" si="8"/>
        <v>#REF!</v>
      </c>
      <c r="AL16" s="10" t="e">
        <f t="shared" si="8"/>
        <v>#REF!</v>
      </c>
      <c r="AM16" s="10" t="e">
        <f t="shared" si="8"/>
        <v>#REF!</v>
      </c>
      <c r="AN16" s="10" t="e">
        <f t="shared" si="8"/>
        <v>#REF!</v>
      </c>
      <c r="AO16" s="10" t="e">
        <f t="shared" si="8"/>
        <v>#REF!</v>
      </c>
      <c r="AP16" s="10" t="e">
        <f t="shared" si="8"/>
        <v>#REF!</v>
      </c>
      <c r="AQ16" s="10" t="e">
        <f t="shared" si="8"/>
        <v>#REF!</v>
      </c>
      <c r="AR16" s="10" t="e">
        <f t="shared" si="8"/>
        <v>#REF!</v>
      </c>
      <c r="AS16" s="10" t="e">
        <f t="shared" si="8"/>
        <v>#REF!</v>
      </c>
      <c r="AT16" s="10" t="e">
        <f t="shared" si="8"/>
        <v>#REF!</v>
      </c>
      <c r="AU16" s="10" t="e">
        <f t="shared" si="8"/>
        <v>#REF!</v>
      </c>
      <c r="AV16" s="10" t="e">
        <f t="shared" si="8"/>
        <v>#REF!</v>
      </c>
      <c r="AW16" s="10" t="e">
        <f t="shared" si="8"/>
        <v>#REF!</v>
      </c>
      <c r="AX16" s="10" t="e">
        <f t="shared" si="8"/>
        <v>#REF!</v>
      </c>
      <c r="AY16" s="10" t="e">
        <f t="shared" ref="AY16:BF16" si="9">AY6*0.9</f>
        <v>#REF!</v>
      </c>
      <c r="AZ16" s="10" t="e">
        <f t="shared" si="9"/>
        <v>#REF!</v>
      </c>
      <c r="BA16" s="10" t="e">
        <f t="shared" si="9"/>
        <v>#REF!</v>
      </c>
      <c r="BB16" s="10" t="e">
        <f t="shared" si="9"/>
        <v>#REF!</v>
      </c>
      <c r="BC16" s="10" t="e">
        <f t="shared" si="9"/>
        <v>#REF!</v>
      </c>
      <c r="BD16" s="10" t="e">
        <f t="shared" si="9"/>
        <v>#REF!</v>
      </c>
      <c r="BE16" s="10" t="e">
        <f t="shared" si="9"/>
        <v>#REF!</v>
      </c>
      <c r="BF16" s="10" t="e">
        <f t="shared" si="9"/>
        <v>#REF!</v>
      </c>
      <c r="BG16" s="10" t="e">
        <f t="shared" ref="BG16:BH16" si="10">BG6*0.9</f>
        <v>#REF!</v>
      </c>
      <c r="BH16" s="10" t="e">
        <f t="shared" si="10"/>
        <v>#REF!</v>
      </c>
    </row>
    <row r="17" spans="1:70" s="14" customFormat="1" ht="12" customHeight="1" x14ac:dyDescent="0.2">
      <c r="A17" s="42">
        <v>2</v>
      </c>
      <c r="B17" s="10" t="e">
        <f>B7*0.9+2200</f>
        <v>#REF!</v>
      </c>
      <c r="C17" s="10" t="e">
        <f>C7*0.9+2200</f>
        <v>#REF!</v>
      </c>
      <c r="D17" s="10" t="e">
        <f>D7*0.9+4200</f>
        <v>#REF!</v>
      </c>
      <c r="E17" s="10" t="e">
        <f>E7*0.9+4200</f>
        <v>#REF!</v>
      </c>
      <c r="F17" s="10" t="e">
        <f>F7*0.9+4200</f>
        <v>#REF!</v>
      </c>
      <c r="G17" s="10" t="e">
        <f>G7*0.9+4200</f>
        <v>#REF!</v>
      </c>
      <c r="H17" s="10" t="e">
        <f>H7*0.9+4200</f>
        <v>#REF!</v>
      </c>
      <c r="I17" s="10" t="e">
        <f t="shared" ref="I17:Z17" si="11">I7*0.9+3400</f>
        <v>#REF!</v>
      </c>
      <c r="J17" s="10" t="e">
        <f t="shared" si="11"/>
        <v>#REF!</v>
      </c>
      <c r="K17" s="10" t="e">
        <f t="shared" si="11"/>
        <v>#REF!</v>
      </c>
      <c r="L17" s="10" t="e">
        <f t="shared" si="11"/>
        <v>#REF!</v>
      </c>
      <c r="M17" s="10" t="e">
        <f t="shared" si="11"/>
        <v>#REF!</v>
      </c>
      <c r="N17" s="10" t="e">
        <f t="shared" si="11"/>
        <v>#REF!</v>
      </c>
      <c r="O17" s="10" t="e">
        <f t="shared" si="11"/>
        <v>#REF!</v>
      </c>
      <c r="P17" s="10" t="e">
        <f t="shared" si="11"/>
        <v>#REF!</v>
      </c>
      <c r="Q17" s="10" t="e">
        <f t="shared" si="11"/>
        <v>#REF!</v>
      </c>
      <c r="R17" s="10" t="e">
        <f t="shared" si="11"/>
        <v>#REF!</v>
      </c>
      <c r="S17" s="10" t="e">
        <f t="shared" si="11"/>
        <v>#REF!</v>
      </c>
      <c r="T17" s="10" t="e">
        <f t="shared" si="11"/>
        <v>#REF!</v>
      </c>
      <c r="U17" s="10" t="e">
        <f t="shared" si="11"/>
        <v>#REF!</v>
      </c>
      <c r="V17" s="10" t="e">
        <f t="shared" si="11"/>
        <v>#REF!</v>
      </c>
      <c r="W17" s="10" t="e">
        <f t="shared" si="11"/>
        <v>#REF!</v>
      </c>
      <c r="X17" s="10" t="e">
        <f t="shared" si="11"/>
        <v>#REF!</v>
      </c>
      <c r="Y17" s="10" t="e">
        <f t="shared" si="11"/>
        <v>#REF!</v>
      </c>
      <c r="Z17" s="10" t="e">
        <f t="shared" si="11"/>
        <v>#REF!</v>
      </c>
      <c r="AA17" s="10" t="e">
        <f t="shared" ref="AA17:AX17" si="12">AA7*0.9</f>
        <v>#REF!</v>
      </c>
      <c r="AB17" s="10" t="e">
        <f t="shared" si="12"/>
        <v>#REF!</v>
      </c>
      <c r="AC17" s="10" t="e">
        <f t="shared" si="12"/>
        <v>#REF!</v>
      </c>
      <c r="AD17" s="10" t="e">
        <f t="shared" si="12"/>
        <v>#REF!</v>
      </c>
      <c r="AE17" s="10" t="e">
        <f t="shared" si="12"/>
        <v>#REF!</v>
      </c>
      <c r="AF17" s="10" t="e">
        <f t="shared" si="12"/>
        <v>#REF!</v>
      </c>
      <c r="AG17" s="10" t="e">
        <f t="shared" si="12"/>
        <v>#REF!</v>
      </c>
      <c r="AH17" s="10" t="e">
        <f t="shared" si="12"/>
        <v>#REF!</v>
      </c>
      <c r="AI17" s="10" t="e">
        <f t="shared" si="12"/>
        <v>#REF!</v>
      </c>
      <c r="AJ17" s="10" t="e">
        <f t="shared" si="12"/>
        <v>#REF!</v>
      </c>
      <c r="AK17" s="10" t="e">
        <f t="shared" si="12"/>
        <v>#REF!</v>
      </c>
      <c r="AL17" s="10" t="e">
        <f t="shared" si="12"/>
        <v>#REF!</v>
      </c>
      <c r="AM17" s="10" t="e">
        <f t="shared" si="12"/>
        <v>#REF!</v>
      </c>
      <c r="AN17" s="10" t="e">
        <f t="shared" si="12"/>
        <v>#REF!</v>
      </c>
      <c r="AO17" s="10" t="e">
        <f t="shared" si="12"/>
        <v>#REF!</v>
      </c>
      <c r="AP17" s="10" t="e">
        <f t="shared" si="12"/>
        <v>#REF!</v>
      </c>
      <c r="AQ17" s="10" t="e">
        <f t="shared" si="12"/>
        <v>#REF!</v>
      </c>
      <c r="AR17" s="10" t="e">
        <f t="shared" si="12"/>
        <v>#REF!</v>
      </c>
      <c r="AS17" s="10" t="e">
        <f t="shared" si="12"/>
        <v>#REF!</v>
      </c>
      <c r="AT17" s="10" t="e">
        <f t="shared" si="12"/>
        <v>#REF!</v>
      </c>
      <c r="AU17" s="10" t="e">
        <f t="shared" si="12"/>
        <v>#REF!</v>
      </c>
      <c r="AV17" s="10" t="e">
        <f t="shared" si="12"/>
        <v>#REF!</v>
      </c>
      <c r="AW17" s="10" t="e">
        <f t="shared" si="12"/>
        <v>#REF!</v>
      </c>
      <c r="AX17" s="10" t="e">
        <f t="shared" si="12"/>
        <v>#REF!</v>
      </c>
      <c r="AY17" s="10" t="e">
        <f t="shared" ref="AY17:BF17" si="13">AY7*0.9</f>
        <v>#REF!</v>
      </c>
      <c r="AZ17" s="10" t="e">
        <f t="shared" si="13"/>
        <v>#REF!</v>
      </c>
      <c r="BA17" s="10" t="e">
        <f t="shared" si="13"/>
        <v>#REF!</v>
      </c>
      <c r="BB17" s="10" t="e">
        <f t="shared" si="13"/>
        <v>#REF!</v>
      </c>
      <c r="BC17" s="10" t="e">
        <f t="shared" si="13"/>
        <v>#REF!</v>
      </c>
      <c r="BD17" s="10" t="e">
        <f t="shared" si="13"/>
        <v>#REF!</v>
      </c>
      <c r="BE17" s="10" t="e">
        <f t="shared" si="13"/>
        <v>#REF!</v>
      </c>
      <c r="BF17" s="10" t="e">
        <f t="shared" si="13"/>
        <v>#REF!</v>
      </c>
      <c r="BG17" s="10" t="e">
        <f t="shared" ref="BG17:BH17" si="14">BG7*0.9</f>
        <v>#REF!</v>
      </c>
      <c r="BH17" s="10" t="e">
        <f t="shared" si="14"/>
        <v>#REF!</v>
      </c>
    </row>
    <row r="18" spans="1:70" s="14" customFormat="1" ht="12" customHeight="1" x14ac:dyDescent="0.2">
      <c r="A18" s="33" t="s">
        <v>54</v>
      </c>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row>
    <row r="19" spans="1:70" s="14" customFormat="1" ht="12" customHeight="1" x14ac:dyDescent="0.2">
      <c r="A19" s="42">
        <v>1</v>
      </c>
      <c r="B19" s="10" t="e">
        <f>B9*0.9+1100</f>
        <v>#REF!</v>
      </c>
      <c r="C19" s="10" t="e">
        <f>C9*0.9+1100</f>
        <v>#REF!</v>
      </c>
      <c r="D19" s="10" t="e">
        <f>D9*0.9+2100</f>
        <v>#REF!</v>
      </c>
      <c r="E19" s="10" t="e">
        <f>E9*0.9+2100</f>
        <v>#REF!</v>
      </c>
      <c r="F19" s="10" t="e">
        <f>F9*0.9+2100</f>
        <v>#REF!</v>
      </c>
      <c r="G19" s="10" t="e">
        <f>G9*0.9+2100</f>
        <v>#REF!</v>
      </c>
      <c r="H19" s="10" t="e">
        <f>H9*0.9+2100</f>
        <v>#REF!</v>
      </c>
      <c r="I19" s="10" t="e">
        <f t="shared" ref="I19:Z19" si="15">I9*0.9+1700</f>
        <v>#REF!</v>
      </c>
      <c r="J19" s="10" t="e">
        <f t="shared" si="15"/>
        <v>#REF!</v>
      </c>
      <c r="K19" s="10" t="e">
        <f t="shared" si="15"/>
        <v>#REF!</v>
      </c>
      <c r="L19" s="10" t="e">
        <f t="shared" si="15"/>
        <v>#REF!</v>
      </c>
      <c r="M19" s="10" t="e">
        <f t="shared" si="15"/>
        <v>#REF!</v>
      </c>
      <c r="N19" s="10" t="e">
        <f t="shared" si="15"/>
        <v>#REF!</v>
      </c>
      <c r="O19" s="10" t="e">
        <f t="shared" si="15"/>
        <v>#REF!</v>
      </c>
      <c r="P19" s="10" t="e">
        <f t="shared" si="15"/>
        <v>#REF!</v>
      </c>
      <c r="Q19" s="10" t="e">
        <f t="shared" si="15"/>
        <v>#REF!</v>
      </c>
      <c r="R19" s="10" t="e">
        <f t="shared" si="15"/>
        <v>#REF!</v>
      </c>
      <c r="S19" s="10" t="e">
        <f t="shared" si="15"/>
        <v>#REF!</v>
      </c>
      <c r="T19" s="10" t="e">
        <f t="shared" si="15"/>
        <v>#REF!</v>
      </c>
      <c r="U19" s="10" t="e">
        <f t="shared" si="15"/>
        <v>#REF!</v>
      </c>
      <c r="V19" s="10" t="e">
        <f t="shared" si="15"/>
        <v>#REF!</v>
      </c>
      <c r="W19" s="10" t="e">
        <f t="shared" si="15"/>
        <v>#REF!</v>
      </c>
      <c r="X19" s="10" t="e">
        <f t="shared" si="15"/>
        <v>#REF!</v>
      </c>
      <c r="Y19" s="10" t="e">
        <f t="shared" si="15"/>
        <v>#REF!</v>
      </c>
      <c r="Z19" s="10" t="e">
        <f t="shared" si="15"/>
        <v>#REF!</v>
      </c>
      <c r="AA19" s="10" t="e">
        <f t="shared" ref="AA19:AX19" si="16">AA9*0.9</f>
        <v>#REF!</v>
      </c>
      <c r="AB19" s="10" t="e">
        <f t="shared" si="16"/>
        <v>#REF!</v>
      </c>
      <c r="AC19" s="10" t="e">
        <f t="shared" si="16"/>
        <v>#REF!</v>
      </c>
      <c r="AD19" s="10" t="e">
        <f t="shared" si="16"/>
        <v>#REF!</v>
      </c>
      <c r="AE19" s="10" t="e">
        <f t="shared" si="16"/>
        <v>#REF!</v>
      </c>
      <c r="AF19" s="10" t="e">
        <f t="shared" si="16"/>
        <v>#REF!</v>
      </c>
      <c r="AG19" s="10" t="e">
        <f t="shared" si="16"/>
        <v>#REF!</v>
      </c>
      <c r="AH19" s="10" t="e">
        <f t="shared" si="16"/>
        <v>#REF!</v>
      </c>
      <c r="AI19" s="10" t="e">
        <f t="shared" si="16"/>
        <v>#REF!</v>
      </c>
      <c r="AJ19" s="10" t="e">
        <f t="shared" si="16"/>
        <v>#REF!</v>
      </c>
      <c r="AK19" s="10" t="e">
        <f t="shared" si="16"/>
        <v>#REF!</v>
      </c>
      <c r="AL19" s="10" t="e">
        <f t="shared" si="16"/>
        <v>#REF!</v>
      </c>
      <c r="AM19" s="10" t="e">
        <f t="shared" si="16"/>
        <v>#REF!</v>
      </c>
      <c r="AN19" s="10" t="e">
        <f t="shared" si="16"/>
        <v>#REF!</v>
      </c>
      <c r="AO19" s="10" t="e">
        <f t="shared" si="16"/>
        <v>#REF!</v>
      </c>
      <c r="AP19" s="10" t="e">
        <f t="shared" si="16"/>
        <v>#REF!</v>
      </c>
      <c r="AQ19" s="10" t="e">
        <f t="shared" si="16"/>
        <v>#REF!</v>
      </c>
      <c r="AR19" s="10" t="e">
        <f t="shared" si="16"/>
        <v>#REF!</v>
      </c>
      <c r="AS19" s="10" t="e">
        <f t="shared" si="16"/>
        <v>#REF!</v>
      </c>
      <c r="AT19" s="10" t="e">
        <f t="shared" si="16"/>
        <v>#REF!</v>
      </c>
      <c r="AU19" s="10" t="e">
        <f t="shared" si="16"/>
        <v>#REF!</v>
      </c>
      <c r="AV19" s="10" t="e">
        <f t="shared" si="16"/>
        <v>#REF!</v>
      </c>
      <c r="AW19" s="10" t="e">
        <f t="shared" si="16"/>
        <v>#REF!</v>
      </c>
      <c r="AX19" s="10" t="e">
        <f t="shared" si="16"/>
        <v>#REF!</v>
      </c>
      <c r="AY19" s="10" t="e">
        <f t="shared" ref="AY19:BF19" si="17">AY9*0.9</f>
        <v>#REF!</v>
      </c>
      <c r="AZ19" s="10" t="e">
        <f t="shared" si="17"/>
        <v>#REF!</v>
      </c>
      <c r="BA19" s="10" t="e">
        <f t="shared" si="17"/>
        <v>#REF!</v>
      </c>
      <c r="BB19" s="10" t="e">
        <f t="shared" si="17"/>
        <v>#REF!</v>
      </c>
      <c r="BC19" s="10" t="e">
        <f t="shared" si="17"/>
        <v>#REF!</v>
      </c>
      <c r="BD19" s="10" t="e">
        <f t="shared" si="17"/>
        <v>#REF!</v>
      </c>
      <c r="BE19" s="10" t="e">
        <f t="shared" si="17"/>
        <v>#REF!</v>
      </c>
      <c r="BF19" s="10" t="e">
        <f t="shared" si="17"/>
        <v>#REF!</v>
      </c>
      <c r="BG19" s="10" t="e">
        <f t="shared" ref="BG19:BH19" si="18">BG9*0.9</f>
        <v>#REF!</v>
      </c>
      <c r="BH19" s="10" t="e">
        <f t="shared" si="18"/>
        <v>#REF!</v>
      </c>
    </row>
    <row r="20" spans="1:70" s="14" customFormat="1" ht="12" customHeight="1" x14ac:dyDescent="0.2">
      <c r="A20" s="42">
        <v>2</v>
      </c>
      <c r="B20" s="10" t="e">
        <f>B10*0.9+2200</f>
        <v>#REF!</v>
      </c>
      <c r="C20" s="10" t="e">
        <f>C10*0.9+2200</f>
        <v>#REF!</v>
      </c>
      <c r="D20" s="10" t="e">
        <f>D10*0.9+4200</f>
        <v>#REF!</v>
      </c>
      <c r="E20" s="10" t="e">
        <f>E10*0.9+4200</f>
        <v>#REF!</v>
      </c>
      <c r="F20" s="10" t="e">
        <f>F10*0.9+4200</f>
        <v>#REF!</v>
      </c>
      <c r="G20" s="10" t="e">
        <f>G10*0.9+4200</f>
        <v>#REF!</v>
      </c>
      <c r="H20" s="10" t="e">
        <f>H10*0.9+4200</f>
        <v>#REF!</v>
      </c>
      <c r="I20" s="10" t="e">
        <f t="shared" ref="I20:Z20" si="19">I10*0.9+3400</f>
        <v>#REF!</v>
      </c>
      <c r="J20" s="10" t="e">
        <f t="shared" si="19"/>
        <v>#REF!</v>
      </c>
      <c r="K20" s="10" t="e">
        <f t="shared" si="19"/>
        <v>#REF!</v>
      </c>
      <c r="L20" s="10" t="e">
        <f t="shared" si="19"/>
        <v>#REF!</v>
      </c>
      <c r="M20" s="10" t="e">
        <f t="shared" si="19"/>
        <v>#REF!</v>
      </c>
      <c r="N20" s="10" t="e">
        <f t="shared" si="19"/>
        <v>#REF!</v>
      </c>
      <c r="O20" s="10" t="e">
        <f t="shared" si="19"/>
        <v>#REF!</v>
      </c>
      <c r="P20" s="10" t="e">
        <f t="shared" si="19"/>
        <v>#REF!</v>
      </c>
      <c r="Q20" s="10" t="e">
        <f t="shared" si="19"/>
        <v>#REF!</v>
      </c>
      <c r="R20" s="10" t="e">
        <f t="shared" si="19"/>
        <v>#REF!</v>
      </c>
      <c r="S20" s="10" t="e">
        <f t="shared" si="19"/>
        <v>#REF!</v>
      </c>
      <c r="T20" s="10" t="e">
        <f t="shared" si="19"/>
        <v>#REF!</v>
      </c>
      <c r="U20" s="10" t="e">
        <f t="shared" si="19"/>
        <v>#REF!</v>
      </c>
      <c r="V20" s="10" t="e">
        <f t="shared" si="19"/>
        <v>#REF!</v>
      </c>
      <c r="W20" s="10" t="e">
        <f t="shared" si="19"/>
        <v>#REF!</v>
      </c>
      <c r="X20" s="10" t="e">
        <f t="shared" si="19"/>
        <v>#REF!</v>
      </c>
      <c r="Y20" s="10" t="e">
        <f t="shared" si="19"/>
        <v>#REF!</v>
      </c>
      <c r="Z20" s="10" t="e">
        <f t="shared" si="19"/>
        <v>#REF!</v>
      </c>
      <c r="AA20" s="10" t="e">
        <f t="shared" ref="AA20:AX20" si="20">AA10*0.9</f>
        <v>#REF!</v>
      </c>
      <c r="AB20" s="10" t="e">
        <f t="shared" si="20"/>
        <v>#REF!</v>
      </c>
      <c r="AC20" s="10" t="e">
        <f t="shared" si="20"/>
        <v>#REF!</v>
      </c>
      <c r="AD20" s="10" t="e">
        <f t="shared" si="20"/>
        <v>#REF!</v>
      </c>
      <c r="AE20" s="10" t="e">
        <f t="shared" si="20"/>
        <v>#REF!</v>
      </c>
      <c r="AF20" s="10" t="e">
        <f t="shared" si="20"/>
        <v>#REF!</v>
      </c>
      <c r="AG20" s="10" t="e">
        <f t="shared" si="20"/>
        <v>#REF!</v>
      </c>
      <c r="AH20" s="10" t="e">
        <f t="shared" si="20"/>
        <v>#REF!</v>
      </c>
      <c r="AI20" s="10" t="e">
        <f t="shared" si="20"/>
        <v>#REF!</v>
      </c>
      <c r="AJ20" s="10" t="e">
        <f t="shared" si="20"/>
        <v>#REF!</v>
      </c>
      <c r="AK20" s="10" t="e">
        <f t="shared" si="20"/>
        <v>#REF!</v>
      </c>
      <c r="AL20" s="10" t="e">
        <f t="shared" si="20"/>
        <v>#REF!</v>
      </c>
      <c r="AM20" s="10" t="e">
        <f t="shared" si="20"/>
        <v>#REF!</v>
      </c>
      <c r="AN20" s="10" t="e">
        <f t="shared" si="20"/>
        <v>#REF!</v>
      </c>
      <c r="AO20" s="10" t="e">
        <f t="shared" si="20"/>
        <v>#REF!</v>
      </c>
      <c r="AP20" s="10" t="e">
        <f t="shared" si="20"/>
        <v>#REF!</v>
      </c>
      <c r="AQ20" s="10" t="e">
        <f t="shared" si="20"/>
        <v>#REF!</v>
      </c>
      <c r="AR20" s="10" t="e">
        <f t="shared" si="20"/>
        <v>#REF!</v>
      </c>
      <c r="AS20" s="10" t="e">
        <f t="shared" si="20"/>
        <v>#REF!</v>
      </c>
      <c r="AT20" s="10" t="e">
        <f t="shared" si="20"/>
        <v>#REF!</v>
      </c>
      <c r="AU20" s="10" t="e">
        <f t="shared" si="20"/>
        <v>#REF!</v>
      </c>
      <c r="AV20" s="10" t="e">
        <f t="shared" si="20"/>
        <v>#REF!</v>
      </c>
      <c r="AW20" s="10" t="e">
        <f t="shared" si="20"/>
        <v>#REF!</v>
      </c>
      <c r="AX20" s="10" t="e">
        <f t="shared" si="20"/>
        <v>#REF!</v>
      </c>
      <c r="AY20" s="10" t="e">
        <f t="shared" ref="AY20:BF20" si="21">AY10*0.9</f>
        <v>#REF!</v>
      </c>
      <c r="AZ20" s="10" t="e">
        <f t="shared" si="21"/>
        <v>#REF!</v>
      </c>
      <c r="BA20" s="10" t="e">
        <f t="shared" si="21"/>
        <v>#REF!</v>
      </c>
      <c r="BB20" s="10" t="e">
        <f t="shared" si="21"/>
        <v>#REF!</v>
      </c>
      <c r="BC20" s="10" t="e">
        <f t="shared" si="21"/>
        <v>#REF!</v>
      </c>
      <c r="BD20" s="10" t="e">
        <f t="shared" si="21"/>
        <v>#REF!</v>
      </c>
      <c r="BE20" s="10" t="e">
        <f t="shared" si="21"/>
        <v>#REF!</v>
      </c>
      <c r="BF20" s="10" t="e">
        <f t="shared" si="21"/>
        <v>#REF!</v>
      </c>
      <c r="BG20" s="10" t="e">
        <f t="shared" ref="BG20:BH20" si="22">BG10*0.9</f>
        <v>#REF!</v>
      </c>
      <c r="BH20" s="10" t="e">
        <f t="shared" si="22"/>
        <v>#REF!</v>
      </c>
    </row>
    <row r="21" spans="1:70" s="1" customFormat="1" x14ac:dyDescent="0.2"/>
    <row r="22" spans="1:70" s="22" customFormat="1" ht="15" customHeight="1" x14ac:dyDescent="0.2">
      <c r="A22" s="6" t="s">
        <v>153</v>
      </c>
      <c r="B22" s="6" t="s">
        <v>153</v>
      </c>
      <c r="C22" s="6" t="s">
        <v>153</v>
      </c>
      <c r="D22" s="6" t="s">
        <v>153</v>
      </c>
      <c r="E22" s="6" t="s">
        <v>153</v>
      </c>
      <c r="F22" s="6" t="s">
        <v>153</v>
      </c>
      <c r="G22" s="6" t="s">
        <v>153</v>
      </c>
      <c r="H22" s="6" t="s">
        <v>153</v>
      </c>
      <c r="I22" s="6" t="s">
        <v>153</v>
      </c>
      <c r="J22" s="6" t="s">
        <v>153</v>
      </c>
      <c r="K22" s="6" t="s">
        <v>153</v>
      </c>
      <c r="L22" s="6" t="s">
        <v>153</v>
      </c>
      <c r="M22" s="6" t="s">
        <v>153</v>
      </c>
      <c r="N22" s="6" t="s">
        <v>153</v>
      </c>
      <c r="O22" s="6" t="s">
        <v>153</v>
      </c>
      <c r="P22" s="6" t="s">
        <v>153</v>
      </c>
      <c r="Q22" s="6" t="s">
        <v>153</v>
      </c>
      <c r="R22" s="6" t="s">
        <v>153</v>
      </c>
      <c r="S22" s="6" t="s">
        <v>153</v>
      </c>
      <c r="T22" s="6" t="s">
        <v>153</v>
      </c>
      <c r="U22" s="6" t="s">
        <v>153</v>
      </c>
      <c r="V22" s="6" t="s">
        <v>153</v>
      </c>
      <c r="W22" s="6" t="s">
        <v>153</v>
      </c>
      <c r="X22" s="6" t="s">
        <v>153</v>
      </c>
      <c r="Y22" s="6" t="s">
        <v>153</v>
      </c>
      <c r="Z22" s="6" t="s">
        <v>153</v>
      </c>
      <c r="AA22" s="6" t="s">
        <v>153</v>
      </c>
      <c r="AB22" s="6" t="s">
        <v>153</v>
      </c>
      <c r="AC22" s="6" t="s">
        <v>153</v>
      </c>
      <c r="AD22" s="6" t="s">
        <v>153</v>
      </c>
      <c r="AE22" s="6" t="s">
        <v>153</v>
      </c>
      <c r="AF22" s="6" t="s">
        <v>153</v>
      </c>
      <c r="AG22" s="6" t="s">
        <v>153</v>
      </c>
      <c r="AH22" s="6" t="s">
        <v>153</v>
      </c>
      <c r="AI22" s="6" t="s">
        <v>153</v>
      </c>
      <c r="AJ22" s="6" t="s">
        <v>153</v>
      </c>
      <c r="AK22" s="6" t="s">
        <v>153</v>
      </c>
      <c r="AL22" s="6" t="s">
        <v>153</v>
      </c>
      <c r="AM22" s="6" t="s">
        <v>153</v>
      </c>
      <c r="AN22" s="6" t="s">
        <v>153</v>
      </c>
      <c r="AO22" s="6" t="s">
        <v>153</v>
      </c>
      <c r="AP22" s="6" t="s">
        <v>153</v>
      </c>
      <c r="AQ22" s="6" t="s">
        <v>153</v>
      </c>
      <c r="AR22" s="6" t="s">
        <v>153</v>
      </c>
      <c r="AS22" s="6" t="s">
        <v>153</v>
      </c>
      <c r="AT22" s="6" t="s">
        <v>153</v>
      </c>
      <c r="AU22" s="6" t="s">
        <v>153</v>
      </c>
      <c r="AV22" s="6" t="s">
        <v>153</v>
      </c>
      <c r="AW22" s="6" t="s">
        <v>153</v>
      </c>
      <c r="AX22" s="6"/>
      <c r="AY22" s="6"/>
      <c r="AZ22" s="6"/>
      <c r="BA22" s="6"/>
      <c r="BB22" s="6"/>
      <c r="BC22" s="6"/>
      <c r="BD22" s="6"/>
      <c r="BE22" s="6"/>
      <c r="BF22" s="6"/>
      <c r="BG22" s="6"/>
      <c r="BH22" s="6"/>
    </row>
    <row r="23" spans="1:70" s="11" customFormat="1" ht="25.5" x14ac:dyDescent="0.2">
      <c r="A23" s="74" t="s">
        <v>52</v>
      </c>
      <c r="B23" s="10" t="str">
        <f>B3</f>
        <v>20.12.2020-24.12.2020</v>
      </c>
      <c r="C23" s="10" t="e">
        <f t="shared" ref="C23:V23" si="23">C13</f>
        <v>#REF!</v>
      </c>
      <c r="D23" s="10" t="e">
        <f t="shared" si="23"/>
        <v>#REF!</v>
      </c>
      <c r="E23" s="10" t="e">
        <f t="shared" si="23"/>
        <v>#REF!</v>
      </c>
      <c r="F23" s="10" t="e">
        <f t="shared" si="23"/>
        <v>#REF!</v>
      </c>
      <c r="G23" s="10" t="e">
        <f t="shared" si="23"/>
        <v>#REF!</v>
      </c>
      <c r="H23" s="10" t="e">
        <f t="shared" si="23"/>
        <v>#REF!</v>
      </c>
      <c r="I23" s="10" t="e">
        <f t="shared" si="23"/>
        <v>#REF!</v>
      </c>
      <c r="J23" s="10" t="e">
        <f t="shared" si="23"/>
        <v>#REF!</v>
      </c>
      <c r="K23" s="10" t="e">
        <f t="shared" si="23"/>
        <v>#REF!</v>
      </c>
      <c r="L23" s="10" t="e">
        <f t="shared" si="23"/>
        <v>#REF!</v>
      </c>
      <c r="M23" s="10" t="e">
        <f t="shared" si="23"/>
        <v>#REF!</v>
      </c>
      <c r="N23" s="10" t="e">
        <f t="shared" si="23"/>
        <v>#REF!</v>
      </c>
      <c r="O23" s="10" t="e">
        <f t="shared" si="23"/>
        <v>#REF!</v>
      </c>
      <c r="P23" s="10" t="e">
        <f t="shared" si="23"/>
        <v>#REF!</v>
      </c>
      <c r="Q23" s="10" t="e">
        <f t="shared" si="23"/>
        <v>#REF!</v>
      </c>
      <c r="R23" s="10" t="e">
        <f t="shared" si="23"/>
        <v>#REF!</v>
      </c>
      <c r="S23" s="10" t="e">
        <f t="shared" si="23"/>
        <v>#REF!</v>
      </c>
      <c r="T23" s="10" t="e">
        <f t="shared" si="23"/>
        <v>#REF!</v>
      </c>
      <c r="U23" s="10" t="e">
        <f t="shared" si="23"/>
        <v>#REF!</v>
      </c>
      <c r="V23" s="10" t="e">
        <f t="shared" si="23"/>
        <v>#REF!</v>
      </c>
      <c r="W23" s="73" t="e">
        <f t="shared" ref="W23:AX23" si="24">W3</f>
        <v>#REF!</v>
      </c>
      <c r="X23" s="73" t="e">
        <f t="shared" si="24"/>
        <v>#REF!</v>
      </c>
      <c r="Y23" s="73" t="e">
        <f t="shared" si="24"/>
        <v>#REF!</v>
      </c>
      <c r="Z23" s="73" t="e">
        <f t="shared" si="24"/>
        <v>#REF!</v>
      </c>
      <c r="AA23" s="73" t="e">
        <f t="shared" si="24"/>
        <v>#REF!</v>
      </c>
      <c r="AB23" s="73" t="e">
        <f t="shared" si="24"/>
        <v>#REF!</v>
      </c>
      <c r="AC23" s="73" t="e">
        <f t="shared" si="24"/>
        <v>#REF!</v>
      </c>
      <c r="AD23" s="73" t="e">
        <f t="shared" si="24"/>
        <v>#REF!</v>
      </c>
      <c r="AE23" s="73" t="e">
        <f t="shared" si="24"/>
        <v>#REF!</v>
      </c>
      <c r="AF23" s="73" t="e">
        <f t="shared" si="24"/>
        <v>#REF!</v>
      </c>
      <c r="AG23" s="73" t="e">
        <f t="shared" si="24"/>
        <v>#REF!</v>
      </c>
      <c r="AH23" s="73" t="e">
        <f t="shared" si="24"/>
        <v>#REF!</v>
      </c>
      <c r="AI23" s="73" t="e">
        <f t="shared" si="24"/>
        <v>#REF!</v>
      </c>
      <c r="AJ23" s="73" t="e">
        <f t="shared" si="24"/>
        <v>#REF!</v>
      </c>
      <c r="AK23" s="73" t="e">
        <f t="shared" si="24"/>
        <v>#REF!</v>
      </c>
      <c r="AL23" s="73" t="e">
        <f t="shared" si="24"/>
        <v>#REF!</v>
      </c>
      <c r="AM23" s="73" t="e">
        <f t="shared" si="24"/>
        <v>#REF!</v>
      </c>
      <c r="AN23" s="73" t="e">
        <f t="shared" si="24"/>
        <v>#REF!</v>
      </c>
      <c r="AO23" s="73" t="e">
        <f t="shared" si="24"/>
        <v>#REF!</v>
      </c>
      <c r="AP23" s="73" t="e">
        <f t="shared" si="24"/>
        <v>#REF!</v>
      </c>
      <c r="AQ23" s="73" t="e">
        <f t="shared" si="24"/>
        <v>#REF!</v>
      </c>
      <c r="AR23" s="73" t="e">
        <f t="shared" si="24"/>
        <v>#REF!</v>
      </c>
      <c r="AS23" s="73" t="e">
        <f t="shared" si="24"/>
        <v>#REF!</v>
      </c>
      <c r="AT23" s="73" t="e">
        <f t="shared" si="24"/>
        <v>#REF!</v>
      </c>
      <c r="AU23" s="73" t="e">
        <f t="shared" si="24"/>
        <v>#REF!</v>
      </c>
      <c r="AV23" s="73" t="e">
        <f t="shared" si="24"/>
        <v>#REF!</v>
      </c>
      <c r="AW23" s="73" t="e">
        <f t="shared" si="24"/>
        <v>#REF!</v>
      </c>
      <c r="AX23" s="73" t="e">
        <f t="shared" si="24"/>
        <v>#REF!</v>
      </c>
      <c r="AY23" s="73" t="e">
        <f t="shared" ref="AY23:BF23" si="25">AY3</f>
        <v>#REF!</v>
      </c>
      <c r="AZ23" s="73" t="e">
        <f t="shared" si="25"/>
        <v>#REF!</v>
      </c>
      <c r="BA23" s="73" t="e">
        <f t="shared" si="25"/>
        <v>#REF!</v>
      </c>
      <c r="BB23" s="73" t="e">
        <f t="shared" si="25"/>
        <v>#REF!</v>
      </c>
      <c r="BC23" s="73" t="e">
        <f t="shared" si="25"/>
        <v>#REF!</v>
      </c>
      <c r="BD23" s="73" t="e">
        <f t="shared" si="25"/>
        <v>#REF!</v>
      </c>
      <c r="BE23" s="73" t="e">
        <f t="shared" si="25"/>
        <v>#REF!</v>
      </c>
      <c r="BF23" s="73" t="e">
        <f t="shared" si="25"/>
        <v>#REF!</v>
      </c>
      <c r="BG23" s="73" t="e">
        <f t="shared" ref="BG23:BH23" si="26">BG3</f>
        <v>#REF!</v>
      </c>
      <c r="BH23" s="73" t="e">
        <f t="shared" si="26"/>
        <v>#REF!</v>
      </c>
    </row>
    <row r="24" spans="1:70" s="11" customFormat="1" ht="18" customHeight="1" x14ac:dyDescent="0.2">
      <c r="A24" s="74"/>
      <c r="B24" s="10"/>
      <c r="C24" s="10"/>
      <c r="D24" s="10"/>
      <c r="E24" s="10"/>
      <c r="F24" s="10"/>
      <c r="G24" s="10"/>
      <c r="H24" s="10"/>
      <c r="I24" s="10"/>
      <c r="J24" s="10"/>
      <c r="K24" s="10"/>
      <c r="L24" s="10"/>
      <c r="M24" s="10"/>
      <c r="N24" s="10"/>
      <c r="O24" s="10"/>
      <c r="P24" s="10"/>
      <c r="Q24" s="10"/>
      <c r="R24" s="10"/>
      <c r="S24" s="10"/>
      <c r="T24" s="10"/>
      <c r="U24" s="10"/>
      <c r="V24" s="10"/>
      <c r="W24" s="73" t="e">
        <f t="shared" ref="W24:AX24" si="27">W4</f>
        <v>#REF!</v>
      </c>
      <c r="X24" s="73" t="e">
        <f t="shared" si="27"/>
        <v>#REF!</v>
      </c>
      <c r="Y24" s="73" t="e">
        <f t="shared" si="27"/>
        <v>#REF!</v>
      </c>
      <c r="Z24" s="73" t="e">
        <f t="shared" si="27"/>
        <v>#REF!</v>
      </c>
      <c r="AA24" s="73" t="e">
        <f t="shared" si="27"/>
        <v>#REF!</v>
      </c>
      <c r="AB24" s="73" t="e">
        <f t="shared" si="27"/>
        <v>#REF!</v>
      </c>
      <c r="AC24" s="73" t="e">
        <f t="shared" si="27"/>
        <v>#REF!</v>
      </c>
      <c r="AD24" s="73" t="e">
        <f t="shared" si="27"/>
        <v>#REF!</v>
      </c>
      <c r="AE24" s="73" t="e">
        <f t="shared" si="27"/>
        <v>#REF!</v>
      </c>
      <c r="AF24" s="73" t="e">
        <f t="shared" si="27"/>
        <v>#REF!</v>
      </c>
      <c r="AG24" s="73" t="e">
        <f t="shared" si="27"/>
        <v>#REF!</v>
      </c>
      <c r="AH24" s="73" t="e">
        <f t="shared" si="27"/>
        <v>#REF!</v>
      </c>
      <c r="AI24" s="73" t="e">
        <f t="shared" si="27"/>
        <v>#REF!</v>
      </c>
      <c r="AJ24" s="73" t="e">
        <f t="shared" si="27"/>
        <v>#REF!</v>
      </c>
      <c r="AK24" s="73" t="e">
        <f t="shared" si="27"/>
        <v>#REF!</v>
      </c>
      <c r="AL24" s="73" t="e">
        <f t="shared" si="27"/>
        <v>#REF!</v>
      </c>
      <c r="AM24" s="73" t="e">
        <f t="shared" si="27"/>
        <v>#REF!</v>
      </c>
      <c r="AN24" s="73" t="e">
        <f t="shared" si="27"/>
        <v>#REF!</v>
      </c>
      <c r="AO24" s="73" t="e">
        <f t="shared" si="27"/>
        <v>#REF!</v>
      </c>
      <c r="AP24" s="73" t="e">
        <f t="shared" si="27"/>
        <v>#REF!</v>
      </c>
      <c r="AQ24" s="73" t="e">
        <f t="shared" si="27"/>
        <v>#REF!</v>
      </c>
      <c r="AR24" s="73" t="e">
        <f t="shared" si="27"/>
        <v>#REF!</v>
      </c>
      <c r="AS24" s="73" t="e">
        <f t="shared" si="27"/>
        <v>#REF!</v>
      </c>
      <c r="AT24" s="73" t="e">
        <f t="shared" si="27"/>
        <v>#REF!</v>
      </c>
      <c r="AU24" s="73" t="e">
        <f t="shared" si="27"/>
        <v>#REF!</v>
      </c>
      <c r="AV24" s="73" t="e">
        <f t="shared" si="27"/>
        <v>#REF!</v>
      </c>
      <c r="AW24" s="73" t="e">
        <f t="shared" si="27"/>
        <v>#REF!</v>
      </c>
      <c r="AX24" s="73" t="e">
        <f t="shared" si="27"/>
        <v>#REF!</v>
      </c>
      <c r="AY24" s="73" t="e">
        <f t="shared" ref="AY24:BF24" si="28">AY4</f>
        <v>#REF!</v>
      </c>
      <c r="AZ24" s="73" t="e">
        <f t="shared" si="28"/>
        <v>#REF!</v>
      </c>
      <c r="BA24" s="73" t="e">
        <f t="shared" si="28"/>
        <v>#REF!</v>
      </c>
      <c r="BB24" s="73" t="e">
        <f t="shared" si="28"/>
        <v>#REF!</v>
      </c>
      <c r="BC24" s="73" t="e">
        <f t="shared" si="28"/>
        <v>#REF!</v>
      </c>
      <c r="BD24" s="73" t="e">
        <f t="shared" si="28"/>
        <v>#REF!</v>
      </c>
      <c r="BE24" s="73" t="e">
        <f t="shared" si="28"/>
        <v>#REF!</v>
      </c>
      <c r="BF24" s="73" t="e">
        <f t="shared" si="28"/>
        <v>#REF!</v>
      </c>
      <c r="BG24" s="73" t="e">
        <f t="shared" ref="BG24:BH24" si="29">BG4</f>
        <v>#REF!</v>
      </c>
      <c r="BH24" s="73" t="e">
        <f t="shared" si="29"/>
        <v>#REF!</v>
      </c>
    </row>
    <row r="25" spans="1:70" s="14" customFormat="1" ht="12" customHeight="1" x14ac:dyDescent="0.2">
      <c r="A25" s="33" t="s">
        <v>53</v>
      </c>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row>
    <row r="26" spans="1:70" s="14" customFormat="1" ht="12" customHeight="1" x14ac:dyDescent="0.2">
      <c r="A26" s="42">
        <v>1</v>
      </c>
      <c r="B26" s="45" t="e">
        <f t="shared" ref="B26:AA27" si="30">B16*0.87</f>
        <v>#REF!</v>
      </c>
      <c r="C26" s="45" t="e">
        <f t="shared" si="30"/>
        <v>#REF!</v>
      </c>
      <c r="D26" s="45" t="e">
        <f t="shared" si="30"/>
        <v>#REF!</v>
      </c>
      <c r="E26" s="45" t="e">
        <f t="shared" si="30"/>
        <v>#REF!</v>
      </c>
      <c r="F26" s="45" t="e">
        <f t="shared" si="30"/>
        <v>#REF!</v>
      </c>
      <c r="G26" s="45" t="e">
        <f t="shared" si="30"/>
        <v>#REF!</v>
      </c>
      <c r="H26" s="45" t="e">
        <f t="shared" si="30"/>
        <v>#REF!</v>
      </c>
      <c r="I26" s="45" t="e">
        <f t="shared" si="30"/>
        <v>#REF!</v>
      </c>
      <c r="J26" s="45" t="e">
        <f t="shared" si="30"/>
        <v>#REF!</v>
      </c>
      <c r="K26" s="45" t="e">
        <f t="shared" si="30"/>
        <v>#REF!</v>
      </c>
      <c r="L26" s="45" t="e">
        <f t="shared" si="30"/>
        <v>#REF!</v>
      </c>
      <c r="M26" s="45" t="e">
        <f t="shared" si="30"/>
        <v>#REF!</v>
      </c>
      <c r="N26" s="45" t="e">
        <f t="shared" si="30"/>
        <v>#REF!</v>
      </c>
      <c r="O26" s="45" t="e">
        <f t="shared" si="30"/>
        <v>#REF!</v>
      </c>
      <c r="P26" s="45" t="e">
        <f t="shared" si="30"/>
        <v>#REF!</v>
      </c>
      <c r="Q26" s="45" t="e">
        <f t="shared" si="30"/>
        <v>#REF!</v>
      </c>
      <c r="R26" s="45" t="e">
        <f t="shared" si="30"/>
        <v>#REF!</v>
      </c>
      <c r="S26" s="45" t="e">
        <f t="shared" si="30"/>
        <v>#REF!</v>
      </c>
      <c r="T26" s="45" t="e">
        <f t="shared" si="30"/>
        <v>#REF!</v>
      </c>
      <c r="U26" s="45" t="e">
        <f t="shared" si="30"/>
        <v>#REF!</v>
      </c>
      <c r="V26" s="45" t="e">
        <f t="shared" si="30"/>
        <v>#REF!</v>
      </c>
      <c r="W26" s="45" t="e">
        <f t="shared" si="30"/>
        <v>#REF!</v>
      </c>
      <c r="X26" s="45" t="e">
        <f t="shared" si="30"/>
        <v>#REF!</v>
      </c>
      <c r="Y26" s="45" t="e">
        <f t="shared" si="30"/>
        <v>#REF!</v>
      </c>
      <c r="Z26" s="45" t="e">
        <f t="shared" si="30"/>
        <v>#REF!</v>
      </c>
      <c r="AA26" s="45" t="e">
        <f t="shared" si="30"/>
        <v>#REF!</v>
      </c>
      <c r="AB26" s="45" t="e">
        <f t="shared" ref="AB26:AM26" si="31">AB16*0.87</f>
        <v>#REF!</v>
      </c>
      <c r="AC26" s="45" t="e">
        <f t="shared" si="31"/>
        <v>#REF!</v>
      </c>
      <c r="AD26" s="45" t="e">
        <f t="shared" si="31"/>
        <v>#REF!</v>
      </c>
      <c r="AE26" s="45" t="e">
        <f t="shared" si="31"/>
        <v>#REF!</v>
      </c>
      <c r="AF26" s="45" t="e">
        <f t="shared" si="31"/>
        <v>#REF!</v>
      </c>
      <c r="AG26" s="45" t="e">
        <f t="shared" si="31"/>
        <v>#REF!</v>
      </c>
      <c r="AH26" s="45" t="e">
        <f t="shared" si="31"/>
        <v>#REF!</v>
      </c>
      <c r="AI26" s="45" t="e">
        <f t="shared" si="31"/>
        <v>#REF!</v>
      </c>
      <c r="AJ26" s="45" t="e">
        <f t="shared" si="31"/>
        <v>#REF!</v>
      </c>
      <c r="AK26" s="45" t="e">
        <f t="shared" si="31"/>
        <v>#REF!</v>
      </c>
      <c r="AL26" s="45" t="e">
        <f t="shared" si="31"/>
        <v>#REF!</v>
      </c>
      <c r="AM26" s="45" t="e">
        <f t="shared" si="31"/>
        <v>#REF!</v>
      </c>
      <c r="AN26" s="45" t="e">
        <f t="shared" ref="AN26:AW26" si="32">AN16*0.87</f>
        <v>#REF!</v>
      </c>
      <c r="AO26" s="45" t="e">
        <f t="shared" si="32"/>
        <v>#REF!</v>
      </c>
      <c r="AP26" s="45" t="e">
        <f t="shared" si="32"/>
        <v>#REF!</v>
      </c>
      <c r="AQ26" s="45" t="e">
        <f t="shared" si="32"/>
        <v>#REF!</v>
      </c>
      <c r="AR26" s="45" t="e">
        <f t="shared" si="32"/>
        <v>#REF!</v>
      </c>
      <c r="AS26" s="45" t="e">
        <f t="shared" si="32"/>
        <v>#REF!</v>
      </c>
      <c r="AT26" s="45" t="e">
        <f t="shared" si="32"/>
        <v>#REF!</v>
      </c>
      <c r="AU26" s="45" t="e">
        <f t="shared" si="32"/>
        <v>#REF!</v>
      </c>
      <c r="AV26" s="45" t="e">
        <f t="shared" si="32"/>
        <v>#REF!</v>
      </c>
      <c r="AW26" s="45" t="e">
        <f t="shared" si="32"/>
        <v>#REF!</v>
      </c>
      <c r="AX26" s="45" t="e">
        <f t="shared" ref="AX26" si="33">AX16*0.87</f>
        <v>#REF!</v>
      </c>
      <c r="AY26" s="45" t="e">
        <f t="shared" ref="AY26:BF26" si="34">AY16*0.87</f>
        <v>#REF!</v>
      </c>
      <c r="AZ26" s="45" t="e">
        <f t="shared" si="34"/>
        <v>#REF!</v>
      </c>
      <c r="BA26" s="45" t="e">
        <f t="shared" si="34"/>
        <v>#REF!</v>
      </c>
      <c r="BB26" s="45" t="e">
        <f t="shared" si="34"/>
        <v>#REF!</v>
      </c>
      <c r="BC26" s="45" t="e">
        <f t="shared" si="34"/>
        <v>#REF!</v>
      </c>
      <c r="BD26" s="45" t="e">
        <f t="shared" si="34"/>
        <v>#REF!</v>
      </c>
      <c r="BE26" s="45" t="e">
        <f t="shared" si="34"/>
        <v>#REF!</v>
      </c>
      <c r="BF26" s="45" t="e">
        <f t="shared" si="34"/>
        <v>#REF!</v>
      </c>
      <c r="BG26" s="45" t="e">
        <f t="shared" ref="BG26:BH26" si="35">BG16*0.87</f>
        <v>#REF!</v>
      </c>
      <c r="BH26" s="45" t="e">
        <f t="shared" si="35"/>
        <v>#REF!</v>
      </c>
    </row>
    <row r="27" spans="1:70" s="14" customFormat="1" ht="12" customHeight="1" x14ac:dyDescent="0.2">
      <c r="A27" s="42">
        <v>2</v>
      </c>
      <c r="B27" s="45" t="e">
        <f t="shared" si="30"/>
        <v>#REF!</v>
      </c>
      <c r="C27" s="45" t="e">
        <f t="shared" si="30"/>
        <v>#REF!</v>
      </c>
      <c r="D27" s="45" t="e">
        <f t="shared" si="30"/>
        <v>#REF!</v>
      </c>
      <c r="E27" s="45" t="e">
        <f t="shared" si="30"/>
        <v>#REF!</v>
      </c>
      <c r="F27" s="45" t="e">
        <f t="shared" si="30"/>
        <v>#REF!</v>
      </c>
      <c r="G27" s="45" t="e">
        <f t="shared" si="30"/>
        <v>#REF!</v>
      </c>
      <c r="H27" s="45" t="e">
        <f t="shared" si="30"/>
        <v>#REF!</v>
      </c>
      <c r="I27" s="45" t="e">
        <f t="shared" si="30"/>
        <v>#REF!</v>
      </c>
      <c r="J27" s="45" t="e">
        <f t="shared" si="30"/>
        <v>#REF!</v>
      </c>
      <c r="K27" s="45" t="e">
        <f t="shared" si="30"/>
        <v>#REF!</v>
      </c>
      <c r="L27" s="45" t="e">
        <f t="shared" si="30"/>
        <v>#REF!</v>
      </c>
      <c r="M27" s="45" t="e">
        <f t="shared" si="30"/>
        <v>#REF!</v>
      </c>
      <c r="N27" s="45" t="e">
        <f t="shared" si="30"/>
        <v>#REF!</v>
      </c>
      <c r="O27" s="45" t="e">
        <f t="shared" si="30"/>
        <v>#REF!</v>
      </c>
      <c r="P27" s="45" t="e">
        <f t="shared" si="30"/>
        <v>#REF!</v>
      </c>
      <c r="Q27" s="45" t="e">
        <f t="shared" si="30"/>
        <v>#REF!</v>
      </c>
      <c r="R27" s="45" t="e">
        <f t="shared" si="30"/>
        <v>#REF!</v>
      </c>
      <c r="S27" s="45" t="e">
        <f t="shared" si="30"/>
        <v>#REF!</v>
      </c>
      <c r="T27" s="45" t="e">
        <f t="shared" si="30"/>
        <v>#REF!</v>
      </c>
      <c r="U27" s="45" t="e">
        <f t="shared" si="30"/>
        <v>#REF!</v>
      </c>
      <c r="V27" s="45" t="e">
        <f t="shared" si="30"/>
        <v>#REF!</v>
      </c>
      <c r="W27" s="45" t="e">
        <f t="shared" si="30"/>
        <v>#REF!</v>
      </c>
      <c r="X27" s="45" t="e">
        <f t="shared" si="30"/>
        <v>#REF!</v>
      </c>
      <c r="Y27" s="45" t="e">
        <f t="shared" si="30"/>
        <v>#REF!</v>
      </c>
      <c r="Z27" s="45" t="e">
        <f t="shared" si="30"/>
        <v>#REF!</v>
      </c>
      <c r="AA27" s="45" t="e">
        <f t="shared" si="30"/>
        <v>#REF!</v>
      </c>
      <c r="AB27" s="45" t="e">
        <f t="shared" ref="AB27:AM27" si="36">AB17*0.87</f>
        <v>#REF!</v>
      </c>
      <c r="AC27" s="45" t="e">
        <f t="shared" si="36"/>
        <v>#REF!</v>
      </c>
      <c r="AD27" s="45" t="e">
        <f t="shared" si="36"/>
        <v>#REF!</v>
      </c>
      <c r="AE27" s="45" t="e">
        <f t="shared" si="36"/>
        <v>#REF!</v>
      </c>
      <c r="AF27" s="45" t="e">
        <f t="shared" si="36"/>
        <v>#REF!</v>
      </c>
      <c r="AG27" s="45" t="e">
        <f t="shared" si="36"/>
        <v>#REF!</v>
      </c>
      <c r="AH27" s="45" t="e">
        <f t="shared" si="36"/>
        <v>#REF!</v>
      </c>
      <c r="AI27" s="45" t="e">
        <f t="shared" si="36"/>
        <v>#REF!</v>
      </c>
      <c r="AJ27" s="45" t="e">
        <f t="shared" si="36"/>
        <v>#REF!</v>
      </c>
      <c r="AK27" s="45" t="e">
        <f t="shared" si="36"/>
        <v>#REF!</v>
      </c>
      <c r="AL27" s="45" t="e">
        <f t="shared" si="36"/>
        <v>#REF!</v>
      </c>
      <c r="AM27" s="45" t="e">
        <f t="shared" si="36"/>
        <v>#REF!</v>
      </c>
      <c r="AN27" s="45" t="e">
        <f t="shared" ref="AN27:AW27" si="37">AN17*0.87</f>
        <v>#REF!</v>
      </c>
      <c r="AO27" s="45" t="e">
        <f t="shared" si="37"/>
        <v>#REF!</v>
      </c>
      <c r="AP27" s="45" t="e">
        <f t="shared" si="37"/>
        <v>#REF!</v>
      </c>
      <c r="AQ27" s="45" t="e">
        <f t="shared" si="37"/>
        <v>#REF!</v>
      </c>
      <c r="AR27" s="45" t="e">
        <f t="shared" si="37"/>
        <v>#REF!</v>
      </c>
      <c r="AS27" s="45" t="e">
        <f t="shared" si="37"/>
        <v>#REF!</v>
      </c>
      <c r="AT27" s="45" t="e">
        <f t="shared" si="37"/>
        <v>#REF!</v>
      </c>
      <c r="AU27" s="45" t="e">
        <f t="shared" si="37"/>
        <v>#REF!</v>
      </c>
      <c r="AV27" s="45" t="e">
        <f t="shared" si="37"/>
        <v>#REF!</v>
      </c>
      <c r="AW27" s="45" t="e">
        <f t="shared" si="37"/>
        <v>#REF!</v>
      </c>
      <c r="AX27" s="45" t="e">
        <f t="shared" ref="AX27" si="38">AX17*0.87</f>
        <v>#REF!</v>
      </c>
      <c r="AY27" s="45" t="e">
        <f t="shared" ref="AY27:BF27" si="39">AY17*0.87</f>
        <v>#REF!</v>
      </c>
      <c r="AZ27" s="45" t="e">
        <f t="shared" si="39"/>
        <v>#REF!</v>
      </c>
      <c r="BA27" s="45" t="e">
        <f t="shared" si="39"/>
        <v>#REF!</v>
      </c>
      <c r="BB27" s="45" t="e">
        <f t="shared" si="39"/>
        <v>#REF!</v>
      </c>
      <c r="BC27" s="45" t="e">
        <f t="shared" si="39"/>
        <v>#REF!</v>
      </c>
      <c r="BD27" s="45" t="e">
        <f t="shared" si="39"/>
        <v>#REF!</v>
      </c>
      <c r="BE27" s="45" t="e">
        <f t="shared" si="39"/>
        <v>#REF!</v>
      </c>
      <c r="BF27" s="45" t="e">
        <f t="shared" si="39"/>
        <v>#REF!</v>
      </c>
      <c r="BG27" s="45" t="e">
        <f t="shared" ref="BG27:BH27" si="40">BG17*0.87</f>
        <v>#REF!</v>
      </c>
      <c r="BH27" s="45" t="e">
        <f t="shared" si="40"/>
        <v>#REF!</v>
      </c>
    </row>
    <row r="28" spans="1:70" s="14" customFormat="1" ht="12" customHeight="1" x14ac:dyDescent="0.2">
      <c r="A28" s="33" t="s">
        <v>54</v>
      </c>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row>
    <row r="29" spans="1:70" s="14" customFormat="1" ht="12" customHeight="1" x14ac:dyDescent="0.2">
      <c r="A29" s="42">
        <v>1</v>
      </c>
      <c r="B29" s="45" t="e">
        <f t="shared" ref="B29:AA30" si="41">B19*0.87</f>
        <v>#REF!</v>
      </c>
      <c r="C29" s="45" t="e">
        <f t="shared" si="41"/>
        <v>#REF!</v>
      </c>
      <c r="D29" s="45" t="e">
        <f t="shared" si="41"/>
        <v>#REF!</v>
      </c>
      <c r="E29" s="45" t="e">
        <f t="shared" si="41"/>
        <v>#REF!</v>
      </c>
      <c r="F29" s="45" t="e">
        <f t="shared" si="41"/>
        <v>#REF!</v>
      </c>
      <c r="G29" s="45" t="e">
        <f t="shared" si="41"/>
        <v>#REF!</v>
      </c>
      <c r="H29" s="45" t="e">
        <f t="shared" si="41"/>
        <v>#REF!</v>
      </c>
      <c r="I29" s="45" t="e">
        <f t="shared" si="41"/>
        <v>#REF!</v>
      </c>
      <c r="J29" s="45" t="e">
        <f t="shared" si="41"/>
        <v>#REF!</v>
      </c>
      <c r="K29" s="45" t="e">
        <f t="shared" si="41"/>
        <v>#REF!</v>
      </c>
      <c r="L29" s="45" t="e">
        <f t="shared" si="41"/>
        <v>#REF!</v>
      </c>
      <c r="M29" s="45" t="e">
        <f t="shared" si="41"/>
        <v>#REF!</v>
      </c>
      <c r="N29" s="45" t="e">
        <f t="shared" si="41"/>
        <v>#REF!</v>
      </c>
      <c r="O29" s="45" t="e">
        <f t="shared" si="41"/>
        <v>#REF!</v>
      </c>
      <c r="P29" s="45" t="e">
        <f t="shared" si="41"/>
        <v>#REF!</v>
      </c>
      <c r="Q29" s="45" t="e">
        <f t="shared" si="41"/>
        <v>#REF!</v>
      </c>
      <c r="R29" s="45" t="e">
        <f t="shared" si="41"/>
        <v>#REF!</v>
      </c>
      <c r="S29" s="45" t="e">
        <f t="shared" si="41"/>
        <v>#REF!</v>
      </c>
      <c r="T29" s="45" t="e">
        <f t="shared" si="41"/>
        <v>#REF!</v>
      </c>
      <c r="U29" s="45" t="e">
        <f t="shared" si="41"/>
        <v>#REF!</v>
      </c>
      <c r="V29" s="45" t="e">
        <f t="shared" si="41"/>
        <v>#REF!</v>
      </c>
      <c r="W29" s="45" t="e">
        <f t="shared" si="41"/>
        <v>#REF!</v>
      </c>
      <c r="X29" s="45" t="e">
        <f t="shared" si="41"/>
        <v>#REF!</v>
      </c>
      <c r="Y29" s="45" t="e">
        <f t="shared" si="41"/>
        <v>#REF!</v>
      </c>
      <c r="Z29" s="45" t="e">
        <f t="shared" si="41"/>
        <v>#REF!</v>
      </c>
      <c r="AA29" s="45" t="e">
        <f t="shared" si="41"/>
        <v>#REF!</v>
      </c>
      <c r="AB29" s="45" t="e">
        <f t="shared" ref="AB29:AM29" si="42">AB19*0.87</f>
        <v>#REF!</v>
      </c>
      <c r="AC29" s="45" t="e">
        <f t="shared" si="42"/>
        <v>#REF!</v>
      </c>
      <c r="AD29" s="45" t="e">
        <f t="shared" si="42"/>
        <v>#REF!</v>
      </c>
      <c r="AE29" s="45" t="e">
        <f t="shared" si="42"/>
        <v>#REF!</v>
      </c>
      <c r="AF29" s="45" t="e">
        <f t="shared" si="42"/>
        <v>#REF!</v>
      </c>
      <c r="AG29" s="45" t="e">
        <f t="shared" si="42"/>
        <v>#REF!</v>
      </c>
      <c r="AH29" s="45" t="e">
        <f t="shared" si="42"/>
        <v>#REF!</v>
      </c>
      <c r="AI29" s="45" t="e">
        <f t="shared" si="42"/>
        <v>#REF!</v>
      </c>
      <c r="AJ29" s="45" t="e">
        <f t="shared" si="42"/>
        <v>#REF!</v>
      </c>
      <c r="AK29" s="45" t="e">
        <f t="shared" si="42"/>
        <v>#REF!</v>
      </c>
      <c r="AL29" s="45" t="e">
        <f t="shared" si="42"/>
        <v>#REF!</v>
      </c>
      <c r="AM29" s="45" t="e">
        <f t="shared" si="42"/>
        <v>#REF!</v>
      </c>
      <c r="AN29" s="45" t="e">
        <f t="shared" ref="AN29:AW29" si="43">AN19*0.87</f>
        <v>#REF!</v>
      </c>
      <c r="AO29" s="45" t="e">
        <f t="shared" si="43"/>
        <v>#REF!</v>
      </c>
      <c r="AP29" s="45" t="e">
        <f t="shared" si="43"/>
        <v>#REF!</v>
      </c>
      <c r="AQ29" s="45" t="e">
        <f t="shared" si="43"/>
        <v>#REF!</v>
      </c>
      <c r="AR29" s="45" t="e">
        <f t="shared" si="43"/>
        <v>#REF!</v>
      </c>
      <c r="AS29" s="45" t="e">
        <f t="shared" si="43"/>
        <v>#REF!</v>
      </c>
      <c r="AT29" s="45" t="e">
        <f t="shared" si="43"/>
        <v>#REF!</v>
      </c>
      <c r="AU29" s="45" t="e">
        <f t="shared" si="43"/>
        <v>#REF!</v>
      </c>
      <c r="AV29" s="45" t="e">
        <f t="shared" si="43"/>
        <v>#REF!</v>
      </c>
      <c r="AW29" s="45" t="e">
        <f t="shared" si="43"/>
        <v>#REF!</v>
      </c>
      <c r="AX29" s="45" t="e">
        <f t="shared" ref="AX29" si="44">AX19*0.87</f>
        <v>#REF!</v>
      </c>
      <c r="AY29" s="45" t="e">
        <f t="shared" ref="AY29:BF29" si="45">AY19*0.87</f>
        <v>#REF!</v>
      </c>
      <c r="AZ29" s="45" t="e">
        <f t="shared" si="45"/>
        <v>#REF!</v>
      </c>
      <c r="BA29" s="45" t="e">
        <f t="shared" si="45"/>
        <v>#REF!</v>
      </c>
      <c r="BB29" s="45" t="e">
        <f t="shared" si="45"/>
        <v>#REF!</v>
      </c>
      <c r="BC29" s="45" t="e">
        <f t="shared" si="45"/>
        <v>#REF!</v>
      </c>
      <c r="BD29" s="45" t="e">
        <f t="shared" si="45"/>
        <v>#REF!</v>
      </c>
      <c r="BE29" s="45" t="e">
        <f t="shared" si="45"/>
        <v>#REF!</v>
      </c>
      <c r="BF29" s="45" t="e">
        <f t="shared" si="45"/>
        <v>#REF!</v>
      </c>
      <c r="BG29" s="45" t="e">
        <f t="shared" ref="BG29:BH29" si="46">BG19*0.87</f>
        <v>#REF!</v>
      </c>
      <c r="BH29" s="45" t="e">
        <f t="shared" si="46"/>
        <v>#REF!</v>
      </c>
    </row>
    <row r="30" spans="1:70" s="14" customFormat="1" ht="12" customHeight="1" x14ac:dyDescent="0.2">
      <c r="A30" s="42">
        <v>2</v>
      </c>
      <c r="B30" s="45" t="e">
        <f t="shared" si="41"/>
        <v>#REF!</v>
      </c>
      <c r="C30" s="45" t="e">
        <f t="shared" si="41"/>
        <v>#REF!</v>
      </c>
      <c r="D30" s="45" t="e">
        <f t="shared" si="41"/>
        <v>#REF!</v>
      </c>
      <c r="E30" s="45" t="e">
        <f t="shared" si="41"/>
        <v>#REF!</v>
      </c>
      <c r="F30" s="45" t="e">
        <f t="shared" si="41"/>
        <v>#REF!</v>
      </c>
      <c r="G30" s="45" t="e">
        <f t="shared" si="41"/>
        <v>#REF!</v>
      </c>
      <c r="H30" s="45" t="e">
        <f t="shared" si="41"/>
        <v>#REF!</v>
      </c>
      <c r="I30" s="45" t="e">
        <f t="shared" si="41"/>
        <v>#REF!</v>
      </c>
      <c r="J30" s="45" t="e">
        <f t="shared" si="41"/>
        <v>#REF!</v>
      </c>
      <c r="K30" s="45" t="e">
        <f t="shared" si="41"/>
        <v>#REF!</v>
      </c>
      <c r="L30" s="45" t="e">
        <f t="shared" si="41"/>
        <v>#REF!</v>
      </c>
      <c r="M30" s="45" t="e">
        <f t="shared" si="41"/>
        <v>#REF!</v>
      </c>
      <c r="N30" s="45" t="e">
        <f t="shared" si="41"/>
        <v>#REF!</v>
      </c>
      <c r="O30" s="45" t="e">
        <f t="shared" si="41"/>
        <v>#REF!</v>
      </c>
      <c r="P30" s="45" t="e">
        <f t="shared" si="41"/>
        <v>#REF!</v>
      </c>
      <c r="Q30" s="45" t="e">
        <f t="shared" si="41"/>
        <v>#REF!</v>
      </c>
      <c r="R30" s="45" t="e">
        <f t="shared" si="41"/>
        <v>#REF!</v>
      </c>
      <c r="S30" s="45" t="e">
        <f t="shared" si="41"/>
        <v>#REF!</v>
      </c>
      <c r="T30" s="45" t="e">
        <f t="shared" si="41"/>
        <v>#REF!</v>
      </c>
      <c r="U30" s="45" t="e">
        <f t="shared" si="41"/>
        <v>#REF!</v>
      </c>
      <c r="V30" s="45" t="e">
        <f t="shared" si="41"/>
        <v>#REF!</v>
      </c>
      <c r="W30" s="45" t="e">
        <f t="shared" si="41"/>
        <v>#REF!</v>
      </c>
      <c r="X30" s="45" t="e">
        <f t="shared" si="41"/>
        <v>#REF!</v>
      </c>
      <c r="Y30" s="45" t="e">
        <f t="shared" si="41"/>
        <v>#REF!</v>
      </c>
      <c r="Z30" s="45" t="e">
        <f t="shared" si="41"/>
        <v>#REF!</v>
      </c>
      <c r="AA30" s="45" t="e">
        <f t="shared" si="41"/>
        <v>#REF!</v>
      </c>
      <c r="AB30" s="45" t="e">
        <f t="shared" ref="AB30:AM30" si="47">AB20*0.87</f>
        <v>#REF!</v>
      </c>
      <c r="AC30" s="45" t="e">
        <f t="shared" si="47"/>
        <v>#REF!</v>
      </c>
      <c r="AD30" s="45" t="e">
        <f t="shared" si="47"/>
        <v>#REF!</v>
      </c>
      <c r="AE30" s="45" t="e">
        <f t="shared" si="47"/>
        <v>#REF!</v>
      </c>
      <c r="AF30" s="45" t="e">
        <f t="shared" si="47"/>
        <v>#REF!</v>
      </c>
      <c r="AG30" s="45" t="e">
        <f t="shared" si="47"/>
        <v>#REF!</v>
      </c>
      <c r="AH30" s="45" t="e">
        <f t="shared" si="47"/>
        <v>#REF!</v>
      </c>
      <c r="AI30" s="45" t="e">
        <f t="shared" si="47"/>
        <v>#REF!</v>
      </c>
      <c r="AJ30" s="45" t="e">
        <f t="shared" si="47"/>
        <v>#REF!</v>
      </c>
      <c r="AK30" s="45" t="e">
        <f t="shared" si="47"/>
        <v>#REF!</v>
      </c>
      <c r="AL30" s="45" t="e">
        <f t="shared" si="47"/>
        <v>#REF!</v>
      </c>
      <c r="AM30" s="45" t="e">
        <f t="shared" si="47"/>
        <v>#REF!</v>
      </c>
      <c r="AN30" s="45" t="e">
        <f t="shared" ref="AN30:AW30" si="48">AN20*0.87</f>
        <v>#REF!</v>
      </c>
      <c r="AO30" s="45" t="e">
        <f t="shared" si="48"/>
        <v>#REF!</v>
      </c>
      <c r="AP30" s="45" t="e">
        <f t="shared" si="48"/>
        <v>#REF!</v>
      </c>
      <c r="AQ30" s="45" t="e">
        <f t="shared" si="48"/>
        <v>#REF!</v>
      </c>
      <c r="AR30" s="45" t="e">
        <f t="shared" si="48"/>
        <v>#REF!</v>
      </c>
      <c r="AS30" s="45" t="e">
        <f t="shared" si="48"/>
        <v>#REF!</v>
      </c>
      <c r="AT30" s="45" t="e">
        <f t="shared" si="48"/>
        <v>#REF!</v>
      </c>
      <c r="AU30" s="45" t="e">
        <f t="shared" si="48"/>
        <v>#REF!</v>
      </c>
      <c r="AV30" s="45" t="e">
        <f t="shared" si="48"/>
        <v>#REF!</v>
      </c>
      <c r="AW30" s="45" t="e">
        <f t="shared" si="48"/>
        <v>#REF!</v>
      </c>
      <c r="AX30" s="45" t="e">
        <f t="shared" ref="AX30" si="49">AX20*0.87</f>
        <v>#REF!</v>
      </c>
      <c r="AY30" s="45" t="e">
        <f t="shared" ref="AY30:BF30" si="50">AY20*0.87</f>
        <v>#REF!</v>
      </c>
      <c r="AZ30" s="45" t="e">
        <f t="shared" si="50"/>
        <v>#REF!</v>
      </c>
      <c r="BA30" s="45" t="e">
        <f t="shared" si="50"/>
        <v>#REF!</v>
      </c>
      <c r="BB30" s="45" t="e">
        <f t="shared" si="50"/>
        <v>#REF!</v>
      </c>
      <c r="BC30" s="45" t="e">
        <f t="shared" si="50"/>
        <v>#REF!</v>
      </c>
      <c r="BD30" s="45" t="e">
        <f t="shared" si="50"/>
        <v>#REF!</v>
      </c>
      <c r="BE30" s="45" t="e">
        <f t="shared" si="50"/>
        <v>#REF!</v>
      </c>
      <c r="BF30" s="45" t="e">
        <f t="shared" si="50"/>
        <v>#REF!</v>
      </c>
      <c r="BG30" s="45" t="e">
        <f t="shared" ref="BG30:BH30" si="51">BG20*0.87</f>
        <v>#REF!</v>
      </c>
      <c r="BH30" s="45" t="e">
        <f t="shared" si="51"/>
        <v>#REF!</v>
      </c>
    </row>
    <row r="31" spans="1:70" s="14" customFormat="1" ht="12" customHeight="1" x14ac:dyDescent="0.2">
      <c r="A31" s="123"/>
      <c r="B31" s="122"/>
      <c r="C31" s="122"/>
      <c r="D31" s="122"/>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row>
    <row r="32" spans="1:70" ht="15" customHeight="1" x14ac:dyDescent="0.2">
      <c r="A32" s="243" t="s">
        <v>156</v>
      </c>
      <c r="B32" s="244"/>
      <c r="C32" s="244"/>
      <c r="D32" s="244"/>
      <c r="E32" s="244"/>
      <c r="F32" s="244"/>
      <c r="G32" s="244"/>
      <c r="H32" s="244"/>
      <c r="I32" s="244"/>
      <c r="J32" s="244"/>
      <c r="K32" s="244"/>
      <c r="L32" s="244"/>
      <c r="M32" s="244"/>
      <c r="N32" s="244"/>
      <c r="O32" s="244"/>
      <c r="P32" s="244"/>
      <c r="Q32" s="244"/>
      <c r="R32" s="244"/>
      <c r="S32" s="244"/>
      <c r="T32" s="244"/>
      <c r="U32" s="244"/>
      <c r="V32" s="244"/>
      <c r="W32" s="244"/>
      <c r="X32" s="244"/>
      <c r="Y32" s="244"/>
      <c r="Z32" s="244"/>
      <c r="AA32" s="244"/>
      <c r="AB32" s="244"/>
      <c r="AC32" s="244"/>
      <c r="AD32" s="244"/>
      <c r="AE32" s="244"/>
      <c r="AF32" s="244"/>
      <c r="AG32" s="244"/>
      <c r="AH32" s="244"/>
      <c r="AI32" s="244"/>
      <c r="AJ32" s="244"/>
      <c r="AK32" s="244"/>
      <c r="AL32" s="244"/>
      <c r="AM32" s="244"/>
      <c r="AN32" s="244"/>
      <c r="AO32" s="244"/>
      <c r="AP32" s="244"/>
      <c r="AQ32" s="244"/>
      <c r="AR32" s="244"/>
      <c r="AS32" s="244"/>
      <c r="AT32" s="244"/>
      <c r="AU32" s="244"/>
      <c r="AV32" s="244"/>
      <c r="AW32" s="244"/>
      <c r="AX32" s="244"/>
      <c r="AY32" s="244"/>
      <c r="AZ32" s="244"/>
      <c r="BA32" s="244"/>
      <c r="BB32" s="244"/>
      <c r="BC32" s="244"/>
      <c r="BD32" s="244"/>
      <c r="BE32" s="244"/>
      <c r="BF32" s="244"/>
      <c r="BG32" s="244"/>
      <c r="BH32" s="244"/>
      <c r="BI32" s="244"/>
      <c r="BJ32" s="244"/>
      <c r="BK32" s="244"/>
      <c r="BL32" s="244"/>
      <c r="BM32" s="244"/>
      <c r="BN32" s="244"/>
      <c r="BO32" s="244"/>
      <c r="BP32" s="244"/>
      <c r="BQ32" s="244"/>
      <c r="BR32" s="245"/>
    </row>
    <row r="33" spans="1:70" ht="18" customHeight="1" x14ac:dyDescent="0.2">
      <c r="A33" s="246"/>
      <c r="B33" s="247"/>
      <c r="C33" s="247"/>
      <c r="D33" s="247"/>
      <c r="E33" s="247"/>
      <c r="F33" s="247"/>
      <c r="G33" s="247"/>
      <c r="H33" s="247"/>
      <c r="I33" s="247"/>
      <c r="J33" s="247"/>
      <c r="K33" s="247"/>
      <c r="L33" s="247"/>
      <c r="M33" s="247"/>
      <c r="N33" s="247"/>
      <c r="O33" s="247"/>
      <c r="P33" s="247"/>
      <c r="Q33" s="247"/>
      <c r="R33" s="247"/>
      <c r="S33" s="247"/>
      <c r="T33" s="247"/>
      <c r="U33" s="247"/>
      <c r="V33" s="247"/>
      <c r="W33" s="247"/>
      <c r="X33" s="247"/>
      <c r="Y33" s="247"/>
      <c r="Z33" s="247"/>
      <c r="AA33" s="247"/>
      <c r="AB33" s="247"/>
      <c r="AC33" s="247"/>
      <c r="AD33" s="247"/>
      <c r="AE33" s="247"/>
      <c r="AF33" s="247"/>
      <c r="AG33" s="247"/>
      <c r="AH33" s="247"/>
      <c r="AI33" s="247"/>
      <c r="AJ33" s="247"/>
      <c r="AK33" s="247"/>
      <c r="AL33" s="247"/>
      <c r="AM33" s="247"/>
      <c r="AN33" s="247"/>
      <c r="AO33" s="247"/>
      <c r="AP33" s="247"/>
      <c r="AQ33" s="247"/>
      <c r="AR33" s="247"/>
      <c r="AS33" s="247"/>
      <c r="AT33" s="247"/>
      <c r="AU33" s="247"/>
      <c r="AV33" s="247"/>
      <c r="AW33" s="247"/>
      <c r="AX33" s="247"/>
      <c r="AY33" s="247"/>
      <c r="AZ33" s="247"/>
      <c r="BA33" s="247"/>
      <c r="BB33" s="247"/>
      <c r="BC33" s="247"/>
      <c r="BD33" s="247"/>
      <c r="BE33" s="247"/>
      <c r="BF33" s="247"/>
      <c r="BG33" s="247"/>
      <c r="BH33" s="247"/>
      <c r="BI33" s="247"/>
      <c r="BJ33" s="247"/>
      <c r="BK33" s="247"/>
      <c r="BL33" s="247"/>
      <c r="BM33" s="247"/>
      <c r="BN33" s="247"/>
      <c r="BO33" s="247"/>
      <c r="BP33" s="247"/>
      <c r="BQ33" s="247"/>
      <c r="BR33" s="248"/>
    </row>
    <row r="34" spans="1:70" ht="12" customHeight="1" x14ac:dyDescent="0.2">
      <c r="A34" s="249"/>
      <c r="B34" s="250"/>
      <c r="C34" s="250"/>
      <c r="D34" s="250"/>
      <c r="E34" s="250"/>
      <c r="F34" s="250"/>
      <c r="G34" s="250"/>
      <c r="H34" s="250"/>
      <c r="I34" s="250"/>
      <c r="J34" s="250"/>
      <c r="K34" s="250"/>
      <c r="L34" s="250"/>
      <c r="M34" s="250"/>
      <c r="N34" s="250"/>
      <c r="O34" s="250"/>
      <c r="P34" s="250"/>
      <c r="Q34" s="250"/>
      <c r="R34" s="250"/>
      <c r="S34" s="250"/>
      <c r="T34" s="250"/>
      <c r="U34" s="250"/>
      <c r="V34" s="250"/>
      <c r="W34" s="250"/>
      <c r="X34" s="250"/>
      <c r="Y34" s="250"/>
      <c r="Z34" s="250"/>
      <c r="AA34" s="250"/>
      <c r="AB34" s="250"/>
      <c r="AC34" s="250"/>
      <c r="AD34" s="250"/>
      <c r="AE34" s="250"/>
      <c r="AF34" s="250"/>
      <c r="AG34" s="250"/>
      <c r="AH34" s="250"/>
      <c r="AI34" s="250"/>
      <c r="AJ34" s="250"/>
      <c r="AK34" s="250"/>
      <c r="AL34" s="250"/>
      <c r="AM34" s="250"/>
      <c r="AN34" s="250"/>
      <c r="AO34" s="250"/>
      <c r="AP34" s="250"/>
      <c r="AQ34" s="250"/>
      <c r="AR34" s="250"/>
      <c r="AS34" s="250"/>
      <c r="AT34" s="250"/>
      <c r="AU34" s="250"/>
      <c r="AV34" s="250"/>
      <c r="AW34" s="250"/>
      <c r="AX34" s="250"/>
      <c r="AY34" s="250"/>
      <c r="AZ34" s="250"/>
      <c r="BA34" s="250"/>
      <c r="BB34" s="250"/>
      <c r="BC34" s="250"/>
      <c r="BD34" s="250"/>
      <c r="BE34" s="250"/>
      <c r="BF34" s="250"/>
      <c r="BG34" s="250"/>
      <c r="BH34" s="250"/>
      <c r="BI34" s="250"/>
      <c r="BJ34" s="250"/>
      <c r="BK34" s="250"/>
      <c r="BL34" s="250"/>
      <c r="BM34" s="250"/>
      <c r="BN34" s="250"/>
      <c r="BO34" s="250"/>
      <c r="BP34" s="250"/>
      <c r="BQ34" s="250"/>
      <c r="BR34" s="251"/>
    </row>
    <row r="35" spans="1:70" ht="12" customHeight="1" x14ac:dyDescent="0.2">
      <c r="A35" s="2"/>
    </row>
    <row r="36" spans="1:70" ht="12" customHeight="1" x14ac:dyDescent="0.2">
      <c r="A36" s="223" t="s">
        <v>157</v>
      </c>
    </row>
    <row r="37" spans="1:70" ht="12" customHeight="1" x14ac:dyDescent="0.2">
      <c r="A37" s="223"/>
    </row>
    <row r="38" spans="1:70" ht="12" customHeight="1" x14ac:dyDescent="0.2">
      <c r="A38" s="223"/>
    </row>
    <row r="39" spans="1:70" customFormat="1" ht="12.75" x14ac:dyDescent="0.2"/>
    <row r="40" spans="1:70" x14ac:dyDescent="0.2">
      <c r="A40" s="87" t="s">
        <v>80</v>
      </c>
    </row>
    <row r="41" spans="1:70" ht="24" x14ac:dyDescent="0.2">
      <c r="A41" s="109" t="s">
        <v>124</v>
      </c>
      <c r="B41" s="108"/>
      <c r="C41" s="108"/>
      <c r="D41" s="108"/>
      <c r="E41" s="108"/>
      <c r="F41" s="108"/>
      <c r="G41" s="108"/>
      <c r="H41" s="108"/>
      <c r="I41" s="108"/>
      <c r="J41" s="108"/>
      <c r="K41" s="108"/>
      <c r="L41" s="108"/>
      <c r="M41" s="108"/>
      <c r="N41" s="108"/>
      <c r="O41" s="108"/>
      <c r="P41" s="108"/>
      <c r="Q41" s="108"/>
      <c r="R41" s="108"/>
      <c r="S41" s="108"/>
      <c r="T41" s="108"/>
      <c r="U41" s="108"/>
      <c r="V41" s="108"/>
      <c r="W41" s="108"/>
      <c r="X41" s="108"/>
    </row>
    <row r="42" spans="1:70" ht="24" x14ac:dyDescent="0.2">
      <c r="A42" s="109" t="s">
        <v>132</v>
      </c>
      <c r="B42" s="108"/>
      <c r="C42" s="108"/>
      <c r="D42" s="108"/>
      <c r="E42" s="108"/>
      <c r="F42" s="108"/>
      <c r="G42" s="108"/>
      <c r="H42" s="108"/>
      <c r="I42" s="108"/>
      <c r="J42" s="108"/>
      <c r="K42" s="108"/>
      <c r="L42" s="108"/>
      <c r="M42" s="108"/>
      <c r="N42" s="108"/>
      <c r="O42" s="108"/>
      <c r="P42" s="108"/>
      <c r="Q42" s="108"/>
      <c r="R42" s="108"/>
      <c r="S42" s="108"/>
      <c r="T42" s="108"/>
      <c r="U42" s="108"/>
      <c r="V42" s="108"/>
      <c r="W42" s="108"/>
      <c r="X42" s="108"/>
    </row>
    <row r="43" spans="1:70" x14ac:dyDescent="0.2">
      <c r="A43" s="13"/>
    </row>
    <row r="44" spans="1:70" x14ac:dyDescent="0.2">
      <c r="A44" s="86" t="s">
        <v>58</v>
      </c>
    </row>
    <row r="45" spans="1:70" x14ac:dyDescent="0.2">
      <c r="A45" s="60" t="s">
        <v>60</v>
      </c>
    </row>
    <row r="46" spans="1:70" x14ac:dyDescent="0.2">
      <c r="A46" s="60" t="s">
        <v>61</v>
      </c>
    </row>
    <row r="47" spans="1:70" x14ac:dyDescent="0.2">
      <c r="A47" s="60" t="s">
        <v>62</v>
      </c>
    </row>
    <row r="48" spans="1:70" x14ac:dyDescent="0.2">
      <c r="A48" s="60" t="s">
        <v>63</v>
      </c>
    </row>
    <row r="49" spans="1:30" ht="24" x14ac:dyDescent="0.2">
      <c r="A49" s="120" t="s">
        <v>136</v>
      </c>
    </row>
    <row r="50" spans="1:30" x14ac:dyDescent="0.2">
      <c r="A50" s="60" t="s">
        <v>101</v>
      </c>
    </row>
    <row r="51" spans="1:30" x14ac:dyDescent="0.2">
      <c r="A51" s="110" t="s">
        <v>150</v>
      </c>
    </row>
    <row r="52" spans="1:30" ht="31.5" x14ac:dyDescent="0.2">
      <c r="A52" s="117" t="s">
        <v>125</v>
      </c>
    </row>
    <row r="53" spans="1:30" ht="31.5" x14ac:dyDescent="0.2">
      <c r="A53" s="121" t="s">
        <v>143</v>
      </c>
      <c r="B53" s="88"/>
      <c r="C53" s="88"/>
      <c r="D53" s="88"/>
      <c r="E53" s="88"/>
      <c r="F53" s="88"/>
      <c r="G53" s="88"/>
      <c r="H53" s="88"/>
      <c r="I53" s="88"/>
      <c r="J53" s="88"/>
      <c r="K53" s="88"/>
      <c r="L53" s="88"/>
      <c r="M53" s="88"/>
      <c r="N53" s="88"/>
      <c r="O53" s="88"/>
      <c r="P53" s="88"/>
      <c r="Q53" s="88"/>
      <c r="R53" s="88"/>
      <c r="S53" s="88"/>
      <c r="T53" s="88"/>
      <c r="U53" s="88"/>
      <c r="V53" s="88"/>
      <c r="W53" s="88"/>
      <c r="X53" s="88"/>
      <c r="Y53" s="88"/>
      <c r="Z53" s="88"/>
    </row>
    <row r="54" spans="1:30" ht="21" x14ac:dyDescent="0.2">
      <c r="A54" s="121" t="s">
        <v>144</v>
      </c>
      <c r="B54" s="102"/>
      <c r="C54" s="102"/>
      <c r="D54" s="102"/>
      <c r="E54" s="102"/>
      <c r="F54" s="102"/>
      <c r="G54" s="102"/>
      <c r="H54" s="102"/>
      <c r="I54" s="102"/>
      <c r="J54" s="102"/>
      <c r="K54" s="102"/>
      <c r="L54" s="102"/>
      <c r="M54" s="102"/>
      <c r="N54" s="102"/>
      <c r="O54" s="102"/>
      <c r="P54" s="102"/>
      <c r="Q54" s="102"/>
      <c r="R54" s="102"/>
      <c r="S54" s="102"/>
      <c r="T54" s="102"/>
      <c r="U54" s="102"/>
      <c r="V54" s="102"/>
      <c r="W54" s="103"/>
      <c r="X54" s="103"/>
      <c r="Y54" s="103"/>
      <c r="Z54" s="112"/>
      <c r="AA54" s="107"/>
      <c r="AB54" s="107"/>
      <c r="AC54" s="107"/>
      <c r="AD54" s="107"/>
    </row>
    <row r="55" spans="1:30" ht="21" x14ac:dyDescent="0.2">
      <c r="A55" s="121" t="s">
        <v>145</v>
      </c>
      <c r="B55" s="102"/>
      <c r="C55" s="102"/>
      <c r="D55" s="102"/>
      <c r="E55" s="102"/>
      <c r="F55" s="102"/>
      <c r="G55" s="102"/>
      <c r="H55" s="102"/>
      <c r="I55" s="102"/>
      <c r="J55" s="102"/>
      <c r="K55" s="102"/>
      <c r="L55" s="102"/>
      <c r="M55" s="102"/>
      <c r="N55" s="102"/>
      <c r="O55" s="102"/>
      <c r="P55" s="102"/>
      <c r="Q55" s="102"/>
      <c r="R55" s="102"/>
      <c r="S55" s="102"/>
      <c r="T55" s="102"/>
      <c r="U55" s="102"/>
      <c r="V55" s="102"/>
      <c r="W55" s="103"/>
      <c r="X55" s="103"/>
      <c r="Y55" s="103"/>
      <c r="Z55" s="112"/>
      <c r="AA55" s="107"/>
      <c r="AB55" s="107"/>
      <c r="AC55" s="107"/>
      <c r="AD55" s="107"/>
    </row>
    <row r="56" spans="1:30" ht="42" x14ac:dyDescent="0.2">
      <c r="A56" s="121" t="s">
        <v>146</v>
      </c>
      <c r="B56" s="105"/>
      <c r="C56" s="105"/>
      <c r="D56" s="105"/>
      <c r="E56" s="105"/>
      <c r="F56" s="105"/>
      <c r="G56" s="105"/>
      <c r="H56" s="105"/>
      <c r="I56" s="105"/>
      <c r="J56" s="105"/>
      <c r="K56" s="105"/>
      <c r="L56" s="105"/>
      <c r="M56" s="105"/>
      <c r="N56" s="105"/>
      <c r="O56" s="105"/>
      <c r="P56" s="105"/>
      <c r="Q56" s="105"/>
      <c r="R56" s="105"/>
      <c r="S56" s="105"/>
      <c r="T56" s="105"/>
      <c r="U56" s="105"/>
      <c r="V56" s="105"/>
      <c r="W56" s="106"/>
      <c r="X56" s="106"/>
      <c r="Y56" s="106"/>
      <c r="Z56" s="107"/>
      <c r="AA56" s="107"/>
      <c r="AB56" s="107"/>
      <c r="AC56" s="107"/>
      <c r="AD56" s="107"/>
    </row>
    <row r="57" spans="1:30" ht="42" x14ac:dyDescent="0.2">
      <c r="A57" s="121" t="s">
        <v>147</v>
      </c>
    </row>
    <row r="58" spans="1:30" ht="26.25" x14ac:dyDescent="0.2">
      <c r="A58" s="121" t="s">
        <v>148</v>
      </c>
    </row>
    <row r="59" spans="1:30" ht="26.25" x14ac:dyDescent="0.2">
      <c r="A59" s="121" t="s">
        <v>149</v>
      </c>
    </row>
    <row r="60" spans="1:30" ht="42" x14ac:dyDescent="0.2">
      <c r="A60" s="121" t="s">
        <v>137</v>
      </c>
    </row>
    <row r="61" spans="1:30" ht="21" x14ac:dyDescent="0.2">
      <c r="A61" s="121" t="s">
        <v>138</v>
      </c>
    </row>
    <row r="62" spans="1:30" ht="21" x14ac:dyDescent="0.2">
      <c r="A62" s="121" t="s">
        <v>139</v>
      </c>
    </row>
    <row r="63" spans="1:30" ht="31.5" x14ac:dyDescent="0.2">
      <c r="A63" s="121" t="s">
        <v>140</v>
      </c>
    </row>
    <row r="64" spans="1:30" ht="31.5" x14ac:dyDescent="0.2">
      <c r="A64" s="121" t="s">
        <v>141</v>
      </c>
    </row>
    <row r="65" spans="1:1" ht="31.5" x14ac:dyDescent="0.2">
      <c r="A65" s="121" t="s">
        <v>142</v>
      </c>
    </row>
    <row r="66" spans="1:1" ht="12.75" x14ac:dyDescent="0.2">
      <c r="A66"/>
    </row>
    <row r="67" spans="1:1" ht="31.5" x14ac:dyDescent="0.2">
      <c r="A67" s="111" t="s">
        <v>126</v>
      </c>
    </row>
    <row r="68" spans="1:1" ht="12.75" x14ac:dyDescent="0.2">
      <c r="A68"/>
    </row>
    <row r="69" spans="1:1" ht="31.5" x14ac:dyDescent="0.2">
      <c r="A69" s="111" t="s">
        <v>127</v>
      </c>
    </row>
    <row r="70" spans="1:1" ht="94.5" x14ac:dyDescent="0.2">
      <c r="A70" s="118" t="s">
        <v>133</v>
      </c>
    </row>
    <row r="71" spans="1:1" ht="21" x14ac:dyDescent="0.2">
      <c r="A71" s="111" t="s">
        <v>128</v>
      </c>
    </row>
    <row r="73" spans="1:1" x14ac:dyDescent="0.2">
      <c r="A73" s="91" t="s">
        <v>65</v>
      </c>
    </row>
    <row r="74" spans="1:1" ht="36" x14ac:dyDescent="0.2">
      <c r="A74" s="62" t="s">
        <v>104</v>
      </c>
    </row>
    <row r="75" spans="1:1" ht="36" x14ac:dyDescent="0.2">
      <c r="A75" s="62" t="s">
        <v>105</v>
      </c>
    </row>
  </sheetData>
  <mergeCells count="2">
    <mergeCell ref="A32:BR34"/>
    <mergeCell ref="A36:A38"/>
  </mergeCells>
  <pageMargins left="0.7" right="0.7" top="0.75" bottom="0.75"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dimension ref="A1:BR55"/>
  <sheetViews>
    <sheetView zoomScaleNormal="100" workbookViewId="0">
      <pane xSplit="1" topLeftCell="AM1" activePane="topRight" state="frozen"/>
      <selection activeCell="BE26" sqref="BE26:BE27"/>
      <selection pane="topRight" activeCell="BF6" sqref="BF6"/>
    </sheetView>
  </sheetViews>
  <sheetFormatPr defaultColWidth="8.42578125" defaultRowHeight="12" x14ac:dyDescent="0.2"/>
  <cols>
    <col min="1" max="1" width="46.7109375" style="1" customWidth="1"/>
    <col min="2" max="24" width="10.140625" style="2" hidden="1" customWidth="1"/>
    <col min="25" max="25" width="9.85546875" style="2" hidden="1" customWidth="1"/>
    <col min="26" max="26" width="9.42578125" style="2" hidden="1" customWidth="1"/>
    <col min="27" max="27" width="10.28515625" style="2" hidden="1" customWidth="1"/>
    <col min="28" max="28" width="9.140625" style="2" hidden="1" customWidth="1"/>
    <col min="29" max="29" width="9.42578125" style="2" hidden="1" customWidth="1"/>
    <col min="30" max="30" width="9.85546875" style="2" hidden="1" customWidth="1"/>
    <col min="31" max="31" width="9.7109375" style="2" hidden="1" customWidth="1"/>
    <col min="32" max="32" width="9.42578125" style="2" hidden="1" customWidth="1"/>
    <col min="33" max="35" width="9.140625" style="2" hidden="1" customWidth="1"/>
    <col min="36" max="42" width="9.7109375" style="2" hidden="1" customWidth="1"/>
    <col min="43" max="49" width="9.28515625" style="2" hidden="1" customWidth="1"/>
    <col min="50" max="57" width="9" style="2" hidden="1" customWidth="1"/>
    <col min="58" max="59" width="9.85546875" style="2" customWidth="1"/>
    <col min="60" max="60" width="9.7109375" style="2" customWidth="1"/>
    <col min="61" max="16384" width="8.42578125" style="2"/>
  </cols>
  <sheetData>
    <row r="1" spans="1:70" s="5" customFormat="1" ht="24" x14ac:dyDescent="0.2">
      <c r="A1" s="47" t="s">
        <v>50</v>
      </c>
      <c r="B1" s="76"/>
      <c r="C1" s="76"/>
      <c r="D1" s="76"/>
      <c r="E1" s="76"/>
      <c r="F1" s="76"/>
      <c r="G1" s="76"/>
      <c r="H1" s="76"/>
      <c r="I1" s="76"/>
      <c r="J1" s="76"/>
      <c r="K1" s="76"/>
      <c r="L1" s="76"/>
      <c r="M1" s="76"/>
      <c r="N1" s="76"/>
      <c r="O1" s="76"/>
      <c r="P1" s="76"/>
      <c r="Q1" s="76"/>
      <c r="R1" s="76"/>
      <c r="S1" s="76"/>
      <c r="T1" s="76"/>
      <c r="U1" s="76"/>
      <c r="V1" s="76"/>
      <c r="W1" s="76"/>
      <c r="X1" s="76"/>
    </row>
    <row r="2" spans="1:70" s="5" customFormat="1" ht="15" customHeight="1" x14ac:dyDescent="0.2">
      <c r="A2" s="119" t="s">
        <v>154</v>
      </c>
      <c r="B2" s="6"/>
      <c r="C2" s="6"/>
      <c r="D2" s="6"/>
      <c r="E2" s="77"/>
      <c r="F2" s="77"/>
      <c r="G2" s="77"/>
      <c r="H2" s="77"/>
      <c r="I2" s="77"/>
      <c r="J2" s="77"/>
      <c r="K2" s="77"/>
      <c r="L2" s="77"/>
      <c r="M2" s="77"/>
      <c r="N2" s="77"/>
      <c r="O2" s="77"/>
      <c r="P2" s="77"/>
      <c r="Q2" s="77"/>
      <c r="R2" s="77"/>
      <c r="S2" s="77"/>
      <c r="T2" s="77"/>
      <c r="U2" s="77"/>
      <c r="V2" s="77"/>
      <c r="W2" s="77"/>
      <c r="X2" s="77"/>
      <c r="Y2" s="77"/>
      <c r="Z2" s="77"/>
    </row>
    <row r="3" spans="1:70" s="11" customFormat="1" ht="20.25" customHeight="1" x14ac:dyDescent="0.2">
      <c r="A3" s="74" t="s">
        <v>52</v>
      </c>
      <c r="B3" s="10" t="e">
        <f>#REF!</f>
        <v>#REF!</v>
      </c>
      <c r="C3" s="10" t="e">
        <f>#REF!</f>
        <v>#REF!</v>
      </c>
      <c r="D3" s="10" t="e">
        <f>#REF!</f>
        <v>#REF!</v>
      </c>
      <c r="E3" s="10" t="e">
        <f>#REF!</f>
        <v>#REF!</v>
      </c>
      <c r="F3" s="10" t="e">
        <f>#REF!</f>
        <v>#REF!</v>
      </c>
      <c r="G3" s="10" t="e">
        <f>#REF!</f>
        <v>#REF!</v>
      </c>
      <c r="H3" s="10" t="e">
        <f>#REF!</f>
        <v>#REF!</v>
      </c>
      <c r="I3" s="10" t="e">
        <f>#REF!</f>
        <v>#REF!</v>
      </c>
      <c r="J3" s="10" t="e">
        <f>#REF!</f>
        <v>#REF!</v>
      </c>
      <c r="K3" s="10" t="e">
        <f>#REF!</f>
        <v>#REF!</v>
      </c>
      <c r="L3" s="10" t="e">
        <f>#REF!</f>
        <v>#REF!</v>
      </c>
      <c r="M3" s="10" t="e">
        <f>#REF!</f>
        <v>#REF!</v>
      </c>
      <c r="N3" s="10" t="e">
        <f>#REF!</f>
        <v>#REF!</v>
      </c>
      <c r="O3" s="10" t="e">
        <f>#REF!</f>
        <v>#REF!</v>
      </c>
      <c r="P3" s="10" t="e">
        <f>#REF!</f>
        <v>#REF!</v>
      </c>
      <c r="Q3" s="10" t="e">
        <f>#REF!</f>
        <v>#REF!</v>
      </c>
      <c r="R3" s="10" t="e">
        <f>#REF!</f>
        <v>#REF!</v>
      </c>
      <c r="S3" s="10" t="e">
        <f>#REF!</f>
        <v>#REF!</v>
      </c>
      <c r="T3" s="10" t="e">
        <f>#REF!</f>
        <v>#REF!</v>
      </c>
      <c r="U3" s="10" t="e">
        <f>#REF!</f>
        <v>#REF!</v>
      </c>
      <c r="V3" s="10" t="e">
        <f>#REF!</f>
        <v>#REF!</v>
      </c>
      <c r="W3" s="73" t="e">
        <f>#REF!</f>
        <v>#REF!</v>
      </c>
      <c r="X3" s="73" t="e">
        <f>#REF!</f>
        <v>#REF!</v>
      </c>
      <c r="Y3" s="73" t="e">
        <f>#REF!</f>
        <v>#REF!</v>
      </c>
      <c r="Z3" s="73" t="e">
        <f>#REF!</f>
        <v>#REF!</v>
      </c>
      <c r="AA3" s="73" t="e">
        <f>'ЗЭГ FIT20'!AA3</f>
        <v>#REF!</v>
      </c>
      <c r="AB3" s="73" t="e">
        <f>'ЗЭГ FIT20'!AB3</f>
        <v>#REF!</v>
      </c>
      <c r="AC3" s="73" t="e">
        <f>'ЗЭГ FIT20'!AC3</f>
        <v>#REF!</v>
      </c>
      <c r="AD3" s="73" t="e">
        <f>'ЗЭГ FIT20'!AD3</f>
        <v>#REF!</v>
      </c>
      <c r="AE3" s="73" t="e">
        <f>'ЗЭГ FIT20'!AE3</f>
        <v>#REF!</v>
      </c>
      <c r="AF3" s="73" t="e">
        <f>'ЗЭГ FIT20'!AF3</f>
        <v>#REF!</v>
      </c>
      <c r="AG3" s="73" t="e">
        <f>'ЗЭГ FIT20'!AG3</f>
        <v>#REF!</v>
      </c>
      <c r="AH3" s="73" t="e">
        <f>'ЗЭГ FIT20'!AH3</f>
        <v>#REF!</v>
      </c>
      <c r="AI3" s="73" t="e">
        <f>'ЗЭГ FIT20'!AI3</f>
        <v>#REF!</v>
      </c>
      <c r="AJ3" s="73" t="e">
        <f>'ЗЭГ FIT20'!AJ3</f>
        <v>#REF!</v>
      </c>
      <c r="AK3" s="73" t="e">
        <f>'ЗЭГ FIT20'!AK3</f>
        <v>#REF!</v>
      </c>
      <c r="AL3" s="73" t="e">
        <f>'ЗЭГ FIT20'!AL3</f>
        <v>#REF!</v>
      </c>
      <c r="AM3" s="73" t="e">
        <f>'ЗЭГ FIT20'!AM3</f>
        <v>#REF!</v>
      </c>
      <c r="AN3" s="73" t="e">
        <f>'ЗЭГ FIT20'!AN3</f>
        <v>#REF!</v>
      </c>
      <c r="AO3" s="73" t="e">
        <f>'ЗЭГ FIT20'!AO3</f>
        <v>#REF!</v>
      </c>
      <c r="AP3" s="73" t="e">
        <f>'ЗЭГ FIT20'!AP3</f>
        <v>#REF!</v>
      </c>
      <c r="AQ3" s="73" t="e">
        <f>'ЗЭГ FIT20'!AQ3</f>
        <v>#REF!</v>
      </c>
      <c r="AR3" s="73" t="e">
        <f>'ЗЭГ FIT20'!AR3</f>
        <v>#REF!</v>
      </c>
      <c r="AS3" s="73" t="e">
        <f>'ЗЭГ FIT20'!AS3</f>
        <v>#REF!</v>
      </c>
      <c r="AT3" s="73" t="e">
        <f>'ЗЭГ FIT20'!AT3</f>
        <v>#REF!</v>
      </c>
      <c r="AU3" s="73" t="e">
        <f>'ЗЭГ FIT20'!AU3</f>
        <v>#REF!</v>
      </c>
      <c r="AV3" s="73" t="e">
        <f>'ЗЭГ FIT20'!AV3</f>
        <v>#REF!</v>
      </c>
      <c r="AW3" s="73" t="e">
        <f>'ЗЭГ FIT20'!AW3</f>
        <v>#REF!</v>
      </c>
      <c r="AX3" s="73" t="e">
        <f>'ЗЭГ FIT20'!AX3</f>
        <v>#REF!</v>
      </c>
      <c r="AY3" s="73" t="e">
        <f>'ЗЭГ FIT20'!AY3</f>
        <v>#REF!</v>
      </c>
      <c r="AZ3" s="73" t="e">
        <f>'ЗЭГ FIT20'!AZ3</f>
        <v>#REF!</v>
      </c>
      <c r="BA3" s="73" t="e">
        <f>'ЗЭГ FIT20'!BA3</f>
        <v>#REF!</v>
      </c>
      <c r="BB3" s="73" t="e">
        <f>'ЗЭГ FIT20'!BB3</f>
        <v>#REF!</v>
      </c>
      <c r="BC3" s="73" t="e">
        <f>'ЗЭГ FIT20'!BC3</f>
        <v>#REF!</v>
      </c>
      <c r="BD3" s="73" t="e">
        <f>'ЗЭГ FIT20'!BD3</f>
        <v>#REF!</v>
      </c>
      <c r="BE3" s="73" t="e">
        <f>'ЗЭГ FIT20'!BE3</f>
        <v>#REF!</v>
      </c>
      <c r="BF3" s="73" t="e">
        <f>'ЗЭГ FIT20'!BF3</f>
        <v>#REF!</v>
      </c>
      <c r="BG3" s="73" t="e">
        <f>'ЗЭГ FIT20'!BG3</f>
        <v>#REF!</v>
      </c>
      <c r="BH3" s="73" t="e">
        <f>'ЗЭГ FIT20'!BH3</f>
        <v>#REF!</v>
      </c>
    </row>
    <row r="4" spans="1:70" s="11" customFormat="1" ht="20.25" customHeight="1" x14ac:dyDescent="0.2">
      <c r="A4" s="74"/>
      <c r="B4" s="10"/>
      <c r="C4" s="10"/>
      <c r="D4" s="10"/>
      <c r="E4" s="10"/>
      <c r="F4" s="10"/>
      <c r="G4" s="10"/>
      <c r="H4" s="10"/>
      <c r="I4" s="10"/>
      <c r="J4" s="10"/>
      <c r="K4" s="10"/>
      <c r="L4" s="10"/>
      <c r="M4" s="10"/>
      <c r="N4" s="10"/>
      <c r="O4" s="10"/>
      <c r="P4" s="10"/>
      <c r="Q4" s="10"/>
      <c r="R4" s="10"/>
      <c r="S4" s="10"/>
      <c r="T4" s="10"/>
      <c r="U4" s="10"/>
      <c r="V4" s="10"/>
      <c r="W4" s="73" t="e">
        <f>#REF!</f>
        <v>#REF!</v>
      </c>
      <c r="X4" s="73" t="e">
        <f>#REF!</f>
        <v>#REF!</v>
      </c>
      <c r="Y4" s="73" t="e">
        <f>#REF!</f>
        <v>#REF!</v>
      </c>
      <c r="Z4" s="73" t="e">
        <f>#REF!</f>
        <v>#REF!</v>
      </c>
      <c r="AA4" s="73" t="e">
        <f>'ЗЭГ FIT20'!AA4</f>
        <v>#REF!</v>
      </c>
      <c r="AB4" s="73" t="e">
        <f>'ЗЭГ FIT20'!AB4</f>
        <v>#REF!</v>
      </c>
      <c r="AC4" s="73" t="e">
        <f>'ЗЭГ FIT20'!AC4</f>
        <v>#REF!</v>
      </c>
      <c r="AD4" s="73" t="e">
        <f>'ЗЭГ FIT20'!AD4</f>
        <v>#REF!</v>
      </c>
      <c r="AE4" s="73" t="e">
        <f>'ЗЭГ FIT20'!AE4</f>
        <v>#REF!</v>
      </c>
      <c r="AF4" s="73" t="e">
        <f>'ЗЭГ FIT20'!AF4</f>
        <v>#REF!</v>
      </c>
      <c r="AG4" s="73" t="e">
        <f>'ЗЭГ FIT20'!AG4</f>
        <v>#REF!</v>
      </c>
      <c r="AH4" s="73" t="e">
        <f>'ЗЭГ FIT20'!AH4</f>
        <v>#REF!</v>
      </c>
      <c r="AI4" s="73" t="e">
        <f>'ЗЭГ FIT20'!AI4</f>
        <v>#REF!</v>
      </c>
      <c r="AJ4" s="73" t="e">
        <f>'ЗЭГ FIT20'!AJ4</f>
        <v>#REF!</v>
      </c>
      <c r="AK4" s="73" t="e">
        <f>'ЗЭГ FIT20'!AK4</f>
        <v>#REF!</v>
      </c>
      <c r="AL4" s="73" t="e">
        <f>'ЗЭГ FIT20'!AL4</f>
        <v>#REF!</v>
      </c>
      <c r="AM4" s="73" t="e">
        <f>'ЗЭГ FIT20'!AM4</f>
        <v>#REF!</v>
      </c>
      <c r="AN4" s="73" t="e">
        <f>'ЗЭГ FIT20'!AN4</f>
        <v>#REF!</v>
      </c>
      <c r="AO4" s="73" t="e">
        <f>'ЗЭГ FIT20'!AO4</f>
        <v>#REF!</v>
      </c>
      <c r="AP4" s="73" t="e">
        <f>'ЗЭГ FIT20'!AP4</f>
        <v>#REF!</v>
      </c>
      <c r="AQ4" s="73" t="e">
        <f>'ЗЭГ FIT20'!AQ4</f>
        <v>#REF!</v>
      </c>
      <c r="AR4" s="73" t="e">
        <f>'ЗЭГ FIT20'!AR4</f>
        <v>#REF!</v>
      </c>
      <c r="AS4" s="73" t="e">
        <f>'ЗЭГ FIT20'!AS4</f>
        <v>#REF!</v>
      </c>
      <c r="AT4" s="73" t="e">
        <f>'ЗЭГ FIT20'!AT4</f>
        <v>#REF!</v>
      </c>
      <c r="AU4" s="73" t="e">
        <f>'ЗЭГ FIT20'!AU4</f>
        <v>#REF!</v>
      </c>
      <c r="AV4" s="73" t="e">
        <f>'ЗЭГ FIT20'!AV4</f>
        <v>#REF!</v>
      </c>
      <c r="AW4" s="73" t="e">
        <f>'ЗЭГ FIT20'!AW4</f>
        <v>#REF!</v>
      </c>
      <c r="AX4" s="73" t="e">
        <f>'ЗЭГ FIT20'!AX4</f>
        <v>#REF!</v>
      </c>
      <c r="AY4" s="73" t="e">
        <f>'ЗЭГ FIT20'!AY4</f>
        <v>#REF!</v>
      </c>
      <c r="AZ4" s="73" t="e">
        <f>'ЗЭГ FIT20'!AZ4</f>
        <v>#REF!</v>
      </c>
      <c r="BA4" s="73" t="e">
        <f>'ЗЭГ FIT20'!BA4</f>
        <v>#REF!</v>
      </c>
      <c r="BB4" s="73" t="e">
        <f>'ЗЭГ FIT20'!BB4</f>
        <v>#REF!</v>
      </c>
      <c r="BC4" s="73" t="e">
        <f>'ЗЭГ FIT20'!BC4</f>
        <v>#REF!</v>
      </c>
      <c r="BD4" s="73" t="e">
        <f>'ЗЭГ FIT20'!BD4</f>
        <v>#REF!</v>
      </c>
      <c r="BE4" s="73" t="e">
        <f>'ЗЭГ FIT20'!BE4</f>
        <v>#REF!</v>
      </c>
      <c r="BF4" s="73" t="e">
        <f>'ЗЭГ FIT20'!BF4</f>
        <v>#REF!</v>
      </c>
      <c r="BG4" s="73" t="e">
        <f>'ЗЭГ FIT20'!BG4</f>
        <v>#REF!</v>
      </c>
      <c r="BH4" s="73" t="e">
        <f>'ЗЭГ FIT20'!BH4</f>
        <v>#REF!</v>
      </c>
    </row>
    <row r="5" spans="1:70" s="14" customFormat="1" ht="12" customHeight="1" x14ac:dyDescent="0.2">
      <c r="A5" s="33" t="s">
        <v>53</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row>
    <row r="6" spans="1:70" s="14" customFormat="1" ht="12" customHeight="1" x14ac:dyDescent="0.2">
      <c r="A6" s="42">
        <v>1</v>
      </c>
      <c r="B6" s="45" t="e">
        <f>#REF!*0.87</f>
        <v>#REF!</v>
      </c>
      <c r="C6" s="45" t="e">
        <f>#REF!*0.87</f>
        <v>#REF!</v>
      </c>
      <c r="D6" s="45" t="e">
        <f>#REF!*0.87</f>
        <v>#REF!</v>
      </c>
      <c r="E6" s="45" t="e">
        <f>#REF!*0.87</f>
        <v>#REF!</v>
      </c>
      <c r="F6" s="45" t="e">
        <f>#REF!*0.87</f>
        <v>#REF!</v>
      </c>
      <c r="G6" s="45" t="e">
        <f>#REF!*0.87</f>
        <v>#REF!</v>
      </c>
      <c r="H6" s="45" t="e">
        <f>#REF!*0.87</f>
        <v>#REF!</v>
      </c>
      <c r="I6" s="45" t="e">
        <f>#REF!*0.87</f>
        <v>#REF!</v>
      </c>
      <c r="J6" s="45" t="e">
        <f>#REF!*0.87</f>
        <v>#REF!</v>
      </c>
      <c r="K6" s="45" t="e">
        <f>#REF!*0.87</f>
        <v>#REF!</v>
      </c>
      <c r="L6" s="45" t="e">
        <f>#REF!*0.87</f>
        <v>#REF!</v>
      </c>
      <c r="M6" s="45" t="e">
        <f>#REF!*0.87</f>
        <v>#REF!</v>
      </c>
      <c r="N6" s="45" t="e">
        <f>#REF!*0.87</f>
        <v>#REF!</v>
      </c>
      <c r="O6" s="45" t="e">
        <f>#REF!*0.87</f>
        <v>#REF!</v>
      </c>
      <c r="P6" s="45" t="e">
        <f>#REF!*0.87</f>
        <v>#REF!</v>
      </c>
      <c r="Q6" s="45" t="e">
        <f>#REF!*0.87</f>
        <v>#REF!</v>
      </c>
      <c r="R6" s="45" t="e">
        <f>#REF!*0.87</f>
        <v>#REF!</v>
      </c>
      <c r="S6" s="45" t="e">
        <f>#REF!*0.87</f>
        <v>#REF!</v>
      </c>
      <c r="T6" s="45" t="e">
        <f>#REF!*0.87</f>
        <v>#REF!</v>
      </c>
      <c r="U6" s="45" t="e">
        <f>#REF!*0.87</f>
        <v>#REF!</v>
      </c>
      <c r="V6" s="45" t="e">
        <f>#REF!*0.87</f>
        <v>#REF!</v>
      </c>
      <c r="W6" s="45" t="e">
        <f>#REF!*0.87</f>
        <v>#REF!</v>
      </c>
      <c r="X6" s="45" t="e">
        <f>#REF!*0.87</f>
        <v>#REF!</v>
      </c>
      <c r="Y6" s="45" t="e">
        <f>#REF!*0.87</f>
        <v>#REF!</v>
      </c>
      <c r="Z6" s="45" t="e">
        <f>#REF!*0.87</f>
        <v>#REF!</v>
      </c>
      <c r="AA6" s="45" t="e">
        <f>'ЗЭГ FIT20'!AA16*0.9</f>
        <v>#REF!</v>
      </c>
      <c r="AB6" s="45" t="e">
        <f>'ЗЭГ FIT20'!AB16*0.9</f>
        <v>#REF!</v>
      </c>
      <c r="AC6" s="45" t="e">
        <f>'ЗЭГ FIT20'!AC16*0.9</f>
        <v>#REF!</v>
      </c>
      <c r="AD6" s="45" t="e">
        <f>'ЗЭГ FIT20'!AD16*0.9</f>
        <v>#REF!</v>
      </c>
      <c r="AE6" s="45" t="e">
        <f>'ЗЭГ FIT20'!AE16*0.9</f>
        <v>#REF!</v>
      </c>
      <c r="AF6" s="45" t="e">
        <f>'ЗЭГ FIT20'!AF16*0.9</f>
        <v>#REF!</v>
      </c>
      <c r="AG6" s="45" t="e">
        <f>'ЗЭГ FIT20'!AG16*0.9</f>
        <v>#REF!</v>
      </c>
      <c r="AH6" s="45" t="e">
        <f>'ЗЭГ FIT20'!AH16*0.9</f>
        <v>#REF!</v>
      </c>
      <c r="AI6" s="45" t="e">
        <f>'ЗЭГ FIT20'!AI16*0.9</f>
        <v>#REF!</v>
      </c>
      <c r="AJ6" s="45" t="e">
        <f>'ЗЭГ FIT20'!AJ16*0.9</f>
        <v>#REF!</v>
      </c>
      <c r="AK6" s="45" t="e">
        <f>'ЗЭГ FIT20'!AK16*0.9</f>
        <v>#REF!</v>
      </c>
      <c r="AL6" s="45" t="e">
        <f>'ЗЭГ FIT20'!AL16*0.9</f>
        <v>#REF!</v>
      </c>
      <c r="AM6" s="45" t="e">
        <f>'ЗЭГ FIT20'!AM16*0.9</f>
        <v>#REF!</v>
      </c>
      <c r="AN6" s="45" t="e">
        <f>'ЗЭГ FIT20'!AN16*0.9</f>
        <v>#REF!</v>
      </c>
      <c r="AO6" s="45" t="e">
        <f>'ЗЭГ FIT20'!AO16*0.9</f>
        <v>#REF!</v>
      </c>
      <c r="AP6" s="45" t="e">
        <f>'ЗЭГ FIT20'!AP16*0.9</f>
        <v>#REF!</v>
      </c>
      <c r="AQ6" s="45" t="e">
        <f>'ЗЭГ FIT20'!AQ16*0.9</f>
        <v>#REF!</v>
      </c>
      <c r="AR6" s="45" t="e">
        <f>'ЗЭГ FIT20'!AR16*0.9</f>
        <v>#REF!</v>
      </c>
      <c r="AS6" s="45" t="e">
        <f>'ЗЭГ FIT20'!AS16*0.9</f>
        <v>#REF!</v>
      </c>
      <c r="AT6" s="45" t="e">
        <f>'ЗЭГ FIT20'!AT16*0.9</f>
        <v>#REF!</v>
      </c>
      <c r="AU6" s="45" t="e">
        <f>'ЗЭГ FIT20'!AU16*0.9</f>
        <v>#REF!</v>
      </c>
      <c r="AV6" s="45" t="e">
        <f>'ЗЭГ FIT20'!AV16*0.9</f>
        <v>#REF!</v>
      </c>
      <c r="AW6" s="45" t="e">
        <f>'ЗЭГ FIT20'!AW16*0.9</f>
        <v>#REF!</v>
      </c>
      <c r="AX6" s="45" t="e">
        <f>'ЗЭГ FIT20'!AX16*0.9</f>
        <v>#REF!</v>
      </c>
      <c r="AY6" s="45" t="e">
        <f>'ЗЭГ FIT20'!AY16*0.9</f>
        <v>#REF!</v>
      </c>
      <c r="AZ6" s="45" t="e">
        <f>'ЗЭГ FIT20'!AZ16*0.9</f>
        <v>#REF!</v>
      </c>
      <c r="BA6" s="45" t="e">
        <f>'ЗЭГ FIT20'!BA16*0.9</f>
        <v>#REF!</v>
      </c>
      <c r="BB6" s="45" t="e">
        <f>'ЗЭГ FIT20'!BB16*0.9</f>
        <v>#REF!</v>
      </c>
      <c r="BC6" s="45" t="e">
        <f>'ЗЭГ FIT20'!BC16*0.9</f>
        <v>#REF!</v>
      </c>
      <c r="BD6" s="45" t="e">
        <f>'ЗЭГ FIT20'!BD16*0.9</f>
        <v>#REF!</v>
      </c>
      <c r="BE6" s="45" t="e">
        <f>'ЗЭГ FIT20'!BE16*0.9</f>
        <v>#REF!</v>
      </c>
      <c r="BF6" s="45" t="e">
        <f>'ЗЭГ FIT20'!BF16*0.9</f>
        <v>#REF!</v>
      </c>
      <c r="BG6" s="45" t="e">
        <f>'ЗЭГ FIT20'!BG16*0.9</f>
        <v>#REF!</v>
      </c>
      <c r="BH6" s="45" t="e">
        <f>'ЗЭГ FIT20'!BH16*0.9</f>
        <v>#REF!</v>
      </c>
    </row>
    <row r="7" spans="1:70" s="14" customFormat="1" ht="12" customHeight="1" x14ac:dyDescent="0.2">
      <c r="A7" s="42">
        <v>2</v>
      </c>
      <c r="B7" s="45" t="e">
        <f>#REF!*0.87</f>
        <v>#REF!</v>
      </c>
      <c r="C7" s="45" t="e">
        <f>#REF!*0.87</f>
        <v>#REF!</v>
      </c>
      <c r="D7" s="45" t="e">
        <f>#REF!*0.87</f>
        <v>#REF!</v>
      </c>
      <c r="E7" s="45" t="e">
        <f>#REF!*0.87</f>
        <v>#REF!</v>
      </c>
      <c r="F7" s="45" t="e">
        <f>#REF!*0.87</f>
        <v>#REF!</v>
      </c>
      <c r="G7" s="45" t="e">
        <f>#REF!*0.87</f>
        <v>#REF!</v>
      </c>
      <c r="H7" s="45" t="e">
        <f>#REF!*0.87</f>
        <v>#REF!</v>
      </c>
      <c r="I7" s="45" t="e">
        <f>#REF!*0.87</f>
        <v>#REF!</v>
      </c>
      <c r="J7" s="45" t="e">
        <f>#REF!*0.87</f>
        <v>#REF!</v>
      </c>
      <c r="K7" s="45" t="e">
        <f>#REF!*0.87</f>
        <v>#REF!</v>
      </c>
      <c r="L7" s="45" t="e">
        <f>#REF!*0.87</f>
        <v>#REF!</v>
      </c>
      <c r="M7" s="45" t="e">
        <f>#REF!*0.87</f>
        <v>#REF!</v>
      </c>
      <c r="N7" s="45" t="e">
        <f>#REF!*0.87</f>
        <v>#REF!</v>
      </c>
      <c r="O7" s="45" t="e">
        <f>#REF!*0.87</f>
        <v>#REF!</v>
      </c>
      <c r="P7" s="45" t="e">
        <f>#REF!*0.87</f>
        <v>#REF!</v>
      </c>
      <c r="Q7" s="45" t="e">
        <f>#REF!*0.87</f>
        <v>#REF!</v>
      </c>
      <c r="R7" s="45" t="e">
        <f>#REF!*0.87</f>
        <v>#REF!</v>
      </c>
      <c r="S7" s="45" t="e">
        <f>#REF!*0.87</f>
        <v>#REF!</v>
      </c>
      <c r="T7" s="45" t="e">
        <f>#REF!*0.87</f>
        <v>#REF!</v>
      </c>
      <c r="U7" s="45" t="e">
        <f>#REF!*0.87</f>
        <v>#REF!</v>
      </c>
      <c r="V7" s="45" t="e">
        <f>#REF!*0.87</f>
        <v>#REF!</v>
      </c>
      <c r="W7" s="45" t="e">
        <f>#REF!*0.87</f>
        <v>#REF!</v>
      </c>
      <c r="X7" s="45" t="e">
        <f>#REF!*0.87</f>
        <v>#REF!</v>
      </c>
      <c r="Y7" s="45" t="e">
        <f>#REF!*0.87</f>
        <v>#REF!</v>
      </c>
      <c r="Z7" s="45" t="e">
        <f>#REF!*0.87</f>
        <v>#REF!</v>
      </c>
      <c r="AA7" s="45" t="e">
        <f>'ЗЭГ FIT20'!AA17*0.9</f>
        <v>#REF!</v>
      </c>
      <c r="AB7" s="45" t="e">
        <f>'ЗЭГ FIT20'!AB17*0.9</f>
        <v>#REF!</v>
      </c>
      <c r="AC7" s="45" t="e">
        <f>'ЗЭГ FIT20'!AC17*0.9</f>
        <v>#REF!</v>
      </c>
      <c r="AD7" s="45" t="e">
        <f>'ЗЭГ FIT20'!AD17*0.9</f>
        <v>#REF!</v>
      </c>
      <c r="AE7" s="45" t="e">
        <f>'ЗЭГ FIT20'!AE17*0.9</f>
        <v>#REF!</v>
      </c>
      <c r="AF7" s="45" t="e">
        <f>'ЗЭГ FIT20'!AF17*0.9</f>
        <v>#REF!</v>
      </c>
      <c r="AG7" s="45" t="e">
        <f>'ЗЭГ FIT20'!AG17*0.9</f>
        <v>#REF!</v>
      </c>
      <c r="AH7" s="45" t="e">
        <f>'ЗЭГ FIT20'!AH17*0.9</f>
        <v>#REF!</v>
      </c>
      <c r="AI7" s="45" t="e">
        <f>'ЗЭГ FIT20'!AI17*0.9</f>
        <v>#REF!</v>
      </c>
      <c r="AJ7" s="45" t="e">
        <f>'ЗЭГ FIT20'!AJ17*0.9</f>
        <v>#REF!</v>
      </c>
      <c r="AK7" s="45" t="e">
        <f>'ЗЭГ FIT20'!AK17*0.9</f>
        <v>#REF!</v>
      </c>
      <c r="AL7" s="45" t="e">
        <f>'ЗЭГ FIT20'!AL17*0.9</f>
        <v>#REF!</v>
      </c>
      <c r="AM7" s="45" t="e">
        <f>'ЗЭГ FIT20'!AM17*0.9</f>
        <v>#REF!</v>
      </c>
      <c r="AN7" s="45" t="e">
        <f>'ЗЭГ FIT20'!AN17*0.9</f>
        <v>#REF!</v>
      </c>
      <c r="AO7" s="45" t="e">
        <f>'ЗЭГ FIT20'!AO17*0.9</f>
        <v>#REF!</v>
      </c>
      <c r="AP7" s="45" t="e">
        <f>'ЗЭГ FIT20'!AP17*0.9</f>
        <v>#REF!</v>
      </c>
      <c r="AQ7" s="45" t="e">
        <f>'ЗЭГ FIT20'!AQ17*0.9</f>
        <v>#REF!</v>
      </c>
      <c r="AR7" s="45" t="e">
        <f>'ЗЭГ FIT20'!AR17*0.9</f>
        <v>#REF!</v>
      </c>
      <c r="AS7" s="45" t="e">
        <f>'ЗЭГ FIT20'!AS17*0.9</f>
        <v>#REF!</v>
      </c>
      <c r="AT7" s="45" t="e">
        <f>'ЗЭГ FIT20'!AT17*0.9</f>
        <v>#REF!</v>
      </c>
      <c r="AU7" s="45" t="e">
        <f>'ЗЭГ FIT20'!AU17*0.9</f>
        <v>#REF!</v>
      </c>
      <c r="AV7" s="45" t="e">
        <f>'ЗЭГ FIT20'!AV17*0.9</f>
        <v>#REF!</v>
      </c>
      <c r="AW7" s="45" t="e">
        <f>'ЗЭГ FIT20'!AW17*0.9</f>
        <v>#REF!</v>
      </c>
      <c r="AX7" s="45" t="e">
        <f>'ЗЭГ FIT20'!AX17*0.9</f>
        <v>#REF!</v>
      </c>
      <c r="AY7" s="45" t="e">
        <f>'ЗЭГ FIT20'!AY17*0.9</f>
        <v>#REF!</v>
      </c>
      <c r="AZ7" s="45" t="e">
        <f>'ЗЭГ FIT20'!AZ17*0.9</f>
        <v>#REF!</v>
      </c>
      <c r="BA7" s="45" t="e">
        <f>'ЗЭГ FIT20'!BA17*0.9</f>
        <v>#REF!</v>
      </c>
      <c r="BB7" s="45" t="e">
        <f>'ЗЭГ FIT20'!BB17*0.9</f>
        <v>#REF!</v>
      </c>
      <c r="BC7" s="45" t="e">
        <f>'ЗЭГ FIT20'!BC17*0.9</f>
        <v>#REF!</v>
      </c>
      <c r="BD7" s="45" t="e">
        <f>'ЗЭГ FIT20'!BD17*0.9</f>
        <v>#REF!</v>
      </c>
      <c r="BE7" s="45" t="e">
        <f>'ЗЭГ FIT20'!BE17*0.9</f>
        <v>#REF!</v>
      </c>
      <c r="BF7" s="45" t="e">
        <f>'ЗЭГ FIT20'!BF17*0.9</f>
        <v>#REF!</v>
      </c>
      <c r="BG7" s="45" t="e">
        <f>'ЗЭГ FIT20'!BG17*0.9</f>
        <v>#REF!</v>
      </c>
      <c r="BH7" s="45" t="e">
        <f>'ЗЭГ FIT20'!BH17*0.9</f>
        <v>#REF!</v>
      </c>
    </row>
    <row r="8" spans="1:70" s="14" customFormat="1" ht="12" customHeight="1" x14ac:dyDescent="0.2">
      <c r="A8" s="33" t="s">
        <v>54</v>
      </c>
      <c r="B8" s="45"/>
      <c r="C8" s="45"/>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row>
    <row r="9" spans="1:70" s="14" customFormat="1" ht="12" customHeight="1" x14ac:dyDescent="0.2">
      <c r="A9" s="42">
        <v>1</v>
      </c>
      <c r="B9" s="45" t="e">
        <f>#REF!*0.87</f>
        <v>#REF!</v>
      </c>
      <c r="C9" s="45" t="e">
        <f>#REF!*0.87</f>
        <v>#REF!</v>
      </c>
      <c r="D9" s="45" t="e">
        <f>#REF!*0.87</f>
        <v>#REF!</v>
      </c>
      <c r="E9" s="45" t="e">
        <f>#REF!*0.87</f>
        <v>#REF!</v>
      </c>
      <c r="F9" s="45" t="e">
        <f>#REF!*0.87</f>
        <v>#REF!</v>
      </c>
      <c r="G9" s="45" t="e">
        <f>#REF!*0.87</f>
        <v>#REF!</v>
      </c>
      <c r="H9" s="45" t="e">
        <f>#REF!*0.87</f>
        <v>#REF!</v>
      </c>
      <c r="I9" s="45" t="e">
        <f>#REF!*0.87</f>
        <v>#REF!</v>
      </c>
      <c r="J9" s="45" t="e">
        <f>#REF!*0.87</f>
        <v>#REF!</v>
      </c>
      <c r="K9" s="45" t="e">
        <f>#REF!*0.87</f>
        <v>#REF!</v>
      </c>
      <c r="L9" s="45" t="e">
        <f>#REF!*0.87</f>
        <v>#REF!</v>
      </c>
      <c r="M9" s="45" t="e">
        <f>#REF!*0.87</f>
        <v>#REF!</v>
      </c>
      <c r="N9" s="45" t="e">
        <f>#REF!*0.87</f>
        <v>#REF!</v>
      </c>
      <c r="O9" s="45" t="e">
        <f>#REF!*0.87</f>
        <v>#REF!</v>
      </c>
      <c r="P9" s="45" t="e">
        <f>#REF!*0.87</f>
        <v>#REF!</v>
      </c>
      <c r="Q9" s="45" t="e">
        <f>#REF!*0.87</f>
        <v>#REF!</v>
      </c>
      <c r="R9" s="45" t="e">
        <f>#REF!*0.87</f>
        <v>#REF!</v>
      </c>
      <c r="S9" s="45" t="e">
        <f>#REF!*0.87</f>
        <v>#REF!</v>
      </c>
      <c r="T9" s="45" t="e">
        <f>#REF!*0.87</f>
        <v>#REF!</v>
      </c>
      <c r="U9" s="45" t="e">
        <f>#REF!*0.87</f>
        <v>#REF!</v>
      </c>
      <c r="V9" s="45" t="e">
        <f>#REF!*0.87</f>
        <v>#REF!</v>
      </c>
      <c r="W9" s="45" t="e">
        <f>#REF!*0.87</f>
        <v>#REF!</v>
      </c>
      <c r="X9" s="45" t="e">
        <f>#REF!*0.87</f>
        <v>#REF!</v>
      </c>
      <c r="Y9" s="45" t="e">
        <f>#REF!*0.87</f>
        <v>#REF!</v>
      </c>
      <c r="Z9" s="45" t="e">
        <f>#REF!*0.87</f>
        <v>#REF!</v>
      </c>
      <c r="AA9" s="45" t="e">
        <f>'ЗЭГ FIT20'!AA19*0.9</f>
        <v>#REF!</v>
      </c>
      <c r="AB9" s="45" t="e">
        <f>'ЗЭГ FIT20'!AB19*0.9</f>
        <v>#REF!</v>
      </c>
      <c r="AC9" s="45" t="e">
        <f>'ЗЭГ FIT20'!AC19*0.9</f>
        <v>#REF!</v>
      </c>
      <c r="AD9" s="45" t="e">
        <f>'ЗЭГ FIT20'!AD19*0.9</f>
        <v>#REF!</v>
      </c>
      <c r="AE9" s="45" t="e">
        <f>'ЗЭГ FIT20'!AE19*0.9</f>
        <v>#REF!</v>
      </c>
      <c r="AF9" s="45" t="e">
        <f>'ЗЭГ FIT20'!AF19*0.9</f>
        <v>#REF!</v>
      </c>
      <c r="AG9" s="45" t="e">
        <f>'ЗЭГ FIT20'!AG19*0.9</f>
        <v>#REF!</v>
      </c>
      <c r="AH9" s="45" t="e">
        <f>'ЗЭГ FIT20'!AH19*0.9</f>
        <v>#REF!</v>
      </c>
      <c r="AI9" s="45" t="e">
        <f>'ЗЭГ FIT20'!AI19*0.9</f>
        <v>#REF!</v>
      </c>
      <c r="AJ9" s="45" t="e">
        <f>'ЗЭГ FIT20'!AJ19*0.9</f>
        <v>#REF!</v>
      </c>
      <c r="AK9" s="45" t="e">
        <f>'ЗЭГ FIT20'!AK19*0.9</f>
        <v>#REF!</v>
      </c>
      <c r="AL9" s="45" t="e">
        <f>'ЗЭГ FIT20'!AL19*0.9</f>
        <v>#REF!</v>
      </c>
      <c r="AM9" s="45" t="e">
        <f>'ЗЭГ FIT20'!AM19*0.9</f>
        <v>#REF!</v>
      </c>
      <c r="AN9" s="45" t="e">
        <f>'ЗЭГ FIT20'!AN19*0.9</f>
        <v>#REF!</v>
      </c>
      <c r="AO9" s="45" t="e">
        <f>'ЗЭГ FIT20'!AO19*0.9</f>
        <v>#REF!</v>
      </c>
      <c r="AP9" s="45" t="e">
        <f>'ЗЭГ FIT20'!AP19*0.9</f>
        <v>#REF!</v>
      </c>
      <c r="AQ9" s="45" t="e">
        <f>'ЗЭГ FIT20'!AQ19*0.9</f>
        <v>#REF!</v>
      </c>
      <c r="AR9" s="45" t="e">
        <f>'ЗЭГ FIT20'!AR19*0.9</f>
        <v>#REF!</v>
      </c>
      <c r="AS9" s="45" t="e">
        <f>'ЗЭГ FIT20'!AS19*0.9</f>
        <v>#REF!</v>
      </c>
      <c r="AT9" s="45" t="e">
        <f>'ЗЭГ FIT20'!AT19*0.9</f>
        <v>#REF!</v>
      </c>
      <c r="AU9" s="45" t="e">
        <f>'ЗЭГ FIT20'!AU19*0.9</f>
        <v>#REF!</v>
      </c>
      <c r="AV9" s="45" t="e">
        <f>'ЗЭГ FIT20'!AV19*0.9</f>
        <v>#REF!</v>
      </c>
      <c r="AW9" s="45" t="e">
        <f>'ЗЭГ FIT20'!AW19*0.9</f>
        <v>#REF!</v>
      </c>
      <c r="AX9" s="45" t="e">
        <f>'ЗЭГ FIT20'!AX19*0.9</f>
        <v>#REF!</v>
      </c>
      <c r="AY9" s="45" t="e">
        <f>'ЗЭГ FIT20'!AY19*0.9</f>
        <v>#REF!</v>
      </c>
      <c r="AZ9" s="45" t="e">
        <f>'ЗЭГ FIT20'!AZ19*0.9</f>
        <v>#REF!</v>
      </c>
      <c r="BA9" s="45" t="e">
        <f>'ЗЭГ FIT20'!BA19*0.9</f>
        <v>#REF!</v>
      </c>
      <c r="BB9" s="45" t="e">
        <f>'ЗЭГ FIT20'!BB19*0.9</f>
        <v>#REF!</v>
      </c>
      <c r="BC9" s="45" t="e">
        <f>'ЗЭГ FIT20'!BC19*0.9</f>
        <v>#REF!</v>
      </c>
      <c r="BD9" s="45" t="e">
        <f>'ЗЭГ FIT20'!BD19*0.9</f>
        <v>#REF!</v>
      </c>
      <c r="BE9" s="45" t="e">
        <f>'ЗЭГ FIT20'!BE19*0.9</f>
        <v>#REF!</v>
      </c>
      <c r="BF9" s="45" t="e">
        <f>'ЗЭГ FIT20'!BF19*0.9</f>
        <v>#REF!</v>
      </c>
      <c r="BG9" s="45" t="e">
        <f>'ЗЭГ FIT20'!BG19*0.9</f>
        <v>#REF!</v>
      </c>
      <c r="BH9" s="45" t="e">
        <f>'ЗЭГ FIT20'!BH19*0.9</f>
        <v>#REF!</v>
      </c>
    </row>
    <row r="10" spans="1:70" s="14" customFormat="1" ht="12" customHeight="1" x14ac:dyDescent="0.2">
      <c r="A10" s="42">
        <v>2</v>
      </c>
      <c r="B10" s="45" t="e">
        <f>#REF!*0.87</f>
        <v>#REF!</v>
      </c>
      <c r="C10" s="45" t="e">
        <f>#REF!*0.87</f>
        <v>#REF!</v>
      </c>
      <c r="D10" s="45" t="e">
        <f>#REF!*0.87</f>
        <v>#REF!</v>
      </c>
      <c r="E10" s="45" t="e">
        <f>#REF!*0.87</f>
        <v>#REF!</v>
      </c>
      <c r="F10" s="45" t="e">
        <f>#REF!*0.87</f>
        <v>#REF!</v>
      </c>
      <c r="G10" s="45" t="e">
        <f>#REF!*0.87</f>
        <v>#REF!</v>
      </c>
      <c r="H10" s="45" t="e">
        <f>#REF!*0.87</f>
        <v>#REF!</v>
      </c>
      <c r="I10" s="45" t="e">
        <f>#REF!*0.87</f>
        <v>#REF!</v>
      </c>
      <c r="J10" s="45" t="e">
        <f>#REF!*0.87</f>
        <v>#REF!</v>
      </c>
      <c r="K10" s="45" t="e">
        <f>#REF!*0.87</f>
        <v>#REF!</v>
      </c>
      <c r="L10" s="45" t="e">
        <f>#REF!*0.87</f>
        <v>#REF!</v>
      </c>
      <c r="M10" s="45" t="e">
        <f>#REF!*0.87</f>
        <v>#REF!</v>
      </c>
      <c r="N10" s="45" t="e">
        <f>#REF!*0.87</f>
        <v>#REF!</v>
      </c>
      <c r="O10" s="45" t="e">
        <f>#REF!*0.87</f>
        <v>#REF!</v>
      </c>
      <c r="P10" s="45" t="e">
        <f>#REF!*0.87</f>
        <v>#REF!</v>
      </c>
      <c r="Q10" s="45" t="e">
        <f>#REF!*0.87</f>
        <v>#REF!</v>
      </c>
      <c r="R10" s="45" t="e">
        <f>#REF!*0.87</f>
        <v>#REF!</v>
      </c>
      <c r="S10" s="45" t="e">
        <f>#REF!*0.87</f>
        <v>#REF!</v>
      </c>
      <c r="T10" s="45" t="e">
        <f>#REF!*0.87</f>
        <v>#REF!</v>
      </c>
      <c r="U10" s="45" t="e">
        <f>#REF!*0.87</f>
        <v>#REF!</v>
      </c>
      <c r="V10" s="45" t="e">
        <f>#REF!*0.87</f>
        <v>#REF!</v>
      </c>
      <c r="W10" s="45" t="e">
        <f>#REF!*0.87</f>
        <v>#REF!</v>
      </c>
      <c r="X10" s="45" t="e">
        <f>#REF!*0.87</f>
        <v>#REF!</v>
      </c>
      <c r="Y10" s="45" t="e">
        <f>#REF!*0.87</f>
        <v>#REF!</v>
      </c>
      <c r="Z10" s="45" t="e">
        <f>#REF!*0.87</f>
        <v>#REF!</v>
      </c>
      <c r="AA10" s="45" t="e">
        <f>'ЗЭГ FIT20'!AA20*0.9</f>
        <v>#REF!</v>
      </c>
      <c r="AB10" s="45" t="e">
        <f>'ЗЭГ FIT20'!AB20*0.9</f>
        <v>#REF!</v>
      </c>
      <c r="AC10" s="45" t="e">
        <f>'ЗЭГ FIT20'!AC20*0.9</f>
        <v>#REF!</v>
      </c>
      <c r="AD10" s="45" t="e">
        <f>'ЗЭГ FIT20'!AD20*0.9</f>
        <v>#REF!</v>
      </c>
      <c r="AE10" s="45" t="e">
        <f>'ЗЭГ FIT20'!AE20*0.9</f>
        <v>#REF!</v>
      </c>
      <c r="AF10" s="45" t="e">
        <f>'ЗЭГ FIT20'!AF20*0.9</f>
        <v>#REF!</v>
      </c>
      <c r="AG10" s="45" t="e">
        <f>'ЗЭГ FIT20'!AG20*0.9</f>
        <v>#REF!</v>
      </c>
      <c r="AH10" s="45" t="e">
        <f>'ЗЭГ FIT20'!AH20*0.9</f>
        <v>#REF!</v>
      </c>
      <c r="AI10" s="45" t="e">
        <f>'ЗЭГ FIT20'!AI20*0.9</f>
        <v>#REF!</v>
      </c>
      <c r="AJ10" s="45" t="e">
        <f>'ЗЭГ FIT20'!AJ20*0.9</f>
        <v>#REF!</v>
      </c>
      <c r="AK10" s="45" t="e">
        <f>'ЗЭГ FIT20'!AK20*0.9</f>
        <v>#REF!</v>
      </c>
      <c r="AL10" s="45" t="e">
        <f>'ЗЭГ FIT20'!AL20*0.9</f>
        <v>#REF!</v>
      </c>
      <c r="AM10" s="45" t="e">
        <f>'ЗЭГ FIT20'!AM20*0.9</f>
        <v>#REF!</v>
      </c>
      <c r="AN10" s="45" t="e">
        <f>'ЗЭГ FIT20'!AN20*0.9</f>
        <v>#REF!</v>
      </c>
      <c r="AO10" s="45" t="e">
        <f>'ЗЭГ FIT20'!AO20*0.9</f>
        <v>#REF!</v>
      </c>
      <c r="AP10" s="45" t="e">
        <f>'ЗЭГ FIT20'!AP20*0.9</f>
        <v>#REF!</v>
      </c>
      <c r="AQ10" s="45" t="e">
        <f>'ЗЭГ FIT20'!AQ20*0.9</f>
        <v>#REF!</v>
      </c>
      <c r="AR10" s="45" t="e">
        <f>'ЗЭГ FIT20'!AR20*0.9</f>
        <v>#REF!</v>
      </c>
      <c r="AS10" s="45" t="e">
        <f>'ЗЭГ FIT20'!AS20*0.9</f>
        <v>#REF!</v>
      </c>
      <c r="AT10" s="45" t="e">
        <f>'ЗЭГ FIT20'!AT20*0.9</f>
        <v>#REF!</v>
      </c>
      <c r="AU10" s="45" t="e">
        <f>'ЗЭГ FIT20'!AU20*0.9</f>
        <v>#REF!</v>
      </c>
      <c r="AV10" s="45" t="e">
        <f>'ЗЭГ FIT20'!AV20*0.9</f>
        <v>#REF!</v>
      </c>
      <c r="AW10" s="45" t="e">
        <f>'ЗЭГ FIT20'!AW20*0.9</f>
        <v>#REF!</v>
      </c>
      <c r="AX10" s="45" t="e">
        <f>'ЗЭГ FIT20'!AX20*0.9</f>
        <v>#REF!</v>
      </c>
      <c r="AY10" s="45" t="e">
        <f>'ЗЭГ FIT20'!AY20*0.9</f>
        <v>#REF!</v>
      </c>
      <c r="AZ10" s="45" t="e">
        <f>'ЗЭГ FIT20'!AZ20*0.9</f>
        <v>#REF!</v>
      </c>
      <c r="BA10" s="45" t="e">
        <f>'ЗЭГ FIT20'!BA20*0.9</f>
        <v>#REF!</v>
      </c>
      <c r="BB10" s="45" t="e">
        <f>'ЗЭГ FIT20'!BB20*0.9</f>
        <v>#REF!</v>
      </c>
      <c r="BC10" s="45" t="e">
        <f>'ЗЭГ FIT20'!BC20*0.9</f>
        <v>#REF!</v>
      </c>
      <c r="BD10" s="45" t="e">
        <f>'ЗЭГ FIT20'!BD20*0.9</f>
        <v>#REF!</v>
      </c>
      <c r="BE10" s="45" t="e">
        <f>'ЗЭГ FIT20'!BE20*0.9</f>
        <v>#REF!</v>
      </c>
      <c r="BF10" s="45" t="e">
        <f>'ЗЭГ FIT20'!BF20*0.9</f>
        <v>#REF!</v>
      </c>
      <c r="BG10" s="45" t="e">
        <f>'ЗЭГ FIT20'!BG20*0.9</f>
        <v>#REF!</v>
      </c>
      <c r="BH10" s="45" t="e">
        <f>'ЗЭГ FIT20'!BH20*0.9</f>
        <v>#REF!</v>
      </c>
    </row>
    <row r="11" spans="1:70" s="14" customFormat="1" ht="12" customHeight="1" x14ac:dyDescent="0.2">
      <c r="A11" s="125"/>
      <c r="B11" s="126"/>
      <c r="C11" s="126"/>
      <c r="D11" s="126"/>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c r="AE11" s="126"/>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2"/>
      <c r="BE11" s="122"/>
    </row>
    <row r="12" spans="1:70" ht="17.25" customHeight="1" x14ac:dyDescent="0.2">
      <c r="A12" s="243" t="s">
        <v>156</v>
      </c>
      <c r="B12" s="244"/>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44"/>
      <c r="AC12" s="244"/>
      <c r="AD12" s="244"/>
      <c r="AE12" s="244"/>
      <c r="AF12" s="244"/>
      <c r="AG12" s="244"/>
      <c r="AH12" s="244"/>
      <c r="AI12" s="244"/>
      <c r="AJ12" s="244"/>
      <c r="AK12" s="244"/>
      <c r="AL12" s="244"/>
      <c r="AM12" s="244"/>
      <c r="AN12" s="244"/>
      <c r="AO12" s="244"/>
      <c r="AP12" s="244"/>
      <c r="AQ12" s="244"/>
      <c r="AR12" s="244"/>
      <c r="AS12" s="244"/>
      <c r="AT12" s="244"/>
      <c r="AU12" s="244"/>
      <c r="AV12" s="244"/>
      <c r="AW12" s="244"/>
      <c r="AX12" s="244"/>
      <c r="AY12" s="244"/>
      <c r="AZ12" s="244"/>
      <c r="BA12" s="244"/>
      <c r="BB12" s="244"/>
      <c r="BC12" s="244"/>
      <c r="BD12" s="244"/>
      <c r="BE12" s="244"/>
      <c r="BF12" s="244"/>
      <c r="BG12" s="244"/>
      <c r="BH12" s="244"/>
      <c r="BI12" s="244"/>
      <c r="BJ12" s="244"/>
      <c r="BK12" s="244"/>
      <c r="BL12" s="244"/>
      <c r="BM12" s="244"/>
      <c r="BN12" s="244"/>
      <c r="BO12" s="244"/>
      <c r="BP12" s="244"/>
      <c r="BQ12" s="244"/>
      <c r="BR12" s="245"/>
    </row>
    <row r="13" spans="1:70" ht="15" customHeight="1" x14ac:dyDescent="0.2">
      <c r="A13" s="246"/>
      <c r="B13" s="247"/>
      <c r="C13" s="247"/>
      <c r="D13" s="247"/>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K13" s="247"/>
      <c r="AL13" s="247"/>
      <c r="AM13" s="247"/>
      <c r="AN13" s="247"/>
      <c r="AO13" s="247"/>
      <c r="AP13" s="247"/>
      <c r="AQ13" s="247"/>
      <c r="AR13" s="247"/>
      <c r="AS13" s="247"/>
      <c r="AT13" s="247"/>
      <c r="AU13" s="247"/>
      <c r="AV13" s="247"/>
      <c r="AW13" s="247"/>
      <c r="AX13" s="247"/>
      <c r="AY13" s="247"/>
      <c r="AZ13" s="247"/>
      <c r="BA13" s="247"/>
      <c r="BB13" s="247"/>
      <c r="BC13" s="247"/>
      <c r="BD13" s="247"/>
      <c r="BE13" s="247"/>
      <c r="BF13" s="247"/>
      <c r="BG13" s="247"/>
      <c r="BH13" s="247"/>
      <c r="BI13" s="247"/>
      <c r="BJ13" s="247"/>
      <c r="BK13" s="247"/>
      <c r="BL13" s="247"/>
      <c r="BM13" s="247"/>
      <c r="BN13" s="247"/>
      <c r="BO13" s="247"/>
      <c r="BP13" s="247"/>
      <c r="BQ13" s="247"/>
      <c r="BR13" s="248"/>
    </row>
    <row r="14" spans="1:70" x14ac:dyDescent="0.2">
      <c r="A14" s="249"/>
      <c r="B14" s="250"/>
      <c r="C14" s="250"/>
      <c r="D14" s="250"/>
      <c r="E14" s="250"/>
      <c r="F14" s="250"/>
      <c r="G14" s="250"/>
      <c r="H14" s="250"/>
      <c r="I14" s="250"/>
      <c r="J14" s="250"/>
      <c r="K14" s="250"/>
      <c r="L14" s="250"/>
      <c r="M14" s="250"/>
      <c r="N14" s="250"/>
      <c r="O14" s="250"/>
      <c r="P14" s="250"/>
      <c r="Q14" s="250"/>
      <c r="R14" s="250"/>
      <c r="S14" s="250"/>
      <c r="T14" s="250"/>
      <c r="U14" s="250"/>
      <c r="V14" s="250"/>
      <c r="W14" s="250"/>
      <c r="X14" s="250"/>
      <c r="Y14" s="250"/>
      <c r="Z14" s="250"/>
      <c r="AA14" s="250"/>
      <c r="AB14" s="250"/>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0"/>
      <c r="AY14" s="250"/>
      <c r="AZ14" s="250"/>
      <c r="BA14" s="250"/>
      <c r="BB14" s="250"/>
      <c r="BC14" s="250"/>
      <c r="BD14" s="250"/>
      <c r="BE14" s="250"/>
      <c r="BF14" s="250"/>
      <c r="BG14" s="250"/>
      <c r="BH14" s="250"/>
      <c r="BI14" s="250"/>
      <c r="BJ14" s="250"/>
      <c r="BK14" s="250"/>
      <c r="BL14" s="250"/>
      <c r="BM14" s="250"/>
      <c r="BN14" s="250"/>
      <c r="BO14" s="250"/>
      <c r="BP14" s="250"/>
      <c r="BQ14" s="250"/>
      <c r="BR14" s="251"/>
    </row>
    <row r="15" spans="1:70" x14ac:dyDescent="0.2">
      <c r="A15" s="2"/>
    </row>
    <row r="16" spans="1:70" x14ac:dyDescent="0.2">
      <c r="A16" s="223" t="s">
        <v>157</v>
      </c>
    </row>
    <row r="17" spans="1:24" x14ac:dyDescent="0.2">
      <c r="A17" s="223"/>
    </row>
    <row r="18" spans="1:24" x14ac:dyDescent="0.2">
      <c r="A18" s="223"/>
    </row>
    <row r="19" spans="1:24" x14ac:dyDescent="0.2">
      <c r="A19" s="2"/>
    </row>
    <row r="20" spans="1:24" x14ac:dyDescent="0.2">
      <c r="A20" s="87" t="s">
        <v>80</v>
      </c>
    </row>
    <row r="21" spans="1:24" ht="24" x14ac:dyDescent="0.2">
      <c r="A21" s="109" t="s">
        <v>124</v>
      </c>
      <c r="B21" s="108"/>
      <c r="C21" s="108"/>
      <c r="D21" s="108"/>
      <c r="E21" s="108"/>
      <c r="F21" s="108"/>
      <c r="G21" s="108"/>
      <c r="H21" s="108"/>
      <c r="I21" s="108"/>
      <c r="J21" s="108"/>
      <c r="K21" s="108"/>
      <c r="L21" s="108"/>
      <c r="M21" s="108"/>
      <c r="N21" s="108"/>
      <c r="O21" s="108"/>
      <c r="P21" s="108"/>
      <c r="Q21" s="108"/>
      <c r="R21" s="108"/>
      <c r="S21" s="108"/>
      <c r="T21" s="108"/>
      <c r="U21" s="108"/>
      <c r="V21" s="108"/>
      <c r="W21" s="108"/>
      <c r="X21" s="108"/>
    </row>
    <row r="22" spans="1:24" ht="24" x14ac:dyDescent="0.2">
      <c r="A22" s="109" t="s">
        <v>132</v>
      </c>
      <c r="B22" s="108"/>
      <c r="C22" s="108"/>
      <c r="D22" s="108"/>
      <c r="E22" s="108"/>
      <c r="F22" s="108"/>
      <c r="G22" s="108"/>
      <c r="H22" s="108"/>
      <c r="I22" s="108"/>
      <c r="J22" s="108"/>
      <c r="K22" s="108"/>
      <c r="L22" s="108"/>
      <c r="M22" s="108"/>
      <c r="N22" s="108"/>
      <c r="O22" s="108"/>
      <c r="P22" s="108"/>
      <c r="Q22" s="108"/>
      <c r="R22" s="108"/>
      <c r="S22" s="108"/>
      <c r="T22" s="108"/>
      <c r="U22" s="108"/>
      <c r="V22" s="108"/>
      <c r="W22" s="108"/>
      <c r="X22" s="108"/>
    </row>
    <row r="23" spans="1:24" x14ac:dyDescent="0.2">
      <c r="A23" s="13"/>
    </row>
    <row r="24" spans="1:24" x14ac:dyDescent="0.2">
      <c r="A24" s="86" t="s">
        <v>58</v>
      </c>
    </row>
    <row r="25" spans="1:24" x14ac:dyDescent="0.2">
      <c r="A25" s="60" t="s">
        <v>60</v>
      </c>
    </row>
    <row r="26" spans="1:24" x14ac:dyDescent="0.2">
      <c r="A26" s="60" t="s">
        <v>61</v>
      </c>
    </row>
    <row r="27" spans="1:24" x14ac:dyDescent="0.2">
      <c r="A27" s="60" t="s">
        <v>62</v>
      </c>
    </row>
    <row r="28" spans="1:24" x14ac:dyDescent="0.2">
      <c r="A28" s="60" t="s">
        <v>63</v>
      </c>
    </row>
    <row r="29" spans="1:24" ht="24" x14ac:dyDescent="0.2">
      <c r="A29" s="120" t="s">
        <v>136</v>
      </c>
    </row>
    <row r="30" spans="1:24" x14ac:dyDescent="0.2">
      <c r="A30" s="60" t="s">
        <v>101</v>
      </c>
    </row>
    <row r="31" spans="1:24" x14ac:dyDescent="0.2">
      <c r="A31" s="110" t="s">
        <v>150</v>
      </c>
    </row>
    <row r="32" spans="1:24" ht="31.5" x14ac:dyDescent="0.2">
      <c r="A32" s="117" t="s">
        <v>125</v>
      </c>
    </row>
    <row r="33" spans="1:30" ht="31.5" x14ac:dyDescent="0.2">
      <c r="A33" s="121" t="s">
        <v>143</v>
      </c>
      <c r="B33" s="88"/>
      <c r="C33" s="88"/>
      <c r="D33" s="88"/>
      <c r="E33" s="88"/>
      <c r="F33" s="88"/>
      <c r="G33" s="88"/>
      <c r="H33" s="88"/>
      <c r="I33" s="88"/>
      <c r="J33" s="88"/>
      <c r="K33" s="88"/>
      <c r="L33" s="88"/>
      <c r="M33" s="88"/>
      <c r="N33" s="88"/>
      <c r="O33" s="88"/>
      <c r="P33" s="88"/>
      <c r="Q33" s="88"/>
      <c r="R33" s="88"/>
      <c r="S33" s="88"/>
      <c r="T33" s="88"/>
      <c r="U33" s="88"/>
      <c r="V33" s="88"/>
      <c r="W33" s="88"/>
      <c r="X33" s="88"/>
      <c r="Y33" s="88"/>
      <c r="Z33" s="88"/>
    </row>
    <row r="34" spans="1:30" ht="21" x14ac:dyDescent="0.2">
      <c r="A34" s="121" t="s">
        <v>144</v>
      </c>
      <c r="B34" s="102"/>
      <c r="C34" s="102"/>
      <c r="D34" s="102"/>
      <c r="E34" s="102"/>
      <c r="F34" s="102"/>
      <c r="G34" s="102"/>
      <c r="H34" s="102"/>
      <c r="I34" s="102"/>
      <c r="J34" s="102"/>
      <c r="K34" s="102"/>
      <c r="L34" s="102"/>
      <c r="M34" s="102"/>
      <c r="N34" s="102"/>
      <c r="O34" s="102"/>
      <c r="P34" s="102"/>
      <c r="Q34" s="102"/>
      <c r="R34" s="102"/>
      <c r="S34" s="102"/>
      <c r="T34" s="102"/>
      <c r="U34" s="102"/>
      <c r="V34" s="102"/>
      <c r="W34" s="103"/>
      <c r="X34" s="103"/>
      <c r="Y34" s="103"/>
      <c r="Z34" s="112"/>
      <c r="AA34" s="107"/>
      <c r="AB34" s="107"/>
      <c r="AC34" s="107"/>
      <c r="AD34" s="107"/>
    </row>
    <row r="35" spans="1:30" ht="21" x14ac:dyDescent="0.2">
      <c r="A35" s="121" t="s">
        <v>145</v>
      </c>
      <c r="B35" s="102"/>
      <c r="C35" s="102"/>
      <c r="D35" s="102"/>
      <c r="E35" s="102"/>
      <c r="F35" s="102"/>
      <c r="G35" s="102"/>
      <c r="H35" s="102"/>
      <c r="I35" s="102"/>
      <c r="J35" s="102"/>
      <c r="K35" s="102"/>
      <c r="L35" s="102"/>
      <c r="M35" s="102"/>
      <c r="N35" s="102"/>
      <c r="O35" s="102"/>
      <c r="P35" s="102"/>
      <c r="Q35" s="102"/>
      <c r="R35" s="102"/>
      <c r="S35" s="102"/>
      <c r="T35" s="102"/>
      <c r="U35" s="102"/>
      <c r="V35" s="102"/>
      <c r="W35" s="103"/>
      <c r="X35" s="103"/>
      <c r="Y35" s="103"/>
      <c r="Z35" s="112"/>
      <c r="AA35" s="107"/>
      <c r="AB35" s="107"/>
      <c r="AC35" s="107"/>
      <c r="AD35" s="107"/>
    </row>
    <row r="36" spans="1:30" ht="42" x14ac:dyDescent="0.2">
      <c r="A36" s="121" t="s">
        <v>146</v>
      </c>
      <c r="B36" s="105"/>
      <c r="C36" s="105"/>
      <c r="D36" s="105"/>
      <c r="E36" s="105"/>
      <c r="F36" s="105"/>
      <c r="G36" s="105"/>
      <c r="H36" s="105"/>
      <c r="I36" s="105"/>
      <c r="J36" s="105"/>
      <c r="K36" s="105"/>
      <c r="L36" s="105"/>
      <c r="M36" s="105"/>
      <c r="N36" s="105"/>
      <c r="O36" s="105"/>
      <c r="P36" s="105"/>
      <c r="Q36" s="105"/>
      <c r="R36" s="105"/>
      <c r="S36" s="105"/>
      <c r="T36" s="105"/>
      <c r="U36" s="105"/>
      <c r="V36" s="105"/>
      <c r="W36" s="106"/>
      <c r="X36" s="106"/>
      <c r="Y36" s="106"/>
      <c r="Z36" s="107"/>
      <c r="AA36" s="107"/>
      <c r="AB36" s="107"/>
      <c r="AC36" s="107"/>
      <c r="AD36" s="107"/>
    </row>
    <row r="37" spans="1:30" ht="42" x14ac:dyDescent="0.2">
      <c r="A37" s="121" t="s">
        <v>147</v>
      </c>
    </row>
    <row r="38" spans="1:30" ht="26.25" x14ac:dyDescent="0.2">
      <c r="A38" s="121" t="s">
        <v>148</v>
      </c>
    </row>
    <row r="39" spans="1:30" ht="26.25" x14ac:dyDescent="0.2">
      <c r="A39" s="121" t="s">
        <v>149</v>
      </c>
    </row>
    <row r="40" spans="1:30" ht="42" x14ac:dyDescent="0.2">
      <c r="A40" s="121" t="s">
        <v>137</v>
      </c>
    </row>
    <row r="41" spans="1:30" ht="21" x14ac:dyDescent="0.2">
      <c r="A41" s="121" t="s">
        <v>138</v>
      </c>
    </row>
    <row r="42" spans="1:30" ht="21" x14ac:dyDescent="0.2">
      <c r="A42" s="121" t="s">
        <v>139</v>
      </c>
    </row>
    <row r="43" spans="1:30" ht="31.5" x14ac:dyDescent="0.2">
      <c r="A43" s="121" t="s">
        <v>140</v>
      </c>
    </row>
    <row r="44" spans="1:30" ht="31.5" x14ac:dyDescent="0.2">
      <c r="A44" s="121" t="s">
        <v>141</v>
      </c>
    </row>
    <row r="45" spans="1:30" ht="31.5" x14ac:dyDescent="0.2">
      <c r="A45" s="121" t="s">
        <v>142</v>
      </c>
    </row>
    <row r="46" spans="1:30" ht="12.75" x14ac:dyDescent="0.2">
      <c r="A46"/>
    </row>
    <row r="47" spans="1:30" ht="31.5" x14ac:dyDescent="0.2">
      <c r="A47" s="111" t="s">
        <v>126</v>
      </c>
    </row>
    <row r="48" spans="1:30" ht="12.75" x14ac:dyDescent="0.2">
      <c r="A48"/>
    </row>
    <row r="49" spans="1:1" ht="31.5" x14ac:dyDescent="0.2">
      <c r="A49" s="111" t="s">
        <v>127</v>
      </c>
    </row>
    <row r="50" spans="1:1" ht="94.5" x14ac:dyDescent="0.2">
      <c r="A50" s="118" t="s">
        <v>133</v>
      </c>
    </row>
    <row r="51" spans="1:1" ht="21" x14ac:dyDescent="0.2">
      <c r="A51" s="111" t="s">
        <v>128</v>
      </c>
    </row>
    <row r="53" spans="1:1" x14ac:dyDescent="0.2">
      <c r="A53" s="91" t="s">
        <v>65</v>
      </c>
    </row>
    <row r="54" spans="1:1" ht="36" x14ac:dyDescent="0.2">
      <c r="A54" s="62" t="s">
        <v>104</v>
      </c>
    </row>
    <row r="55" spans="1:1" ht="36" x14ac:dyDescent="0.2">
      <c r="A55" s="62" t="s">
        <v>105</v>
      </c>
    </row>
  </sheetData>
  <mergeCells count="2">
    <mergeCell ref="A12:BR14"/>
    <mergeCell ref="A16:A18"/>
  </mergeCells>
  <pageMargins left="0.7" right="0.7" top="0.75" bottom="0.75" header="0.3" footer="0.3"/>
  <pageSetup paperSize="9"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dimension ref="A1:BR55"/>
  <sheetViews>
    <sheetView zoomScaleNormal="100" workbookViewId="0">
      <pane xSplit="1" topLeftCell="B1" activePane="topRight" state="frozen"/>
      <selection activeCell="BE26" sqref="BE26:BE27"/>
      <selection pane="topRight" activeCell="BF6" sqref="BF6"/>
    </sheetView>
  </sheetViews>
  <sheetFormatPr defaultColWidth="8.42578125" defaultRowHeight="12" x14ac:dyDescent="0.2"/>
  <cols>
    <col min="1" max="1" width="45.5703125" style="1" customWidth="1"/>
    <col min="2" max="24" width="10.140625" style="2" hidden="1" customWidth="1"/>
    <col min="25" max="25" width="9.85546875" style="2" hidden="1" customWidth="1"/>
    <col min="26" max="26" width="9.42578125" style="2" hidden="1" customWidth="1"/>
    <col min="27" max="27" width="10.28515625" style="2" hidden="1" customWidth="1"/>
    <col min="28" max="28" width="9.140625" style="2" hidden="1" customWidth="1"/>
    <col min="29" max="29" width="9.42578125" style="2" hidden="1" customWidth="1"/>
    <col min="30" max="30" width="9.85546875" style="2" hidden="1" customWidth="1"/>
    <col min="31" max="31" width="9.7109375" style="2" hidden="1" customWidth="1"/>
    <col min="32" max="32" width="9.42578125" style="2" hidden="1" customWidth="1"/>
    <col min="33" max="35" width="9.140625" style="2" hidden="1" customWidth="1"/>
    <col min="36" max="42" width="9.7109375" style="2" hidden="1" customWidth="1"/>
    <col min="43" max="49" width="9.28515625" style="2" hidden="1" customWidth="1"/>
    <col min="50" max="57" width="9" style="2" hidden="1" customWidth="1"/>
    <col min="58" max="59" width="9.7109375" style="2" customWidth="1"/>
    <col min="60" max="60" width="10.140625" style="2" customWidth="1"/>
    <col min="61" max="16384" width="8.42578125" style="2"/>
  </cols>
  <sheetData>
    <row r="1" spans="1:70" s="5" customFormat="1" ht="24" x14ac:dyDescent="0.2">
      <c r="A1" s="47" t="s">
        <v>50</v>
      </c>
      <c r="B1" s="76"/>
      <c r="C1" s="76"/>
      <c r="D1" s="76"/>
      <c r="E1" s="76"/>
      <c r="F1" s="76"/>
      <c r="G1" s="76"/>
      <c r="H1" s="76"/>
      <c r="I1" s="76"/>
      <c r="J1" s="76"/>
      <c r="K1" s="76"/>
      <c r="L1" s="76"/>
      <c r="M1" s="76"/>
      <c r="N1" s="76"/>
      <c r="O1" s="76"/>
      <c r="P1" s="76"/>
      <c r="Q1" s="76"/>
      <c r="R1" s="76"/>
      <c r="S1" s="76"/>
      <c r="T1" s="76"/>
      <c r="U1" s="76"/>
      <c r="V1" s="76"/>
      <c r="W1" s="76"/>
      <c r="X1" s="76"/>
    </row>
    <row r="2" spans="1:70" s="129" customFormat="1" ht="15.75" customHeight="1" x14ac:dyDescent="0.2">
      <c r="A2" s="130" t="s">
        <v>155</v>
      </c>
      <c r="B2" s="127"/>
      <c r="C2" s="127"/>
      <c r="D2" s="127"/>
      <c r="E2" s="128"/>
      <c r="F2" s="128"/>
      <c r="G2" s="128"/>
      <c r="H2" s="128"/>
      <c r="I2" s="128"/>
      <c r="J2" s="128"/>
      <c r="K2" s="128"/>
      <c r="L2" s="128"/>
      <c r="M2" s="128"/>
      <c r="N2" s="128"/>
      <c r="O2" s="128"/>
      <c r="P2" s="128"/>
      <c r="Q2" s="128"/>
      <c r="R2" s="128"/>
      <c r="S2" s="128"/>
      <c r="T2" s="128"/>
      <c r="U2" s="128"/>
      <c r="V2" s="128"/>
      <c r="W2" s="128"/>
      <c r="X2" s="128"/>
      <c r="Y2" s="128"/>
      <c r="Z2" s="128"/>
    </row>
    <row r="3" spans="1:70" s="11" customFormat="1" ht="20.25" customHeight="1" x14ac:dyDescent="0.2">
      <c r="A3" s="74" t="s">
        <v>52</v>
      </c>
      <c r="B3" s="10" t="e">
        <f>#REF!</f>
        <v>#REF!</v>
      </c>
      <c r="C3" s="10" t="e">
        <f>#REF!</f>
        <v>#REF!</v>
      </c>
      <c r="D3" s="10" t="e">
        <f>#REF!</f>
        <v>#REF!</v>
      </c>
      <c r="E3" s="10" t="e">
        <f>#REF!</f>
        <v>#REF!</v>
      </c>
      <c r="F3" s="10" t="e">
        <f>#REF!</f>
        <v>#REF!</v>
      </c>
      <c r="G3" s="10" t="e">
        <f>#REF!</f>
        <v>#REF!</v>
      </c>
      <c r="H3" s="10" t="e">
        <f>#REF!</f>
        <v>#REF!</v>
      </c>
      <c r="I3" s="10" t="e">
        <f>#REF!</f>
        <v>#REF!</v>
      </c>
      <c r="J3" s="10" t="e">
        <f>#REF!</f>
        <v>#REF!</v>
      </c>
      <c r="K3" s="10" t="e">
        <f>#REF!</f>
        <v>#REF!</v>
      </c>
      <c r="L3" s="10" t="e">
        <f>#REF!</f>
        <v>#REF!</v>
      </c>
      <c r="M3" s="10" t="e">
        <f>#REF!</f>
        <v>#REF!</v>
      </c>
      <c r="N3" s="10" t="e">
        <f>#REF!</f>
        <v>#REF!</v>
      </c>
      <c r="O3" s="10" t="e">
        <f>#REF!</f>
        <v>#REF!</v>
      </c>
      <c r="P3" s="10" t="e">
        <f>#REF!</f>
        <v>#REF!</v>
      </c>
      <c r="Q3" s="10" t="e">
        <f>#REF!</f>
        <v>#REF!</v>
      </c>
      <c r="R3" s="10" t="e">
        <f>#REF!</f>
        <v>#REF!</v>
      </c>
      <c r="S3" s="10" t="e">
        <f>#REF!</f>
        <v>#REF!</v>
      </c>
      <c r="T3" s="10" t="e">
        <f>#REF!</f>
        <v>#REF!</v>
      </c>
      <c r="U3" s="10" t="e">
        <f>#REF!</f>
        <v>#REF!</v>
      </c>
      <c r="V3" s="10" t="e">
        <f>#REF!</f>
        <v>#REF!</v>
      </c>
      <c r="W3" s="73" t="e">
        <f>#REF!</f>
        <v>#REF!</v>
      </c>
      <c r="X3" s="73" t="e">
        <f>#REF!</f>
        <v>#REF!</v>
      </c>
      <c r="Y3" s="73" t="e">
        <f>#REF!</f>
        <v>#REF!</v>
      </c>
      <c r="Z3" s="73" t="e">
        <f>#REF!</f>
        <v>#REF!</v>
      </c>
      <c r="AA3" s="73" t="e">
        <f>'ЗЭГ FIT20'!AA3</f>
        <v>#REF!</v>
      </c>
      <c r="AB3" s="73" t="e">
        <f>'ЗЭГ FIT20'!AB3</f>
        <v>#REF!</v>
      </c>
      <c r="AC3" s="73" t="e">
        <f>'ЗЭГ FIT20'!AC3</f>
        <v>#REF!</v>
      </c>
      <c r="AD3" s="73" t="e">
        <f>'ЗЭГ FIT20'!AD3</f>
        <v>#REF!</v>
      </c>
      <c r="AE3" s="73" t="e">
        <f>'ЗЭГ FIT20'!AE3</f>
        <v>#REF!</v>
      </c>
      <c r="AF3" s="73" t="e">
        <f>'ЗЭГ FIT20'!AF3</f>
        <v>#REF!</v>
      </c>
      <c r="AG3" s="73" t="e">
        <f>'ЗЭГ FIT20'!AG3</f>
        <v>#REF!</v>
      </c>
      <c r="AH3" s="73" t="e">
        <f>'ЗЭГ FIT20'!AH3</f>
        <v>#REF!</v>
      </c>
      <c r="AI3" s="73" t="e">
        <f>'ЗЭГ FIT20'!AI3</f>
        <v>#REF!</v>
      </c>
      <c r="AJ3" s="73" t="e">
        <f>'ЗЭГ FIT20'!AJ3</f>
        <v>#REF!</v>
      </c>
      <c r="AK3" s="73" t="e">
        <f>'ЗЭГ FIT20'!AK3</f>
        <v>#REF!</v>
      </c>
      <c r="AL3" s="73" t="e">
        <f>'ЗЭГ FIT20'!AL3</f>
        <v>#REF!</v>
      </c>
      <c r="AM3" s="73" t="e">
        <f>'ЗЭГ FIT20'!AM3</f>
        <v>#REF!</v>
      </c>
      <c r="AN3" s="73" t="e">
        <f>'ЗЭГ FIT20'!AN3</f>
        <v>#REF!</v>
      </c>
      <c r="AO3" s="73" t="e">
        <f>'ЗЭГ FIT20'!AO3</f>
        <v>#REF!</v>
      </c>
      <c r="AP3" s="73" t="e">
        <f>'ЗЭГ FIT20'!AP3</f>
        <v>#REF!</v>
      </c>
      <c r="AQ3" s="73" t="e">
        <f>'ЗЭГ FIT20'!AQ3</f>
        <v>#REF!</v>
      </c>
      <c r="AR3" s="73" t="e">
        <f>'ЗЭГ FIT20'!AR3</f>
        <v>#REF!</v>
      </c>
      <c r="AS3" s="73" t="e">
        <f>'ЗЭГ FIT20'!AS3</f>
        <v>#REF!</v>
      </c>
      <c r="AT3" s="73" t="e">
        <f>'ЗЭГ FIT20'!AT3</f>
        <v>#REF!</v>
      </c>
      <c r="AU3" s="73" t="e">
        <f>'ЗЭГ FIT20'!AU3</f>
        <v>#REF!</v>
      </c>
      <c r="AV3" s="73" t="e">
        <f>'ЗЭГ FIT20'!AV3</f>
        <v>#REF!</v>
      </c>
      <c r="AW3" s="73" t="e">
        <f>'ЗЭГ FIT20'!AW3</f>
        <v>#REF!</v>
      </c>
      <c r="AX3" s="73" t="e">
        <f>'ЗЭГ FIT20'!AX3</f>
        <v>#REF!</v>
      </c>
      <c r="AY3" s="73" t="e">
        <f>'ЗЭГ FIT20'!AY3</f>
        <v>#REF!</v>
      </c>
      <c r="AZ3" s="73" t="e">
        <f>'ЗЭГ FIT20'!AZ3</f>
        <v>#REF!</v>
      </c>
      <c r="BA3" s="73" t="e">
        <f>'ЗЭГ FIT20'!BA3</f>
        <v>#REF!</v>
      </c>
      <c r="BB3" s="73" t="e">
        <f>'ЗЭГ FIT20'!BB3</f>
        <v>#REF!</v>
      </c>
      <c r="BC3" s="73" t="e">
        <f>'ЗЭГ FIT20'!BC3</f>
        <v>#REF!</v>
      </c>
      <c r="BD3" s="73" t="e">
        <f>'ЗЭГ FIT20'!BD3</f>
        <v>#REF!</v>
      </c>
      <c r="BE3" s="73" t="e">
        <f>'ЗЭГ FIT20'!BE3</f>
        <v>#REF!</v>
      </c>
      <c r="BF3" s="73" t="e">
        <f>'ЗЭГ FIT20'!BF3</f>
        <v>#REF!</v>
      </c>
      <c r="BG3" s="73" t="e">
        <f>'ЗЭГ FIT20'!BG3</f>
        <v>#REF!</v>
      </c>
      <c r="BH3" s="73" t="e">
        <f>'ЗЭГ FIT20'!BH3</f>
        <v>#REF!</v>
      </c>
    </row>
    <row r="4" spans="1:70" s="11" customFormat="1" ht="20.25" customHeight="1" x14ac:dyDescent="0.2">
      <c r="A4" s="74"/>
      <c r="B4" s="10"/>
      <c r="C4" s="10"/>
      <c r="D4" s="10"/>
      <c r="E4" s="10"/>
      <c r="F4" s="10"/>
      <c r="G4" s="10"/>
      <c r="H4" s="10"/>
      <c r="I4" s="10"/>
      <c r="J4" s="10"/>
      <c r="K4" s="10"/>
      <c r="L4" s="10"/>
      <c r="M4" s="10"/>
      <c r="N4" s="10"/>
      <c r="O4" s="10"/>
      <c r="P4" s="10"/>
      <c r="Q4" s="10"/>
      <c r="R4" s="10"/>
      <c r="S4" s="10"/>
      <c r="T4" s="10"/>
      <c r="U4" s="10"/>
      <c r="V4" s="10"/>
      <c r="W4" s="73" t="e">
        <f>#REF!</f>
        <v>#REF!</v>
      </c>
      <c r="X4" s="73" t="e">
        <f>#REF!</f>
        <v>#REF!</v>
      </c>
      <c r="Y4" s="73" t="e">
        <f>#REF!</f>
        <v>#REF!</v>
      </c>
      <c r="Z4" s="73" t="e">
        <f>#REF!</f>
        <v>#REF!</v>
      </c>
      <c r="AA4" s="73" t="e">
        <f>'ЗЭГ FIT20'!AA4</f>
        <v>#REF!</v>
      </c>
      <c r="AB4" s="73" t="e">
        <f>'ЗЭГ FIT20'!AB4</f>
        <v>#REF!</v>
      </c>
      <c r="AC4" s="73" t="e">
        <f>'ЗЭГ FIT20'!AC4</f>
        <v>#REF!</v>
      </c>
      <c r="AD4" s="73" t="e">
        <f>'ЗЭГ FIT20'!AD4</f>
        <v>#REF!</v>
      </c>
      <c r="AE4" s="73" t="e">
        <f>'ЗЭГ FIT20'!AE4</f>
        <v>#REF!</v>
      </c>
      <c r="AF4" s="73" t="e">
        <f>'ЗЭГ FIT20'!AF4</f>
        <v>#REF!</v>
      </c>
      <c r="AG4" s="73" t="e">
        <f>'ЗЭГ FIT20'!AG4</f>
        <v>#REF!</v>
      </c>
      <c r="AH4" s="73" t="e">
        <f>'ЗЭГ FIT20'!AH4</f>
        <v>#REF!</v>
      </c>
      <c r="AI4" s="73" t="e">
        <f>'ЗЭГ FIT20'!AI4</f>
        <v>#REF!</v>
      </c>
      <c r="AJ4" s="73" t="e">
        <f>'ЗЭГ FIT20'!AJ4</f>
        <v>#REF!</v>
      </c>
      <c r="AK4" s="73" t="e">
        <f>'ЗЭГ FIT20'!AK4</f>
        <v>#REF!</v>
      </c>
      <c r="AL4" s="73" t="e">
        <f>'ЗЭГ FIT20'!AL4</f>
        <v>#REF!</v>
      </c>
      <c r="AM4" s="73" t="e">
        <f>'ЗЭГ FIT20'!AM4</f>
        <v>#REF!</v>
      </c>
      <c r="AN4" s="73" t="e">
        <f>'ЗЭГ FIT20'!AN4</f>
        <v>#REF!</v>
      </c>
      <c r="AO4" s="73" t="e">
        <f>'ЗЭГ FIT20'!AO4</f>
        <v>#REF!</v>
      </c>
      <c r="AP4" s="73" t="e">
        <f>'ЗЭГ FIT20'!AP4</f>
        <v>#REF!</v>
      </c>
      <c r="AQ4" s="73" t="e">
        <f>'ЗЭГ FIT20'!AQ4</f>
        <v>#REF!</v>
      </c>
      <c r="AR4" s="73" t="e">
        <f>'ЗЭГ FIT20'!AR4</f>
        <v>#REF!</v>
      </c>
      <c r="AS4" s="73" t="e">
        <f>'ЗЭГ FIT20'!AS4</f>
        <v>#REF!</v>
      </c>
      <c r="AT4" s="73" t="e">
        <f>'ЗЭГ FIT20'!AT4</f>
        <v>#REF!</v>
      </c>
      <c r="AU4" s="73" t="e">
        <f>'ЗЭГ FIT20'!AU4</f>
        <v>#REF!</v>
      </c>
      <c r="AV4" s="73" t="e">
        <f>'ЗЭГ FIT20'!AV4</f>
        <v>#REF!</v>
      </c>
      <c r="AW4" s="73" t="e">
        <f>'ЗЭГ FIT20'!AW4</f>
        <v>#REF!</v>
      </c>
      <c r="AX4" s="73" t="e">
        <f>'ЗЭГ FIT20'!AX4</f>
        <v>#REF!</v>
      </c>
      <c r="AY4" s="73" t="e">
        <f>'ЗЭГ FIT20'!AY4</f>
        <v>#REF!</v>
      </c>
      <c r="AZ4" s="73" t="e">
        <f>'ЗЭГ FIT20'!AZ4</f>
        <v>#REF!</v>
      </c>
      <c r="BA4" s="73" t="e">
        <f>'ЗЭГ FIT20'!BA4</f>
        <v>#REF!</v>
      </c>
      <c r="BB4" s="73" t="e">
        <f>'ЗЭГ FIT20'!BB4</f>
        <v>#REF!</v>
      </c>
      <c r="BC4" s="73" t="e">
        <f>'ЗЭГ FIT20'!BC4</f>
        <v>#REF!</v>
      </c>
      <c r="BD4" s="73" t="e">
        <f>'ЗЭГ FIT20'!BD4</f>
        <v>#REF!</v>
      </c>
      <c r="BE4" s="73" t="e">
        <f>'ЗЭГ FIT20'!BE4</f>
        <v>#REF!</v>
      </c>
      <c r="BF4" s="73" t="e">
        <f>'ЗЭГ FIT20'!BF4</f>
        <v>#REF!</v>
      </c>
      <c r="BG4" s="73" t="e">
        <f>'ЗЭГ FIT20'!BG4</f>
        <v>#REF!</v>
      </c>
      <c r="BH4" s="73" t="e">
        <f>'ЗЭГ FIT20'!BH4</f>
        <v>#REF!</v>
      </c>
    </row>
    <row r="5" spans="1:70" s="14" customFormat="1" ht="12" customHeight="1" x14ac:dyDescent="0.2">
      <c r="A5" s="33" t="s">
        <v>53</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row>
    <row r="6" spans="1:70" s="14" customFormat="1" ht="12" customHeight="1" x14ac:dyDescent="0.2">
      <c r="A6" s="42">
        <v>1</v>
      </c>
      <c r="B6" s="45" t="e">
        <f>#REF!*0.87</f>
        <v>#REF!</v>
      </c>
      <c r="C6" s="45" t="e">
        <f>#REF!*0.87</f>
        <v>#REF!</v>
      </c>
      <c r="D6" s="45" t="e">
        <f>#REF!*0.87</f>
        <v>#REF!</v>
      </c>
      <c r="E6" s="45" t="e">
        <f>#REF!*0.87</f>
        <v>#REF!</v>
      </c>
      <c r="F6" s="45" t="e">
        <f>#REF!*0.87</f>
        <v>#REF!</v>
      </c>
      <c r="G6" s="45" t="e">
        <f>#REF!*0.87</f>
        <v>#REF!</v>
      </c>
      <c r="H6" s="45" t="e">
        <f>#REF!*0.87</f>
        <v>#REF!</v>
      </c>
      <c r="I6" s="45" t="e">
        <f>#REF!*0.87</f>
        <v>#REF!</v>
      </c>
      <c r="J6" s="45" t="e">
        <f>#REF!*0.87</f>
        <v>#REF!</v>
      </c>
      <c r="K6" s="45" t="e">
        <f>#REF!*0.87</f>
        <v>#REF!</v>
      </c>
      <c r="L6" s="45" t="e">
        <f>#REF!*0.87</f>
        <v>#REF!</v>
      </c>
      <c r="M6" s="45" t="e">
        <f>#REF!*0.87</f>
        <v>#REF!</v>
      </c>
      <c r="N6" s="45" t="e">
        <f>#REF!*0.87</f>
        <v>#REF!</v>
      </c>
      <c r="O6" s="45" t="e">
        <f>#REF!*0.87</f>
        <v>#REF!</v>
      </c>
      <c r="P6" s="45" t="e">
        <f>#REF!*0.87</f>
        <v>#REF!</v>
      </c>
      <c r="Q6" s="45" t="e">
        <f>#REF!*0.87</f>
        <v>#REF!</v>
      </c>
      <c r="R6" s="45" t="e">
        <f>#REF!*0.87</f>
        <v>#REF!</v>
      </c>
      <c r="S6" s="45" t="e">
        <f>#REF!*0.87</f>
        <v>#REF!</v>
      </c>
      <c r="T6" s="45" t="e">
        <f>#REF!*0.87</f>
        <v>#REF!</v>
      </c>
      <c r="U6" s="45" t="e">
        <f>#REF!*0.87</f>
        <v>#REF!</v>
      </c>
      <c r="V6" s="45" t="e">
        <f>#REF!*0.87</f>
        <v>#REF!</v>
      </c>
      <c r="W6" s="45" t="e">
        <f>#REF!*0.87</f>
        <v>#REF!</v>
      </c>
      <c r="X6" s="45" t="e">
        <f>#REF!*0.87</f>
        <v>#REF!</v>
      </c>
      <c r="Y6" s="45" t="e">
        <f>#REF!*0.87</f>
        <v>#REF!</v>
      </c>
      <c r="Z6" s="45" t="e">
        <f>#REF!*0.87</f>
        <v>#REF!</v>
      </c>
      <c r="AA6" s="45" t="e">
        <f>'ЗЭГ FIT20'!AA26+25</f>
        <v>#REF!</v>
      </c>
      <c r="AB6" s="45" t="e">
        <f>'ЗЭГ FIT20'!AB26+25</f>
        <v>#REF!</v>
      </c>
      <c r="AC6" s="45" t="e">
        <f>'ЗЭГ FIT20'!AC26+25</f>
        <v>#REF!</v>
      </c>
      <c r="AD6" s="45" t="e">
        <f>'ЗЭГ FIT20'!AD26+25</f>
        <v>#REF!</v>
      </c>
      <c r="AE6" s="45" t="e">
        <f>'ЗЭГ FIT20'!AE26+25</f>
        <v>#REF!</v>
      </c>
      <c r="AF6" s="45" t="e">
        <f>'ЗЭГ FIT20'!AF26+25</f>
        <v>#REF!</v>
      </c>
      <c r="AG6" s="45" t="e">
        <f>'ЗЭГ FIT20'!AG26+25</f>
        <v>#REF!</v>
      </c>
      <c r="AH6" s="45" t="e">
        <f>'ЗЭГ FIT20'!AH16</f>
        <v>#REF!</v>
      </c>
      <c r="AI6" s="45" t="e">
        <f>'ЗЭГ FIT20'!AI16</f>
        <v>#REF!</v>
      </c>
      <c r="AJ6" s="45" t="e">
        <f>'ЗЭГ FIT20'!AJ16</f>
        <v>#REF!</v>
      </c>
      <c r="AK6" s="45" t="e">
        <f>'ЗЭГ FIT20'!AK16</f>
        <v>#REF!</v>
      </c>
      <c r="AL6" s="45" t="e">
        <f>'ЗЭГ FIT20'!AL16</f>
        <v>#REF!</v>
      </c>
      <c r="AM6" s="45" t="e">
        <f>'ЗЭГ FIT20'!AM16</f>
        <v>#REF!</v>
      </c>
      <c r="AN6" s="45" t="e">
        <f>'ЗЭГ FIT20'!AN16</f>
        <v>#REF!</v>
      </c>
      <c r="AO6" s="45" t="e">
        <f>'ЗЭГ FIT20'!AO16</f>
        <v>#REF!</v>
      </c>
      <c r="AP6" s="45" t="e">
        <f>'ЗЭГ FIT20'!AP16</f>
        <v>#REF!</v>
      </c>
      <c r="AQ6" s="45" t="e">
        <f>'ЗЭГ FIT20'!AQ16</f>
        <v>#REF!</v>
      </c>
      <c r="AR6" s="45" t="e">
        <f>'ЗЭГ FIT20'!AR16</f>
        <v>#REF!</v>
      </c>
      <c r="AS6" s="45" t="e">
        <f>'ЗЭГ FIT20'!AS16</f>
        <v>#REF!</v>
      </c>
      <c r="AT6" s="45" t="e">
        <f>'ЗЭГ FIT20'!AT16</f>
        <v>#REF!</v>
      </c>
      <c r="AU6" s="45" t="e">
        <f>'ЗЭГ FIT20'!AU16</f>
        <v>#REF!</v>
      </c>
      <c r="AV6" s="45" t="e">
        <f>'ЗЭГ FIT20'!AV16</f>
        <v>#REF!</v>
      </c>
      <c r="AW6" s="45" t="e">
        <f>'ЗЭГ FIT20'!AW16</f>
        <v>#REF!</v>
      </c>
      <c r="AX6" s="45" t="e">
        <f>'ЗЭГ FIT20'!AX16</f>
        <v>#REF!</v>
      </c>
      <c r="AY6" s="45" t="e">
        <f>'ЗЭГ FIT20'!AY16</f>
        <v>#REF!</v>
      </c>
      <c r="AZ6" s="45" t="e">
        <f>'ЗЭГ FIT20'!AZ16</f>
        <v>#REF!</v>
      </c>
      <c r="BA6" s="45" t="e">
        <f>'ЗЭГ FIT20'!BA16</f>
        <v>#REF!</v>
      </c>
      <c r="BB6" s="45" t="e">
        <f>'ЗЭГ FIT20'!BB16</f>
        <v>#REF!</v>
      </c>
      <c r="BC6" s="45" t="e">
        <f>'ЗЭГ FIT20'!BC16</f>
        <v>#REF!</v>
      </c>
      <c r="BD6" s="45" t="e">
        <f>'ЗЭГ FIT20'!BD16</f>
        <v>#REF!</v>
      </c>
      <c r="BE6" s="45" t="e">
        <f>'ЗЭГ FIT20'!BE16</f>
        <v>#REF!</v>
      </c>
      <c r="BF6" s="45" t="e">
        <f>'ЗЭГ FIT20'!BF16</f>
        <v>#REF!</v>
      </c>
      <c r="BG6" s="45" t="e">
        <f>'ЗЭГ FIT20'!BG16</f>
        <v>#REF!</v>
      </c>
      <c r="BH6" s="45" t="e">
        <f>'ЗЭГ FIT20'!BH16</f>
        <v>#REF!</v>
      </c>
    </row>
    <row r="7" spans="1:70" s="14" customFormat="1" ht="12" customHeight="1" x14ac:dyDescent="0.2">
      <c r="A7" s="42">
        <v>2</v>
      </c>
      <c r="B7" s="45" t="e">
        <f>#REF!*0.87</f>
        <v>#REF!</v>
      </c>
      <c r="C7" s="45" t="e">
        <f>#REF!*0.87</f>
        <v>#REF!</v>
      </c>
      <c r="D7" s="45" t="e">
        <f>#REF!*0.87</f>
        <v>#REF!</v>
      </c>
      <c r="E7" s="45" t="e">
        <f>#REF!*0.87</f>
        <v>#REF!</v>
      </c>
      <c r="F7" s="45" t="e">
        <f>#REF!*0.87</f>
        <v>#REF!</v>
      </c>
      <c r="G7" s="45" t="e">
        <f>#REF!*0.87</f>
        <v>#REF!</v>
      </c>
      <c r="H7" s="45" t="e">
        <f>#REF!*0.87</f>
        <v>#REF!</v>
      </c>
      <c r="I7" s="45" t="e">
        <f>#REF!*0.87</f>
        <v>#REF!</v>
      </c>
      <c r="J7" s="45" t="e">
        <f>#REF!*0.87</f>
        <v>#REF!</v>
      </c>
      <c r="K7" s="45" t="e">
        <f>#REF!*0.87</f>
        <v>#REF!</v>
      </c>
      <c r="L7" s="45" t="e">
        <f>#REF!*0.87</f>
        <v>#REF!</v>
      </c>
      <c r="M7" s="45" t="e">
        <f>#REF!*0.87</f>
        <v>#REF!</v>
      </c>
      <c r="N7" s="45" t="e">
        <f>#REF!*0.87</f>
        <v>#REF!</v>
      </c>
      <c r="O7" s="45" t="e">
        <f>#REF!*0.87</f>
        <v>#REF!</v>
      </c>
      <c r="P7" s="45" t="e">
        <f>#REF!*0.87</f>
        <v>#REF!</v>
      </c>
      <c r="Q7" s="45" t="e">
        <f>#REF!*0.87</f>
        <v>#REF!</v>
      </c>
      <c r="R7" s="45" t="e">
        <f>#REF!*0.87</f>
        <v>#REF!</v>
      </c>
      <c r="S7" s="45" t="e">
        <f>#REF!*0.87</f>
        <v>#REF!</v>
      </c>
      <c r="T7" s="45" t="e">
        <f>#REF!*0.87</f>
        <v>#REF!</v>
      </c>
      <c r="U7" s="45" t="e">
        <f>#REF!*0.87</f>
        <v>#REF!</v>
      </c>
      <c r="V7" s="45" t="e">
        <f>#REF!*0.87</f>
        <v>#REF!</v>
      </c>
      <c r="W7" s="45" t="e">
        <f>#REF!*0.87</f>
        <v>#REF!</v>
      </c>
      <c r="X7" s="45" t="e">
        <f>#REF!*0.87</f>
        <v>#REF!</v>
      </c>
      <c r="Y7" s="45" t="e">
        <f>#REF!*0.87</f>
        <v>#REF!</v>
      </c>
      <c r="Z7" s="45" t="e">
        <f>#REF!*0.87</f>
        <v>#REF!</v>
      </c>
      <c r="AA7" s="45" t="e">
        <f>'ЗЭГ FIT20'!AA27+25</f>
        <v>#REF!</v>
      </c>
      <c r="AB7" s="45" t="e">
        <f>'ЗЭГ FIT20'!AB27+25</f>
        <v>#REF!</v>
      </c>
      <c r="AC7" s="45" t="e">
        <f>'ЗЭГ FIT20'!AC27+25</f>
        <v>#REF!</v>
      </c>
      <c r="AD7" s="45" t="e">
        <f>'ЗЭГ FIT20'!AD27+25</f>
        <v>#REF!</v>
      </c>
      <c r="AE7" s="45" t="e">
        <f>'ЗЭГ FIT20'!AE27+25</f>
        <v>#REF!</v>
      </c>
      <c r="AF7" s="45" t="e">
        <f>'ЗЭГ FIT20'!AF27+25</f>
        <v>#REF!</v>
      </c>
      <c r="AG7" s="45" t="e">
        <f>'ЗЭГ FIT20'!AG27+25</f>
        <v>#REF!</v>
      </c>
      <c r="AH7" s="45" t="e">
        <f>'ЗЭГ FIT20'!AH17</f>
        <v>#REF!</v>
      </c>
      <c r="AI7" s="45" t="e">
        <f>'ЗЭГ FIT20'!AI17</f>
        <v>#REF!</v>
      </c>
      <c r="AJ7" s="45" t="e">
        <f>'ЗЭГ FIT20'!AJ17</f>
        <v>#REF!</v>
      </c>
      <c r="AK7" s="45" t="e">
        <f>'ЗЭГ FIT20'!AK17</f>
        <v>#REF!</v>
      </c>
      <c r="AL7" s="45" t="e">
        <f>'ЗЭГ FIT20'!AL17</f>
        <v>#REF!</v>
      </c>
      <c r="AM7" s="45" t="e">
        <f>'ЗЭГ FIT20'!AM17</f>
        <v>#REF!</v>
      </c>
      <c r="AN7" s="45" t="e">
        <f>'ЗЭГ FIT20'!AN17</f>
        <v>#REF!</v>
      </c>
      <c r="AO7" s="45" t="e">
        <f>'ЗЭГ FIT20'!AO17</f>
        <v>#REF!</v>
      </c>
      <c r="AP7" s="45" t="e">
        <f>'ЗЭГ FIT20'!AP17</f>
        <v>#REF!</v>
      </c>
      <c r="AQ7" s="45" t="e">
        <f>'ЗЭГ FIT20'!AQ17</f>
        <v>#REF!</v>
      </c>
      <c r="AR7" s="45" t="e">
        <f>'ЗЭГ FIT20'!AR17</f>
        <v>#REF!</v>
      </c>
      <c r="AS7" s="45" t="e">
        <f>'ЗЭГ FIT20'!AS17</f>
        <v>#REF!</v>
      </c>
      <c r="AT7" s="45" t="e">
        <f>'ЗЭГ FIT20'!AT17</f>
        <v>#REF!</v>
      </c>
      <c r="AU7" s="45" t="e">
        <f>'ЗЭГ FIT20'!AU17</f>
        <v>#REF!</v>
      </c>
      <c r="AV7" s="45" t="e">
        <f>'ЗЭГ FIT20'!AV17</f>
        <v>#REF!</v>
      </c>
      <c r="AW7" s="45" t="e">
        <f>'ЗЭГ FIT20'!AW17</f>
        <v>#REF!</v>
      </c>
      <c r="AX7" s="45" t="e">
        <f>'ЗЭГ FIT20'!AX17</f>
        <v>#REF!</v>
      </c>
      <c r="AY7" s="45" t="e">
        <f>'ЗЭГ FIT20'!AY17</f>
        <v>#REF!</v>
      </c>
      <c r="AZ7" s="45" t="e">
        <f>'ЗЭГ FIT20'!AZ17</f>
        <v>#REF!</v>
      </c>
      <c r="BA7" s="45" t="e">
        <f>'ЗЭГ FIT20'!BA17</f>
        <v>#REF!</v>
      </c>
      <c r="BB7" s="45" t="e">
        <f>'ЗЭГ FIT20'!BB17</f>
        <v>#REF!</v>
      </c>
      <c r="BC7" s="45" t="e">
        <f>'ЗЭГ FIT20'!BC17</f>
        <v>#REF!</v>
      </c>
      <c r="BD7" s="45" t="e">
        <f>'ЗЭГ FIT20'!BD17</f>
        <v>#REF!</v>
      </c>
      <c r="BE7" s="45" t="e">
        <f>'ЗЭГ FIT20'!BE17</f>
        <v>#REF!</v>
      </c>
      <c r="BF7" s="45" t="e">
        <f>'ЗЭГ FIT20'!BF17</f>
        <v>#REF!</v>
      </c>
      <c r="BG7" s="45" t="e">
        <f>'ЗЭГ FIT20'!BG17</f>
        <v>#REF!</v>
      </c>
      <c r="BH7" s="45" t="e">
        <f>'ЗЭГ FIT20'!BH17</f>
        <v>#REF!</v>
      </c>
    </row>
    <row r="8" spans="1:70" s="14" customFormat="1" ht="12" customHeight="1" x14ac:dyDescent="0.2">
      <c r="A8" s="33" t="s">
        <v>54</v>
      </c>
      <c r="B8" s="45"/>
      <c r="C8" s="45"/>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row>
    <row r="9" spans="1:70" s="14" customFormat="1" ht="12" customHeight="1" x14ac:dyDescent="0.2">
      <c r="A9" s="42">
        <v>1</v>
      </c>
      <c r="B9" s="45" t="e">
        <f>#REF!*0.87</f>
        <v>#REF!</v>
      </c>
      <c r="C9" s="45" t="e">
        <f>#REF!*0.87</f>
        <v>#REF!</v>
      </c>
      <c r="D9" s="45" t="e">
        <f>#REF!*0.87</f>
        <v>#REF!</v>
      </c>
      <c r="E9" s="45" t="e">
        <f>#REF!*0.87</f>
        <v>#REF!</v>
      </c>
      <c r="F9" s="45" t="e">
        <f>#REF!*0.87</f>
        <v>#REF!</v>
      </c>
      <c r="G9" s="45" t="e">
        <f>#REF!*0.87</f>
        <v>#REF!</v>
      </c>
      <c r="H9" s="45" t="e">
        <f>#REF!*0.87</f>
        <v>#REF!</v>
      </c>
      <c r="I9" s="45" t="e">
        <f>#REF!*0.87</f>
        <v>#REF!</v>
      </c>
      <c r="J9" s="45" t="e">
        <f>#REF!*0.87</f>
        <v>#REF!</v>
      </c>
      <c r="K9" s="45" t="e">
        <f>#REF!*0.87</f>
        <v>#REF!</v>
      </c>
      <c r="L9" s="45" t="e">
        <f>#REF!*0.87</f>
        <v>#REF!</v>
      </c>
      <c r="M9" s="45" t="e">
        <f>#REF!*0.87</f>
        <v>#REF!</v>
      </c>
      <c r="N9" s="45" t="e">
        <f>#REF!*0.87</f>
        <v>#REF!</v>
      </c>
      <c r="O9" s="45" t="e">
        <f>#REF!*0.87</f>
        <v>#REF!</v>
      </c>
      <c r="P9" s="45" t="e">
        <f>#REF!*0.87</f>
        <v>#REF!</v>
      </c>
      <c r="Q9" s="45" t="e">
        <f>#REF!*0.87</f>
        <v>#REF!</v>
      </c>
      <c r="R9" s="45" t="e">
        <f>#REF!*0.87</f>
        <v>#REF!</v>
      </c>
      <c r="S9" s="45" t="e">
        <f>#REF!*0.87</f>
        <v>#REF!</v>
      </c>
      <c r="T9" s="45" t="e">
        <f>#REF!*0.87</f>
        <v>#REF!</v>
      </c>
      <c r="U9" s="45" t="e">
        <f>#REF!*0.87</f>
        <v>#REF!</v>
      </c>
      <c r="V9" s="45" t="e">
        <f>#REF!*0.87</f>
        <v>#REF!</v>
      </c>
      <c r="W9" s="45" t="e">
        <f>#REF!*0.87</f>
        <v>#REF!</v>
      </c>
      <c r="X9" s="45" t="e">
        <f>#REF!*0.87</f>
        <v>#REF!</v>
      </c>
      <c r="Y9" s="45" t="e">
        <f>#REF!*0.87</f>
        <v>#REF!</v>
      </c>
      <c r="Z9" s="45" t="e">
        <f>#REF!*0.87</f>
        <v>#REF!</v>
      </c>
      <c r="AA9" s="45" t="e">
        <f>'ЗЭГ FIT20'!AA29+25</f>
        <v>#REF!</v>
      </c>
      <c r="AB9" s="45" t="e">
        <f>'ЗЭГ FIT20'!AB29+25</f>
        <v>#REF!</v>
      </c>
      <c r="AC9" s="45" t="e">
        <f>'ЗЭГ FIT20'!AC29+25</f>
        <v>#REF!</v>
      </c>
      <c r="AD9" s="45" t="e">
        <f>'ЗЭГ FIT20'!AD29+25</f>
        <v>#REF!</v>
      </c>
      <c r="AE9" s="45" t="e">
        <f>'ЗЭГ FIT20'!AE29+25</f>
        <v>#REF!</v>
      </c>
      <c r="AF9" s="45" t="e">
        <f>'ЗЭГ FIT20'!AF29+25</f>
        <v>#REF!</v>
      </c>
      <c r="AG9" s="45" t="e">
        <f>'ЗЭГ FIT20'!AG29+25</f>
        <v>#REF!</v>
      </c>
      <c r="AH9" s="45" t="e">
        <f>'ЗЭГ FIT20'!AH19</f>
        <v>#REF!</v>
      </c>
      <c r="AI9" s="45" t="e">
        <f>'ЗЭГ FIT20'!AI19</f>
        <v>#REF!</v>
      </c>
      <c r="AJ9" s="45" t="e">
        <f>'ЗЭГ FIT20'!AJ19</f>
        <v>#REF!</v>
      </c>
      <c r="AK9" s="45" t="e">
        <f>'ЗЭГ FIT20'!AK19</f>
        <v>#REF!</v>
      </c>
      <c r="AL9" s="45" t="e">
        <f>'ЗЭГ FIT20'!AL19</f>
        <v>#REF!</v>
      </c>
      <c r="AM9" s="45" t="e">
        <f>'ЗЭГ FIT20'!AM19</f>
        <v>#REF!</v>
      </c>
      <c r="AN9" s="45" t="e">
        <f>'ЗЭГ FIT20'!AN19</f>
        <v>#REF!</v>
      </c>
      <c r="AO9" s="45" t="e">
        <f>'ЗЭГ FIT20'!AO19</f>
        <v>#REF!</v>
      </c>
      <c r="AP9" s="45" t="e">
        <f>'ЗЭГ FIT20'!AP19</f>
        <v>#REF!</v>
      </c>
      <c r="AQ9" s="45" t="e">
        <f>'ЗЭГ FIT20'!AQ19</f>
        <v>#REF!</v>
      </c>
      <c r="AR9" s="45" t="e">
        <f>'ЗЭГ FIT20'!AR19</f>
        <v>#REF!</v>
      </c>
      <c r="AS9" s="45" t="e">
        <f>'ЗЭГ FIT20'!AS19</f>
        <v>#REF!</v>
      </c>
      <c r="AT9" s="45" t="e">
        <f>'ЗЭГ FIT20'!AT19</f>
        <v>#REF!</v>
      </c>
      <c r="AU9" s="45" t="e">
        <f>'ЗЭГ FIT20'!AU19</f>
        <v>#REF!</v>
      </c>
      <c r="AV9" s="45" t="e">
        <f>'ЗЭГ FIT20'!AV19</f>
        <v>#REF!</v>
      </c>
      <c r="AW9" s="45" t="e">
        <f>'ЗЭГ FIT20'!AW19</f>
        <v>#REF!</v>
      </c>
      <c r="AX9" s="45" t="e">
        <f>'ЗЭГ FIT20'!AX19</f>
        <v>#REF!</v>
      </c>
      <c r="AY9" s="45" t="e">
        <f>'ЗЭГ FIT20'!AY19</f>
        <v>#REF!</v>
      </c>
      <c r="AZ9" s="45" t="e">
        <f>'ЗЭГ FIT20'!AZ19</f>
        <v>#REF!</v>
      </c>
      <c r="BA9" s="45" t="e">
        <f>'ЗЭГ FIT20'!BA19</f>
        <v>#REF!</v>
      </c>
      <c r="BB9" s="45" t="e">
        <f>'ЗЭГ FIT20'!BB19</f>
        <v>#REF!</v>
      </c>
      <c r="BC9" s="45" t="e">
        <f>'ЗЭГ FIT20'!BC19</f>
        <v>#REF!</v>
      </c>
      <c r="BD9" s="45" t="e">
        <f>'ЗЭГ FIT20'!BD19</f>
        <v>#REF!</v>
      </c>
      <c r="BE9" s="45" t="e">
        <f>'ЗЭГ FIT20'!BE19</f>
        <v>#REF!</v>
      </c>
      <c r="BF9" s="45" t="e">
        <f>'ЗЭГ FIT20'!BF19</f>
        <v>#REF!</v>
      </c>
      <c r="BG9" s="45" t="e">
        <f>'ЗЭГ FIT20'!BG19</f>
        <v>#REF!</v>
      </c>
      <c r="BH9" s="45" t="e">
        <f>'ЗЭГ FIT20'!BH19</f>
        <v>#REF!</v>
      </c>
    </row>
    <row r="10" spans="1:70" s="14" customFormat="1" ht="12" customHeight="1" x14ac:dyDescent="0.2">
      <c r="A10" s="42">
        <v>2</v>
      </c>
      <c r="B10" s="45" t="e">
        <f>#REF!*0.87</f>
        <v>#REF!</v>
      </c>
      <c r="C10" s="45" t="e">
        <f>#REF!*0.87</f>
        <v>#REF!</v>
      </c>
      <c r="D10" s="45" t="e">
        <f>#REF!*0.87</f>
        <v>#REF!</v>
      </c>
      <c r="E10" s="45" t="e">
        <f>#REF!*0.87</f>
        <v>#REF!</v>
      </c>
      <c r="F10" s="45" t="e">
        <f>#REF!*0.87</f>
        <v>#REF!</v>
      </c>
      <c r="G10" s="45" t="e">
        <f>#REF!*0.87</f>
        <v>#REF!</v>
      </c>
      <c r="H10" s="45" t="e">
        <f>#REF!*0.87</f>
        <v>#REF!</v>
      </c>
      <c r="I10" s="45" t="e">
        <f>#REF!*0.87</f>
        <v>#REF!</v>
      </c>
      <c r="J10" s="45" t="e">
        <f>#REF!*0.87</f>
        <v>#REF!</v>
      </c>
      <c r="K10" s="45" t="e">
        <f>#REF!*0.87</f>
        <v>#REF!</v>
      </c>
      <c r="L10" s="45" t="e">
        <f>#REF!*0.87</f>
        <v>#REF!</v>
      </c>
      <c r="M10" s="45" t="e">
        <f>#REF!*0.87</f>
        <v>#REF!</v>
      </c>
      <c r="N10" s="45" t="e">
        <f>#REF!*0.87</f>
        <v>#REF!</v>
      </c>
      <c r="O10" s="45" t="e">
        <f>#REF!*0.87</f>
        <v>#REF!</v>
      </c>
      <c r="P10" s="45" t="e">
        <f>#REF!*0.87</f>
        <v>#REF!</v>
      </c>
      <c r="Q10" s="45" t="e">
        <f>#REF!*0.87</f>
        <v>#REF!</v>
      </c>
      <c r="R10" s="45" t="e">
        <f>#REF!*0.87</f>
        <v>#REF!</v>
      </c>
      <c r="S10" s="45" t="e">
        <f>#REF!*0.87</f>
        <v>#REF!</v>
      </c>
      <c r="T10" s="45" t="e">
        <f>#REF!*0.87</f>
        <v>#REF!</v>
      </c>
      <c r="U10" s="45" t="e">
        <f>#REF!*0.87</f>
        <v>#REF!</v>
      </c>
      <c r="V10" s="45" t="e">
        <f>#REF!*0.87</f>
        <v>#REF!</v>
      </c>
      <c r="W10" s="45" t="e">
        <f>#REF!*0.87</f>
        <v>#REF!</v>
      </c>
      <c r="X10" s="45" t="e">
        <f>#REF!*0.87</f>
        <v>#REF!</v>
      </c>
      <c r="Y10" s="45" t="e">
        <f>#REF!*0.87</f>
        <v>#REF!</v>
      </c>
      <c r="Z10" s="45" t="e">
        <f>#REF!*0.87</f>
        <v>#REF!</v>
      </c>
      <c r="AA10" s="45" t="e">
        <f>'ЗЭГ FIT20'!AA30+25</f>
        <v>#REF!</v>
      </c>
      <c r="AB10" s="45" t="e">
        <f>'ЗЭГ FIT20'!AB30+25</f>
        <v>#REF!</v>
      </c>
      <c r="AC10" s="45" t="e">
        <f>'ЗЭГ FIT20'!AC30+25</f>
        <v>#REF!</v>
      </c>
      <c r="AD10" s="45" t="e">
        <f>'ЗЭГ FIT20'!AD30+25</f>
        <v>#REF!</v>
      </c>
      <c r="AE10" s="45" t="e">
        <f>'ЗЭГ FIT20'!AE30+25</f>
        <v>#REF!</v>
      </c>
      <c r="AF10" s="45" t="e">
        <f>'ЗЭГ FIT20'!AF30+25</f>
        <v>#REF!</v>
      </c>
      <c r="AG10" s="45" t="e">
        <f>'ЗЭГ FIT20'!AG30+25</f>
        <v>#REF!</v>
      </c>
      <c r="AH10" s="45" t="e">
        <f>'ЗЭГ FIT20'!AH20</f>
        <v>#REF!</v>
      </c>
      <c r="AI10" s="45" t="e">
        <f>'ЗЭГ FIT20'!AI20</f>
        <v>#REF!</v>
      </c>
      <c r="AJ10" s="45" t="e">
        <f>'ЗЭГ FIT20'!AJ20</f>
        <v>#REF!</v>
      </c>
      <c r="AK10" s="45" t="e">
        <f>'ЗЭГ FIT20'!AK20</f>
        <v>#REF!</v>
      </c>
      <c r="AL10" s="45" t="e">
        <f>'ЗЭГ FIT20'!AL20</f>
        <v>#REF!</v>
      </c>
      <c r="AM10" s="45" t="e">
        <f>'ЗЭГ FIT20'!AM20</f>
        <v>#REF!</v>
      </c>
      <c r="AN10" s="45" t="e">
        <f>'ЗЭГ FIT20'!AN20</f>
        <v>#REF!</v>
      </c>
      <c r="AO10" s="45" t="e">
        <f>'ЗЭГ FIT20'!AO20</f>
        <v>#REF!</v>
      </c>
      <c r="AP10" s="45" t="e">
        <f>'ЗЭГ FIT20'!AP20</f>
        <v>#REF!</v>
      </c>
      <c r="AQ10" s="45" t="e">
        <f>'ЗЭГ FIT20'!AQ20</f>
        <v>#REF!</v>
      </c>
      <c r="AR10" s="45" t="e">
        <f>'ЗЭГ FIT20'!AR20</f>
        <v>#REF!</v>
      </c>
      <c r="AS10" s="45" t="e">
        <f>'ЗЭГ FIT20'!AS20</f>
        <v>#REF!</v>
      </c>
      <c r="AT10" s="45" t="e">
        <f>'ЗЭГ FIT20'!AT20</f>
        <v>#REF!</v>
      </c>
      <c r="AU10" s="45" t="e">
        <f>'ЗЭГ FIT20'!AU20</f>
        <v>#REF!</v>
      </c>
      <c r="AV10" s="45" t="e">
        <f>'ЗЭГ FIT20'!AV20</f>
        <v>#REF!</v>
      </c>
      <c r="AW10" s="45" t="e">
        <f>'ЗЭГ FIT20'!AW20</f>
        <v>#REF!</v>
      </c>
      <c r="AX10" s="45" t="e">
        <f>'ЗЭГ FIT20'!AX20</f>
        <v>#REF!</v>
      </c>
      <c r="AY10" s="45" t="e">
        <f>'ЗЭГ FIT20'!AY20</f>
        <v>#REF!</v>
      </c>
      <c r="AZ10" s="45" t="e">
        <f>'ЗЭГ FIT20'!AZ20</f>
        <v>#REF!</v>
      </c>
      <c r="BA10" s="45" t="e">
        <f>'ЗЭГ FIT20'!BA20</f>
        <v>#REF!</v>
      </c>
      <c r="BB10" s="45" t="e">
        <f>'ЗЭГ FIT20'!BB20</f>
        <v>#REF!</v>
      </c>
      <c r="BC10" s="45" t="e">
        <f>'ЗЭГ FIT20'!BC20</f>
        <v>#REF!</v>
      </c>
      <c r="BD10" s="45" t="e">
        <f>'ЗЭГ FIT20'!BD20</f>
        <v>#REF!</v>
      </c>
      <c r="BE10" s="45" t="e">
        <f>'ЗЭГ FIT20'!BE20</f>
        <v>#REF!</v>
      </c>
      <c r="BF10" s="45" t="e">
        <f>'ЗЭГ FIT20'!BF20</f>
        <v>#REF!</v>
      </c>
      <c r="BG10" s="45" t="e">
        <f>'ЗЭГ FIT20'!BG20</f>
        <v>#REF!</v>
      </c>
      <c r="BH10" s="45" t="e">
        <f>'ЗЭГ FIT20'!BH20</f>
        <v>#REF!</v>
      </c>
    </row>
    <row r="11" spans="1:70" s="14" customFormat="1" ht="12" customHeight="1" x14ac:dyDescent="0.2">
      <c r="A11" s="123"/>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row>
    <row r="12" spans="1:70" ht="15" customHeight="1" x14ac:dyDescent="0.2">
      <c r="A12" s="243" t="s">
        <v>156</v>
      </c>
      <c r="B12" s="244"/>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44"/>
      <c r="AC12" s="244"/>
      <c r="AD12" s="244"/>
      <c r="AE12" s="244"/>
      <c r="AF12" s="244"/>
      <c r="AG12" s="244"/>
      <c r="AH12" s="244"/>
      <c r="AI12" s="244"/>
      <c r="AJ12" s="244"/>
      <c r="AK12" s="244"/>
      <c r="AL12" s="244"/>
      <c r="AM12" s="244"/>
      <c r="AN12" s="244"/>
      <c r="AO12" s="244"/>
      <c r="AP12" s="244"/>
      <c r="AQ12" s="244"/>
      <c r="AR12" s="244"/>
      <c r="AS12" s="244"/>
      <c r="AT12" s="244"/>
      <c r="AU12" s="244"/>
      <c r="AV12" s="244"/>
      <c r="AW12" s="244"/>
      <c r="AX12" s="244"/>
      <c r="AY12" s="244"/>
      <c r="AZ12" s="244"/>
      <c r="BA12" s="244"/>
      <c r="BB12" s="244"/>
      <c r="BC12" s="244"/>
      <c r="BD12" s="244"/>
      <c r="BE12" s="244"/>
      <c r="BF12" s="244"/>
      <c r="BG12" s="244"/>
      <c r="BH12" s="244"/>
      <c r="BI12" s="244"/>
      <c r="BJ12" s="244"/>
      <c r="BK12" s="244"/>
      <c r="BL12" s="244"/>
      <c r="BM12" s="244"/>
      <c r="BN12" s="244"/>
      <c r="BO12" s="244"/>
      <c r="BP12" s="244"/>
      <c r="BQ12" s="244"/>
      <c r="BR12" s="245"/>
    </row>
    <row r="13" spans="1:70" ht="16.5" customHeight="1" x14ac:dyDescent="0.2">
      <c r="A13" s="246"/>
      <c r="B13" s="247"/>
      <c r="C13" s="247"/>
      <c r="D13" s="247"/>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K13" s="247"/>
      <c r="AL13" s="247"/>
      <c r="AM13" s="247"/>
      <c r="AN13" s="247"/>
      <c r="AO13" s="247"/>
      <c r="AP13" s="247"/>
      <c r="AQ13" s="247"/>
      <c r="AR13" s="247"/>
      <c r="AS13" s="247"/>
      <c r="AT13" s="247"/>
      <c r="AU13" s="247"/>
      <c r="AV13" s="247"/>
      <c r="AW13" s="247"/>
      <c r="AX13" s="247"/>
      <c r="AY13" s="247"/>
      <c r="AZ13" s="247"/>
      <c r="BA13" s="247"/>
      <c r="BB13" s="247"/>
      <c r="BC13" s="247"/>
      <c r="BD13" s="247"/>
      <c r="BE13" s="247"/>
      <c r="BF13" s="247"/>
      <c r="BG13" s="247"/>
      <c r="BH13" s="247"/>
      <c r="BI13" s="247"/>
      <c r="BJ13" s="247"/>
      <c r="BK13" s="247"/>
      <c r="BL13" s="247"/>
      <c r="BM13" s="247"/>
      <c r="BN13" s="247"/>
      <c r="BO13" s="247"/>
      <c r="BP13" s="247"/>
      <c r="BQ13" s="247"/>
      <c r="BR13" s="248"/>
    </row>
    <row r="14" spans="1:70" x14ac:dyDescent="0.2">
      <c r="A14" s="249"/>
      <c r="B14" s="250"/>
      <c r="C14" s="250"/>
      <c r="D14" s="250"/>
      <c r="E14" s="250"/>
      <c r="F14" s="250"/>
      <c r="G14" s="250"/>
      <c r="H14" s="250"/>
      <c r="I14" s="250"/>
      <c r="J14" s="250"/>
      <c r="K14" s="250"/>
      <c r="L14" s="250"/>
      <c r="M14" s="250"/>
      <c r="N14" s="250"/>
      <c r="O14" s="250"/>
      <c r="P14" s="250"/>
      <c r="Q14" s="250"/>
      <c r="R14" s="250"/>
      <c r="S14" s="250"/>
      <c r="T14" s="250"/>
      <c r="U14" s="250"/>
      <c r="V14" s="250"/>
      <c r="W14" s="250"/>
      <c r="X14" s="250"/>
      <c r="Y14" s="250"/>
      <c r="Z14" s="250"/>
      <c r="AA14" s="250"/>
      <c r="AB14" s="250"/>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0"/>
      <c r="AY14" s="250"/>
      <c r="AZ14" s="250"/>
      <c r="BA14" s="250"/>
      <c r="BB14" s="250"/>
      <c r="BC14" s="250"/>
      <c r="BD14" s="250"/>
      <c r="BE14" s="250"/>
      <c r="BF14" s="250"/>
      <c r="BG14" s="250"/>
      <c r="BH14" s="250"/>
      <c r="BI14" s="250"/>
      <c r="BJ14" s="250"/>
      <c r="BK14" s="250"/>
      <c r="BL14" s="250"/>
      <c r="BM14" s="250"/>
      <c r="BN14" s="250"/>
      <c r="BO14" s="250"/>
      <c r="BP14" s="250"/>
      <c r="BQ14" s="250"/>
      <c r="BR14" s="251"/>
    </row>
    <row r="15" spans="1:70" x14ac:dyDescent="0.2">
      <c r="A15" s="2"/>
    </row>
    <row r="16" spans="1:70" x14ac:dyDescent="0.2">
      <c r="A16" s="223" t="s">
        <v>157</v>
      </c>
    </row>
    <row r="17" spans="1:24" x14ac:dyDescent="0.2">
      <c r="A17" s="223"/>
    </row>
    <row r="18" spans="1:24" x14ac:dyDescent="0.2">
      <c r="A18" s="223"/>
    </row>
    <row r="19" spans="1:24" x14ac:dyDescent="0.2">
      <c r="A19" s="2"/>
    </row>
    <row r="20" spans="1:24" x14ac:dyDescent="0.2">
      <c r="A20" s="87" t="s">
        <v>80</v>
      </c>
    </row>
    <row r="21" spans="1:24" ht="24" x14ac:dyDescent="0.2">
      <c r="A21" s="109" t="s">
        <v>124</v>
      </c>
      <c r="B21" s="108"/>
      <c r="C21" s="108"/>
      <c r="D21" s="108"/>
      <c r="E21" s="108"/>
      <c r="F21" s="108"/>
      <c r="G21" s="108"/>
      <c r="H21" s="108"/>
      <c r="I21" s="108"/>
      <c r="J21" s="108"/>
      <c r="K21" s="108"/>
      <c r="L21" s="108"/>
      <c r="M21" s="108"/>
      <c r="N21" s="108"/>
      <c r="O21" s="108"/>
      <c r="P21" s="108"/>
      <c r="Q21" s="108"/>
      <c r="R21" s="108"/>
      <c r="S21" s="108"/>
      <c r="T21" s="108"/>
      <c r="U21" s="108"/>
      <c r="V21" s="108"/>
      <c r="W21" s="108"/>
      <c r="X21" s="108"/>
    </row>
    <row r="22" spans="1:24" ht="24" x14ac:dyDescent="0.2">
      <c r="A22" s="109" t="s">
        <v>132</v>
      </c>
      <c r="B22" s="108"/>
      <c r="C22" s="108"/>
      <c r="D22" s="108"/>
      <c r="E22" s="108"/>
      <c r="F22" s="108"/>
      <c r="G22" s="108"/>
      <c r="H22" s="108"/>
      <c r="I22" s="108"/>
      <c r="J22" s="108"/>
      <c r="K22" s="108"/>
      <c r="L22" s="108"/>
      <c r="M22" s="108"/>
      <c r="N22" s="108"/>
      <c r="O22" s="108"/>
      <c r="P22" s="108"/>
      <c r="Q22" s="108"/>
      <c r="R22" s="108"/>
      <c r="S22" s="108"/>
      <c r="T22" s="108"/>
      <c r="U22" s="108"/>
      <c r="V22" s="108"/>
      <c r="W22" s="108"/>
      <c r="X22" s="108"/>
    </row>
    <row r="23" spans="1:24" x14ac:dyDescent="0.2">
      <c r="A23" s="113"/>
      <c r="B23" s="108"/>
      <c r="C23" s="108"/>
      <c r="D23" s="108"/>
      <c r="E23" s="108"/>
      <c r="F23" s="108"/>
      <c r="G23" s="108"/>
      <c r="H23" s="108"/>
      <c r="I23" s="108"/>
      <c r="J23" s="108"/>
      <c r="K23" s="108"/>
      <c r="L23" s="108"/>
      <c r="M23" s="108"/>
      <c r="N23" s="108"/>
      <c r="O23" s="108"/>
      <c r="P23" s="108"/>
      <c r="Q23" s="108"/>
      <c r="R23" s="108"/>
      <c r="S23" s="108"/>
      <c r="T23" s="108"/>
      <c r="U23" s="108"/>
      <c r="V23" s="108"/>
      <c r="W23" s="108"/>
      <c r="X23" s="108"/>
    </row>
    <row r="24" spans="1:24" x14ac:dyDescent="0.2">
      <c r="A24" s="86" t="s">
        <v>58</v>
      </c>
    </row>
    <row r="25" spans="1:24" x14ac:dyDescent="0.2">
      <c r="A25" s="60" t="s">
        <v>60</v>
      </c>
    </row>
    <row r="26" spans="1:24" x14ac:dyDescent="0.2">
      <c r="A26" s="60" t="s">
        <v>61</v>
      </c>
    </row>
    <row r="27" spans="1:24" x14ac:dyDescent="0.2">
      <c r="A27" s="60" t="s">
        <v>62</v>
      </c>
    </row>
    <row r="28" spans="1:24" x14ac:dyDescent="0.2">
      <c r="A28" s="60" t="s">
        <v>63</v>
      </c>
    </row>
    <row r="29" spans="1:24" ht="24" x14ac:dyDescent="0.2">
      <c r="A29" s="120" t="s">
        <v>136</v>
      </c>
    </row>
    <row r="30" spans="1:24" x14ac:dyDescent="0.2">
      <c r="A30" s="60" t="s">
        <v>101</v>
      </c>
    </row>
    <row r="31" spans="1:24" x14ac:dyDescent="0.2">
      <c r="A31" s="110" t="s">
        <v>150</v>
      </c>
    </row>
    <row r="32" spans="1:24" ht="31.5" x14ac:dyDescent="0.2">
      <c r="A32" s="117" t="s">
        <v>125</v>
      </c>
    </row>
    <row r="33" spans="1:30" ht="31.5" x14ac:dyDescent="0.2">
      <c r="A33" s="121" t="s">
        <v>143</v>
      </c>
      <c r="B33" s="88"/>
      <c r="C33" s="88"/>
      <c r="D33" s="88"/>
      <c r="E33" s="88"/>
      <c r="F33" s="88"/>
      <c r="G33" s="88"/>
      <c r="H33" s="88"/>
      <c r="I33" s="88"/>
      <c r="J33" s="88"/>
      <c r="K33" s="88"/>
      <c r="L33" s="88"/>
      <c r="M33" s="88"/>
      <c r="N33" s="88"/>
      <c r="O33" s="88"/>
      <c r="P33" s="88"/>
      <c r="Q33" s="88"/>
      <c r="R33" s="88"/>
      <c r="S33" s="88"/>
      <c r="T33" s="88"/>
      <c r="U33" s="88"/>
      <c r="V33" s="88"/>
      <c r="W33" s="88"/>
      <c r="X33" s="88"/>
      <c r="Y33" s="88"/>
      <c r="Z33" s="88"/>
    </row>
    <row r="34" spans="1:30" ht="21" x14ac:dyDescent="0.2">
      <c r="A34" s="121" t="s">
        <v>144</v>
      </c>
      <c r="B34" s="102"/>
      <c r="C34" s="102"/>
      <c r="D34" s="102"/>
      <c r="E34" s="102"/>
      <c r="F34" s="102"/>
      <c r="G34" s="102"/>
      <c r="H34" s="102"/>
      <c r="I34" s="102"/>
      <c r="J34" s="102"/>
      <c r="K34" s="102"/>
      <c r="L34" s="102"/>
      <c r="M34" s="102"/>
      <c r="N34" s="102"/>
      <c r="O34" s="102"/>
      <c r="P34" s="102"/>
      <c r="Q34" s="102"/>
      <c r="R34" s="102"/>
      <c r="S34" s="102"/>
      <c r="T34" s="102"/>
      <c r="U34" s="102"/>
      <c r="V34" s="102"/>
      <c r="W34" s="103"/>
      <c r="X34" s="103"/>
      <c r="Y34" s="103"/>
      <c r="Z34" s="112"/>
      <c r="AA34" s="107"/>
      <c r="AB34" s="107"/>
      <c r="AC34" s="107"/>
      <c r="AD34" s="107"/>
    </row>
    <row r="35" spans="1:30" ht="21" x14ac:dyDescent="0.2">
      <c r="A35" s="121" t="s">
        <v>145</v>
      </c>
      <c r="B35" s="102"/>
      <c r="C35" s="102"/>
      <c r="D35" s="102"/>
      <c r="E35" s="102"/>
      <c r="F35" s="102"/>
      <c r="G35" s="102"/>
      <c r="H35" s="102"/>
      <c r="I35" s="102"/>
      <c r="J35" s="102"/>
      <c r="K35" s="102"/>
      <c r="L35" s="102"/>
      <c r="M35" s="102"/>
      <c r="N35" s="102"/>
      <c r="O35" s="102"/>
      <c r="P35" s="102"/>
      <c r="Q35" s="102"/>
      <c r="R35" s="102"/>
      <c r="S35" s="102"/>
      <c r="T35" s="102"/>
      <c r="U35" s="102"/>
      <c r="V35" s="102"/>
      <c r="W35" s="103"/>
      <c r="X35" s="103"/>
      <c r="Y35" s="103"/>
      <c r="Z35" s="112"/>
      <c r="AA35" s="107"/>
      <c r="AB35" s="107"/>
      <c r="AC35" s="107"/>
      <c r="AD35" s="107"/>
    </row>
    <row r="36" spans="1:30" ht="42" x14ac:dyDescent="0.2">
      <c r="A36" s="121" t="s">
        <v>146</v>
      </c>
      <c r="B36" s="105"/>
      <c r="C36" s="105"/>
      <c r="D36" s="105"/>
      <c r="E36" s="105"/>
      <c r="F36" s="105"/>
      <c r="G36" s="105"/>
      <c r="H36" s="105"/>
      <c r="I36" s="105"/>
      <c r="J36" s="105"/>
      <c r="K36" s="105"/>
      <c r="L36" s="105"/>
      <c r="M36" s="105"/>
      <c r="N36" s="105"/>
      <c r="O36" s="105"/>
      <c r="P36" s="105"/>
      <c r="Q36" s="105"/>
      <c r="R36" s="105"/>
      <c r="S36" s="105"/>
      <c r="T36" s="105"/>
      <c r="U36" s="105"/>
      <c r="V36" s="105"/>
      <c r="W36" s="106"/>
      <c r="X36" s="106"/>
      <c r="Y36" s="106"/>
      <c r="Z36" s="107"/>
      <c r="AA36" s="107"/>
      <c r="AB36" s="107"/>
      <c r="AC36" s="107"/>
      <c r="AD36" s="107"/>
    </row>
    <row r="37" spans="1:30" ht="42" x14ac:dyDescent="0.2">
      <c r="A37" s="121" t="s">
        <v>147</v>
      </c>
    </row>
    <row r="38" spans="1:30" ht="26.25" x14ac:dyDescent="0.2">
      <c r="A38" s="121" t="s">
        <v>148</v>
      </c>
    </row>
    <row r="39" spans="1:30" ht="26.25" x14ac:dyDescent="0.2">
      <c r="A39" s="121" t="s">
        <v>149</v>
      </c>
    </row>
    <row r="40" spans="1:30" ht="42" x14ac:dyDescent="0.2">
      <c r="A40" s="121" t="s">
        <v>137</v>
      </c>
    </row>
    <row r="41" spans="1:30" ht="21" x14ac:dyDescent="0.2">
      <c r="A41" s="121" t="s">
        <v>138</v>
      </c>
    </row>
    <row r="42" spans="1:30" ht="21" x14ac:dyDescent="0.2">
      <c r="A42" s="121" t="s">
        <v>139</v>
      </c>
    </row>
    <row r="43" spans="1:30" ht="31.5" x14ac:dyDescent="0.2">
      <c r="A43" s="121" t="s">
        <v>140</v>
      </c>
    </row>
    <row r="44" spans="1:30" ht="31.5" x14ac:dyDescent="0.2">
      <c r="A44" s="121" t="s">
        <v>141</v>
      </c>
    </row>
    <row r="45" spans="1:30" ht="31.5" x14ac:dyDescent="0.2">
      <c r="A45" s="121" t="s">
        <v>142</v>
      </c>
    </row>
    <row r="46" spans="1:30" ht="12.75" x14ac:dyDescent="0.2">
      <c r="A46"/>
    </row>
    <row r="47" spans="1:30" ht="31.5" x14ac:dyDescent="0.2">
      <c r="A47" s="111" t="s">
        <v>126</v>
      </c>
    </row>
    <row r="48" spans="1:30" ht="12.75" x14ac:dyDescent="0.2">
      <c r="A48"/>
    </row>
    <row r="49" spans="1:1" ht="31.5" x14ac:dyDescent="0.2">
      <c r="A49" s="111" t="s">
        <v>127</v>
      </c>
    </row>
    <row r="50" spans="1:1" ht="105" x14ac:dyDescent="0.2">
      <c r="A50" s="118" t="s">
        <v>133</v>
      </c>
    </row>
    <row r="51" spans="1:1" ht="21" x14ac:dyDescent="0.2">
      <c r="A51" s="111" t="s">
        <v>128</v>
      </c>
    </row>
    <row r="53" spans="1:1" x14ac:dyDescent="0.2">
      <c r="A53" s="91" t="s">
        <v>65</v>
      </c>
    </row>
    <row r="54" spans="1:1" ht="36" x14ac:dyDescent="0.2">
      <c r="A54" s="62" t="s">
        <v>104</v>
      </c>
    </row>
    <row r="55" spans="1:1" ht="36" x14ac:dyDescent="0.2">
      <c r="A55" s="62" t="s">
        <v>105</v>
      </c>
    </row>
  </sheetData>
  <mergeCells count="2">
    <mergeCell ref="A12:BR14"/>
    <mergeCell ref="A16:A18"/>
  </mergeCells>
  <pageMargins left="0.7" right="0.7" top="0.75" bottom="0.75" header="0.3" footer="0.3"/>
  <pageSetup paperSize="9"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46"/>
  <sheetViews>
    <sheetView zoomScaleNormal="100" workbookViewId="0">
      <pane xSplit="1" topLeftCell="B1" activePane="topRight" state="frozen"/>
      <selection activeCell="BE26" sqref="BE26:BE27"/>
      <selection pane="topRight" activeCell="C9" sqref="C9"/>
    </sheetView>
  </sheetViews>
  <sheetFormatPr defaultColWidth="10" defaultRowHeight="12" x14ac:dyDescent="0.2"/>
  <cols>
    <col min="1" max="1" width="42.140625" style="1" customWidth="1"/>
    <col min="2" max="13" width="10" style="2"/>
    <col min="14" max="18" width="10" style="2" customWidth="1"/>
    <col min="19" max="22" width="10" style="2" hidden="1" customWidth="1"/>
    <col min="23" max="25" width="0" style="2" hidden="1" customWidth="1"/>
    <col min="26" max="16384" width="10" style="2"/>
  </cols>
  <sheetData>
    <row r="1" spans="1:51" s="5" customFormat="1" ht="25.5" customHeight="1" x14ac:dyDescent="0.2">
      <c r="A1" s="47" t="s">
        <v>50</v>
      </c>
    </row>
    <row r="2" spans="1:51" s="5" customFormat="1" ht="12.75" x14ac:dyDescent="0.2">
      <c r="A2" s="6" t="s">
        <v>176</v>
      </c>
    </row>
    <row r="3" spans="1:51" s="11" customFormat="1" ht="28.5" customHeight="1" x14ac:dyDescent="0.2">
      <c r="A3" s="74" t="s">
        <v>52</v>
      </c>
      <c r="B3" s="73">
        <f>'BAR BB| Open rates'!B3</f>
        <v>45595</v>
      </c>
      <c r="C3" s="73">
        <f>'BAR BB| Open rates'!C3</f>
        <v>45597</v>
      </c>
      <c r="D3" s="73">
        <f>'BAR BB| Open rates'!D3</f>
        <v>45599</v>
      </c>
      <c r="E3" s="73">
        <f>'BAR BB| Open rates'!E3</f>
        <v>45600</v>
      </c>
      <c r="F3" s="73">
        <f>'BAR BB| Open rates'!F3</f>
        <v>45601</v>
      </c>
      <c r="G3" s="73">
        <f>'BAR BB| Open rates'!G3</f>
        <v>45604</v>
      </c>
      <c r="H3" s="73">
        <f>'BAR BB| Open rates'!H3</f>
        <v>45606</v>
      </c>
      <c r="I3" s="73">
        <f>'BAR BB| Open rates'!I3</f>
        <v>45611</v>
      </c>
      <c r="J3" s="73">
        <f>'BAR BB| Open rates'!J3</f>
        <v>45613</v>
      </c>
      <c r="K3" s="73">
        <f>'BAR BB| Open rates'!K3</f>
        <v>45618</v>
      </c>
      <c r="L3" s="73">
        <f>'BAR BB| Open rates'!L3</f>
        <v>45620</v>
      </c>
      <c r="M3" s="73">
        <f>'BAR BB| Open rates'!M3</f>
        <v>45625</v>
      </c>
      <c r="N3" s="73">
        <f>'BAR BB| Open rates'!N3</f>
        <v>45627</v>
      </c>
      <c r="O3" s="73">
        <f>'BAR BB| Open rates'!O3</f>
        <v>45628</v>
      </c>
      <c r="P3" s="73">
        <f>'BAR BB| Open rates'!P3</f>
        <v>45639</v>
      </c>
      <c r="Q3" s="73">
        <f>'BAR BB| Open rates'!Q3</f>
        <v>45646</v>
      </c>
      <c r="R3" s="73">
        <f>'BAR BB| Open rates'!R3</f>
        <v>45653</v>
      </c>
      <c r="S3" s="73">
        <f>'BAR BB| Open rates'!S3</f>
        <v>45655</v>
      </c>
      <c r="T3" s="73">
        <f>'BAR BB| Open rates'!T3</f>
        <v>45656</v>
      </c>
      <c r="U3" s="73">
        <f>'BAR BB| Open rates'!U3</f>
        <v>45658</v>
      </c>
      <c r="V3" s="73">
        <f>'BAR BB| Open rates'!V3</f>
        <v>45660</v>
      </c>
      <c r="W3" s="73">
        <f>'BAR BB| Open rates'!W3</f>
        <v>45663</v>
      </c>
      <c r="X3" s="73">
        <f>'BAR BB| Open rates'!X3</f>
        <v>45664</v>
      </c>
      <c r="Y3" s="73">
        <f>'BAR BB| Open rates'!Y3</f>
        <v>45665</v>
      </c>
      <c r="Z3" s="73">
        <f>'BAR BB| Open rates'!Z3</f>
        <v>45666</v>
      </c>
      <c r="AA3" s="73">
        <f>'BAR BB| Open rates'!AA3</f>
        <v>45670</v>
      </c>
      <c r="AB3" s="73">
        <f>'BAR BB| Open rates'!AB3</f>
        <v>45674</v>
      </c>
      <c r="AC3" s="73">
        <f>'BAR BB| Open rates'!AC3</f>
        <v>45676</v>
      </c>
      <c r="AD3" s="73">
        <f>'BAR BB| Open rates'!AD3</f>
        <v>45681</v>
      </c>
      <c r="AE3" s="73">
        <f>'BAR BB| Open rates'!AE3</f>
        <v>45683</v>
      </c>
      <c r="AF3" s="73">
        <f>'BAR BB| Open rates'!AF3</f>
        <v>45688</v>
      </c>
      <c r="AG3" s="73">
        <f>'BAR BB| Open rates'!AG3</f>
        <v>45689</v>
      </c>
      <c r="AH3" s="73">
        <f>'BAR BB| Open rates'!AH3</f>
        <v>45690</v>
      </c>
      <c r="AI3" s="73">
        <f>'BAR BB| Open rates'!AI3</f>
        <v>45691</v>
      </c>
      <c r="AJ3" s="73">
        <f>'BAR BB| Open rates'!AJ3</f>
        <v>45692</v>
      </c>
      <c r="AK3" s="73">
        <f>'BAR BB| Open rates'!AK3</f>
        <v>45695</v>
      </c>
      <c r="AL3" s="73">
        <f>'BAR BB| Open rates'!AL3</f>
        <v>45697</v>
      </c>
      <c r="AM3" s="73">
        <f>'BAR BB| Open rates'!AM3</f>
        <v>45702</v>
      </c>
      <c r="AN3" s="73">
        <f>'BAR BB| Open rates'!AN3</f>
        <v>45708</v>
      </c>
      <c r="AO3" s="73">
        <f>'BAR BB| Open rates'!AO3</f>
        <v>45709</v>
      </c>
      <c r="AP3" s="73">
        <f>'BAR BB| Open rates'!AP3</f>
        <v>45712</v>
      </c>
      <c r="AQ3" s="73">
        <f>'BAR BB| Open rates'!AQ3</f>
        <v>45714</v>
      </c>
      <c r="AR3" s="73">
        <f>'BAR BB| Open rates'!AR3</f>
        <v>45717</v>
      </c>
      <c r="AS3" s="73">
        <f>'BAR BB| Open rates'!AS3</f>
        <v>45718</v>
      </c>
      <c r="AT3" s="73">
        <f>'BAR BB| Open rates'!AT3</f>
        <v>45723</v>
      </c>
      <c r="AU3" s="73">
        <f>'BAR BB| Open rates'!AU3</f>
        <v>45725</v>
      </c>
      <c r="AV3" s="73">
        <f>'BAR BB| Open rates'!AV3</f>
        <v>45727</v>
      </c>
      <c r="AW3" s="73">
        <f>'BAR BB| Open rates'!AW3</f>
        <v>45730</v>
      </c>
      <c r="AX3" s="73">
        <f>'BAR BB| Open rates'!AX3</f>
        <v>45732</v>
      </c>
      <c r="AY3" s="73">
        <f>'BAR BB| Open rates'!AY3</f>
        <v>45746</v>
      </c>
    </row>
    <row r="4" spans="1:51" s="11" customFormat="1" ht="28.5" customHeight="1" x14ac:dyDescent="0.2">
      <c r="A4" s="8"/>
      <c r="B4" s="73">
        <f>'BAR BB| Open rates'!B4</f>
        <v>45596</v>
      </c>
      <c r="C4" s="73">
        <f>'BAR BB| Open rates'!C4</f>
        <v>45598</v>
      </c>
      <c r="D4" s="73">
        <f>'BAR BB| Open rates'!D4</f>
        <v>45599</v>
      </c>
      <c r="E4" s="73">
        <f>'BAR BB| Open rates'!E4</f>
        <v>45600</v>
      </c>
      <c r="F4" s="73">
        <f>'BAR BB| Open rates'!F4</f>
        <v>45603</v>
      </c>
      <c r="G4" s="73">
        <f>'BAR BB| Open rates'!G4</f>
        <v>45605</v>
      </c>
      <c r="H4" s="73">
        <f>'BAR BB| Open rates'!H4</f>
        <v>45610</v>
      </c>
      <c r="I4" s="73">
        <f>'BAR BB| Open rates'!I4</f>
        <v>45612</v>
      </c>
      <c r="J4" s="73">
        <f>'BAR BB| Open rates'!J4</f>
        <v>45617</v>
      </c>
      <c r="K4" s="73">
        <f>'BAR BB| Open rates'!K4</f>
        <v>45619</v>
      </c>
      <c r="L4" s="73">
        <f>'BAR BB| Open rates'!L4</f>
        <v>45624</v>
      </c>
      <c r="M4" s="73">
        <f>'BAR BB| Open rates'!M4</f>
        <v>45626</v>
      </c>
      <c r="N4" s="73">
        <f>'BAR BB| Open rates'!N4</f>
        <v>45627</v>
      </c>
      <c r="O4" s="73">
        <f>'BAR BB| Open rates'!O4</f>
        <v>45638</v>
      </c>
      <c r="P4" s="73">
        <f>'BAR BB| Open rates'!P4</f>
        <v>45645</v>
      </c>
      <c r="Q4" s="73">
        <f>'BAR BB| Open rates'!Q4</f>
        <v>45652</v>
      </c>
      <c r="R4" s="73">
        <f>'BAR BB| Open rates'!R4</f>
        <v>45654</v>
      </c>
      <c r="S4" s="73">
        <f>'BAR BB| Open rates'!S4</f>
        <v>45655</v>
      </c>
      <c r="T4" s="73">
        <f>'BAR BB| Open rates'!T4</f>
        <v>45657</v>
      </c>
      <c r="U4" s="73">
        <f>'BAR BB| Open rates'!U4</f>
        <v>45659</v>
      </c>
      <c r="V4" s="73">
        <f>'BAR BB| Open rates'!V4</f>
        <v>45662</v>
      </c>
      <c r="W4" s="73">
        <f>'BAR BB| Open rates'!W4</f>
        <v>45663</v>
      </c>
      <c r="X4" s="73">
        <f>'BAR BB| Open rates'!X4</f>
        <v>45664</v>
      </c>
      <c r="Y4" s="73">
        <f>'BAR BB| Open rates'!Y4</f>
        <v>45665</v>
      </c>
      <c r="Z4" s="73">
        <f>'BAR BB| Open rates'!Z4</f>
        <v>45669</v>
      </c>
      <c r="AA4" s="73">
        <f>'BAR BB| Open rates'!AA4</f>
        <v>45673</v>
      </c>
      <c r="AB4" s="73">
        <f>'BAR BB| Open rates'!AB4</f>
        <v>45675</v>
      </c>
      <c r="AC4" s="73">
        <f>'BAR BB| Open rates'!AC4</f>
        <v>45680</v>
      </c>
      <c r="AD4" s="73">
        <f>'BAR BB| Open rates'!AD4</f>
        <v>45682</v>
      </c>
      <c r="AE4" s="73">
        <f>'BAR BB| Open rates'!AE4</f>
        <v>45687</v>
      </c>
      <c r="AF4" s="73">
        <f>'BAR BB| Open rates'!AF4</f>
        <v>45688</v>
      </c>
      <c r="AG4" s="73">
        <f>'BAR BB| Open rates'!AG4</f>
        <v>45689</v>
      </c>
      <c r="AH4" s="73">
        <f>'BAR BB| Open rates'!AH4</f>
        <v>45690</v>
      </c>
      <c r="AI4" s="73">
        <f>'BAR BB| Open rates'!AI4</f>
        <v>45691</v>
      </c>
      <c r="AJ4" s="73">
        <f>'BAR BB| Open rates'!AJ4</f>
        <v>45694</v>
      </c>
      <c r="AK4" s="73">
        <f>'BAR BB| Open rates'!AK4</f>
        <v>45696</v>
      </c>
      <c r="AL4" s="73">
        <f>'BAR BB| Open rates'!AL4</f>
        <v>45701</v>
      </c>
      <c r="AM4" s="73">
        <f>'BAR BB| Open rates'!AM4</f>
        <v>45707</v>
      </c>
      <c r="AN4" s="73">
        <f>'BAR BB| Open rates'!AN4</f>
        <v>45708</v>
      </c>
      <c r="AO4" s="73">
        <f>'BAR BB| Open rates'!AO4</f>
        <v>45711</v>
      </c>
      <c r="AP4" s="73">
        <f>'BAR BB| Open rates'!AP4</f>
        <v>45713</v>
      </c>
      <c r="AQ4" s="73">
        <f>'BAR BB| Open rates'!AQ4</f>
        <v>45716</v>
      </c>
      <c r="AR4" s="73">
        <f>'BAR BB| Open rates'!AR4</f>
        <v>45717</v>
      </c>
      <c r="AS4" s="73">
        <f>'BAR BB| Open rates'!AS4</f>
        <v>45722</v>
      </c>
      <c r="AT4" s="73">
        <f>'BAR BB| Open rates'!AT4</f>
        <v>45724</v>
      </c>
      <c r="AU4" s="73">
        <f>'BAR BB| Open rates'!AU4</f>
        <v>45726</v>
      </c>
      <c r="AV4" s="73">
        <f>'BAR BB| Open rates'!AV4</f>
        <v>45729</v>
      </c>
      <c r="AW4" s="73">
        <f>'BAR BB| Open rates'!AW4</f>
        <v>45731</v>
      </c>
      <c r="AX4" s="73">
        <f>'BAR BB| Open rates'!AX4</f>
        <v>45745</v>
      </c>
      <c r="AY4" s="73">
        <f>'BAR BB| Open rates'!AY4</f>
        <v>45747</v>
      </c>
    </row>
    <row r="5" spans="1:51" s="14" customFormat="1" ht="12" customHeight="1" x14ac:dyDescent="0.2">
      <c r="A5" s="33" t="s">
        <v>53</v>
      </c>
    </row>
    <row r="6" spans="1:51" s="14" customFormat="1" ht="12" customHeight="1" x14ac:dyDescent="0.2">
      <c r="A6" s="33">
        <v>1</v>
      </c>
      <c r="B6" s="84">
        <f>'BAR BB| Open rates'!B6*0.87*0.9</f>
        <v>8534.7000000000007</v>
      </c>
      <c r="C6" s="84">
        <f>'BAR BB| Open rates'!C6*0.87*0.9</f>
        <v>8534.7000000000007</v>
      </c>
      <c r="D6" s="84">
        <f>'BAR BB| Open rates'!D6*0.87*0.9</f>
        <v>5402.7</v>
      </c>
      <c r="E6" s="84">
        <f>'BAR BB| Open rates'!E6*0.87*0.9</f>
        <v>5089.5</v>
      </c>
      <c r="F6" s="84">
        <f>'BAR BB| Open rates'!F6*0.87*0.9</f>
        <v>5089.5</v>
      </c>
      <c r="G6" s="84">
        <f>'BAR BB| Open rates'!G6*0.87*0.9</f>
        <v>5402.7</v>
      </c>
      <c r="H6" s="84">
        <f>'BAR BB| Open rates'!H6*0.87*0.9</f>
        <v>5089.5</v>
      </c>
      <c r="I6" s="84">
        <f>'BAR BB| Open rates'!I6*0.87*0.9</f>
        <v>5402.7</v>
      </c>
      <c r="J6" s="84">
        <f>'BAR BB| Open rates'!J6*0.87*0.9</f>
        <v>5089.5</v>
      </c>
      <c r="K6" s="84">
        <f>'BAR BB| Open rates'!K6*0.87*0.9</f>
        <v>5402.7</v>
      </c>
      <c r="L6" s="84">
        <f>'BAR BB| Open rates'!L6*0.87*0.9</f>
        <v>5089.5</v>
      </c>
      <c r="M6" s="84">
        <f>'BAR BB| Open rates'!M6*0.87*0.9</f>
        <v>5402.7</v>
      </c>
      <c r="N6" s="84">
        <f>'BAR BB| Open rates'!N6*0.87*0.9</f>
        <v>4384.8</v>
      </c>
      <c r="O6" s="84">
        <f>'BAR BB| Open rates'!O6*0.87*0.9</f>
        <v>4384.8</v>
      </c>
      <c r="P6" s="84">
        <f>'BAR BB| Open rates'!P6*0.87*0.9</f>
        <v>5402.7</v>
      </c>
      <c r="Q6" s="84">
        <f>'BAR BB| Open rates'!Q6*0.87*0.9</f>
        <v>8534.7000000000007</v>
      </c>
      <c r="R6" s="84">
        <f>'BAR BB| Open rates'!R6*0.87*0.9</f>
        <v>12449.7</v>
      </c>
      <c r="S6" s="84">
        <f>'BAR BB| Open rates'!S6*0.87*0.9</f>
        <v>21062.7</v>
      </c>
      <c r="T6" s="84">
        <f>'BAR BB| Open rates'!T6*0.87*0.9</f>
        <v>23411.7</v>
      </c>
      <c r="U6" s="84">
        <f>'BAR BB| Open rates'!U6*0.87*0.9</f>
        <v>28109.7</v>
      </c>
      <c r="V6" s="84">
        <f>'BAR BB| Open rates'!V6*0.87*0.9</f>
        <v>28109.7</v>
      </c>
      <c r="W6" s="84">
        <f>'BAR BB| Open rates'!W6*0.87*0.9</f>
        <v>28109.7</v>
      </c>
      <c r="X6" s="84">
        <f>'BAR BB| Open rates'!X6*0.87*0.9</f>
        <v>21062.7</v>
      </c>
      <c r="Y6" s="84">
        <f>'BAR BB| Open rates'!Y6*0.87*0.9</f>
        <v>12449.7</v>
      </c>
      <c r="Z6" s="84">
        <f>'BAR BB| Open rates'!Z6*0.87*0.9</f>
        <v>12449.7</v>
      </c>
      <c r="AA6" s="84">
        <f>'BAR BB| Open rates'!AA6*0.87*0.9</f>
        <v>12449.7</v>
      </c>
      <c r="AB6" s="84">
        <f>'BAR BB| Open rates'!AB6*0.87*0.9</f>
        <v>12449.7</v>
      </c>
      <c r="AC6" s="84">
        <f>'BAR BB| Open rates'!AC6*0.87*0.9</f>
        <v>14015.7</v>
      </c>
      <c r="AD6" s="84">
        <f>'BAR BB| Open rates'!AD6*0.87*0.9</f>
        <v>16364.7</v>
      </c>
      <c r="AE6" s="84">
        <f>'BAR BB| Open rates'!AE6*0.87*0.9</f>
        <v>14015.7</v>
      </c>
      <c r="AF6" s="84">
        <f>'BAR BB| Open rates'!AF6*0.87*0.9</f>
        <v>16364.7</v>
      </c>
      <c r="AG6" s="84">
        <f>'BAR BB| Open rates'!AG6*0.87*0.9</f>
        <v>16364.7</v>
      </c>
      <c r="AH6" s="84">
        <f>'BAR BB| Open rates'!AH6*0.87*0.9</f>
        <v>14015.7</v>
      </c>
      <c r="AI6" s="84">
        <f>'BAR BB| Open rates'!AI6*0.87*0.9</f>
        <v>14015.7</v>
      </c>
      <c r="AJ6" s="84">
        <f>'BAR BB| Open rates'!AJ6*0.87*0.9</f>
        <v>14015.7</v>
      </c>
      <c r="AK6" s="84">
        <f>'BAR BB| Open rates'!AK6*0.87*0.9</f>
        <v>16364.7</v>
      </c>
      <c r="AL6" s="84">
        <f>'BAR BB| Open rates'!AL6*0.87*0.9</f>
        <v>14015.7</v>
      </c>
      <c r="AM6" s="84">
        <f>'BAR BB| Open rates'!AM6*0.87*0.9</f>
        <v>23411.7</v>
      </c>
      <c r="AN6" s="84">
        <f>'BAR BB| Open rates'!AN6*0.87*0.9</f>
        <v>24664.5</v>
      </c>
      <c r="AO6" s="84">
        <f>'BAR BB| Open rates'!AO6*0.87*0.9</f>
        <v>24664.5</v>
      </c>
      <c r="AP6" s="84">
        <f>'BAR BB| Open rates'!AP6*0.87*0.9</f>
        <v>24664.5</v>
      </c>
      <c r="AQ6" s="84">
        <f>'BAR BB| Open rates'!AQ6*0.87*0.9</f>
        <v>14015.7</v>
      </c>
      <c r="AR6" s="84">
        <f>'BAR BB| Open rates'!AR6*0.87*0.9</f>
        <v>14015.7</v>
      </c>
      <c r="AS6" s="84">
        <f>'BAR BB| Open rates'!AS6*0.87*0.9</f>
        <v>12449.7</v>
      </c>
      <c r="AT6" s="84">
        <f>'BAR BB| Open rates'!AT6*0.87*0.9</f>
        <v>14015.7</v>
      </c>
      <c r="AU6" s="84">
        <f>'BAR BB| Open rates'!AU6*0.87*0.9</f>
        <v>12449.7</v>
      </c>
      <c r="AV6" s="84">
        <f>'BAR BB| Open rates'!AV6*0.87*0.9</f>
        <v>12449.7</v>
      </c>
      <c r="AW6" s="84">
        <f>'BAR BB| Open rates'!AW6*0.87*0.9</f>
        <v>12449.7</v>
      </c>
      <c r="AX6" s="84">
        <f>'BAR BB| Open rates'!AX6*0.87*0.9</f>
        <v>7751.7</v>
      </c>
      <c r="AY6" s="84">
        <f>'BAR BB| Open rates'!AY6*0.87*0.9</f>
        <v>6185.7</v>
      </c>
    </row>
    <row r="7" spans="1:51" s="14" customFormat="1" ht="12" customHeight="1" x14ac:dyDescent="0.2">
      <c r="A7" s="33">
        <v>2</v>
      </c>
      <c r="B7" s="84">
        <f>'BAR BB| Open rates'!B7*0.87*0.9</f>
        <v>9552.6</v>
      </c>
      <c r="C7" s="84">
        <f>'BAR BB| Open rates'!C7*0.87*0.9</f>
        <v>9552.6</v>
      </c>
      <c r="D7" s="84">
        <f>'BAR BB| Open rates'!D7*0.87*0.9</f>
        <v>6420.6</v>
      </c>
      <c r="E7" s="84">
        <f>'BAR BB| Open rates'!E7*0.87*0.9</f>
        <v>6107.4000000000005</v>
      </c>
      <c r="F7" s="84">
        <f>'BAR BB| Open rates'!F7*0.87*0.9</f>
        <v>6107.4000000000005</v>
      </c>
      <c r="G7" s="84">
        <f>'BAR BB| Open rates'!G7*0.87*0.9</f>
        <v>6420.6</v>
      </c>
      <c r="H7" s="84">
        <f>'BAR BB| Open rates'!H7*0.87*0.9</f>
        <v>6107.4000000000005</v>
      </c>
      <c r="I7" s="84">
        <f>'BAR BB| Open rates'!I7*0.87*0.9</f>
        <v>6420.6</v>
      </c>
      <c r="J7" s="84">
        <f>'BAR BB| Open rates'!J7*0.87*0.9</f>
        <v>6107.4000000000005</v>
      </c>
      <c r="K7" s="84">
        <f>'BAR BB| Open rates'!K7*0.87*0.9</f>
        <v>6420.6</v>
      </c>
      <c r="L7" s="84">
        <f>'BAR BB| Open rates'!L7*0.87*0.9</f>
        <v>6107.4000000000005</v>
      </c>
      <c r="M7" s="84">
        <f>'BAR BB| Open rates'!M7*0.87*0.9</f>
        <v>6420.6</v>
      </c>
      <c r="N7" s="84">
        <f>'BAR BB| Open rates'!N7*0.87*0.9</f>
        <v>5402.7</v>
      </c>
      <c r="O7" s="84">
        <f>'BAR BB| Open rates'!O7*0.87*0.9</f>
        <v>5402.7</v>
      </c>
      <c r="P7" s="84">
        <f>'BAR BB| Open rates'!P7*0.87*0.9</f>
        <v>6420.6</v>
      </c>
      <c r="Q7" s="84">
        <f>'BAR BB| Open rates'!Q7*0.87*0.9</f>
        <v>9552.6</v>
      </c>
      <c r="R7" s="84">
        <f>'BAR BB| Open rates'!R7*0.87*0.9</f>
        <v>13467.6</v>
      </c>
      <c r="S7" s="84">
        <f>'BAR BB| Open rates'!S7*0.87*0.9</f>
        <v>22237.200000000001</v>
      </c>
      <c r="T7" s="84">
        <f>'BAR BB| Open rates'!T7*0.87*0.9</f>
        <v>24586.2</v>
      </c>
      <c r="U7" s="84">
        <f>'BAR BB| Open rates'!U7*0.87*0.9</f>
        <v>29284.2</v>
      </c>
      <c r="V7" s="84">
        <f>'BAR BB| Open rates'!V7*0.87*0.9</f>
        <v>29284.2</v>
      </c>
      <c r="W7" s="84">
        <f>'BAR BB| Open rates'!W7*0.87*0.9</f>
        <v>29284.2</v>
      </c>
      <c r="X7" s="84">
        <f>'BAR BB| Open rates'!X7*0.87*0.9</f>
        <v>22237.200000000001</v>
      </c>
      <c r="Y7" s="84">
        <f>'BAR BB| Open rates'!Y7*0.87*0.9</f>
        <v>13624.2</v>
      </c>
      <c r="Z7" s="84">
        <f>'BAR BB| Open rates'!Z7*0.87*0.9</f>
        <v>13624.2</v>
      </c>
      <c r="AA7" s="84">
        <f>'BAR BB| Open rates'!AA7*0.87*0.9</f>
        <v>13624.2</v>
      </c>
      <c r="AB7" s="84">
        <f>'BAR BB| Open rates'!AB7*0.87*0.9</f>
        <v>13624.2</v>
      </c>
      <c r="AC7" s="84">
        <f>'BAR BB| Open rates'!AC7*0.87*0.9</f>
        <v>15190.2</v>
      </c>
      <c r="AD7" s="84">
        <f>'BAR BB| Open rates'!AD7*0.87*0.9</f>
        <v>17539.2</v>
      </c>
      <c r="AE7" s="84">
        <f>'BAR BB| Open rates'!AE7*0.87*0.9</f>
        <v>15190.2</v>
      </c>
      <c r="AF7" s="84">
        <f>'BAR BB| Open rates'!AF7*0.87*0.9</f>
        <v>17539.2</v>
      </c>
      <c r="AG7" s="84">
        <f>'BAR BB| Open rates'!AG7*0.87*0.9</f>
        <v>17539.2</v>
      </c>
      <c r="AH7" s="84">
        <f>'BAR BB| Open rates'!AH7*0.87*0.9</f>
        <v>15190.2</v>
      </c>
      <c r="AI7" s="84">
        <f>'BAR BB| Open rates'!AI7*0.87*0.9</f>
        <v>15190.2</v>
      </c>
      <c r="AJ7" s="84">
        <f>'BAR BB| Open rates'!AJ7*0.87*0.9</f>
        <v>15190.2</v>
      </c>
      <c r="AK7" s="84">
        <f>'BAR BB| Open rates'!AK7*0.87*0.9</f>
        <v>17539.2</v>
      </c>
      <c r="AL7" s="84">
        <f>'BAR BB| Open rates'!AL7*0.87*0.9</f>
        <v>15190.2</v>
      </c>
      <c r="AM7" s="84">
        <f>'BAR BB| Open rates'!AM7*0.87*0.9</f>
        <v>24586.2</v>
      </c>
      <c r="AN7" s="84">
        <f>'BAR BB| Open rates'!AN7*0.87*0.9</f>
        <v>25839</v>
      </c>
      <c r="AO7" s="84">
        <f>'BAR BB| Open rates'!AO7*0.87*0.9</f>
        <v>25839</v>
      </c>
      <c r="AP7" s="84">
        <f>'BAR BB| Open rates'!AP7*0.87*0.9</f>
        <v>25839</v>
      </c>
      <c r="AQ7" s="84">
        <f>'BAR BB| Open rates'!AQ7*0.87*0.9</f>
        <v>15190.2</v>
      </c>
      <c r="AR7" s="84">
        <f>'BAR BB| Open rates'!AR7*0.87*0.9</f>
        <v>15190.2</v>
      </c>
      <c r="AS7" s="84">
        <f>'BAR BB| Open rates'!AS7*0.87*0.9</f>
        <v>13624.2</v>
      </c>
      <c r="AT7" s="84">
        <f>'BAR BB| Open rates'!AT7*0.87*0.9</f>
        <v>15190.2</v>
      </c>
      <c r="AU7" s="84">
        <f>'BAR BB| Open rates'!AU7*0.87*0.9</f>
        <v>13624.2</v>
      </c>
      <c r="AV7" s="84">
        <f>'BAR BB| Open rates'!AV7*0.87*0.9</f>
        <v>13624.2</v>
      </c>
      <c r="AW7" s="84">
        <f>'BAR BB| Open rates'!AW7*0.87*0.9</f>
        <v>13624.2</v>
      </c>
      <c r="AX7" s="84">
        <f>'BAR BB| Open rates'!AX7*0.87*0.9</f>
        <v>8926.2000000000007</v>
      </c>
      <c r="AY7" s="84">
        <f>'BAR BB| Open rates'!AY7*0.87*0.9</f>
        <v>7360.2</v>
      </c>
    </row>
    <row r="8" spans="1:51"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row>
    <row r="9" spans="1:51" s="14" customFormat="1" ht="12" customHeight="1" x14ac:dyDescent="0.2">
      <c r="A9" s="33">
        <v>1</v>
      </c>
      <c r="B9" s="84">
        <f>'BAR BB| Open rates'!B9*0.87*0.9</f>
        <v>10100.700000000001</v>
      </c>
      <c r="C9" s="84">
        <f>'BAR BB| Open rates'!C9*0.87*0.9</f>
        <v>10100.700000000001</v>
      </c>
      <c r="D9" s="84">
        <f>'BAR BB| Open rates'!D9*0.87*0.9</f>
        <v>6968.7</v>
      </c>
      <c r="E9" s="84">
        <f>'BAR BB| Open rates'!E9*0.87*0.9</f>
        <v>6655.5</v>
      </c>
      <c r="F9" s="84">
        <f>'BAR BB| Open rates'!F9*0.87*0.9</f>
        <v>6655.5</v>
      </c>
      <c r="G9" s="84">
        <f>'BAR BB| Open rates'!G9*0.87*0.9</f>
        <v>6968.7</v>
      </c>
      <c r="H9" s="84">
        <f>'BAR BB| Open rates'!H9*0.87*0.9</f>
        <v>6655.5</v>
      </c>
      <c r="I9" s="84">
        <f>'BAR BB| Open rates'!I9*0.87*0.9</f>
        <v>6968.7</v>
      </c>
      <c r="J9" s="84">
        <f>'BAR BB| Open rates'!J9*0.87*0.9</f>
        <v>6655.5</v>
      </c>
      <c r="K9" s="84">
        <f>'BAR BB| Open rates'!K9*0.87*0.9</f>
        <v>6968.7</v>
      </c>
      <c r="L9" s="84">
        <f>'BAR BB| Open rates'!L9*0.87*0.9</f>
        <v>6655.5</v>
      </c>
      <c r="M9" s="84">
        <f>'BAR BB| Open rates'!M9*0.87*0.9</f>
        <v>6968.7</v>
      </c>
      <c r="N9" s="84">
        <f>'BAR BB| Open rates'!N9*0.87*0.9</f>
        <v>5950.8</v>
      </c>
      <c r="O9" s="84">
        <f>'BAR BB| Open rates'!O9*0.87*0.9</f>
        <v>5950.8</v>
      </c>
      <c r="P9" s="84">
        <f>'BAR BB| Open rates'!P9*0.87*0.9</f>
        <v>6968.7</v>
      </c>
      <c r="Q9" s="84">
        <f>'BAR BB| Open rates'!Q9*0.87*0.9</f>
        <v>10100.700000000001</v>
      </c>
      <c r="R9" s="84">
        <f>'BAR BB| Open rates'!R9*0.87*0.9</f>
        <v>14015.7</v>
      </c>
      <c r="S9" s="84">
        <f>'BAR BB| Open rates'!S9*0.87*0.9</f>
        <v>22628.7</v>
      </c>
      <c r="T9" s="84">
        <f>'BAR BB| Open rates'!T9*0.87*0.9</f>
        <v>24977.7</v>
      </c>
      <c r="U9" s="84">
        <f>'BAR BB| Open rates'!U9*0.87*0.9</f>
        <v>29675.7</v>
      </c>
      <c r="V9" s="84">
        <f>'BAR BB| Open rates'!V9*0.87*0.9</f>
        <v>29675.7</v>
      </c>
      <c r="W9" s="84">
        <f>'BAR BB| Open rates'!W9*0.87*0.9</f>
        <v>29675.7</v>
      </c>
      <c r="X9" s="84">
        <f>'BAR BB| Open rates'!X9*0.87*0.9</f>
        <v>22628.7</v>
      </c>
      <c r="Y9" s="84">
        <f>'BAR BB| Open rates'!Y9*0.87*0.9</f>
        <v>14015.7</v>
      </c>
      <c r="Z9" s="84">
        <f>'BAR BB| Open rates'!Z9*0.87*0.9</f>
        <v>14015.7</v>
      </c>
      <c r="AA9" s="84">
        <f>'BAR BB| Open rates'!AA9*0.87*0.9</f>
        <v>14015.7</v>
      </c>
      <c r="AB9" s="84">
        <f>'BAR BB| Open rates'!AB9*0.87*0.9</f>
        <v>14015.7</v>
      </c>
      <c r="AC9" s="84">
        <f>'BAR BB| Open rates'!AC9*0.87*0.9</f>
        <v>15581.7</v>
      </c>
      <c r="AD9" s="84">
        <f>'BAR BB| Open rates'!AD9*0.87*0.9</f>
        <v>17930.7</v>
      </c>
      <c r="AE9" s="84">
        <f>'BAR BB| Open rates'!AE9*0.87*0.9</f>
        <v>15581.7</v>
      </c>
      <c r="AF9" s="84">
        <f>'BAR BB| Open rates'!AF9*0.87*0.9</f>
        <v>17930.7</v>
      </c>
      <c r="AG9" s="84">
        <f>'BAR BB| Open rates'!AG9*0.87*0.9</f>
        <v>17930.7</v>
      </c>
      <c r="AH9" s="84">
        <f>'BAR BB| Open rates'!AH9*0.87*0.9</f>
        <v>15581.7</v>
      </c>
      <c r="AI9" s="84">
        <f>'BAR BB| Open rates'!AI9*0.87*0.9</f>
        <v>15581.7</v>
      </c>
      <c r="AJ9" s="84">
        <f>'BAR BB| Open rates'!AJ9*0.87*0.9</f>
        <v>15581.7</v>
      </c>
      <c r="AK9" s="84">
        <f>'BAR BB| Open rates'!AK9*0.87*0.9</f>
        <v>17930.7</v>
      </c>
      <c r="AL9" s="84">
        <f>'BAR BB| Open rates'!AL9*0.87*0.9</f>
        <v>15581.7</v>
      </c>
      <c r="AM9" s="84">
        <f>'BAR BB| Open rates'!AM9*0.87*0.9</f>
        <v>24977.7</v>
      </c>
      <c r="AN9" s="84">
        <f>'BAR BB| Open rates'!AN9*0.87*0.9</f>
        <v>26230.5</v>
      </c>
      <c r="AO9" s="84">
        <f>'BAR BB| Open rates'!AO9*0.87*0.9</f>
        <v>26230.5</v>
      </c>
      <c r="AP9" s="84">
        <f>'BAR BB| Open rates'!AP9*0.87*0.9</f>
        <v>26230.5</v>
      </c>
      <c r="AQ9" s="84">
        <f>'BAR BB| Open rates'!AQ9*0.87*0.9</f>
        <v>15581.7</v>
      </c>
      <c r="AR9" s="84">
        <f>'BAR BB| Open rates'!AR9*0.87*0.9</f>
        <v>15581.7</v>
      </c>
      <c r="AS9" s="84">
        <f>'BAR BB| Open rates'!AS9*0.87*0.9</f>
        <v>14015.7</v>
      </c>
      <c r="AT9" s="84">
        <f>'BAR BB| Open rates'!AT9*0.87*0.9</f>
        <v>15581.7</v>
      </c>
      <c r="AU9" s="84">
        <f>'BAR BB| Open rates'!AU9*0.87*0.9</f>
        <v>14015.7</v>
      </c>
      <c r="AV9" s="84">
        <f>'BAR BB| Open rates'!AV9*0.87*0.9</f>
        <v>14015.7</v>
      </c>
      <c r="AW9" s="84">
        <f>'BAR BB| Open rates'!AW9*0.87*0.9</f>
        <v>14015.7</v>
      </c>
      <c r="AX9" s="84">
        <f>'BAR BB| Open rates'!AX9*0.87*0.9</f>
        <v>9317.7000000000007</v>
      </c>
      <c r="AY9" s="84">
        <f>'BAR BB| Open rates'!AY9*0.87*0.9</f>
        <v>7751.7</v>
      </c>
    </row>
    <row r="10" spans="1:51" s="14" customFormat="1" ht="12" customHeight="1" x14ac:dyDescent="0.2">
      <c r="A10" s="33">
        <v>2</v>
      </c>
      <c r="B10" s="84">
        <f>'BAR BB| Open rates'!B10*0.87*0.9</f>
        <v>11118.6</v>
      </c>
      <c r="C10" s="84">
        <f>'BAR BB| Open rates'!C10*0.87*0.9</f>
        <v>11118.6</v>
      </c>
      <c r="D10" s="84">
        <f>'BAR BB| Open rates'!D10*0.87*0.9</f>
        <v>7986.6</v>
      </c>
      <c r="E10" s="84">
        <f>'BAR BB| Open rates'!E10*0.87*0.9</f>
        <v>7673.4000000000005</v>
      </c>
      <c r="F10" s="84">
        <f>'BAR BB| Open rates'!F10*0.87*0.9</f>
        <v>7673.4000000000005</v>
      </c>
      <c r="G10" s="84">
        <f>'BAR BB| Open rates'!G10*0.87*0.9</f>
        <v>7986.6</v>
      </c>
      <c r="H10" s="84">
        <f>'BAR BB| Open rates'!H10*0.87*0.9</f>
        <v>7673.4000000000005</v>
      </c>
      <c r="I10" s="84">
        <f>'BAR BB| Open rates'!I10*0.87*0.9</f>
        <v>7986.6</v>
      </c>
      <c r="J10" s="84">
        <f>'BAR BB| Open rates'!J10*0.87*0.9</f>
        <v>7673.4000000000005</v>
      </c>
      <c r="K10" s="84">
        <f>'BAR BB| Open rates'!K10*0.87*0.9</f>
        <v>7986.6</v>
      </c>
      <c r="L10" s="84">
        <f>'BAR BB| Open rates'!L10*0.87*0.9</f>
        <v>7673.4000000000005</v>
      </c>
      <c r="M10" s="84">
        <f>'BAR BB| Open rates'!M10*0.87*0.9</f>
        <v>7986.6</v>
      </c>
      <c r="N10" s="84">
        <f>'BAR BB| Open rates'!N10*0.87*0.9</f>
        <v>6968.7</v>
      </c>
      <c r="O10" s="84">
        <f>'BAR BB| Open rates'!O10*0.87*0.9</f>
        <v>6968.7</v>
      </c>
      <c r="P10" s="84">
        <f>'BAR BB| Open rates'!P10*0.87*0.9</f>
        <v>7986.6</v>
      </c>
      <c r="Q10" s="84">
        <f>'BAR BB| Open rates'!Q10*0.87*0.9</f>
        <v>11118.6</v>
      </c>
      <c r="R10" s="84">
        <f>'BAR BB| Open rates'!R10*0.87*0.9</f>
        <v>15033.6</v>
      </c>
      <c r="S10" s="84">
        <f>'BAR BB| Open rates'!S10*0.87*0.9</f>
        <v>23803.200000000001</v>
      </c>
      <c r="T10" s="84">
        <f>'BAR BB| Open rates'!T10*0.87*0.9</f>
        <v>26152.2</v>
      </c>
      <c r="U10" s="84">
        <f>'BAR BB| Open rates'!U10*0.87*0.9</f>
        <v>30850.2</v>
      </c>
      <c r="V10" s="84">
        <f>'BAR BB| Open rates'!V10*0.87*0.9</f>
        <v>30850.2</v>
      </c>
      <c r="W10" s="84">
        <f>'BAR BB| Open rates'!W10*0.87*0.9</f>
        <v>30850.2</v>
      </c>
      <c r="X10" s="84">
        <f>'BAR BB| Open rates'!X10*0.87*0.9</f>
        <v>23803.200000000001</v>
      </c>
      <c r="Y10" s="84">
        <f>'BAR BB| Open rates'!Y10*0.87*0.9</f>
        <v>15190.2</v>
      </c>
      <c r="Z10" s="84">
        <f>'BAR BB| Open rates'!Z10*0.87*0.9</f>
        <v>15190.2</v>
      </c>
      <c r="AA10" s="84">
        <f>'BAR BB| Open rates'!AA10*0.87*0.9</f>
        <v>15190.2</v>
      </c>
      <c r="AB10" s="84">
        <f>'BAR BB| Open rates'!AB10*0.87*0.9</f>
        <v>15190.2</v>
      </c>
      <c r="AC10" s="84">
        <f>'BAR BB| Open rates'!AC10*0.87*0.9</f>
        <v>16756.2</v>
      </c>
      <c r="AD10" s="84">
        <f>'BAR BB| Open rates'!AD10*0.87*0.9</f>
        <v>19105.2</v>
      </c>
      <c r="AE10" s="84">
        <f>'BAR BB| Open rates'!AE10*0.87*0.9</f>
        <v>16756.2</v>
      </c>
      <c r="AF10" s="84">
        <f>'BAR BB| Open rates'!AF10*0.87*0.9</f>
        <v>19105.2</v>
      </c>
      <c r="AG10" s="84">
        <f>'BAR BB| Open rates'!AG10*0.87*0.9</f>
        <v>19105.2</v>
      </c>
      <c r="AH10" s="84">
        <f>'BAR BB| Open rates'!AH10*0.87*0.9</f>
        <v>16756.2</v>
      </c>
      <c r="AI10" s="84">
        <f>'BAR BB| Open rates'!AI10*0.87*0.9</f>
        <v>16756.2</v>
      </c>
      <c r="AJ10" s="84">
        <f>'BAR BB| Open rates'!AJ10*0.87*0.9</f>
        <v>16756.2</v>
      </c>
      <c r="AK10" s="84">
        <f>'BAR BB| Open rates'!AK10*0.87*0.9</f>
        <v>19105.2</v>
      </c>
      <c r="AL10" s="84">
        <f>'BAR BB| Open rates'!AL10*0.87*0.9</f>
        <v>16756.2</v>
      </c>
      <c r="AM10" s="84">
        <f>'BAR BB| Open rates'!AM10*0.87*0.9</f>
        <v>26152.2</v>
      </c>
      <c r="AN10" s="84">
        <f>'BAR BB| Open rates'!AN10*0.87*0.9</f>
        <v>27405</v>
      </c>
      <c r="AO10" s="84">
        <f>'BAR BB| Open rates'!AO10*0.87*0.9</f>
        <v>27405</v>
      </c>
      <c r="AP10" s="84">
        <f>'BAR BB| Open rates'!AP10*0.87*0.9</f>
        <v>27405</v>
      </c>
      <c r="AQ10" s="84">
        <f>'BAR BB| Open rates'!AQ10*0.87*0.9</f>
        <v>16756.2</v>
      </c>
      <c r="AR10" s="84">
        <f>'BAR BB| Open rates'!AR10*0.87*0.9</f>
        <v>16756.2</v>
      </c>
      <c r="AS10" s="84">
        <f>'BAR BB| Open rates'!AS10*0.87*0.9</f>
        <v>15190.2</v>
      </c>
      <c r="AT10" s="84">
        <f>'BAR BB| Open rates'!AT10*0.87*0.9</f>
        <v>16756.2</v>
      </c>
      <c r="AU10" s="84">
        <f>'BAR BB| Open rates'!AU10*0.87*0.9</f>
        <v>15190.2</v>
      </c>
      <c r="AV10" s="84">
        <f>'BAR BB| Open rates'!AV10*0.87*0.9</f>
        <v>15190.2</v>
      </c>
      <c r="AW10" s="84">
        <f>'BAR BB| Open rates'!AW10*0.87*0.9</f>
        <v>15190.2</v>
      </c>
      <c r="AX10" s="84">
        <f>'BAR BB| Open rates'!AX10*0.87*0.9</f>
        <v>10492.2</v>
      </c>
      <c r="AY10" s="84">
        <f>'BAR BB| Open rates'!AY10*0.87*0.9</f>
        <v>8926.2000000000007</v>
      </c>
    </row>
    <row r="11" spans="1:51"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row>
    <row r="12" spans="1:51" s="14" customFormat="1" ht="12" customHeight="1" x14ac:dyDescent="0.2">
      <c r="A12" s="33">
        <v>1</v>
      </c>
      <c r="B12" s="84">
        <f>'BAR BB| Open rates'!B12*0.87*0.9</f>
        <v>10883.7</v>
      </c>
      <c r="C12" s="84">
        <f>'BAR BB| Open rates'!C12*0.87*0.9</f>
        <v>10883.7</v>
      </c>
      <c r="D12" s="84">
        <f>'BAR BB| Open rates'!D12*0.87*0.9</f>
        <v>7751.7</v>
      </c>
      <c r="E12" s="84">
        <f>'BAR BB| Open rates'!E12*0.87*0.9</f>
        <v>7438.5</v>
      </c>
      <c r="F12" s="84">
        <f>'BAR BB| Open rates'!F12*0.87*0.9</f>
        <v>7438.5</v>
      </c>
      <c r="G12" s="84">
        <f>'BAR BB| Open rates'!G12*0.87*0.9</f>
        <v>7751.7</v>
      </c>
      <c r="H12" s="84">
        <f>'BAR BB| Open rates'!H12*0.87*0.9</f>
        <v>7438.5</v>
      </c>
      <c r="I12" s="84">
        <f>'BAR BB| Open rates'!I12*0.87*0.9</f>
        <v>7751.7</v>
      </c>
      <c r="J12" s="84">
        <f>'BAR BB| Open rates'!J12*0.87*0.9</f>
        <v>7438.5</v>
      </c>
      <c r="K12" s="84">
        <f>'BAR BB| Open rates'!K12*0.87*0.9</f>
        <v>7751.7</v>
      </c>
      <c r="L12" s="84">
        <f>'BAR BB| Open rates'!L12*0.87*0.9</f>
        <v>7438.5</v>
      </c>
      <c r="M12" s="84">
        <f>'BAR BB| Open rates'!M12*0.87*0.9</f>
        <v>7751.7</v>
      </c>
      <c r="N12" s="84">
        <f>'BAR BB| Open rates'!N12*0.87*0.9</f>
        <v>6733.8</v>
      </c>
      <c r="O12" s="84">
        <f>'BAR BB| Open rates'!O12*0.87*0.9</f>
        <v>6733.8</v>
      </c>
      <c r="P12" s="84">
        <f>'BAR BB| Open rates'!P12*0.87*0.9</f>
        <v>7751.7</v>
      </c>
      <c r="Q12" s="84">
        <f>'BAR BB| Open rates'!Q12*0.87*0.9</f>
        <v>10883.7</v>
      </c>
      <c r="R12" s="84">
        <f>'BAR BB| Open rates'!R12*0.87*0.9</f>
        <v>14798.7</v>
      </c>
      <c r="S12" s="84">
        <f>'BAR BB| Open rates'!S12*0.87*0.9</f>
        <v>24194.7</v>
      </c>
      <c r="T12" s="84">
        <f>'BAR BB| Open rates'!T12*0.87*0.9</f>
        <v>26543.7</v>
      </c>
      <c r="U12" s="84">
        <f>'BAR BB| Open rates'!U12*0.87*0.9</f>
        <v>31241.7</v>
      </c>
      <c r="V12" s="84">
        <f>'BAR BB| Open rates'!V12*0.87*0.9</f>
        <v>31241.7</v>
      </c>
      <c r="W12" s="84">
        <f>'BAR BB| Open rates'!W12*0.87*0.9</f>
        <v>31241.7</v>
      </c>
      <c r="X12" s="84">
        <f>'BAR BB| Open rates'!X12*0.87*0.9</f>
        <v>24194.7</v>
      </c>
      <c r="Y12" s="84">
        <f>'BAR BB| Open rates'!Y12*0.87*0.9</f>
        <v>15581.7</v>
      </c>
      <c r="Z12" s="84">
        <f>'BAR BB| Open rates'!Z12*0.87*0.9</f>
        <v>14798.7</v>
      </c>
      <c r="AA12" s="84">
        <f>'BAR BB| Open rates'!AA12*0.87*0.9</f>
        <v>14798.7</v>
      </c>
      <c r="AB12" s="84">
        <f>'BAR BB| Open rates'!AB12*0.87*0.9</f>
        <v>14798.7</v>
      </c>
      <c r="AC12" s="84">
        <f>'BAR BB| Open rates'!AC12*0.87*0.9</f>
        <v>16364.7</v>
      </c>
      <c r="AD12" s="84">
        <f>'BAR BB| Open rates'!AD12*0.87*0.9</f>
        <v>18713.7</v>
      </c>
      <c r="AE12" s="84">
        <f>'BAR BB| Open rates'!AE12*0.87*0.9</f>
        <v>16364.7</v>
      </c>
      <c r="AF12" s="84">
        <f>'BAR BB| Open rates'!AF12*0.87*0.9</f>
        <v>18713.7</v>
      </c>
      <c r="AG12" s="84">
        <f>'BAR BB| Open rates'!AG12*0.87*0.9</f>
        <v>18713.7</v>
      </c>
      <c r="AH12" s="84">
        <f>'BAR BB| Open rates'!AH12*0.87*0.9</f>
        <v>16364.7</v>
      </c>
      <c r="AI12" s="84">
        <f>'BAR BB| Open rates'!AI12*0.87*0.9</f>
        <v>16364.7</v>
      </c>
      <c r="AJ12" s="84">
        <f>'BAR BB| Open rates'!AJ12*0.87*0.9</f>
        <v>16364.7</v>
      </c>
      <c r="AK12" s="84">
        <f>'BAR BB| Open rates'!AK12*0.87*0.9</f>
        <v>18713.7</v>
      </c>
      <c r="AL12" s="84">
        <f>'BAR BB| Open rates'!AL12*0.87*0.9</f>
        <v>16364.7</v>
      </c>
      <c r="AM12" s="84">
        <f>'BAR BB| Open rates'!AM12*0.87*0.9</f>
        <v>25760.7</v>
      </c>
      <c r="AN12" s="84">
        <f>'BAR BB| Open rates'!AN12*0.87*0.9</f>
        <v>27013.5</v>
      </c>
      <c r="AO12" s="84">
        <f>'BAR BB| Open rates'!AO12*0.87*0.9</f>
        <v>27013.5</v>
      </c>
      <c r="AP12" s="84">
        <f>'BAR BB| Open rates'!AP12*0.87*0.9</f>
        <v>27013.5</v>
      </c>
      <c r="AQ12" s="84">
        <f>'BAR BB| Open rates'!AQ12*0.87*0.9</f>
        <v>16364.7</v>
      </c>
      <c r="AR12" s="84">
        <f>'BAR BB| Open rates'!AR12*0.87*0.9</f>
        <v>16364.7</v>
      </c>
      <c r="AS12" s="84">
        <f>'BAR BB| Open rates'!AS12*0.87*0.9</f>
        <v>14798.7</v>
      </c>
      <c r="AT12" s="84">
        <f>'BAR BB| Open rates'!AT12*0.87*0.9</f>
        <v>16364.7</v>
      </c>
      <c r="AU12" s="84">
        <f>'BAR BB| Open rates'!AU12*0.87*0.9</f>
        <v>14798.7</v>
      </c>
      <c r="AV12" s="84">
        <f>'BAR BB| Open rates'!AV12*0.87*0.9</f>
        <v>14798.7</v>
      </c>
      <c r="AW12" s="84">
        <f>'BAR BB| Open rates'!AW12*0.87*0.9</f>
        <v>14798.7</v>
      </c>
      <c r="AX12" s="84">
        <f>'BAR BB| Open rates'!AX12*0.87*0.9</f>
        <v>10100.700000000001</v>
      </c>
      <c r="AY12" s="84">
        <f>'BAR BB| Open rates'!AY12*0.87*0.9</f>
        <v>8534.7000000000007</v>
      </c>
    </row>
    <row r="13" spans="1:51" s="14" customFormat="1" ht="12" customHeight="1" x14ac:dyDescent="0.2">
      <c r="A13" s="33">
        <v>2</v>
      </c>
      <c r="B13" s="84">
        <f>'BAR BB| Open rates'!B13*0.87*0.9</f>
        <v>11901.6</v>
      </c>
      <c r="C13" s="84">
        <f>'BAR BB| Open rates'!C13*0.87*0.9</f>
        <v>11901.6</v>
      </c>
      <c r="D13" s="84">
        <f>'BAR BB| Open rates'!D13*0.87*0.9</f>
        <v>8769.6</v>
      </c>
      <c r="E13" s="84">
        <f>'BAR BB| Open rates'!E13*0.87*0.9</f>
        <v>8456.4</v>
      </c>
      <c r="F13" s="84">
        <f>'BAR BB| Open rates'!F13*0.87*0.9</f>
        <v>8456.4</v>
      </c>
      <c r="G13" s="84">
        <f>'BAR BB| Open rates'!G13*0.87*0.9</f>
        <v>8769.6</v>
      </c>
      <c r="H13" s="84">
        <f>'BAR BB| Open rates'!H13*0.87*0.9</f>
        <v>8456.4</v>
      </c>
      <c r="I13" s="84">
        <f>'BAR BB| Open rates'!I13*0.87*0.9</f>
        <v>8769.6</v>
      </c>
      <c r="J13" s="84">
        <f>'BAR BB| Open rates'!J13*0.87*0.9</f>
        <v>8456.4</v>
      </c>
      <c r="K13" s="84">
        <f>'BAR BB| Open rates'!K13*0.87*0.9</f>
        <v>8769.6</v>
      </c>
      <c r="L13" s="84">
        <f>'BAR BB| Open rates'!L13*0.87*0.9</f>
        <v>8456.4</v>
      </c>
      <c r="M13" s="84">
        <f>'BAR BB| Open rates'!M13*0.87*0.9</f>
        <v>8769.6</v>
      </c>
      <c r="N13" s="84">
        <f>'BAR BB| Open rates'!N13*0.87*0.9</f>
        <v>7751.7</v>
      </c>
      <c r="O13" s="84">
        <f>'BAR BB| Open rates'!O13*0.87*0.9</f>
        <v>7751.7</v>
      </c>
      <c r="P13" s="84">
        <f>'BAR BB| Open rates'!P13*0.87*0.9</f>
        <v>8769.6</v>
      </c>
      <c r="Q13" s="84">
        <f>'BAR BB| Open rates'!Q13*0.87*0.9</f>
        <v>11901.6</v>
      </c>
      <c r="R13" s="84">
        <f>'BAR BB| Open rates'!R13*0.87*0.9</f>
        <v>15816.6</v>
      </c>
      <c r="S13" s="84">
        <f>'BAR BB| Open rates'!S13*0.87*0.9</f>
        <v>25369.200000000001</v>
      </c>
      <c r="T13" s="84">
        <f>'BAR BB| Open rates'!T13*0.87*0.9</f>
        <v>27718.2</v>
      </c>
      <c r="U13" s="84">
        <f>'BAR BB| Open rates'!U13*0.87*0.9</f>
        <v>32416.2</v>
      </c>
      <c r="V13" s="84">
        <f>'BAR BB| Open rates'!V13*0.87*0.9</f>
        <v>32416.2</v>
      </c>
      <c r="W13" s="84">
        <f>'BAR BB| Open rates'!W13*0.87*0.9</f>
        <v>32416.2</v>
      </c>
      <c r="X13" s="84">
        <f>'BAR BB| Open rates'!X13*0.87*0.9</f>
        <v>25369.200000000001</v>
      </c>
      <c r="Y13" s="84">
        <f>'BAR BB| Open rates'!Y13*0.87*0.9</f>
        <v>16756.2</v>
      </c>
      <c r="Z13" s="84">
        <f>'BAR BB| Open rates'!Z13*0.87*0.9</f>
        <v>15973.2</v>
      </c>
      <c r="AA13" s="84">
        <f>'BAR BB| Open rates'!AA13*0.87*0.9</f>
        <v>15973.2</v>
      </c>
      <c r="AB13" s="84">
        <f>'BAR BB| Open rates'!AB13*0.87*0.9</f>
        <v>15973.2</v>
      </c>
      <c r="AC13" s="84">
        <f>'BAR BB| Open rates'!AC13*0.87*0.9</f>
        <v>17539.2</v>
      </c>
      <c r="AD13" s="84">
        <f>'BAR BB| Open rates'!AD13*0.87*0.9</f>
        <v>19888.2</v>
      </c>
      <c r="AE13" s="84">
        <f>'BAR BB| Open rates'!AE13*0.87*0.9</f>
        <v>17539.2</v>
      </c>
      <c r="AF13" s="84">
        <f>'BAR BB| Open rates'!AF13*0.87*0.9</f>
        <v>19888.2</v>
      </c>
      <c r="AG13" s="84">
        <f>'BAR BB| Open rates'!AG13*0.87*0.9</f>
        <v>19888.2</v>
      </c>
      <c r="AH13" s="84">
        <f>'BAR BB| Open rates'!AH13*0.87*0.9</f>
        <v>17539.2</v>
      </c>
      <c r="AI13" s="84">
        <f>'BAR BB| Open rates'!AI13*0.87*0.9</f>
        <v>17539.2</v>
      </c>
      <c r="AJ13" s="84">
        <f>'BAR BB| Open rates'!AJ13*0.87*0.9</f>
        <v>17539.2</v>
      </c>
      <c r="AK13" s="84">
        <f>'BAR BB| Open rates'!AK13*0.87*0.9</f>
        <v>19888.2</v>
      </c>
      <c r="AL13" s="84">
        <f>'BAR BB| Open rates'!AL13*0.87*0.9</f>
        <v>17539.2</v>
      </c>
      <c r="AM13" s="84">
        <f>'BAR BB| Open rates'!AM13*0.87*0.9</f>
        <v>26935.200000000001</v>
      </c>
      <c r="AN13" s="84">
        <f>'BAR BB| Open rates'!AN13*0.87*0.9</f>
        <v>28188</v>
      </c>
      <c r="AO13" s="84">
        <f>'BAR BB| Open rates'!AO13*0.87*0.9</f>
        <v>28188</v>
      </c>
      <c r="AP13" s="84">
        <f>'BAR BB| Open rates'!AP13*0.87*0.9</f>
        <v>28188</v>
      </c>
      <c r="AQ13" s="84">
        <f>'BAR BB| Open rates'!AQ13*0.87*0.9</f>
        <v>17539.2</v>
      </c>
      <c r="AR13" s="84">
        <f>'BAR BB| Open rates'!AR13*0.87*0.9</f>
        <v>17539.2</v>
      </c>
      <c r="AS13" s="84">
        <f>'BAR BB| Open rates'!AS13*0.87*0.9</f>
        <v>15973.2</v>
      </c>
      <c r="AT13" s="84">
        <f>'BAR BB| Open rates'!AT13*0.87*0.9</f>
        <v>17539.2</v>
      </c>
      <c r="AU13" s="84">
        <f>'BAR BB| Open rates'!AU13*0.87*0.9</f>
        <v>15973.2</v>
      </c>
      <c r="AV13" s="84">
        <f>'BAR BB| Open rates'!AV13*0.87*0.9</f>
        <v>15973.2</v>
      </c>
      <c r="AW13" s="84">
        <f>'BAR BB| Open rates'!AW13*0.87*0.9</f>
        <v>15973.2</v>
      </c>
      <c r="AX13" s="84">
        <f>'BAR BB| Open rates'!AX13*0.87*0.9</f>
        <v>11275.2</v>
      </c>
      <c r="AY13" s="84">
        <f>'BAR BB| Open rates'!AY13*0.87*0.9</f>
        <v>9709.2000000000007</v>
      </c>
    </row>
    <row r="14" spans="1:51"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row>
    <row r="15" spans="1:51" s="14" customFormat="1" ht="12" customHeight="1" x14ac:dyDescent="0.2">
      <c r="A15" s="42" t="s">
        <v>159</v>
      </c>
      <c r="B15" s="84">
        <f>'BAR BB| Open rates'!B15*0.87*0.9</f>
        <v>13702.5</v>
      </c>
      <c r="C15" s="84">
        <f>'BAR BB| Open rates'!C15*0.87*0.9</f>
        <v>13702.5</v>
      </c>
      <c r="D15" s="84">
        <f>'BAR BB| Open rates'!D15*0.87*0.9</f>
        <v>10570.5</v>
      </c>
      <c r="E15" s="84">
        <f>'BAR BB| Open rates'!E15*0.87*0.9</f>
        <v>10257.300000000001</v>
      </c>
      <c r="F15" s="84">
        <f>'BAR BB| Open rates'!F15*0.87*0.9</f>
        <v>10257.300000000001</v>
      </c>
      <c r="G15" s="84">
        <f>'BAR BB| Open rates'!G15*0.87*0.9</f>
        <v>10570.5</v>
      </c>
      <c r="H15" s="84">
        <f>'BAR BB| Open rates'!H15*0.87*0.9</f>
        <v>10257.300000000001</v>
      </c>
      <c r="I15" s="84">
        <f>'BAR BB| Open rates'!I15*0.87*0.9</f>
        <v>10570.5</v>
      </c>
      <c r="J15" s="84">
        <f>'BAR BB| Open rates'!J15*0.87*0.9</f>
        <v>10257.300000000001</v>
      </c>
      <c r="K15" s="84">
        <f>'BAR BB| Open rates'!K15*0.87*0.9</f>
        <v>10570.5</v>
      </c>
      <c r="L15" s="84">
        <f>'BAR BB| Open rates'!L15*0.87*0.9</f>
        <v>10257.300000000001</v>
      </c>
      <c r="M15" s="84">
        <f>'BAR BB| Open rates'!M15*0.87*0.9</f>
        <v>10570.5</v>
      </c>
      <c r="N15" s="84">
        <f>'BAR BB| Open rates'!N15*0.87*0.9</f>
        <v>9552.6</v>
      </c>
      <c r="O15" s="84">
        <f>'BAR BB| Open rates'!O15*0.87*0.9</f>
        <v>9552.6</v>
      </c>
      <c r="P15" s="84">
        <f>'BAR BB| Open rates'!P15*0.87*0.9</f>
        <v>10570.5</v>
      </c>
      <c r="Q15" s="84">
        <f>'BAR BB| Open rates'!Q15*0.87*0.9</f>
        <v>13702.5</v>
      </c>
      <c r="R15" s="84">
        <f>'BAR BB| Open rates'!R15*0.87*0.9</f>
        <v>17617.5</v>
      </c>
      <c r="S15" s="84">
        <f>'BAR BB| Open rates'!S15*0.87*0.9</f>
        <v>30458.7</v>
      </c>
      <c r="T15" s="84">
        <f>'BAR BB| Open rates'!T15*0.87*0.9</f>
        <v>32807.700000000004</v>
      </c>
      <c r="U15" s="84">
        <f>'BAR BB| Open rates'!U15*0.87*0.9</f>
        <v>37505.700000000004</v>
      </c>
      <c r="V15" s="84">
        <f>'BAR BB| Open rates'!V15*0.87*0.9</f>
        <v>37505.700000000004</v>
      </c>
      <c r="W15" s="84">
        <f>'BAR BB| Open rates'!W15*0.87*0.9</f>
        <v>37505.700000000004</v>
      </c>
      <c r="X15" s="84">
        <f>'BAR BB| Open rates'!X15*0.87*0.9</f>
        <v>30458.7</v>
      </c>
      <c r="Y15" s="84">
        <f>'BAR BB| Open rates'!Y15*0.87*0.9</f>
        <v>21845.7</v>
      </c>
      <c r="Z15" s="84">
        <f>'BAR BB| Open rates'!Z15*0.87*0.9</f>
        <v>16051.5</v>
      </c>
      <c r="AA15" s="84">
        <f>'BAR BB| Open rates'!AA15*0.87*0.9</f>
        <v>16051.5</v>
      </c>
      <c r="AB15" s="84">
        <f>'BAR BB| Open rates'!AB15*0.87*0.9</f>
        <v>16051.5</v>
      </c>
      <c r="AC15" s="84">
        <f>'BAR BB| Open rates'!AC15*0.87*0.9</f>
        <v>17617.5</v>
      </c>
      <c r="AD15" s="84">
        <f>'BAR BB| Open rates'!AD15*0.87*0.9</f>
        <v>19966.5</v>
      </c>
      <c r="AE15" s="84">
        <f>'BAR BB| Open rates'!AE15*0.87*0.9</f>
        <v>17617.5</v>
      </c>
      <c r="AF15" s="84">
        <f>'BAR BB| Open rates'!AF15*0.87*0.9</f>
        <v>19966.5</v>
      </c>
      <c r="AG15" s="84">
        <f>'BAR BB| Open rates'!AG15*0.87*0.9</f>
        <v>19966.5</v>
      </c>
      <c r="AH15" s="84">
        <f>'BAR BB| Open rates'!AH15*0.87*0.9</f>
        <v>17617.5</v>
      </c>
      <c r="AI15" s="84">
        <f>'BAR BB| Open rates'!AI15*0.87*0.9</f>
        <v>23098.5</v>
      </c>
      <c r="AJ15" s="84">
        <f>'BAR BB| Open rates'!AJ15*0.87*0.9</f>
        <v>23098.5</v>
      </c>
      <c r="AK15" s="84">
        <f>'BAR BB| Open rates'!AK15*0.87*0.9</f>
        <v>25447.5</v>
      </c>
      <c r="AL15" s="84">
        <f>'BAR BB| Open rates'!AL15*0.87*0.9</f>
        <v>23098.5</v>
      </c>
      <c r="AM15" s="84">
        <f>'BAR BB| Open rates'!AM15*0.87*0.9</f>
        <v>32494.5</v>
      </c>
      <c r="AN15" s="84">
        <f>'BAR BB| Open rates'!AN15*0.87*0.9</f>
        <v>33747.300000000003</v>
      </c>
      <c r="AO15" s="84">
        <f>'BAR BB| Open rates'!AO15*0.87*0.9</f>
        <v>33747.300000000003</v>
      </c>
      <c r="AP15" s="84">
        <f>'BAR BB| Open rates'!AP15*0.87*0.9</f>
        <v>33747.300000000003</v>
      </c>
      <c r="AQ15" s="84">
        <f>'BAR BB| Open rates'!AQ15*0.87*0.9</f>
        <v>17617.5</v>
      </c>
      <c r="AR15" s="84">
        <f>'BAR BB| Open rates'!AR15*0.87*0.9</f>
        <v>17617.5</v>
      </c>
      <c r="AS15" s="84">
        <f>'BAR BB| Open rates'!AS15*0.87*0.9</f>
        <v>16051.5</v>
      </c>
      <c r="AT15" s="84">
        <f>'BAR BB| Open rates'!AT15*0.87*0.9</f>
        <v>17617.5</v>
      </c>
      <c r="AU15" s="84">
        <f>'BAR BB| Open rates'!AU15*0.87*0.9</f>
        <v>16051.5</v>
      </c>
      <c r="AV15" s="84">
        <f>'BAR BB| Open rates'!AV15*0.87*0.9</f>
        <v>16051.5</v>
      </c>
      <c r="AW15" s="84">
        <f>'BAR BB| Open rates'!AW15*0.87*0.9</f>
        <v>16051.5</v>
      </c>
      <c r="AX15" s="84">
        <f>'BAR BB| Open rates'!AX15*0.87*0.9</f>
        <v>11353.5</v>
      </c>
      <c r="AY15" s="84">
        <f>'BAR BB| Open rates'!AY15*0.87*0.9</f>
        <v>9787.5</v>
      </c>
    </row>
    <row r="16" spans="1:51" s="14" customFormat="1" ht="12" customHeight="1" x14ac:dyDescent="0.2">
      <c r="A16" s="33" t="s">
        <v>160</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row>
    <row r="17" spans="1:51" s="14" customFormat="1" ht="12" customHeight="1" x14ac:dyDescent="0.2">
      <c r="A17" s="42" t="s">
        <v>159</v>
      </c>
      <c r="B17" s="84">
        <f>'BAR BB| Open rates'!B17*0.87*0.9</f>
        <v>14094</v>
      </c>
      <c r="C17" s="84">
        <f>'BAR BB| Open rates'!C17*0.87*0.9</f>
        <v>14094</v>
      </c>
      <c r="D17" s="84">
        <f>'BAR BB| Open rates'!D17*0.87*0.9</f>
        <v>10962</v>
      </c>
      <c r="E17" s="84">
        <f>'BAR BB| Open rates'!E17*0.87*0.9</f>
        <v>10648.800000000001</v>
      </c>
      <c r="F17" s="84">
        <f>'BAR BB| Open rates'!F17*0.87*0.9</f>
        <v>10648.800000000001</v>
      </c>
      <c r="G17" s="84">
        <f>'BAR BB| Open rates'!G17*0.87*0.9</f>
        <v>10962</v>
      </c>
      <c r="H17" s="84">
        <f>'BAR BB| Open rates'!H17*0.87*0.9</f>
        <v>10648.800000000001</v>
      </c>
      <c r="I17" s="84">
        <f>'BAR BB| Open rates'!I17*0.87*0.9</f>
        <v>10962</v>
      </c>
      <c r="J17" s="84">
        <f>'BAR BB| Open rates'!J17*0.87*0.9</f>
        <v>10648.800000000001</v>
      </c>
      <c r="K17" s="84">
        <f>'BAR BB| Open rates'!K17*0.87*0.9</f>
        <v>10962</v>
      </c>
      <c r="L17" s="84">
        <f>'BAR BB| Open rates'!L17*0.87*0.9</f>
        <v>10648.800000000001</v>
      </c>
      <c r="M17" s="84">
        <f>'BAR BB| Open rates'!M17*0.87*0.9</f>
        <v>10962</v>
      </c>
      <c r="N17" s="84">
        <f>'BAR BB| Open rates'!N17*0.87*0.9</f>
        <v>9944.1</v>
      </c>
      <c r="O17" s="84">
        <f>'BAR BB| Open rates'!O17*0.87*0.9</f>
        <v>9944.1</v>
      </c>
      <c r="P17" s="84">
        <f>'BAR BB| Open rates'!P17*0.87*0.9</f>
        <v>10962</v>
      </c>
      <c r="Q17" s="84">
        <f>'BAR BB| Open rates'!Q17*0.87*0.9</f>
        <v>14094</v>
      </c>
      <c r="R17" s="84">
        <f>'BAR BB| Open rates'!R17*0.87*0.9</f>
        <v>18009</v>
      </c>
      <c r="S17" s="84">
        <f>'BAR BB| Open rates'!S17*0.87*0.9</f>
        <v>32024.7</v>
      </c>
      <c r="T17" s="84">
        <f>'BAR BB| Open rates'!T17*0.87*0.9</f>
        <v>34373.700000000004</v>
      </c>
      <c r="U17" s="84">
        <f>'BAR BB| Open rates'!U17*0.87*0.9</f>
        <v>39071.700000000004</v>
      </c>
      <c r="V17" s="84">
        <f>'BAR BB| Open rates'!V17*0.87*0.9</f>
        <v>39071.700000000004</v>
      </c>
      <c r="W17" s="84">
        <f>'BAR BB| Open rates'!W17*0.87*0.9</f>
        <v>39071.700000000004</v>
      </c>
      <c r="X17" s="84">
        <f>'BAR BB| Open rates'!X17*0.87*0.9</f>
        <v>32024.7</v>
      </c>
      <c r="Y17" s="84">
        <f>'BAR BB| Open rates'!Y17*0.87*0.9</f>
        <v>23411.7</v>
      </c>
      <c r="Z17" s="84">
        <f>'BAR BB| Open rates'!Z17*0.87*0.9</f>
        <v>17617.5</v>
      </c>
      <c r="AA17" s="84">
        <f>'BAR BB| Open rates'!AA17*0.87*0.9</f>
        <v>17617.5</v>
      </c>
      <c r="AB17" s="84">
        <f>'BAR BB| Open rates'!AB17*0.87*0.9</f>
        <v>17617.5</v>
      </c>
      <c r="AC17" s="84">
        <f>'BAR BB| Open rates'!AC17*0.87*0.9</f>
        <v>19183.5</v>
      </c>
      <c r="AD17" s="84">
        <f>'BAR BB| Open rates'!AD17*0.87*0.9</f>
        <v>21532.5</v>
      </c>
      <c r="AE17" s="84">
        <f>'BAR BB| Open rates'!AE17*0.87*0.9</f>
        <v>19183.5</v>
      </c>
      <c r="AF17" s="84">
        <f>'BAR BB| Open rates'!AF17*0.87*0.9</f>
        <v>21532.5</v>
      </c>
      <c r="AG17" s="84">
        <f>'BAR BB| Open rates'!AG17*0.87*0.9</f>
        <v>21532.5</v>
      </c>
      <c r="AH17" s="84">
        <f>'BAR BB| Open rates'!AH17*0.87*0.9</f>
        <v>19183.5</v>
      </c>
      <c r="AI17" s="84">
        <f>'BAR BB| Open rates'!AI17*0.87*0.9</f>
        <v>24664.5</v>
      </c>
      <c r="AJ17" s="84">
        <f>'BAR BB| Open rates'!AJ17*0.87*0.9</f>
        <v>24664.5</v>
      </c>
      <c r="AK17" s="84">
        <f>'BAR BB| Open rates'!AK17*0.87*0.9</f>
        <v>27013.5</v>
      </c>
      <c r="AL17" s="84">
        <f>'BAR BB| Open rates'!AL17*0.87*0.9</f>
        <v>24664.5</v>
      </c>
      <c r="AM17" s="84">
        <f>'BAR BB| Open rates'!AM17*0.87*0.9</f>
        <v>34060.5</v>
      </c>
      <c r="AN17" s="84">
        <f>'BAR BB| Open rates'!AN17*0.87*0.9</f>
        <v>35313.300000000003</v>
      </c>
      <c r="AO17" s="84">
        <f>'BAR BB| Open rates'!AO17*0.87*0.9</f>
        <v>35313.300000000003</v>
      </c>
      <c r="AP17" s="84">
        <f>'BAR BB| Open rates'!AP17*0.87*0.9</f>
        <v>35313.300000000003</v>
      </c>
      <c r="AQ17" s="84">
        <f>'BAR BB| Open rates'!AQ17*0.87*0.9</f>
        <v>19183.5</v>
      </c>
      <c r="AR17" s="84">
        <f>'BAR BB| Open rates'!AR17*0.87*0.9</f>
        <v>19183.5</v>
      </c>
      <c r="AS17" s="84">
        <f>'BAR BB| Open rates'!AS17*0.87*0.9</f>
        <v>17617.5</v>
      </c>
      <c r="AT17" s="84">
        <f>'BAR BB| Open rates'!AT17*0.87*0.9</f>
        <v>19183.5</v>
      </c>
      <c r="AU17" s="84">
        <f>'BAR BB| Open rates'!AU17*0.87*0.9</f>
        <v>17617.5</v>
      </c>
      <c r="AV17" s="84">
        <f>'BAR BB| Open rates'!AV17*0.87*0.9</f>
        <v>17617.5</v>
      </c>
      <c r="AW17" s="84">
        <f>'BAR BB| Open rates'!AW17*0.87*0.9</f>
        <v>17617.5</v>
      </c>
      <c r="AX17" s="84">
        <f>'BAR BB| Open rates'!AX17*0.87*0.9</f>
        <v>12919.5</v>
      </c>
      <c r="AY17" s="84">
        <f>'BAR BB| Open rates'!AY17*0.87*0.9</f>
        <v>11353.5</v>
      </c>
    </row>
    <row r="18" spans="1:51" s="14" customFormat="1" ht="12" customHeight="1" x14ac:dyDescent="0.2">
      <c r="A18" s="33" t="s">
        <v>56</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row>
    <row r="19" spans="1:51" s="14" customFormat="1" ht="12" customHeight="1" x14ac:dyDescent="0.2">
      <c r="A19" s="42" t="s">
        <v>8</v>
      </c>
      <c r="B19" s="84">
        <f>'BAR BB| Open rates'!B19*0.87*0.9</f>
        <v>15581.7</v>
      </c>
      <c r="C19" s="84">
        <f>'BAR BB| Open rates'!C19*0.87*0.9</f>
        <v>15581.7</v>
      </c>
      <c r="D19" s="84">
        <f>'BAR BB| Open rates'!D19*0.87*0.9</f>
        <v>12449.7</v>
      </c>
      <c r="E19" s="84">
        <f>'BAR BB| Open rates'!E19*0.87*0.9</f>
        <v>12136.5</v>
      </c>
      <c r="F19" s="84">
        <f>'BAR BB| Open rates'!F19*0.87*0.9</f>
        <v>12136.5</v>
      </c>
      <c r="G19" s="84">
        <f>'BAR BB| Open rates'!G19*0.87*0.9</f>
        <v>12449.7</v>
      </c>
      <c r="H19" s="84">
        <f>'BAR BB| Open rates'!H19*0.87*0.9</f>
        <v>12136.5</v>
      </c>
      <c r="I19" s="84">
        <f>'BAR BB| Open rates'!I19*0.87*0.9</f>
        <v>12449.7</v>
      </c>
      <c r="J19" s="84">
        <f>'BAR BB| Open rates'!J19*0.87*0.9</f>
        <v>12136.5</v>
      </c>
      <c r="K19" s="84">
        <f>'BAR BB| Open rates'!K19*0.87*0.9</f>
        <v>12449.7</v>
      </c>
      <c r="L19" s="84">
        <f>'BAR BB| Open rates'!L19*0.87*0.9</f>
        <v>12136.5</v>
      </c>
      <c r="M19" s="84">
        <f>'BAR BB| Open rates'!M19*0.87*0.9</f>
        <v>12449.7</v>
      </c>
      <c r="N19" s="84">
        <f>'BAR BB| Open rates'!N19*0.87*0.9</f>
        <v>11431.800000000001</v>
      </c>
      <c r="O19" s="84">
        <f>'BAR BB| Open rates'!O19*0.87*0.9</f>
        <v>11431.800000000001</v>
      </c>
      <c r="P19" s="84">
        <f>'BAR BB| Open rates'!P19*0.87*0.9</f>
        <v>12449.7</v>
      </c>
      <c r="Q19" s="84">
        <f>'BAR BB| Open rates'!Q19*0.87*0.9</f>
        <v>15581.7</v>
      </c>
      <c r="R19" s="84">
        <f>'BAR BB| Open rates'!R19*0.87*0.9</f>
        <v>19496.7</v>
      </c>
      <c r="S19" s="84">
        <f>'BAR BB| Open rates'!S19*0.87*0.9</f>
        <v>52382.700000000004</v>
      </c>
      <c r="T19" s="84">
        <f>'BAR BB| Open rates'!T19*0.87*0.9</f>
        <v>54731.700000000004</v>
      </c>
      <c r="U19" s="84">
        <f>'BAR BB| Open rates'!U19*0.87*0.9</f>
        <v>59429.700000000004</v>
      </c>
      <c r="V19" s="84">
        <f>'BAR BB| Open rates'!V19*0.87*0.9</f>
        <v>59429.700000000004</v>
      </c>
      <c r="W19" s="84">
        <f>'BAR BB| Open rates'!W19*0.87*0.9</f>
        <v>59429.700000000004</v>
      </c>
      <c r="X19" s="84">
        <f>'BAR BB| Open rates'!X19*0.87*0.9</f>
        <v>52382.700000000004</v>
      </c>
      <c r="Y19" s="84">
        <f>'BAR BB| Open rates'!Y19*0.87*0.9</f>
        <v>43769.700000000004</v>
      </c>
      <c r="Z19" s="84">
        <f>'BAR BB| Open rates'!Z19*0.87*0.9</f>
        <v>28109.7</v>
      </c>
      <c r="AA19" s="84">
        <f>'BAR BB| Open rates'!AA19*0.87*0.9</f>
        <v>28109.7</v>
      </c>
      <c r="AB19" s="84">
        <f>'BAR BB| Open rates'!AB19*0.87*0.9</f>
        <v>28109.7</v>
      </c>
      <c r="AC19" s="84">
        <f>'BAR BB| Open rates'!AC19*0.87*0.9</f>
        <v>29675.7</v>
      </c>
      <c r="AD19" s="84">
        <f>'BAR BB| Open rates'!AD19*0.87*0.9</f>
        <v>32024.7</v>
      </c>
      <c r="AE19" s="84">
        <f>'BAR BB| Open rates'!AE19*0.87*0.9</f>
        <v>29675.7</v>
      </c>
      <c r="AF19" s="84">
        <f>'BAR BB| Open rates'!AF19*0.87*0.9</f>
        <v>32024.7</v>
      </c>
      <c r="AG19" s="84">
        <f>'BAR BB| Open rates'!AG19*0.87*0.9</f>
        <v>32024.7</v>
      </c>
      <c r="AH19" s="84">
        <f>'BAR BB| Open rates'!AH19*0.87*0.9</f>
        <v>29675.7</v>
      </c>
      <c r="AI19" s="84">
        <f>'BAR BB| Open rates'!AI19*0.87*0.9</f>
        <v>41420.700000000004</v>
      </c>
      <c r="AJ19" s="84">
        <f>'BAR BB| Open rates'!AJ19*0.87*0.9</f>
        <v>41420.700000000004</v>
      </c>
      <c r="AK19" s="84">
        <f>'BAR BB| Open rates'!AK19*0.87*0.9</f>
        <v>43769.700000000004</v>
      </c>
      <c r="AL19" s="84">
        <f>'BAR BB| Open rates'!AL19*0.87*0.9</f>
        <v>41420.700000000004</v>
      </c>
      <c r="AM19" s="84">
        <f>'BAR BB| Open rates'!AM19*0.87*0.9</f>
        <v>50816.700000000004</v>
      </c>
      <c r="AN19" s="84">
        <f>'BAR BB| Open rates'!AN19*0.87*0.9</f>
        <v>52069.5</v>
      </c>
      <c r="AO19" s="84">
        <f>'BAR BB| Open rates'!AO19*0.87*0.9</f>
        <v>52069.5</v>
      </c>
      <c r="AP19" s="84">
        <f>'BAR BB| Open rates'!AP19*0.87*0.9</f>
        <v>52069.5</v>
      </c>
      <c r="AQ19" s="84">
        <f>'BAR BB| Open rates'!AQ19*0.87*0.9</f>
        <v>29675.7</v>
      </c>
      <c r="AR19" s="84">
        <f>'BAR BB| Open rates'!AR19*0.87*0.9</f>
        <v>29675.7</v>
      </c>
      <c r="AS19" s="84">
        <f>'BAR BB| Open rates'!AS19*0.87*0.9</f>
        <v>28109.7</v>
      </c>
      <c r="AT19" s="84">
        <f>'BAR BB| Open rates'!AT19*0.87*0.9</f>
        <v>29675.7</v>
      </c>
      <c r="AU19" s="84">
        <f>'BAR BB| Open rates'!AU19*0.87*0.9</f>
        <v>28109.7</v>
      </c>
      <c r="AV19" s="84">
        <f>'BAR BB| Open rates'!AV19*0.87*0.9</f>
        <v>28109.7</v>
      </c>
      <c r="AW19" s="84">
        <f>'BAR BB| Open rates'!AW19*0.87*0.9</f>
        <v>28109.7</v>
      </c>
      <c r="AX19" s="84">
        <f>'BAR BB| Open rates'!AX19*0.87*0.9</f>
        <v>23411.7</v>
      </c>
      <c r="AY19" s="84">
        <f>'BAR BB| Open rates'!AY19*0.87*0.9</f>
        <v>21845.7</v>
      </c>
    </row>
    <row r="20" spans="1:51" s="14" customFormat="1" ht="12" customHeight="1" x14ac:dyDescent="0.2">
      <c r="A20" s="33" t="s">
        <v>57</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row>
    <row r="21" spans="1:51" s="14" customFormat="1" ht="12" customHeight="1" x14ac:dyDescent="0.2">
      <c r="A21" s="42" t="s">
        <v>8</v>
      </c>
      <c r="B21" s="84">
        <f>'BAR BB| Open rates'!B21*0.87*0.9</f>
        <v>20279.7</v>
      </c>
      <c r="C21" s="84">
        <f>'BAR BB| Open rates'!C21*0.87*0.9</f>
        <v>20279.7</v>
      </c>
      <c r="D21" s="84">
        <f>'BAR BB| Open rates'!D21*0.87*0.9</f>
        <v>17147.7</v>
      </c>
      <c r="E21" s="84">
        <f>'BAR BB| Open rates'!E21*0.87*0.9</f>
        <v>16834.5</v>
      </c>
      <c r="F21" s="84">
        <f>'BAR BB| Open rates'!F21*0.87*0.9</f>
        <v>16834.5</v>
      </c>
      <c r="G21" s="84">
        <f>'BAR BB| Open rates'!G21*0.87*0.9</f>
        <v>17147.7</v>
      </c>
      <c r="H21" s="84">
        <f>'BAR BB| Open rates'!H21*0.87*0.9</f>
        <v>16834.5</v>
      </c>
      <c r="I21" s="84">
        <f>'BAR BB| Open rates'!I21*0.87*0.9</f>
        <v>17147.7</v>
      </c>
      <c r="J21" s="84">
        <f>'BAR BB| Open rates'!J21*0.87*0.9</f>
        <v>16834.5</v>
      </c>
      <c r="K21" s="84">
        <f>'BAR BB| Open rates'!K21*0.87*0.9</f>
        <v>17147.7</v>
      </c>
      <c r="L21" s="84">
        <f>'BAR BB| Open rates'!L21*0.87*0.9</f>
        <v>16834.5</v>
      </c>
      <c r="M21" s="84">
        <f>'BAR BB| Open rates'!M21*0.87*0.9</f>
        <v>17147.7</v>
      </c>
      <c r="N21" s="84">
        <f>'BAR BB| Open rates'!N21*0.87*0.9</f>
        <v>16129.800000000001</v>
      </c>
      <c r="O21" s="84">
        <f>'BAR BB| Open rates'!O21*0.87*0.9</f>
        <v>16129.800000000001</v>
      </c>
      <c r="P21" s="84">
        <f>'BAR BB| Open rates'!P21*0.87*0.9</f>
        <v>17147.7</v>
      </c>
      <c r="Q21" s="84">
        <f>'BAR BB| Open rates'!Q21*0.87*0.9</f>
        <v>20279.7</v>
      </c>
      <c r="R21" s="84">
        <f>'BAR BB| Open rates'!R21*0.87*0.9</f>
        <v>24194.7</v>
      </c>
      <c r="S21" s="84">
        <f>'BAR BB| Open rates'!S21*0.87*0.9</f>
        <v>57080.700000000004</v>
      </c>
      <c r="T21" s="84">
        <f>'BAR BB| Open rates'!T21*0.87*0.9</f>
        <v>59429.700000000004</v>
      </c>
      <c r="U21" s="84">
        <f>'BAR BB| Open rates'!U21*0.87*0.9</f>
        <v>64127.700000000004</v>
      </c>
      <c r="V21" s="84">
        <f>'BAR BB| Open rates'!V21*0.87*0.9</f>
        <v>64127.700000000004</v>
      </c>
      <c r="W21" s="84">
        <f>'BAR BB| Open rates'!W21*0.87*0.9</f>
        <v>64127.700000000004</v>
      </c>
      <c r="X21" s="84">
        <f>'BAR BB| Open rates'!X21*0.87*0.9</f>
        <v>57080.700000000004</v>
      </c>
      <c r="Y21" s="84">
        <f>'BAR BB| Open rates'!Y21*0.87*0.9</f>
        <v>48467.700000000004</v>
      </c>
      <c r="Z21" s="84">
        <f>'BAR BB| Open rates'!Z21*0.87*0.9</f>
        <v>35939.700000000004</v>
      </c>
      <c r="AA21" s="84">
        <f>'BAR BB| Open rates'!AA21*0.87*0.9</f>
        <v>35939.700000000004</v>
      </c>
      <c r="AB21" s="84">
        <f>'BAR BB| Open rates'!AB21*0.87*0.9</f>
        <v>35939.700000000004</v>
      </c>
      <c r="AC21" s="84">
        <f>'BAR BB| Open rates'!AC21*0.87*0.9</f>
        <v>37505.700000000004</v>
      </c>
      <c r="AD21" s="84">
        <f>'BAR BB| Open rates'!AD21*0.87*0.9</f>
        <v>39854.700000000004</v>
      </c>
      <c r="AE21" s="84">
        <f>'BAR BB| Open rates'!AE21*0.87*0.9</f>
        <v>37505.700000000004</v>
      </c>
      <c r="AF21" s="84">
        <f>'BAR BB| Open rates'!AF21*0.87*0.9</f>
        <v>39854.700000000004</v>
      </c>
      <c r="AG21" s="84">
        <f>'BAR BB| Open rates'!AG21*0.87*0.9</f>
        <v>39854.700000000004</v>
      </c>
      <c r="AH21" s="84">
        <f>'BAR BB| Open rates'!AH21*0.87*0.9</f>
        <v>37505.700000000004</v>
      </c>
      <c r="AI21" s="84">
        <f>'BAR BB| Open rates'!AI21*0.87*0.9</f>
        <v>45335.700000000004</v>
      </c>
      <c r="AJ21" s="84">
        <f>'BAR BB| Open rates'!AJ21*0.87*0.9</f>
        <v>45335.700000000004</v>
      </c>
      <c r="AK21" s="84">
        <f>'BAR BB| Open rates'!AK21*0.87*0.9</f>
        <v>47684.700000000004</v>
      </c>
      <c r="AL21" s="84">
        <f>'BAR BB| Open rates'!AL21*0.87*0.9</f>
        <v>45335.700000000004</v>
      </c>
      <c r="AM21" s="84">
        <f>'BAR BB| Open rates'!AM21*0.87*0.9</f>
        <v>54731.700000000004</v>
      </c>
      <c r="AN21" s="84">
        <f>'BAR BB| Open rates'!AN21*0.87*0.9</f>
        <v>55984.5</v>
      </c>
      <c r="AO21" s="84">
        <f>'BAR BB| Open rates'!AO21*0.87*0.9</f>
        <v>55984.5</v>
      </c>
      <c r="AP21" s="84">
        <f>'BAR BB| Open rates'!AP21*0.87*0.9</f>
        <v>55984.5</v>
      </c>
      <c r="AQ21" s="84">
        <f>'BAR BB| Open rates'!AQ21*0.87*0.9</f>
        <v>37505.700000000004</v>
      </c>
      <c r="AR21" s="84">
        <f>'BAR BB| Open rates'!AR21*0.87*0.9</f>
        <v>37505.700000000004</v>
      </c>
      <c r="AS21" s="84">
        <f>'BAR BB| Open rates'!AS21*0.87*0.9</f>
        <v>35939.700000000004</v>
      </c>
      <c r="AT21" s="84">
        <f>'BAR BB| Open rates'!AT21*0.87*0.9</f>
        <v>37505.700000000004</v>
      </c>
      <c r="AU21" s="84">
        <f>'BAR BB| Open rates'!AU21*0.87*0.9</f>
        <v>35939.700000000004</v>
      </c>
      <c r="AV21" s="84">
        <f>'BAR BB| Open rates'!AV21*0.87*0.9</f>
        <v>35939.700000000004</v>
      </c>
      <c r="AW21" s="84">
        <f>'BAR BB| Open rates'!AW21*0.87*0.9</f>
        <v>35939.700000000004</v>
      </c>
      <c r="AX21" s="84">
        <f>'BAR BB| Open rates'!AX21*0.87*0.9</f>
        <v>31241.7</v>
      </c>
      <c r="AY21" s="84">
        <f>'BAR BB| Open rates'!AY21*0.87*0.9</f>
        <v>29675.7</v>
      </c>
    </row>
    <row r="22" spans="1:51" s="14" customFormat="1" ht="12" hidden="1" customHeight="1" x14ac:dyDescent="0.2">
      <c r="A22" s="134" t="s">
        <v>158</v>
      </c>
    </row>
    <row r="23" spans="1:51" s="14" customFormat="1" ht="12" hidden="1" customHeight="1" x14ac:dyDescent="0.2">
      <c r="A23" s="42" t="s">
        <v>8</v>
      </c>
    </row>
    <row r="24" spans="1:51" s="14" customFormat="1" ht="12" customHeight="1" x14ac:dyDescent="0.2">
      <c r="A24" s="123"/>
    </row>
    <row r="25" spans="1:51" s="14" customFormat="1" ht="12" customHeight="1" x14ac:dyDescent="0.2">
      <c r="A25" s="223" t="s">
        <v>157</v>
      </c>
    </row>
    <row r="26" spans="1:51" s="14" customFormat="1" ht="12" customHeight="1" x14ac:dyDescent="0.2">
      <c r="A26" s="223"/>
    </row>
    <row r="27" spans="1:51" s="14" customFormat="1" ht="12" customHeight="1" x14ac:dyDescent="0.2">
      <c r="A27" s="223"/>
    </row>
    <row r="28" spans="1:51" s="14" customFormat="1" ht="12" customHeight="1" x14ac:dyDescent="0.2">
      <c r="A28" s="20"/>
    </row>
    <row r="29" spans="1:51" customFormat="1" ht="12.75" x14ac:dyDescent="0.2">
      <c r="A29" s="139" t="s">
        <v>80</v>
      </c>
    </row>
    <row r="30" spans="1:51" s="31" customFormat="1" ht="36" customHeight="1" x14ac:dyDescent="0.2">
      <c r="A30" s="210" t="s">
        <v>275</v>
      </c>
    </row>
    <row r="31" spans="1:51" customFormat="1" ht="36" customHeight="1" x14ac:dyDescent="0.2">
      <c r="A31" s="150" t="s">
        <v>276</v>
      </c>
    </row>
    <row r="32" spans="1:51" customFormat="1" ht="12.75" x14ac:dyDescent="0.2">
      <c r="A32" s="1"/>
    </row>
    <row r="33" spans="1:1" customFormat="1" ht="12.75" x14ac:dyDescent="0.2">
      <c r="A33" s="137" t="s">
        <v>58</v>
      </c>
    </row>
    <row r="34" spans="1:1" s="13" customFormat="1" ht="35.25" customHeight="1" x14ac:dyDescent="0.2">
      <c r="A34" s="150" t="s">
        <v>163</v>
      </c>
    </row>
    <row r="35" spans="1:1" s="13" customFormat="1" ht="35.25" customHeight="1" x14ac:dyDescent="0.2">
      <c r="A35" s="150" t="s">
        <v>188</v>
      </c>
    </row>
    <row r="36" spans="1:1" s="13" customFormat="1" ht="35.25" customHeight="1" x14ac:dyDescent="0.2">
      <c r="A36" s="150" t="s">
        <v>164</v>
      </c>
    </row>
    <row r="37" spans="1:1" s="13" customFormat="1" ht="13.5" customHeight="1" x14ac:dyDescent="0.2">
      <c r="A37" s="150" t="s">
        <v>165</v>
      </c>
    </row>
    <row r="38" spans="1:1" s="13" customFormat="1" ht="35.25" customHeight="1" x14ac:dyDescent="0.2">
      <c r="A38" s="150" t="s">
        <v>162</v>
      </c>
    </row>
    <row r="39" spans="1:1" s="13" customFormat="1" ht="35.25" customHeight="1" x14ac:dyDescent="0.2">
      <c r="A39" s="145" t="s">
        <v>173</v>
      </c>
    </row>
    <row r="40" spans="1:1" ht="12" customHeight="1" x14ac:dyDescent="0.2">
      <c r="A40" s="151"/>
    </row>
    <row r="41" spans="1:1" x14ac:dyDescent="0.2">
      <c r="A41" s="140" t="s">
        <v>80</v>
      </c>
    </row>
    <row r="42" spans="1:1" ht="12" customHeight="1" x14ac:dyDescent="0.2">
      <c r="A42" s="252" t="s">
        <v>152</v>
      </c>
    </row>
    <row r="43" spans="1:1" x14ac:dyDescent="0.2">
      <c r="A43" s="253"/>
    </row>
    <row r="45" spans="1:1" x14ac:dyDescent="0.2">
      <c r="A45" s="141" t="s">
        <v>65</v>
      </c>
    </row>
    <row r="46" spans="1:1" ht="84" x14ac:dyDescent="0.2">
      <c r="A46" s="142" t="s">
        <v>81</v>
      </c>
    </row>
  </sheetData>
  <mergeCells count="2">
    <mergeCell ref="A25:A27"/>
    <mergeCell ref="A42:A43"/>
  </mergeCells>
  <pageMargins left="0.7" right="0.7" top="0.75" bottom="0.75" header="0.3" footer="0.3"/>
  <pageSetup paperSize="9"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46"/>
  <sheetViews>
    <sheetView zoomScaleNormal="100" workbookViewId="0">
      <pane xSplit="1" topLeftCell="B1" activePane="topRight" state="frozen"/>
      <selection activeCell="BE26" sqref="BE26:BE27"/>
      <selection pane="topRight" activeCell="C10" sqref="C10"/>
    </sheetView>
  </sheetViews>
  <sheetFormatPr defaultColWidth="10.28515625" defaultRowHeight="12" x14ac:dyDescent="0.2"/>
  <cols>
    <col min="1" max="1" width="42.28515625" style="1" customWidth="1"/>
    <col min="2" max="13" width="10.28515625" style="2"/>
    <col min="14" max="18" width="10.28515625" style="2" customWidth="1"/>
    <col min="19" max="22" width="10.28515625" style="2" hidden="1" customWidth="1"/>
    <col min="23" max="25" width="0" style="2" hidden="1" customWidth="1"/>
    <col min="26" max="16384" width="10.28515625" style="2"/>
  </cols>
  <sheetData>
    <row r="1" spans="1:51" s="5" customFormat="1" ht="25.5" customHeight="1" x14ac:dyDescent="0.2">
      <c r="A1" s="47" t="s">
        <v>50</v>
      </c>
    </row>
    <row r="2" spans="1:51" s="5" customFormat="1" ht="12.75" x14ac:dyDescent="0.2">
      <c r="A2" s="6" t="s">
        <v>187</v>
      </c>
    </row>
    <row r="3" spans="1:51" s="11" customFormat="1" ht="28.5" customHeight="1" x14ac:dyDescent="0.2">
      <c r="A3" s="74" t="s">
        <v>52</v>
      </c>
      <c r="B3" s="73">
        <f>'BAR BB| Open rates'!B3</f>
        <v>45595</v>
      </c>
      <c r="C3" s="73">
        <f>'BAR BB| Open rates'!C3</f>
        <v>45597</v>
      </c>
      <c r="D3" s="73">
        <f>'BAR BB| Open rates'!D3</f>
        <v>45599</v>
      </c>
      <c r="E3" s="73">
        <f>'BAR BB| Open rates'!E3</f>
        <v>45600</v>
      </c>
      <c r="F3" s="73">
        <f>'BAR BB| Open rates'!F3</f>
        <v>45601</v>
      </c>
      <c r="G3" s="73">
        <f>'BAR BB| Open rates'!G3</f>
        <v>45604</v>
      </c>
      <c r="H3" s="73">
        <f>'BAR BB| Open rates'!H3</f>
        <v>45606</v>
      </c>
      <c r="I3" s="73">
        <f>'BAR BB| Open rates'!I3</f>
        <v>45611</v>
      </c>
      <c r="J3" s="73">
        <f>'BAR BB| Open rates'!J3</f>
        <v>45613</v>
      </c>
      <c r="K3" s="73">
        <f>'BAR BB| Open rates'!K3</f>
        <v>45618</v>
      </c>
      <c r="L3" s="73">
        <f>'BAR BB| Open rates'!L3</f>
        <v>45620</v>
      </c>
      <c r="M3" s="73">
        <f>'BAR BB| Open rates'!M3</f>
        <v>45625</v>
      </c>
      <c r="N3" s="73">
        <f>'BAR BB| Open rates'!N3</f>
        <v>45627</v>
      </c>
      <c r="O3" s="73">
        <f>'BAR BB| Open rates'!O3</f>
        <v>45628</v>
      </c>
      <c r="P3" s="73">
        <f>'BAR BB| Open rates'!P3</f>
        <v>45639</v>
      </c>
      <c r="Q3" s="73">
        <f>'BAR BB| Open rates'!Q3</f>
        <v>45646</v>
      </c>
      <c r="R3" s="73">
        <f>'BAR BB| Open rates'!R3</f>
        <v>45653</v>
      </c>
      <c r="S3" s="73">
        <f>'BAR BB| Open rates'!S3</f>
        <v>45655</v>
      </c>
      <c r="T3" s="73">
        <f>'BAR BB| Open rates'!T3</f>
        <v>45656</v>
      </c>
      <c r="U3" s="73">
        <f>'BAR BB| Open rates'!U3</f>
        <v>45658</v>
      </c>
      <c r="V3" s="73">
        <f>'BAR BB| Open rates'!V3</f>
        <v>45660</v>
      </c>
      <c r="W3" s="73">
        <f>'BAR BB| Open rates'!W3</f>
        <v>45663</v>
      </c>
      <c r="X3" s="73">
        <f>'BAR BB| Open rates'!X3</f>
        <v>45664</v>
      </c>
      <c r="Y3" s="73">
        <f>'BAR BB| Open rates'!Y3</f>
        <v>45665</v>
      </c>
      <c r="Z3" s="73">
        <f>'BAR BB| Open rates'!Z3</f>
        <v>45666</v>
      </c>
      <c r="AA3" s="73">
        <f>'BAR BB| Open rates'!AA3</f>
        <v>45670</v>
      </c>
      <c r="AB3" s="73">
        <f>'BAR BB| Open rates'!AB3</f>
        <v>45674</v>
      </c>
      <c r="AC3" s="73">
        <f>'BAR BB| Open rates'!AC3</f>
        <v>45676</v>
      </c>
      <c r="AD3" s="73">
        <f>'BAR BB| Open rates'!AD3</f>
        <v>45681</v>
      </c>
      <c r="AE3" s="73">
        <f>'BAR BB| Open rates'!AE3</f>
        <v>45683</v>
      </c>
      <c r="AF3" s="73">
        <f>'BAR BB| Open rates'!AF3</f>
        <v>45688</v>
      </c>
      <c r="AG3" s="73">
        <f>'BAR BB| Open rates'!AG3</f>
        <v>45689</v>
      </c>
      <c r="AH3" s="73">
        <f>'BAR BB| Open rates'!AH3</f>
        <v>45690</v>
      </c>
      <c r="AI3" s="73">
        <f>'BAR BB| Open rates'!AI3</f>
        <v>45691</v>
      </c>
      <c r="AJ3" s="73">
        <f>'BAR BB| Open rates'!AJ3</f>
        <v>45692</v>
      </c>
      <c r="AK3" s="73">
        <f>'BAR BB| Open rates'!AK3</f>
        <v>45695</v>
      </c>
      <c r="AL3" s="73">
        <f>'BAR BB| Open rates'!AL3</f>
        <v>45697</v>
      </c>
      <c r="AM3" s="73">
        <f>'BAR BB| Open rates'!AM3</f>
        <v>45702</v>
      </c>
      <c r="AN3" s="73">
        <f>'BAR BB| Open rates'!AN3</f>
        <v>45708</v>
      </c>
      <c r="AO3" s="73">
        <f>'BAR BB| Open rates'!AO3</f>
        <v>45709</v>
      </c>
      <c r="AP3" s="73">
        <f>'BAR BB| Open rates'!AP3</f>
        <v>45712</v>
      </c>
      <c r="AQ3" s="73">
        <f>'BAR BB| Open rates'!AQ3</f>
        <v>45714</v>
      </c>
      <c r="AR3" s="73">
        <f>'BAR BB| Open rates'!AR3</f>
        <v>45717</v>
      </c>
      <c r="AS3" s="73">
        <f>'BAR BB| Open rates'!AS3</f>
        <v>45718</v>
      </c>
      <c r="AT3" s="73">
        <f>'BAR BB| Open rates'!AT3</f>
        <v>45723</v>
      </c>
      <c r="AU3" s="73">
        <f>'BAR BB| Open rates'!AU3</f>
        <v>45725</v>
      </c>
      <c r="AV3" s="73">
        <f>'BAR BB| Open rates'!AV3</f>
        <v>45727</v>
      </c>
      <c r="AW3" s="73">
        <f>'BAR BB| Open rates'!AW3</f>
        <v>45730</v>
      </c>
      <c r="AX3" s="73">
        <f>'BAR BB| Open rates'!AX3</f>
        <v>45732</v>
      </c>
      <c r="AY3" s="73">
        <f>'BAR BB| Open rates'!AY3</f>
        <v>45746</v>
      </c>
    </row>
    <row r="4" spans="1:51" s="11" customFormat="1" ht="28.5" customHeight="1" x14ac:dyDescent="0.2">
      <c r="A4" s="8"/>
      <c r="B4" s="73">
        <f>'BAR BB| Open rates'!B4</f>
        <v>45596</v>
      </c>
      <c r="C4" s="73">
        <f>'BAR BB| Open rates'!C4</f>
        <v>45598</v>
      </c>
      <c r="D4" s="73">
        <f>'BAR BB| Open rates'!D4</f>
        <v>45599</v>
      </c>
      <c r="E4" s="73">
        <f>'BAR BB| Open rates'!E4</f>
        <v>45600</v>
      </c>
      <c r="F4" s="73">
        <f>'BAR BB| Open rates'!F4</f>
        <v>45603</v>
      </c>
      <c r="G4" s="73">
        <f>'BAR BB| Open rates'!G4</f>
        <v>45605</v>
      </c>
      <c r="H4" s="73">
        <f>'BAR BB| Open rates'!H4</f>
        <v>45610</v>
      </c>
      <c r="I4" s="73">
        <f>'BAR BB| Open rates'!I4</f>
        <v>45612</v>
      </c>
      <c r="J4" s="73">
        <f>'BAR BB| Open rates'!J4</f>
        <v>45617</v>
      </c>
      <c r="K4" s="73">
        <f>'BAR BB| Open rates'!K4</f>
        <v>45619</v>
      </c>
      <c r="L4" s="73">
        <f>'BAR BB| Open rates'!L4</f>
        <v>45624</v>
      </c>
      <c r="M4" s="73">
        <f>'BAR BB| Open rates'!M4</f>
        <v>45626</v>
      </c>
      <c r="N4" s="73">
        <f>'BAR BB| Open rates'!N4</f>
        <v>45627</v>
      </c>
      <c r="O4" s="73">
        <f>'BAR BB| Open rates'!O4</f>
        <v>45638</v>
      </c>
      <c r="P4" s="73">
        <f>'BAR BB| Open rates'!P4</f>
        <v>45645</v>
      </c>
      <c r="Q4" s="73">
        <f>'BAR BB| Open rates'!Q4</f>
        <v>45652</v>
      </c>
      <c r="R4" s="73">
        <f>'BAR BB| Open rates'!R4</f>
        <v>45654</v>
      </c>
      <c r="S4" s="73">
        <f>'BAR BB| Open rates'!S4</f>
        <v>45655</v>
      </c>
      <c r="T4" s="73">
        <f>'BAR BB| Open rates'!T4</f>
        <v>45657</v>
      </c>
      <c r="U4" s="73">
        <f>'BAR BB| Open rates'!U4</f>
        <v>45659</v>
      </c>
      <c r="V4" s="73">
        <f>'BAR BB| Open rates'!V4</f>
        <v>45662</v>
      </c>
      <c r="W4" s="73">
        <f>'BAR BB| Open rates'!W4</f>
        <v>45663</v>
      </c>
      <c r="X4" s="73">
        <f>'BAR BB| Open rates'!X4</f>
        <v>45664</v>
      </c>
      <c r="Y4" s="73">
        <f>'BAR BB| Open rates'!Y4</f>
        <v>45665</v>
      </c>
      <c r="Z4" s="73">
        <f>'BAR BB| Open rates'!Z4</f>
        <v>45669</v>
      </c>
      <c r="AA4" s="73">
        <f>'BAR BB| Open rates'!AA4</f>
        <v>45673</v>
      </c>
      <c r="AB4" s="73">
        <f>'BAR BB| Open rates'!AB4</f>
        <v>45675</v>
      </c>
      <c r="AC4" s="73">
        <f>'BAR BB| Open rates'!AC4</f>
        <v>45680</v>
      </c>
      <c r="AD4" s="73">
        <f>'BAR BB| Open rates'!AD4</f>
        <v>45682</v>
      </c>
      <c r="AE4" s="73">
        <f>'BAR BB| Open rates'!AE4</f>
        <v>45687</v>
      </c>
      <c r="AF4" s="73">
        <f>'BAR BB| Open rates'!AF4</f>
        <v>45688</v>
      </c>
      <c r="AG4" s="73">
        <f>'BAR BB| Open rates'!AG4</f>
        <v>45689</v>
      </c>
      <c r="AH4" s="73">
        <f>'BAR BB| Open rates'!AH4</f>
        <v>45690</v>
      </c>
      <c r="AI4" s="73">
        <f>'BAR BB| Open rates'!AI4</f>
        <v>45691</v>
      </c>
      <c r="AJ4" s="73">
        <f>'BAR BB| Open rates'!AJ4</f>
        <v>45694</v>
      </c>
      <c r="AK4" s="73">
        <f>'BAR BB| Open rates'!AK4</f>
        <v>45696</v>
      </c>
      <c r="AL4" s="73">
        <f>'BAR BB| Open rates'!AL4</f>
        <v>45701</v>
      </c>
      <c r="AM4" s="73">
        <f>'BAR BB| Open rates'!AM4</f>
        <v>45707</v>
      </c>
      <c r="AN4" s="73">
        <f>'BAR BB| Open rates'!AN4</f>
        <v>45708</v>
      </c>
      <c r="AO4" s="73">
        <f>'BAR BB| Open rates'!AO4</f>
        <v>45711</v>
      </c>
      <c r="AP4" s="73">
        <f>'BAR BB| Open rates'!AP4</f>
        <v>45713</v>
      </c>
      <c r="AQ4" s="73">
        <f>'BAR BB| Open rates'!AQ4</f>
        <v>45716</v>
      </c>
      <c r="AR4" s="73">
        <f>'BAR BB| Open rates'!AR4</f>
        <v>45717</v>
      </c>
      <c r="AS4" s="73">
        <f>'BAR BB| Open rates'!AS4</f>
        <v>45722</v>
      </c>
      <c r="AT4" s="73">
        <f>'BAR BB| Open rates'!AT4</f>
        <v>45724</v>
      </c>
      <c r="AU4" s="73">
        <f>'BAR BB| Open rates'!AU4</f>
        <v>45726</v>
      </c>
      <c r="AV4" s="73">
        <f>'BAR BB| Open rates'!AV4</f>
        <v>45729</v>
      </c>
      <c r="AW4" s="73">
        <f>'BAR BB| Open rates'!AW4</f>
        <v>45731</v>
      </c>
      <c r="AX4" s="73">
        <f>'BAR BB| Open rates'!AX4</f>
        <v>45745</v>
      </c>
      <c r="AY4" s="73">
        <f>'BAR BB| Open rates'!AY4</f>
        <v>45747</v>
      </c>
    </row>
    <row r="5" spans="1:51" s="14" customFormat="1" ht="12" customHeight="1" x14ac:dyDescent="0.2">
      <c r="A5" s="33" t="s">
        <v>53</v>
      </c>
    </row>
    <row r="6" spans="1:51" s="14" customFormat="1" ht="12" customHeight="1" x14ac:dyDescent="0.2">
      <c r="A6" s="33">
        <v>1</v>
      </c>
      <c r="B6" s="84">
        <f>'BAR BB| Open rates'!B6*0.87*0.9+25</f>
        <v>8559.7000000000007</v>
      </c>
      <c r="C6" s="84">
        <f>'BAR BB| Open rates'!C6*0.87*0.9+25</f>
        <v>8559.7000000000007</v>
      </c>
      <c r="D6" s="84">
        <f>'BAR BB| Open rates'!D6*0.87*0.9+25</f>
        <v>5427.7</v>
      </c>
      <c r="E6" s="84">
        <f>'BAR BB| Open rates'!E6*0.87*0.9+25</f>
        <v>5114.5</v>
      </c>
      <c r="F6" s="84">
        <f>'BAR BB| Open rates'!F6*0.87*0.9+25</f>
        <v>5114.5</v>
      </c>
      <c r="G6" s="84">
        <f>'BAR BB| Open rates'!G6*0.87*0.9+25</f>
        <v>5427.7</v>
      </c>
      <c r="H6" s="84">
        <f>'BAR BB| Open rates'!H6*0.87*0.9+25</f>
        <v>5114.5</v>
      </c>
      <c r="I6" s="84">
        <f>'BAR BB| Open rates'!I6*0.87*0.9+25</f>
        <v>5427.7</v>
      </c>
      <c r="J6" s="84">
        <f>'BAR BB| Open rates'!J6*0.87*0.9+25</f>
        <v>5114.5</v>
      </c>
      <c r="K6" s="84">
        <f>'BAR BB| Open rates'!K6*0.87*0.9+25</f>
        <v>5427.7</v>
      </c>
      <c r="L6" s="84">
        <f>'BAR BB| Open rates'!L6*0.87*0.9+25</f>
        <v>5114.5</v>
      </c>
      <c r="M6" s="84">
        <f>'BAR BB| Open rates'!M6*0.87*0.9+25</f>
        <v>5427.7</v>
      </c>
      <c r="N6" s="84">
        <f>'BAR BB| Open rates'!N6*0.87*0.9+25</f>
        <v>4409.8</v>
      </c>
      <c r="O6" s="84">
        <f>'BAR BB| Open rates'!O6*0.87*0.9+25</f>
        <v>4409.8</v>
      </c>
      <c r="P6" s="84">
        <f>'BAR BB| Open rates'!P6*0.87*0.9+25</f>
        <v>5427.7</v>
      </c>
      <c r="Q6" s="84">
        <f>'BAR BB| Open rates'!Q6*0.87*0.9+25</f>
        <v>8559.7000000000007</v>
      </c>
      <c r="R6" s="84">
        <f>'BAR BB| Open rates'!R6*0.87*0.9+25</f>
        <v>12474.7</v>
      </c>
      <c r="S6" s="84">
        <f>'BAR BB| Open rates'!S6*0.87*0.9+25</f>
        <v>21087.7</v>
      </c>
      <c r="T6" s="84">
        <f>'BAR BB| Open rates'!T6*0.87*0.9+25</f>
        <v>23436.7</v>
      </c>
      <c r="U6" s="84">
        <f>'BAR BB| Open rates'!U6*0.87*0.9+25</f>
        <v>28134.7</v>
      </c>
      <c r="V6" s="84">
        <f>'BAR BB| Open rates'!V6*0.87*0.9+25</f>
        <v>28134.7</v>
      </c>
      <c r="W6" s="84">
        <f>'BAR BB| Open rates'!W6*0.87*0.9+25</f>
        <v>28134.7</v>
      </c>
      <c r="X6" s="84">
        <f>'BAR BB| Open rates'!X6*0.87*0.9+25</f>
        <v>21087.7</v>
      </c>
      <c r="Y6" s="84">
        <f>'BAR BB| Open rates'!Y6*0.87*0.9+25</f>
        <v>12474.7</v>
      </c>
      <c r="Z6" s="84">
        <f>'BAR BB| Open rates'!Z6*0.87*0.9+25</f>
        <v>12474.7</v>
      </c>
      <c r="AA6" s="84">
        <f>'BAR BB| Open rates'!AA6*0.87*0.9+25</f>
        <v>12474.7</v>
      </c>
      <c r="AB6" s="84">
        <f>'BAR BB| Open rates'!AB6*0.87*0.9+25</f>
        <v>12474.7</v>
      </c>
      <c r="AC6" s="84">
        <f>'BAR BB| Open rates'!AC6*0.87*0.9+25</f>
        <v>14040.7</v>
      </c>
      <c r="AD6" s="84">
        <f>'BAR BB| Open rates'!AD6*0.87*0.9+25</f>
        <v>16389.7</v>
      </c>
      <c r="AE6" s="84">
        <f>'BAR BB| Open rates'!AE6*0.87*0.9+25</f>
        <v>14040.7</v>
      </c>
      <c r="AF6" s="84">
        <f>'BAR BB| Open rates'!AF6*0.87*0.9+25</f>
        <v>16389.7</v>
      </c>
      <c r="AG6" s="84">
        <f>'BAR BB| Open rates'!AG6*0.87*0.9+25</f>
        <v>16389.7</v>
      </c>
      <c r="AH6" s="84">
        <f>'BAR BB| Open rates'!AH6*0.87*0.9+25</f>
        <v>14040.7</v>
      </c>
      <c r="AI6" s="84">
        <f>'BAR BB| Open rates'!AI6*0.87*0.9+25</f>
        <v>14040.7</v>
      </c>
      <c r="AJ6" s="84">
        <f>'BAR BB| Open rates'!AJ6*0.87*0.9+25</f>
        <v>14040.7</v>
      </c>
      <c r="AK6" s="84">
        <f>'BAR BB| Open rates'!AK6*0.87*0.9+25</f>
        <v>16389.7</v>
      </c>
      <c r="AL6" s="84">
        <f>'BAR BB| Open rates'!AL6*0.87*0.9+25</f>
        <v>14040.7</v>
      </c>
      <c r="AM6" s="84">
        <f>'BAR BB| Open rates'!AM6*0.87*0.9+25</f>
        <v>23436.7</v>
      </c>
      <c r="AN6" s="84">
        <f>'BAR BB| Open rates'!AN6*0.87*0.9+25</f>
        <v>24689.5</v>
      </c>
      <c r="AO6" s="84">
        <f>'BAR BB| Open rates'!AO6*0.87*0.9+25</f>
        <v>24689.5</v>
      </c>
      <c r="AP6" s="84">
        <f>'BAR BB| Open rates'!AP6*0.87*0.9+25</f>
        <v>24689.5</v>
      </c>
      <c r="AQ6" s="84">
        <f>'BAR BB| Open rates'!AQ6*0.87*0.9+25</f>
        <v>14040.7</v>
      </c>
      <c r="AR6" s="84">
        <f>'BAR BB| Open rates'!AR6*0.87*0.9+25</f>
        <v>14040.7</v>
      </c>
      <c r="AS6" s="84">
        <f>'BAR BB| Open rates'!AS6*0.87*0.9+25</f>
        <v>12474.7</v>
      </c>
      <c r="AT6" s="84">
        <f>'BAR BB| Open rates'!AT6*0.87*0.9+25</f>
        <v>14040.7</v>
      </c>
      <c r="AU6" s="84">
        <f>'BAR BB| Open rates'!AU6*0.87*0.9+25</f>
        <v>12474.7</v>
      </c>
      <c r="AV6" s="84">
        <f>'BAR BB| Open rates'!AV6*0.87*0.9+25</f>
        <v>12474.7</v>
      </c>
      <c r="AW6" s="84">
        <f>'BAR BB| Open rates'!AW6*0.87*0.9+25</f>
        <v>12474.7</v>
      </c>
      <c r="AX6" s="84">
        <f>'BAR BB| Open rates'!AX6*0.87*0.9+25</f>
        <v>7776.7</v>
      </c>
      <c r="AY6" s="84">
        <f>'BAR BB| Open rates'!AY6*0.87*0.9+25</f>
        <v>6210.7</v>
      </c>
    </row>
    <row r="7" spans="1:51" s="14" customFormat="1" ht="12" customHeight="1" x14ac:dyDescent="0.2">
      <c r="A7" s="33">
        <v>2</v>
      </c>
      <c r="B7" s="84">
        <f>'BAR BB| Open rates'!B7*0.87*0.9+25</f>
        <v>9577.6</v>
      </c>
      <c r="C7" s="84">
        <f>'BAR BB| Open rates'!C7*0.87*0.9+25</f>
        <v>9577.6</v>
      </c>
      <c r="D7" s="84">
        <f>'BAR BB| Open rates'!D7*0.87*0.9+25</f>
        <v>6445.6</v>
      </c>
      <c r="E7" s="84">
        <f>'BAR BB| Open rates'!E7*0.87*0.9+25</f>
        <v>6132.4000000000005</v>
      </c>
      <c r="F7" s="84">
        <f>'BAR BB| Open rates'!F7*0.87*0.9+25</f>
        <v>6132.4000000000005</v>
      </c>
      <c r="G7" s="84">
        <f>'BAR BB| Open rates'!G7*0.87*0.9+25</f>
        <v>6445.6</v>
      </c>
      <c r="H7" s="84">
        <f>'BAR BB| Open rates'!H7*0.87*0.9+25</f>
        <v>6132.4000000000005</v>
      </c>
      <c r="I7" s="84">
        <f>'BAR BB| Open rates'!I7*0.87*0.9+25</f>
        <v>6445.6</v>
      </c>
      <c r="J7" s="84">
        <f>'BAR BB| Open rates'!J7*0.87*0.9+25</f>
        <v>6132.4000000000005</v>
      </c>
      <c r="K7" s="84">
        <f>'BAR BB| Open rates'!K7*0.87*0.9+25</f>
        <v>6445.6</v>
      </c>
      <c r="L7" s="84">
        <f>'BAR BB| Open rates'!L7*0.87*0.9+25</f>
        <v>6132.4000000000005</v>
      </c>
      <c r="M7" s="84">
        <f>'BAR BB| Open rates'!M7*0.87*0.9+25</f>
        <v>6445.6</v>
      </c>
      <c r="N7" s="84">
        <f>'BAR BB| Open rates'!N7*0.87*0.9+25</f>
        <v>5427.7</v>
      </c>
      <c r="O7" s="84">
        <f>'BAR BB| Open rates'!O7*0.87*0.9+25</f>
        <v>5427.7</v>
      </c>
      <c r="P7" s="84">
        <f>'BAR BB| Open rates'!P7*0.87*0.9+25</f>
        <v>6445.6</v>
      </c>
      <c r="Q7" s="84">
        <f>'BAR BB| Open rates'!Q7*0.87*0.9+25</f>
        <v>9577.6</v>
      </c>
      <c r="R7" s="84">
        <f>'BAR BB| Open rates'!R7*0.87*0.9+25</f>
        <v>13492.6</v>
      </c>
      <c r="S7" s="84">
        <f>'BAR BB| Open rates'!S7*0.87*0.9+25</f>
        <v>22262.2</v>
      </c>
      <c r="T7" s="84">
        <f>'BAR BB| Open rates'!T7*0.87*0.9+25</f>
        <v>24611.200000000001</v>
      </c>
      <c r="U7" s="84">
        <f>'BAR BB| Open rates'!U7*0.87*0.9+25</f>
        <v>29309.200000000001</v>
      </c>
      <c r="V7" s="84">
        <f>'BAR BB| Open rates'!V7*0.87*0.9+25</f>
        <v>29309.200000000001</v>
      </c>
      <c r="W7" s="84">
        <f>'BAR BB| Open rates'!W7*0.87*0.9+25</f>
        <v>29309.200000000001</v>
      </c>
      <c r="X7" s="84">
        <f>'BAR BB| Open rates'!X7*0.87*0.9+25</f>
        <v>22262.2</v>
      </c>
      <c r="Y7" s="84">
        <f>'BAR BB| Open rates'!Y7*0.87*0.9+25</f>
        <v>13649.2</v>
      </c>
      <c r="Z7" s="84">
        <f>'BAR BB| Open rates'!Z7*0.87*0.9+25</f>
        <v>13649.2</v>
      </c>
      <c r="AA7" s="84">
        <f>'BAR BB| Open rates'!AA7*0.87*0.9+25</f>
        <v>13649.2</v>
      </c>
      <c r="AB7" s="84">
        <f>'BAR BB| Open rates'!AB7*0.87*0.9+25</f>
        <v>13649.2</v>
      </c>
      <c r="AC7" s="84">
        <f>'BAR BB| Open rates'!AC7*0.87*0.9+25</f>
        <v>15215.2</v>
      </c>
      <c r="AD7" s="84">
        <f>'BAR BB| Open rates'!AD7*0.87*0.9+25</f>
        <v>17564.2</v>
      </c>
      <c r="AE7" s="84">
        <f>'BAR BB| Open rates'!AE7*0.87*0.9+25</f>
        <v>15215.2</v>
      </c>
      <c r="AF7" s="84">
        <f>'BAR BB| Open rates'!AF7*0.87*0.9+25</f>
        <v>17564.2</v>
      </c>
      <c r="AG7" s="84">
        <f>'BAR BB| Open rates'!AG7*0.87*0.9+25</f>
        <v>17564.2</v>
      </c>
      <c r="AH7" s="84">
        <f>'BAR BB| Open rates'!AH7*0.87*0.9+25</f>
        <v>15215.2</v>
      </c>
      <c r="AI7" s="84">
        <f>'BAR BB| Open rates'!AI7*0.87*0.9+25</f>
        <v>15215.2</v>
      </c>
      <c r="AJ7" s="84">
        <f>'BAR BB| Open rates'!AJ7*0.87*0.9+25</f>
        <v>15215.2</v>
      </c>
      <c r="AK7" s="84">
        <f>'BAR BB| Open rates'!AK7*0.87*0.9+25</f>
        <v>17564.2</v>
      </c>
      <c r="AL7" s="84">
        <f>'BAR BB| Open rates'!AL7*0.87*0.9+25</f>
        <v>15215.2</v>
      </c>
      <c r="AM7" s="84">
        <f>'BAR BB| Open rates'!AM7*0.87*0.9+25</f>
        <v>24611.200000000001</v>
      </c>
      <c r="AN7" s="84">
        <f>'BAR BB| Open rates'!AN7*0.87*0.9+25</f>
        <v>25864</v>
      </c>
      <c r="AO7" s="84">
        <f>'BAR BB| Open rates'!AO7*0.87*0.9+25</f>
        <v>25864</v>
      </c>
      <c r="AP7" s="84">
        <f>'BAR BB| Open rates'!AP7*0.87*0.9+25</f>
        <v>25864</v>
      </c>
      <c r="AQ7" s="84">
        <f>'BAR BB| Open rates'!AQ7*0.87*0.9+25</f>
        <v>15215.2</v>
      </c>
      <c r="AR7" s="84">
        <f>'BAR BB| Open rates'!AR7*0.87*0.9+25</f>
        <v>15215.2</v>
      </c>
      <c r="AS7" s="84">
        <f>'BAR BB| Open rates'!AS7*0.87*0.9+25</f>
        <v>13649.2</v>
      </c>
      <c r="AT7" s="84">
        <f>'BAR BB| Open rates'!AT7*0.87*0.9+25</f>
        <v>15215.2</v>
      </c>
      <c r="AU7" s="84">
        <f>'BAR BB| Open rates'!AU7*0.87*0.9+25</f>
        <v>13649.2</v>
      </c>
      <c r="AV7" s="84">
        <f>'BAR BB| Open rates'!AV7*0.87*0.9+25</f>
        <v>13649.2</v>
      </c>
      <c r="AW7" s="84">
        <f>'BAR BB| Open rates'!AW7*0.87*0.9+25</f>
        <v>13649.2</v>
      </c>
      <c r="AX7" s="84">
        <f>'BAR BB| Open rates'!AX7*0.87*0.9+25</f>
        <v>8951.2000000000007</v>
      </c>
      <c r="AY7" s="84">
        <f>'BAR BB| Open rates'!AY7*0.87*0.9+25</f>
        <v>7385.2</v>
      </c>
    </row>
    <row r="8" spans="1:51"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row>
    <row r="9" spans="1:51" s="14" customFormat="1" ht="12" customHeight="1" x14ac:dyDescent="0.2">
      <c r="A9" s="33">
        <v>1</v>
      </c>
      <c r="B9" s="84">
        <f>'BAR BB| Open rates'!B9*0.87*0.9+25</f>
        <v>10125.700000000001</v>
      </c>
      <c r="C9" s="84">
        <f>'BAR BB| Open rates'!C9*0.87*0.9+25</f>
        <v>10125.700000000001</v>
      </c>
      <c r="D9" s="84">
        <f>'BAR BB| Open rates'!D9*0.87*0.9+25</f>
        <v>6993.7</v>
      </c>
      <c r="E9" s="84">
        <f>'BAR BB| Open rates'!E9*0.87*0.9+25</f>
        <v>6680.5</v>
      </c>
      <c r="F9" s="84">
        <f>'BAR BB| Open rates'!F9*0.87*0.9+25</f>
        <v>6680.5</v>
      </c>
      <c r="G9" s="84">
        <f>'BAR BB| Open rates'!G9*0.87*0.9+25</f>
        <v>6993.7</v>
      </c>
      <c r="H9" s="84">
        <f>'BAR BB| Open rates'!H9*0.87*0.9+25</f>
        <v>6680.5</v>
      </c>
      <c r="I9" s="84">
        <f>'BAR BB| Open rates'!I9*0.87*0.9+25</f>
        <v>6993.7</v>
      </c>
      <c r="J9" s="84">
        <f>'BAR BB| Open rates'!J9*0.87*0.9+25</f>
        <v>6680.5</v>
      </c>
      <c r="K9" s="84">
        <f>'BAR BB| Open rates'!K9*0.87*0.9+25</f>
        <v>6993.7</v>
      </c>
      <c r="L9" s="84">
        <f>'BAR BB| Open rates'!L9*0.87*0.9+25</f>
        <v>6680.5</v>
      </c>
      <c r="M9" s="84">
        <f>'BAR BB| Open rates'!M9*0.87*0.9+25</f>
        <v>6993.7</v>
      </c>
      <c r="N9" s="84">
        <f>'BAR BB| Open rates'!N9*0.87*0.9+25</f>
        <v>5975.8</v>
      </c>
      <c r="O9" s="84">
        <f>'BAR BB| Open rates'!O9*0.87*0.9+25</f>
        <v>5975.8</v>
      </c>
      <c r="P9" s="84">
        <f>'BAR BB| Open rates'!P9*0.87*0.9+25</f>
        <v>6993.7</v>
      </c>
      <c r="Q9" s="84">
        <f>'BAR BB| Open rates'!Q9*0.87*0.9+25</f>
        <v>10125.700000000001</v>
      </c>
      <c r="R9" s="84">
        <f>'BAR BB| Open rates'!R9*0.87*0.9+25</f>
        <v>14040.7</v>
      </c>
      <c r="S9" s="84">
        <f>'BAR BB| Open rates'!S9*0.87*0.9+25</f>
        <v>22653.7</v>
      </c>
      <c r="T9" s="84">
        <f>'BAR BB| Open rates'!T9*0.87*0.9+25</f>
        <v>25002.7</v>
      </c>
      <c r="U9" s="84">
        <f>'BAR BB| Open rates'!U9*0.87*0.9+25</f>
        <v>29700.7</v>
      </c>
      <c r="V9" s="84">
        <f>'BAR BB| Open rates'!V9*0.87*0.9+25</f>
        <v>29700.7</v>
      </c>
      <c r="W9" s="84">
        <f>'BAR BB| Open rates'!W9*0.87*0.9+25</f>
        <v>29700.7</v>
      </c>
      <c r="X9" s="84">
        <f>'BAR BB| Open rates'!X9*0.87*0.9+25</f>
        <v>22653.7</v>
      </c>
      <c r="Y9" s="84">
        <f>'BAR BB| Open rates'!Y9*0.87*0.9+25</f>
        <v>14040.7</v>
      </c>
      <c r="Z9" s="84">
        <f>'BAR BB| Open rates'!Z9*0.87*0.9+25</f>
        <v>14040.7</v>
      </c>
      <c r="AA9" s="84">
        <f>'BAR BB| Open rates'!AA9*0.87*0.9+25</f>
        <v>14040.7</v>
      </c>
      <c r="AB9" s="84">
        <f>'BAR BB| Open rates'!AB9*0.87*0.9+25</f>
        <v>14040.7</v>
      </c>
      <c r="AC9" s="84">
        <f>'BAR BB| Open rates'!AC9*0.87*0.9+25</f>
        <v>15606.7</v>
      </c>
      <c r="AD9" s="84">
        <f>'BAR BB| Open rates'!AD9*0.87*0.9+25</f>
        <v>17955.7</v>
      </c>
      <c r="AE9" s="84">
        <f>'BAR BB| Open rates'!AE9*0.87*0.9+25</f>
        <v>15606.7</v>
      </c>
      <c r="AF9" s="84">
        <f>'BAR BB| Open rates'!AF9*0.87*0.9+25</f>
        <v>17955.7</v>
      </c>
      <c r="AG9" s="84">
        <f>'BAR BB| Open rates'!AG9*0.87*0.9+25</f>
        <v>17955.7</v>
      </c>
      <c r="AH9" s="84">
        <f>'BAR BB| Open rates'!AH9*0.87*0.9+25</f>
        <v>15606.7</v>
      </c>
      <c r="AI9" s="84">
        <f>'BAR BB| Open rates'!AI9*0.87*0.9+25</f>
        <v>15606.7</v>
      </c>
      <c r="AJ9" s="84">
        <f>'BAR BB| Open rates'!AJ9*0.87*0.9+25</f>
        <v>15606.7</v>
      </c>
      <c r="AK9" s="84">
        <f>'BAR BB| Open rates'!AK9*0.87*0.9+25</f>
        <v>17955.7</v>
      </c>
      <c r="AL9" s="84">
        <f>'BAR BB| Open rates'!AL9*0.87*0.9+25</f>
        <v>15606.7</v>
      </c>
      <c r="AM9" s="84">
        <f>'BAR BB| Open rates'!AM9*0.87*0.9+25</f>
        <v>25002.7</v>
      </c>
      <c r="AN9" s="84">
        <f>'BAR BB| Open rates'!AN9*0.87*0.9+25</f>
        <v>26255.5</v>
      </c>
      <c r="AO9" s="84">
        <f>'BAR BB| Open rates'!AO9*0.87*0.9+25</f>
        <v>26255.5</v>
      </c>
      <c r="AP9" s="84">
        <f>'BAR BB| Open rates'!AP9*0.87*0.9+25</f>
        <v>26255.5</v>
      </c>
      <c r="AQ9" s="84">
        <f>'BAR BB| Open rates'!AQ9*0.87*0.9+25</f>
        <v>15606.7</v>
      </c>
      <c r="AR9" s="84">
        <f>'BAR BB| Open rates'!AR9*0.87*0.9+25</f>
        <v>15606.7</v>
      </c>
      <c r="AS9" s="84">
        <f>'BAR BB| Open rates'!AS9*0.87*0.9+25</f>
        <v>14040.7</v>
      </c>
      <c r="AT9" s="84">
        <f>'BAR BB| Open rates'!AT9*0.87*0.9+25</f>
        <v>15606.7</v>
      </c>
      <c r="AU9" s="84">
        <f>'BAR BB| Open rates'!AU9*0.87*0.9+25</f>
        <v>14040.7</v>
      </c>
      <c r="AV9" s="84">
        <f>'BAR BB| Open rates'!AV9*0.87*0.9+25</f>
        <v>14040.7</v>
      </c>
      <c r="AW9" s="84">
        <f>'BAR BB| Open rates'!AW9*0.87*0.9+25</f>
        <v>14040.7</v>
      </c>
      <c r="AX9" s="84">
        <f>'BAR BB| Open rates'!AX9*0.87*0.9+25</f>
        <v>9342.7000000000007</v>
      </c>
      <c r="AY9" s="84">
        <f>'BAR BB| Open rates'!AY9*0.87*0.9+25</f>
        <v>7776.7</v>
      </c>
    </row>
    <row r="10" spans="1:51" s="14" customFormat="1" ht="12" customHeight="1" x14ac:dyDescent="0.2">
      <c r="A10" s="33">
        <v>2</v>
      </c>
      <c r="B10" s="84">
        <f>'BAR BB| Open rates'!B10*0.87*0.9+25</f>
        <v>11143.6</v>
      </c>
      <c r="C10" s="84">
        <f>'BAR BB| Open rates'!C10*0.87*0.9+25</f>
        <v>11143.6</v>
      </c>
      <c r="D10" s="84">
        <f>'BAR BB| Open rates'!D10*0.87*0.9+25</f>
        <v>8011.6</v>
      </c>
      <c r="E10" s="84">
        <f>'BAR BB| Open rates'!E10*0.87*0.9+25</f>
        <v>7698.4000000000005</v>
      </c>
      <c r="F10" s="84">
        <f>'BAR BB| Open rates'!F10*0.87*0.9+25</f>
        <v>7698.4000000000005</v>
      </c>
      <c r="G10" s="84">
        <f>'BAR BB| Open rates'!G10*0.87*0.9+25</f>
        <v>8011.6</v>
      </c>
      <c r="H10" s="84">
        <f>'BAR BB| Open rates'!H10*0.87*0.9+25</f>
        <v>7698.4000000000005</v>
      </c>
      <c r="I10" s="84">
        <f>'BAR BB| Open rates'!I10*0.87*0.9+25</f>
        <v>8011.6</v>
      </c>
      <c r="J10" s="84">
        <f>'BAR BB| Open rates'!J10*0.87*0.9+25</f>
        <v>7698.4000000000005</v>
      </c>
      <c r="K10" s="84">
        <f>'BAR BB| Open rates'!K10*0.87*0.9+25</f>
        <v>8011.6</v>
      </c>
      <c r="L10" s="84">
        <f>'BAR BB| Open rates'!L10*0.87*0.9+25</f>
        <v>7698.4000000000005</v>
      </c>
      <c r="M10" s="84">
        <f>'BAR BB| Open rates'!M10*0.87*0.9+25</f>
        <v>8011.6</v>
      </c>
      <c r="N10" s="84">
        <f>'BAR BB| Open rates'!N10*0.87*0.9+25</f>
        <v>6993.7</v>
      </c>
      <c r="O10" s="84">
        <f>'BAR BB| Open rates'!O10*0.87*0.9+25</f>
        <v>6993.7</v>
      </c>
      <c r="P10" s="84">
        <f>'BAR BB| Open rates'!P10*0.87*0.9+25</f>
        <v>8011.6</v>
      </c>
      <c r="Q10" s="84">
        <f>'BAR BB| Open rates'!Q10*0.87*0.9+25</f>
        <v>11143.6</v>
      </c>
      <c r="R10" s="84">
        <f>'BAR BB| Open rates'!R10*0.87*0.9+25</f>
        <v>15058.6</v>
      </c>
      <c r="S10" s="84">
        <f>'BAR BB| Open rates'!S10*0.87*0.9+25</f>
        <v>23828.2</v>
      </c>
      <c r="T10" s="84">
        <f>'BAR BB| Open rates'!T10*0.87*0.9+25</f>
        <v>26177.200000000001</v>
      </c>
      <c r="U10" s="84">
        <f>'BAR BB| Open rates'!U10*0.87*0.9+25</f>
        <v>30875.200000000001</v>
      </c>
      <c r="V10" s="84">
        <f>'BAR BB| Open rates'!V10*0.87*0.9+25</f>
        <v>30875.200000000001</v>
      </c>
      <c r="W10" s="84">
        <f>'BAR BB| Open rates'!W10*0.87*0.9+25</f>
        <v>30875.200000000001</v>
      </c>
      <c r="X10" s="84">
        <f>'BAR BB| Open rates'!X10*0.87*0.9+25</f>
        <v>23828.2</v>
      </c>
      <c r="Y10" s="84">
        <f>'BAR BB| Open rates'!Y10*0.87*0.9+25</f>
        <v>15215.2</v>
      </c>
      <c r="Z10" s="84">
        <f>'BAR BB| Open rates'!Z10*0.87*0.9+25</f>
        <v>15215.2</v>
      </c>
      <c r="AA10" s="84">
        <f>'BAR BB| Open rates'!AA10*0.87*0.9+25</f>
        <v>15215.2</v>
      </c>
      <c r="AB10" s="84">
        <f>'BAR BB| Open rates'!AB10*0.87*0.9+25</f>
        <v>15215.2</v>
      </c>
      <c r="AC10" s="84">
        <f>'BAR BB| Open rates'!AC10*0.87*0.9+25</f>
        <v>16781.2</v>
      </c>
      <c r="AD10" s="84">
        <f>'BAR BB| Open rates'!AD10*0.87*0.9+25</f>
        <v>19130.2</v>
      </c>
      <c r="AE10" s="84">
        <f>'BAR BB| Open rates'!AE10*0.87*0.9+25</f>
        <v>16781.2</v>
      </c>
      <c r="AF10" s="84">
        <f>'BAR BB| Open rates'!AF10*0.87*0.9+25</f>
        <v>19130.2</v>
      </c>
      <c r="AG10" s="84">
        <f>'BAR BB| Open rates'!AG10*0.87*0.9+25</f>
        <v>19130.2</v>
      </c>
      <c r="AH10" s="84">
        <f>'BAR BB| Open rates'!AH10*0.87*0.9+25</f>
        <v>16781.2</v>
      </c>
      <c r="AI10" s="84">
        <f>'BAR BB| Open rates'!AI10*0.87*0.9+25</f>
        <v>16781.2</v>
      </c>
      <c r="AJ10" s="84">
        <f>'BAR BB| Open rates'!AJ10*0.87*0.9+25</f>
        <v>16781.2</v>
      </c>
      <c r="AK10" s="84">
        <f>'BAR BB| Open rates'!AK10*0.87*0.9+25</f>
        <v>19130.2</v>
      </c>
      <c r="AL10" s="84">
        <f>'BAR BB| Open rates'!AL10*0.87*0.9+25</f>
        <v>16781.2</v>
      </c>
      <c r="AM10" s="84">
        <f>'BAR BB| Open rates'!AM10*0.87*0.9+25</f>
        <v>26177.200000000001</v>
      </c>
      <c r="AN10" s="84">
        <f>'BAR BB| Open rates'!AN10*0.87*0.9+25</f>
        <v>27430</v>
      </c>
      <c r="AO10" s="84">
        <f>'BAR BB| Open rates'!AO10*0.87*0.9+25</f>
        <v>27430</v>
      </c>
      <c r="AP10" s="84">
        <f>'BAR BB| Open rates'!AP10*0.87*0.9+25</f>
        <v>27430</v>
      </c>
      <c r="AQ10" s="84">
        <f>'BAR BB| Open rates'!AQ10*0.87*0.9+25</f>
        <v>16781.2</v>
      </c>
      <c r="AR10" s="84">
        <f>'BAR BB| Open rates'!AR10*0.87*0.9+25</f>
        <v>16781.2</v>
      </c>
      <c r="AS10" s="84">
        <f>'BAR BB| Open rates'!AS10*0.87*0.9+25</f>
        <v>15215.2</v>
      </c>
      <c r="AT10" s="84">
        <f>'BAR BB| Open rates'!AT10*0.87*0.9+25</f>
        <v>16781.2</v>
      </c>
      <c r="AU10" s="84">
        <f>'BAR BB| Open rates'!AU10*0.87*0.9+25</f>
        <v>15215.2</v>
      </c>
      <c r="AV10" s="84">
        <f>'BAR BB| Open rates'!AV10*0.87*0.9+25</f>
        <v>15215.2</v>
      </c>
      <c r="AW10" s="84">
        <f>'BAR BB| Open rates'!AW10*0.87*0.9+25</f>
        <v>15215.2</v>
      </c>
      <c r="AX10" s="84">
        <f>'BAR BB| Open rates'!AX10*0.87*0.9+25</f>
        <v>10517.2</v>
      </c>
      <c r="AY10" s="84">
        <f>'BAR BB| Open rates'!AY10*0.87*0.9+25</f>
        <v>8951.2000000000007</v>
      </c>
    </row>
    <row r="11" spans="1:51"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row>
    <row r="12" spans="1:51" s="14" customFormat="1" ht="12" customHeight="1" x14ac:dyDescent="0.2">
      <c r="A12" s="33">
        <v>1</v>
      </c>
      <c r="B12" s="84">
        <f>'BAR BB| Open rates'!B12*0.87*0.9+25</f>
        <v>10908.7</v>
      </c>
      <c r="C12" s="84">
        <f>'BAR BB| Open rates'!C12*0.87*0.9+25</f>
        <v>10908.7</v>
      </c>
      <c r="D12" s="84">
        <f>'BAR BB| Open rates'!D12*0.87*0.9+25</f>
        <v>7776.7</v>
      </c>
      <c r="E12" s="84">
        <f>'BAR BB| Open rates'!E12*0.87*0.9+25</f>
        <v>7463.5</v>
      </c>
      <c r="F12" s="84">
        <f>'BAR BB| Open rates'!F12*0.87*0.9+25</f>
        <v>7463.5</v>
      </c>
      <c r="G12" s="84">
        <f>'BAR BB| Open rates'!G12*0.87*0.9+25</f>
        <v>7776.7</v>
      </c>
      <c r="H12" s="84">
        <f>'BAR BB| Open rates'!H12*0.87*0.9+25</f>
        <v>7463.5</v>
      </c>
      <c r="I12" s="84">
        <f>'BAR BB| Open rates'!I12*0.87*0.9+25</f>
        <v>7776.7</v>
      </c>
      <c r="J12" s="84">
        <f>'BAR BB| Open rates'!J12*0.87*0.9+25</f>
        <v>7463.5</v>
      </c>
      <c r="K12" s="84">
        <f>'BAR BB| Open rates'!K12*0.87*0.9+25</f>
        <v>7776.7</v>
      </c>
      <c r="L12" s="84">
        <f>'BAR BB| Open rates'!L12*0.87*0.9+25</f>
        <v>7463.5</v>
      </c>
      <c r="M12" s="84">
        <f>'BAR BB| Open rates'!M12*0.87*0.9+25</f>
        <v>7776.7</v>
      </c>
      <c r="N12" s="84">
        <f>'BAR BB| Open rates'!N12*0.87*0.9+25</f>
        <v>6758.8</v>
      </c>
      <c r="O12" s="84">
        <f>'BAR BB| Open rates'!O12*0.87*0.9+25</f>
        <v>6758.8</v>
      </c>
      <c r="P12" s="84">
        <f>'BAR BB| Open rates'!P12*0.87*0.9+25</f>
        <v>7776.7</v>
      </c>
      <c r="Q12" s="84">
        <f>'BAR BB| Open rates'!Q12*0.87*0.9+25</f>
        <v>10908.7</v>
      </c>
      <c r="R12" s="84">
        <f>'BAR BB| Open rates'!R12*0.87*0.9+25</f>
        <v>14823.7</v>
      </c>
      <c r="S12" s="84">
        <f>'BAR BB| Open rates'!S12*0.87*0.9+25</f>
        <v>24219.7</v>
      </c>
      <c r="T12" s="84">
        <f>'BAR BB| Open rates'!T12*0.87*0.9+25</f>
        <v>26568.7</v>
      </c>
      <c r="U12" s="84">
        <f>'BAR BB| Open rates'!U12*0.87*0.9+25</f>
        <v>31266.7</v>
      </c>
      <c r="V12" s="84">
        <f>'BAR BB| Open rates'!V12*0.87*0.9+25</f>
        <v>31266.7</v>
      </c>
      <c r="W12" s="84">
        <f>'BAR BB| Open rates'!W12*0.87*0.9+25</f>
        <v>31266.7</v>
      </c>
      <c r="X12" s="84">
        <f>'BAR BB| Open rates'!X12*0.87*0.9+25</f>
        <v>24219.7</v>
      </c>
      <c r="Y12" s="84">
        <f>'BAR BB| Open rates'!Y12*0.87*0.9+25</f>
        <v>15606.7</v>
      </c>
      <c r="Z12" s="84">
        <f>'BAR BB| Open rates'!Z12*0.87*0.9+25</f>
        <v>14823.7</v>
      </c>
      <c r="AA12" s="84">
        <f>'BAR BB| Open rates'!AA12*0.87*0.9+25</f>
        <v>14823.7</v>
      </c>
      <c r="AB12" s="84">
        <f>'BAR BB| Open rates'!AB12*0.87*0.9+25</f>
        <v>14823.7</v>
      </c>
      <c r="AC12" s="84">
        <f>'BAR BB| Open rates'!AC12*0.87*0.9+25</f>
        <v>16389.7</v>
      </c>
      <c r="AD12" s="84">
        <f>'BAR BB| Open rates'!AD12*0.87*0.9+25</f>
        <v>18738.7</v>
      </c>
      <c r="AE12" s="84">
        <f>'BAR BB| Open rates'!AE12*0.87*0.9+25</f>
        <v>16389.7</v>
      </c>
      <c r="AF12" s="84">
        <f>'BAR BB| Open rates'!AF12*0.87*0.9+25</f>
        <v>18738.7</v>
      </c>
      <c r="AG12" s="84">
        <f>'BAR BB| Open rates'!AG12*0.87*0.9+25</f>
        <v>18738.7</v>
      </c>
      <c r="AH12" s="84">
        <f>'BAR BB| Open rates'!AH12*0.87*0.9+25</f>
        <v>16389.7</v>
      </c>
      <c r="AI12" s="84">
        <f>'BAR BB| Open rates'!AI12*0.87*0.9+25</f>
        <v>16389.7</v>
      </c>
      <c r="AJ12" s="84">
        <f>'BAR BB| Open rates'!AJ12*0.87*0.9+25</f>
        <v>16389.7</v>
      </c>
      <c r="AK12" s="84">
        <f>'BAR BB| Open rates'!AK12*0.87*0.9+25</f>
        <v>18738.7</v>
      </c>
      <c r="AL12" s="84">
        <f>'BAR BB| Open rates'!AL12*0.87*0.9+25</f>
        <v>16389.7</v>
      </c>
      <c r="AM12" s="84">
        <f>'BAR BB| Open rates'!AM12*0.87*0.9+25</f>
        <v>25785.7</v>
      </c>
      <c r="AN12" s="84">
        <f>'BAR BB| Open rates'!AN12*0.87*0.9+25</f>
        <v>27038.5</v>
      </c>
      <c r="AO12" s="84">
        <f>'BAR BB| Open rates'!AO12*0.87*0.9+25</f>
        <v>27038.5</v>
      </c>
      <c r="AP12" s="84">
        <f>'BAR BB| Open rates'!AP12*0.87*0.9+25</f>
        <v>27038.5</v>
      </c>
      <c r="AQ12" s="84">
        <f>'BAR BB| Open rates'!AQ12*0.87*0.9+25</f>
        <v>16389.7</v>
      </c>
      <c r="AR12" s="84">
        <f>'BAR BB| Open rates'!AR12*0.87*0.9+25</f>
        <v>16389.7</v>
      </c>
      <c r="AS12" s="84">
        <f>'BAR BB| Open rates'!AS12*0.87*0.9+25</f>
        <v>14823.7</v>
      </c>
      <c r="AT12" s="84">
        <f>'BAR BB| Open rates'!AT12*0.87*0.9+25</f>
        <v>16389.7</v>
      </c>
      <c r="AU12" s="84">
        <f>'BAR BB| Open rates'!AU12*0.87*0.9+25</f>
        <v>14823.7</v>
      </c>
      <c r="AV12" s="84">
        <f>'BAR BB| Open rates'!AV12*0.87*0.9+25</f>
        <v>14823.7</v>
      </c>
      <c r="AW12" s="84">
        <f>'BAR BB| Open rates'!AW12*0.87*0.9+25</f>
        <v>14823.7</v>
      </c>
      <c r="AX12" s="84">
        <f>'BAR BB| Open rates'!AX12*0.87*0.9+25</f>
        <v>10125.700000000001</v>
      </c>
      <c r="AY12" s="84">
        <f>'BAR BB| Open rates'!AY12*0.87*0.9+25</f>
        <v>8559.7000000000007</v>
      </c>
    </row>
    <row r="13" spans="1:51" s="14" customFormat="1" ht="12" customHeight="1" x14ac:dyDescent="0.2">
      <c r="A13" s="33">
        <v>2</v>
      </c>
      <c r="B13" s="84">
        <f>'BAR BB| Open rates'!B13*0.87*0.9+25</f>
        <v>11926.6</v>
      </c>
      <c r="C13" s="84">
        <f>'BAR BB| Open rates'!C13*0.87*0.9+25</f>
        <v>11926.6</v>
      </c>
      <c r="D13" s="84">
        <f>'BAR BB| Open rates'!D13*0.87*0.9+25</f>
        <v>8794.6</v>
      </c>
      <c r="E13" s="84">
        <f>'BAR BB| Open rates'!E13*0.87*0.9+25</f>
        <v>8481.4</v>
      </c>
      <c r="F13" s="84">
        <f>'BAR BB| Open rates'!F13*0.87*0.9+25</f>
        <v>8481.4</v>
      </c>
      <c r="G13" s="84">
        <f>'BAR BB| Open rates'!G13*0.87*0.9+25</f>
        <v>8794.6</v>
      </c>
      <c r="H13" s="84">
        <f>'BAR BB| Open rates'!H13*0.87*0.9+25</f>
        <v>8481.4</v>
      </c>
      <c r="I13" s="84">
        <f>'BAR BB| Open rates'!I13*0.87*0.9+25</f>
        <v>8794.6</v>
      </c>
      <c r="J13" s="84">
        <f>'BAR BB| Open rates'!J13*0.87*0.9+25</f>
        <v>8481.4</v>
      </c>
      <c r="K13" s="84">
        <f>'BAR BB| Open rates'!K13*0.87*0.9+25</f>
        <v>8794.6</v>
      </c>
      <c r="L13" s="84">
        <f>'BAR BB| Open rates'!L13*0.87*0.9+25</f>
        <v>8481.4</v>
      </c>
      <c r="M13" s="84">
        <f>'BAR BB| Open rates'!M13*0.87*0.9+25</f>
        <v>8794.6</v>
      </c>
      <c r="N13" s="84">
        <f>'BAR BB| Open rates'!N13*0.87*0.9+25</f>
        <v>7776.7</v>
      </c>
      <c r="O13" s="84">
        <f>'BAR BB| Open rates'!O13*0.87*0.9+25</f>
        <v>7776.7</v>
      </c>
      <c r="P13" s="84">
        <f>'BAR BB| Open rates'!P13*0.87*0.9+25</f>
        <v>8794.6</v>
      </c>
      <c r="Q13" s="84">
        <f>'BAR BB| Open rates'!Q13*0.87*0.9+25</f>
        <v>11926.6</v>
      </c>
      <c r="R13" s="84">
        <f>'BAR BB| Open rates'!R13*0.87*0.9+25</f>
        <v>15841.6</v>
      </c>
      <c r="S13" s="84">
        <f>'BAR BB| Open rates'!S13*0.87*0.9+25</f>
        <v>25394.2</v>
      </c>
      <c r="T13" s="84">
        <f>'BAR BB| Open rates'!T13*0.87*0.9+25</f>
        <v>27743.200000000001</v>
      </c>
      <c r="U13" s="84">
        <f>'BAR BB| Open rates'!U13*0.87*0.9+25</f>
        <v>32441.200000000001</v>
      </c>
      <c r="V13" s="84">
        <f>'BAR BB| Open rates'!V13*0.87*0.9+25</f>
        <v>32441.200000000001</v>
      </c>
      <c r="W13" s="84">
        <f>'BAR BB| Open rates'!W13*0.87*0.9+25</f>
        <v>32441.200000000001</v>
      </c>
      <c r="X13" s="84">
        <f>'BAR BB| Open rates'!X13*0.87*0.9+25</f>
        <v>25394.2</v>
      </c>
      <c r="Y13" s="84">
        <f>'BAR BB| Open rates'!Y13*0.87*0.9+25</f>
        <v>16781.2</v>
      </c>
      <c r="Z13" s="84">
        <f>'BAR BB| Open rates'!Z13*0.87*0.9+25</f>
        <v>15998.2</v>
      </c>
      <c r="AA13" s="84">
        <f>'BAR BB| Open rates'!AA13*0.87*0.9+25</f>
        <v>15998.2</v>
      </c>
      <c r="AB13" s="84">
        <f>'BAR BB| Open rates'!AB13*0.87*0.9+25</f>
        <v>15998.2</v>
      </c>
      <c r="AC13" s="84">
        <f>'BAR BB| Open rates'!AC13*0.87*0.9+25</f>
        <v>17564.2</v>
      </c>
      <c r="AD13" s="84">
        <f>'BAR BB| Open rates'!AD13*0.87*0.9+25</f>
        <v>19913.2</v>
      </c>
      <c r="AE13" s="84">
        <f>'BAR BB| Open rates'!AE13*0.87*0.9+25</f>
        <v>17564.2</v>
      </c>
      <c r="AF13" s="84">
        <f>'BAR BB| Open rates'!AF13*0.87*0.9+25</f>
        <v>19913.2</v>
      </c>
      <c r="AG13" s="84">
        <f>'BAR BB| Open rates'!AG13*0.87*0.9+25</f>
        <v>19913.2</v>
      </c>
      <c r="AH13" s="84">
        <f>'BAR BB| Open rates'!AH13*0.87*0.9+25</f>
        <v>17564.2</v>
      </c>
      <c r="AI13" s="84">
        <f>'BAR BB| Open rates'!AI13*0.87*0.9+25</f>
        <v>17564.2</v>
      </c>
      <c r="AJ13" s="84">
        <f>'BAR BB| Open rates'!AJ13*0.87*0.9+25</f>
        <v>17564.2</v>
      </c>
      <c r="AK13" s="84">
        <f>'BAR BB| Open rates'!AK13*0.87*0.9+25</f>
        <v>19913.2</v>
      </c>
      <c r="AL13" s="84">
        <f>'BAR BB| Open rates'!AL13*0.87*0.9+25</f>
        <v>17564.2</v>
      </c>
      <c r="AM13" s="84">
        <f>'BAR BB| Open rates'!AM13*0.87*0.9+25</f>
        <v>26960.2</v>
      </c>
      <c r="AN13" s="84">
        <f>'BAR BB| Open rates'!AN13*0.87*0.9+25</f>
        <v>28213</v>
      </c>
      <c r="AO13" s="84">
        <f>'BAR BB| Open rates'!AO13*0.87*0.9+25</f>
        <v>28213</v>
      </c>
      <c r="AP13" s="84">
        <f>'BAR BB| Open rates'!AP13*0.87*0.9+25</f>
        <v>28213</v>
      </c>
      <c r="AQ13" s="84">
        <f>'BAR BB| Open rates'!AQ13*0.87*0.9+25</f>
        <v>17564.2</v>
      </c>
      <c r="AR13" s="84">
        <f>'BAR BB| Open rates'!AR13*0.87*0.9+25</f>
        <v>17564.2</v>
      </c>
      <c r="AS13" s="84">
        <f>'BAR BB| Open rates'!AS13*0.87*0.9+25</f>
        <v>15998.2</v>
      </c>
      <c r="AT13" s="84">
        <f>'BAR BB| Open rates'!AT13*0.87*0.9+25</f>
        <v>17564.2</v>
      </c>
      <c r="AU13" s="84">
        <f>'BAR BB| Open rates'!AU13*0.87*0.9+25</f>
        <v>15998.2</v>
      </c>
      <c r="AV13" s="84">
        <f>'BAR BB| Open rates'!AV13*0.87*0.9+25</f>
        <v>15998.2</v>
      </c>
      <c r="AW13" s="84">
        <f>'BAR BB| Open rates'!AW13*0.87*0.9+25</f>
        <v>15998.2</v>
      </c>
      <c r="AX13" s="84">
        <f>'BAR BB| Open rates'!AX13*0.87*0.9+25</f>
        <v>11300.2</v>
      </c>
      <c r="AY13" s="84">
        <f>'BAR BB| Open rates'!AY13*0.87*0.9+25</f>
        <v>9734.2000000000007</v>
      </c>
    </row>
    <row r="14" spans="1:51"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row>
    <row r="15" spans="1:51" s="14" customFormat="1" ht="12" customHeight="1" x14ac:dyDescent="0.2">
      <c r="A15" s="42" t="s">
        <v>159</v>
      </c>
      <c r="B15" s="84">
        <f>'BAR BB| Open rates'!B15*0.87*0.9+25</f>
        <v>13727.5</v>
      </c>
      <c r="C15" s="84">
        <f>'BAR BB| Open rates'!C15*0.87*0.9+25</f>
        <v>13727.5</v>
      </c>
      <c r="D15" s="84">
        <f>'BAR BB| Open rates'!D15*0.87*0.9+25</f>
        <v>10595.5</v>
      </c>
      <c r="E15" s="84">
        <f>'BAR BB| Open rates'!E15*0.87*0.9+25</f>
        <v>10282.300000000001</v>
      </c>
      <c r="F15" s="84">
        <f>'BAR BB| Open rates'!F15*0.87*0.9+25</f>
        <v>10282.300000000001</v>
      </c>
      <c r="G15" s="84">
        <f>'BAR BB| Open rates'!G15*0.87*0.9+25</f>
        <v>10595.5</v>
      </c>
      <c r="H15" s="84">
        <f>'BAR BB| Open rates'!H15*0.87*0.9+25</f>
        <v>10282.300000000001</v>
      </c>
      <c r="I15" s="84">
        <f>'BAR BB| Open rates'!I15*0.87*0.9+25</f>
        <v>10595.5</v>
      </c>
      <c r="J15" s="84">
        <f>'BAR BB| Open rates'!J15*0.87*0.9+25</f>
        <v>10282.300000000001</v>
      </c>
      <c r="K15" s="84">
        <f>'BAR BB| Open rates'!K15*0.87*0.9+25</f>
        <v>10595.5</v>
      </c>
      <c r="L15" s="84">
        <f>'BAR BB| Open rates'!L15*0.87*0.9+25</f>
        <v>10282.300000000001</v>
      </c>
      <c r="M15" s="84">
        <f>'BAR BB| Open rates'!M15*0.87*0.9+25</f>
        <v>10595.5</v>
      </c>
      <c r="N15" s="84">
        <f>'BAR BB| Open rates'!N15*0.87*0.9+25</f>
        <v>9577.6</v>
      </c>
      <c r="O15" s="84">
        <f>'BAR BB| Open rates'!O15*0.87*0.9+25</f>
        <v>9577.6</v>
      </c>
      <c r="P15" s="84">
        <f>'BAR BB| Open rates'!P15*0.87*0.9+25</f>
        <v>10595.5</v>
      </c>
      <c r="Q15" s="84">
        <f>'BAR BB| Open rates'!Q15*0.87*0.9+25</f>
        <v>13727.5</v>
      </c>
      <c r="R15" s="84">
        <f>'BAR BB| Open rates'!R15*0.87*0.9+25</f>
        <v>17642.5</v>
      </c>
      <c r="S15" s="84">
        <f>'BAR BB| Open rates'!S15*0.87*0.9+25</f>
        <v>30483.7</v>
      </c>
      <c r="T15" s="84">
        <f>'BAR BB| Open rates'!T15*0.87*0.9+25</f>
        <v>32832.700000000004</v>
      </c>
      <c r="U15" s="84">
        <f>'BAR BB| Open rates'!U15*0.87*0.9+25</f>
        <v>37530.700000000004</v>
      </c>
      <c r="V15" s="84">
        <f>'BAR BB| Open rates'!V15*0.87*0.9+25</f>
        <v>37530.700000000004</v>
      </c>
      <c r="W15" s="84">
        <f>'BAR BB| Open rates'!W15*0.87*0.9+25</f>
        <v>37530.700000000004</v>
      </c>
      <c r="X15" s="84">
        <f>'BAR BB| Open rates'!X15*0.87*0.9+25</f>
        <v>30483.7</v>
      </c>
      <c r="Y15" s="84">
        <f>'BAR BB| Open rates'!Y15*0.87*0.9+25</f>
        <v>21870.7</v>
      </c>
      <c r="Z15" s="84">
        <f>'BAR BB| Open rates'!Z15*0.87*0.9+25</f>
        <v>16076.5</v>
      </c>
      <c r="AA15" s="84">
        <f>'BAR BB| Open rates'!AA15*0.87*0.9+25</f>
        <v>16076.5</v>
      </c>
      <c r="AB15" s="84">
        <f>'BAR BB| Open rates'!AB15*0.87*0.9+25</f>
        <v>16076.5</v>
      </c>
      <c r="AC15" s="84">
        <f>'BAR BB| Open rates'!AC15*0.87*0.9+25</f>
        <v>17642.5</v>
      </c>
      <c r="AD15" s="84">
        <f>'BAR BB| Open rates'!AD15*0.87*0.9+25</f>
        <v>19991.5</v>
      </c>
      <c r="AE15" s="84">
        <f>'BAR BB| Open rates'!AE15*0.87*0.9+25</f>
        <v>17642.5</v>
      </c>
      <c r="AF15" s="84">
        <f>'BAR BB| Open rates'!AF15*0.87*0.9+25</f>
        <v>19991.5</v>
      </c>
      <c r="AG15" s="84">
        <f>'BAR BB| Open rates'!AG15*0.87*0.9+25</f>
        <v>19991.5</v>
      </c>
      <c r="AH15" s="84">
        <f>'BAR BB| Open rates'!AH15*0.87*0.9+25</f>
        <v>17642.5</v>
      </c>
      <c r="AI15" s="84">
        <f>'BAR BB| Open rates'!AI15*0.87*0.9+25</f>
        <v>23123.5</v>
      </c>
      <c r="AJ15" s="84">
        <f>'BAR BB| Open rates'!AJ15*0.87*0.9+25</f>
        <v>23123.5</v>
      </c>
      <c r="AK15" s="84">
        <f>'BAR BB| Open rates'!AK15*0.87*0.9+25</f>
        <v>25472.5</v>
      </c>
      <c r="AL15" s="84">
        <f>'BAR BB| Open rates'!AL15*0.87*0.9+25</f>
        <v>23123.5</v>
      </c>
      <c r="AM15" s="84">
        <f>'BAR BB| Open rates'!AM15*0.87*0.9+25</f>
        <v>32519.5</v>
      </c>
      <c r="AN15" s="84">
        <f>'BAR BB| Open rates'!AN15*0.87*0.9+25</f>
        <v>33772.300000000003</v>
      </c>
      <c r="AO15" s="84">
        <f>'BAR BB| Open rates'!AO15*0.87*0.9+25</f>
        <v>33772.300000000003</v>
      </c>
      <c r="AP15" s="84">
        <f>'BAR BB| Open rates'!AP15*0.87*0.9+25</f>
        <v>33772.300000000003</v>
      </c>
      <c r="AQ15" s="84">
        <f>'BAR BB| Open rates'!AQ15*0.87*0.9+25</f>
        <v>17642.5</v>
      </c>
      <c r="AR15" s="84">
        <f>'BAR BB| Open rates'!AR15*0.87*0.9+25</f>
        <v>17642.5</v>
      </c>
      <c r="AS15" s="84">
        <f>'BAR BB| Open rates'!AS15*0.87*0.9+25</f>
        <v>16076.5</v>
      </c>
      <c r="AT15" s="84">
        <f>'BAR BB| Open rates'!AT15*0.87*0.9+25</f>
        <v>17642.5</v>
      </c>
      <c r="AU15" s="84">
        <f>'BAR BB| Open rates'!AU15*0.87*0.9+25</f>
        <v>16076.5</v>
      </c>
      <c r="AV15" s="84">
        <f>'BAR BB| Open rates'!AV15*0.87*0.9+25</f>
        <v>16076.5</v>
      </c>
      <c r="AW15" s="84">
        <f>'BAR BB| Open rates'!AW15*0.87*0.9+25</f>
        <v>16076.5</v>
      </c>
      <c r="AX15" s="84">
        <f>'BAR BB| Open rates'!AX15*0.87*0.9+25</f>
        <v>11378.5</v>
      </c>
      <c r="AY15" s="84">
        <f>'BAR BB| Open rates'!AY15*0.87*0.9+25</f>
        <v>9812.5</v>
      </c>
    </row>
    <row r="16" spans="1:51" s="14" customFormat="1" ht="12" customHeight="1" x14ac:dyDescent="0.2">
      <c r="A16" s="33" t="s">
        <v>160</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row>
    <row r="17" spans="1:51" s="14" customFormat="1" ht="12" customHeight="1" x14ac:dyDescent="0.2">
      <c r="A17" s="42" t="s">
        <v>159</v>
      </c>
      <c r="B17" s="84">
        <f>'BAR BB| Open rates'!B17*0.87*0.9+25</f>
        <v>14119</v>
      </c>
      <c r="C17" s="84">
        <f>'BAR BB| Open rates'!C17*0.87*0.9+25</f>
        <v>14119</v>
      </c>
      <c r="D17" s="84">
        <f>'BAR BB| Open rates'!D17*0.87*0.9+25</f>
        <v>10987</v>
      </c>
      <c r="E17" s="84">
        <f>'BAR BB| Open rates'!E17*0.87*0.9+25</f>
        <v>10673.800000000001</v>
      </c>
      <c r="F17" s="84">
        <f>'BAR BB| Open rates'!F17*0.87*0.9+25</f>
        <v>10673.800000000001</v>
      </c>
      <c r="G17" s="84">
        <f>'BAR BB| Open rates'!G17*0.87*0.9+25</f>
        <v>10987</v>
      </c>
      <c r="H17" s="84">
        <f>'BAR BB| Open rates'!H17*0.87*0.9+25</f>
        <v>10673.800000000001</v>
      </c>
      <c r="I17" s="84">
        <f>'BAR BB| Open rates'!I17*0.87*0.9+25</f>
        <v>10987</v>
      </c>
      <c r="J17" s="84">
        <f>'BAR BB| Open rates'!J17*0.87*0.9+25</f>
        <v>10673.800000000001</v>
      </c>
      <c r="K17" s="84">
        <f>'BAR BB| Open rates'!K17*0.87*0.9+25</f>
        <v>10987</v>
      </c>
      <c r="L17" s="84">
        <f>'BAR BB| Open rates'!L17*0.87*0.9+25</f>
        <v>10673.800000000001</v>
      </c>
      <c r="M17" s="84">
        <f>'BAR BB| Open rates'!M17*0.87*0.9+25</f>
        <v>10987</v>
      </c>
      <c r="N17" s="84">
        <f>'BAR BB| Open rates'!N17*0.87*0.9+25</f>
        <v>9969.1</v>
      </c>
      <c r="O17" s="84">
        <f>'BAR BB| Open rates'!O17*0.87*0.9+25</f>
        <v>9969.1</v>
      </c>
      <c r="P17" s="84">
        <f>'BAR BB| Open rates'!P17*0.87*0.9+25</f>
        <v>10987</v>
      </c>
      <c r="Q17" s="84">
        <f>'BAR BB| Open rates'!Q17*0.87*0.9+25</f>
        <v>14119</v>
      </c>
      <c r="R17" s="84">
        <f>'BAR BB| Open rates'!R17*0.87*0.9+25</f>
        <v>18034</v>
      </c>
      <c r="S17" s="84">
        <f>'BAR BB| Open rates'!S17*0.87*0.9+25</f>
        <v>32049.7</v>
      </c>
      <c r="T17" s="84">
        <f>'BAR BB| Open rates'!T17*0.87*0.9+25</f>
        <v>34398.700000000004</v>
      </c>
      <c r="U17" s="84">
        <f>'BAR BB| Open rates'!U17*0.87*0.9+25</f>
        <v>39096.700000000004</v>
      </c>
      <c r="V17" s="84">
        <f>'BAR BB| Open rates'!V17*0.87*0.9+25</f>
        <v>39096.700000000004</v>
      </c>
      <c r="W17" s="84">
        <f>'BAR BB| Open rates'!W17*0.87*0.9+25</f>
        <v>39096.700000000004</v>
      </c>
      <c r="X17" s="84">
        <f>'BAR BB| Open rates'!X17*0.87*0.9+25</f>
        <v>32049.7</v>
      </c>
      <c r="Y17" s="84">
        <f>'BAR BB| Open rates'!Y17*0.87*0.9+25</f>
        <v>23436.7</v>
      </c>
      <c r="Z17" s="84">
        <f>'BAR BB| Open rates'!Z17*0.87*0.9+25</f>
        <v>17642.5</v>
      </c>
      <c r="AA17" s="84">
        <f>'BAR BB| Open rates'!AA17*0.87*0.9+25</f>
        <v>17642.5</v>
      </c>
      <c r="AB17" s="84">
        <f>'BAR BB| Open rates'!AB17*0.87*0.9+25</f>
        <v>17642.5</v>
      </c>
      <c r="AC17" s="84">
        <f>'BAR BB| Open rates'!AC17*0.87*0.9+25</f>
        <v>19208.5</v>
      </c>
      <c r="AD17" s="84">
        <f>'BAR BB| Open rates'!AD17*0.87*0.9+25</f>
        <v>21557.5</v>
      </c>
      <c r="AE17" s="84">
        <f>'BAR BB| Open rates'!AE17*0.87*0.9+25</f>
        <v>19208.5</v>
      </c>
      <c r="AF17" s="84">
        <f>'BAR BB| Open rates'!AF17*0.87*0.9+25</f>
        <v>21557.5</v>
      </c>
      <c r="AG17" s="84">
        <f>'BAR BB| Open rates'!AG17*0.87*0.9+25</f>
        <v>21557.5</v>
      </c>
      <c r="AH17" s="84">
        <f>'BAR BB| Open rates'!AH17*0.87*0.9+25</f>
        <v>19208.5</v>
      </c>
      <c r="AI17" s="84">
        <f>'BAR BB| Open rates'!AI17*0.87*0.9+25</f>
        <v>24689.5</v>
      </c>
      <c r="AJ17" s="84">
        <f>'BAR BB| Open rates'!AJ17*0.87*0.9+25</f>
        <v>24689.5</v>
      </c>
      <c r="AK17" s="84">
        <f>'BAR BB| Open rates'!AK17*0.87*0.9+25</f>
        <v>27038.5</v>
      </c>
      <c r="AL17" s="84">
        <f>'BAR BB| Open rates'!AL17*0.87*0.9+25</f>
        <v>24689.5</v>
      </c>
      <c r="AM17" s="84">
        <f>'BAR BB| Open rates'!AM17*0.87*0.9+25</f>
        <v>34085.5</v>
      </c>
      <c r="AN17" s="84">
        <f>'BAR BB| Open rates'!AN17*0.87*0.9+25</f>
        <v>35338.300000000003</v>
      </c>
      <c r="AO17" s="84">
        <f>'BAR BB| Open rates'!AO17*0.87*0.9+25</f>
        <v>35338.300000000003</v>
      </c>
      <c r="AP17" s="84">
        <f>'BAR BB| Open rates'!AP17*0.87*0.9+25</f>
        <v>35338.300000000003</v>
      </c>
      <c r="AQ17" s="84">
        <f>'BAR BB| Open rates'!AQ17*0.87*0.9+25</f>
        <v>19208.5</v>
      </c>
      <c r="AR17" s="84">
        <f>'BAR BB| Open rates'!AR17*0.87*0.9+25</f>
        <v>19208.5</v>
      </c>
      <c r="AS17" s="84">
        <f>'BAR BB| Open rates'!AS17*0.87*0.9+25</f>
        <v>17642.5</v>
      </c>
      <c r="AT17" s="84">
        <f>'BAR BB| Open rates'!AT17*0.87*0.9+25</f>
        <v>19208.5</v>
      </c>
      <c r="AU17" s="84">
        <f>'BAR BB| Open rates'!AU17*0.87*0.9+25</f>
        <v>17642.5</v>
      </c>
      <c r="AV17" s="84">
        <f>'BAR BB| Open rates'!AV17*0.87*0.9+25</f>
        <v>17642.5</v>
      </c>
      <c r="AW17" s="84">
        <f>'BAR BB| Open rates'!AW17*0.87*0.9+25</f>
        <v>17642.5</v>
      </c>
      <c r="AX17" s="84">
        <f>'BAR BB| Open rates'!AX17*0.87*0.9+25</f>
        <v>12944.5</v>
      </c>
      <c r="AY17" s="84">
        <f>'BAR BB| Open rates'!AY17*0.87*0.9+25</f>
        <v>11378.5</v>
      </c>
    </row>
    <row r="18" spans="1:51" s="14" customFormat="1" ht="12" customHeight="1" x14ac:dyDescent="0.2">
      <c r="A18" s="33" t="s">
        <v>56</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row>
    <row r="19" spans="1:51" s="14" customFormat="1" ht="12" customHeight="1" x14ac:dyDescent="0.2">
      <c r="A19" s="42" t="s">
        <v>8</v>
      </c>
      <c r="B19" s="84">
        <f>'BAR BB| Open rates'!B19*0.87*0.9+25</f>
        <v>15606.7</v>
      </c>
      <c r="C19" s="84">
        <f>'BAR BB| Open rates'!C19*0.87*0.9+25</f>
        <v>15606.7</v>
      </c>
      <c r="D19" s="84">
        <f>'BAR BB| Open rates'!D19*0.87*0.9+25</f>
        <v>12474.7</v>
      </c>
      <c r="E19" s="84">
        <f>'BAR BB| Open rates'!E19*0.87*0.9+25</f>
        <v>12161.5</v>
      </c>
      <c r="F19" s="84">
        <f>'BAR BB| Open rates'!F19*0.87*0.9+25</f>
        <v>12161.5</v>
      </c>
      <c r="G19" s="84">
        <f>'BAR BB| Open rates'!G19*0.87*0.9+25</f>
        <v>12474.7</v>
      </c>
      <c r="H19" s="84">
        <f>'BAR BB| Open rates'!H19*0.87*0.9+25</f>
        <v>12161.5</v>
      </c>
      <c r="I19" s="84">
        <f>'BAR BB| Open rates'!I19*0.87*0.9+25</f>
        <v>12474.7</v>
      </c>
      <c r="J19" s="84">
        <f>'BAR BB| Open rates'!J19*0.87*0.9+25</f>
        <v>12161.5</v>
      </c>
      <c r="K19" s="84">
        <f>'BAR BB| Open rates'!K19*0.87*0.9+25</f>
        <v>12474.7</v>
      </c>
      <c r="L19" s="84">
        <f>'BAR BB| Open rates'!L19*0.87*0.9+25</f>
        <v>12161.5</v>
      </c>
      <c r="M19" s="84">
        <f>'BAR BB| Open rates'!M19*0.87*0.9+25</f>
        <v>12474.7</v>
      </c>
      <c r="N19" s="84">
        <f>'BAR BB| Open rates'!N19*0.87*0.9+25</f>
        <v>11456.800000000001</v>
      </c>
      <c r="O19" s="84">
        <f>'BAR BB| Open rates'!O19*0.87*0.9+25</f>
        <v>11456.800000000001</v>
      </c>
      <c r="P19" s="84">
        <f>'BAR BB| Open rates'!P19*0.87*0.9+25</f>
        <v>12474.7</v>
      </c>
      <c r="Q19" s="84">
        <f>'BAR BB| Open rates'!Q19*0.87*0.9+25</f>
        <v>15606.7</v>
      </c>
      <c r="R19" s="84">
        <f>'BAR BB| Open rates'!R19*0.87*0.9+25</f>
        <v>19521.7</v>
      </c>
      <c r="S19" s="84">
        <f>'BAR BB| Open rates'!S19*0.87*0.9+25</f>
        <v>52407.700000000004</v>
      </c>
      <c r="T19" s="84">
        <f>'BAR BB| Open rates'!T19*0.87*0.9+25</f>
        <v>54756.700000000004</v>
      </c>
      <c r="U19" s="84">
        <f>'BAR BB| Open rates'!U19*0.87*0.9+25</f>
        <v>59454.700000000004</v>
      </c>
      <c r="V19" s="84">
        <f>'BAR BB| Open rates'!V19*0.87*0.9+25</f>
        <v>59454.700000000004</v>
      </c>
      <c r="W19" s="84">
        <f>'BAR BB| Open rates'!W19*0.87*0.9+25</f>
        <v>59454.700000000004</v>
      </c>
      <c r="X19" s="84">
        <f>'BAR BB| Open rates'!X19*0.87*0.9+25</f>
        <v>52407.700000000004</v>
      </c>
      <c r="Y19" s="84">
        <f>'BAR BB| Open rates'!Y19*0.87*0.9+25</f>
        <v>43794.700000000004</v>
      </c>
      <c r="Z19" s="84">
        <f>'BAR BB| Open rates'!Z19*0.87*0.9+25</f>
        <v>28134.7</v>
      </c>
      <c r="AA19" s="84">
        <f>'BAR BB| Open rates'!AA19*0.87*0.9+25</f>
        <v>28134.7</v>
      </c>
      <c r="AB19" s="84">
        <f>'BAR BB| Open rates'!AB19*0.87*0.9+25</f>
        <v>28134.7</v>
      </c>
      <c r="AC19" s="84">
        <f>'BAR BB| Open rates'!AC19*0.87*0.9+25</f>
        <v>29700.7</v>
      </c>
      <c r="AD19" s="84">
        <f>'BAR BB| Open rates'!AD19*0.87*0.9+25</f>
        <v>32049.7</v>
      </c>
      <c r="AE19" s="84">
        <f>'BAR BB| Open rates'!AE19*0.87*0.9+25</f>
        <v>29700.7</v>
      </c>
      <c r="AF19" s="84">
        <f>'BAR BB| Open rates'!AF19*0.87*0.9+25</f>
        <v>32049.7</v>
      </c>
      <c r="AG19" s="84">
        <f>'BAR BB| Open rates'!AG19*0.87*0.9+25</f>
        <v>32049.7</v>
      </c>
      <c r="AH19" s="84">
        <f>'BAR BB| Open rates'!AH19*0.87*0.9+25</f>
        <v>29700.7</v>
      </c>
      <c r="AI19" s="84">
        <f>'BAR BB| Open rates'!AI19*0.87*0.9+25</f>
        <v>41445.700000000004</v>
      </c>
      <c r="AJ19" s="84">
        <f>'BAR BB| Open rates'!AJ19*0.87*0.9+25</f>
        <v>41445.700000000004</v>
      </c>
      <c r="AK19" s="84">
        <f>'BAR BB| Open rates'!AK19*0.87*0.9+25</f>
        <v>43794.700000000004</v>
      </c>
      <c r="AL19" s="84">
        <f>'BAR BB| Open rates'!AL19*0.87*0.9+25</f>
        <v>41445.700000000004</v>
      </c>
      <c r="AM19" s="84">
        <f>'BAR BB| Open rates'!AM19*0.87*0.9+25</f>
        <v>50841.700000000004</v>
      </c>
      <c r="AN19" s="84">
        <f>'BAR BB| Open rates'!AN19*0.87*0.9+25</f>
        <v>52094.5</v>
      </c>
      <c r="AO19" s="84">
        <f>'BAR BB| Open rates'!AO19*0.87*0.9+25</f>
        <v>52094.5</v>
      </c>
      <c r="AP19" s="84">
        <f>'BAR BB| Open rates'!AP19*0.87*0.9+25</f>
        <v>52094.5</v>
      </c>
      <c r="AQ19" s="84">
        <f>'BAR BB| Open rates'!AQ19*0.87*0.9+25</f>
        <v>29700.7</v>
      </c>
      <c r="AR19" s="84">
        <f>'BAR BB| Open rates'!AR19*0.87*0.9+25</f>
        <v>29700.7</v>
      </c>
      <c r="AS19" s="84">
        <f>'BAR BB| Open rates'!AS19*0.87*0.9+25</f>
        <v>28134.7</v>
      </c>
      <c r="AT19" s="84">
        <f>'BAR BB| Open rates'!AT19*0.87*0.9+25</f>
        <v>29700.7</v>
      </c>
      <c r="AU19" s="84">
        <f>'BAR BB| Open rates'!AU19*0.87*0.9+25</f>
        <v>28134.7</v>
      </c>
      <c r="AV19" s="84">
        <f>'BAR BB| Open rates'!AV19*0.87*0.9+25</f>
        <v>28134.7</v>
      </c>
      <c r="AW19" s="84">
        <f>'BAR BB| Open rates'!AW19*0.87*0.9+25</f>
        <v>28134.7</v>
      </c>
      <c r="AX19" s="84">
        <f>'BAR BB| Open rates'!AX19*0.87*0.9+25</f>
        <v>23436.7</v>
      </c>
      <c r="AY19" s="84">
        <f>'BAR BB| Open rates'!AY19*0.87*0.9+25</f>
        <v>21870.7</v>
      </c>
    </row>
    <row r="20" spans="1:51" s="14" customFormat="1" ht="12" customHeight="1" x14ac:dyDescent="0.2">
      <c r="A20" s="33" t="s">
        <v>57</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row>
    <row r="21" spans="1:51" s="14" customFormat="1" ht="12" customHeight="1" x14ac:dyDescent="0.2">
      <c r="A21" s="42" t="s">
        <v>8</v>
      </c>
      <c r="B21" s="84">
        <f>'BAR BB| Open rates'!B21*0.87*0.9+25</f>
        <v>20304.7</v>
      </c>
      <c r="C21" s="84">
        <f>'BAR BB| Open rates'!C21*0.87*0.9+25</f>
        <v>20304.7</v>
      </c>
      <c r="D21" s="84">
        <f>'BAR BB| Open rates'!D21*0.87*0.9+25</f>
        <v>17172.7</v>
      </c>
      <c r="E21" s="84">
        <f>'BAR BB| Open rates'!E21*0.87*0.9+25</f>
        <v>16859.5</v>
      </c>
      <c r="F21" s="84">
        <f>'BAR BB| Open rates'!F21*0.87*0.9+25</f>
        <v>16859.5</v>
      </c>
      <c r="G21" s="84">
        <f>'BAR BB| Open rates'!G21*0.87*0.9+25</f>
        <v>17172.7</v>
      </c>
      <c r="H21" s="84">
        <f>'BAR BB| Open rates'!H21*0.87*0.9+25</f>
        <v>16859.5</v>
      </c>
      <c r="I21" s="84">
        <f>'BAR BB| Open rates'!I21*0.87*0.9+25</f>
        <v>17172.7</v>
      </c>
      <c r="J21" s="84">
        <f>'BAR BB| Open rates'!J21*0.87*0.9+25</f>
        <v>16859.5</v>
      </c>
      <c r="K21" s="84">
        <f>'BAR BB| Open rates'!K21*0.87*0.9+25</f>
        <v>17172.7</v>
      </c>
      <c r="L21" s="84">
        <f>'BAR BB| Open rates'!L21*0.87*0.9+25</f>
        <v>16859.5</v>
      </c>
      <c r="M21" s="84">
        <f>'BAR BB| Open rates'!M21*0.87*0.9+25</f>
        <v>17172.7</v>
      </c>
      <c r="N21" s="84">
        <f>'BAR BB| Open rates'!N21*0.87*0.9+25</f>
        <v>16154.800000000001</v>
      </c>
      <c r="O21" s="84">
        <f>'BAR BB| Open rates'!O21*0.87*0.9+25</f>
        <v>16154.800000000001</v>
      </c>
      <c r="P21" s="84">
        <f>'BAR BB| Open rates'!P21*0.87*0.9+25</f>
        <v>17172.7</v>
      </c>
      <c r="Q21" s="84">
        <f>'BAR BB| Open rates'!Q21*0.87*0.9+25</f>
        <v>20304.7</v>
      </c>
      <c r="R21" s="84">
        <f>'BAR BB| Open rates'!R21*0.87*0.9+25</f>
        <v>24219.7</v>
      </c>
      <c r="S21" s="84">
        <f>'BAR BB| Open rates'!S21*0.87*0.9+25</f>
        <v>57105.700000000004</v>
      </c>
      <c r="T21" s="84">
        <f>'BAR BB| Open rates'!T21*0.87*0.9+25</f>
        <v>59454.700000000004</v>
      </c>
      <c r="U21" s="84">
        <f>'BAR BB| Open rates'!U21*0.87*0.9+25</f>
        <v>64152.700000000004</v>
      </c>
      <c r="V21" s="84">
        <f>'BAR BB| Open rates'!V21*0.87*0.9+25</f>
        <v>64152.700000000004</v>
      </c>
      <c r="W21" s="84">
        <f>'BAR BB| Open rates'!W21*0.87*0.9+25</f>
        <v>64152.700000000004</v>
      </c>
      <c r="X21" s="84">
        <f>'BAR BB| Open rates'!X21*0.87*0.9+25</f>
        <v>57105.700000000004</v>
      </c>
      <c r="Y21" s="84">
        <f>'BAR BB| Open rates'!Y21*0.87*0.9+25</f>
        <v>48492.700000000004</v>
      </c>
      <c r="Z21" s="84">
        <f>'BAR BB| Open rates'!Z21*0.87*0.9+25</f>
        <v>35964.700000000004</v>
      </c>
      <c r="AA21" s="84">
        <f>'BAR BB| Open rates'!AA21*0.87*0.9+25</f>
        <v>35964.700000000004</v>
      </c>
      <c r="AB21" s="84">
        <f>'BAR BB| Open rates'!AB21*0.87*0.9+25</f>
        <v>35964.700000000004</v>
      </c>
      <c r="AC21" s="84">
        <f>'BAR BB| Open rates'!AC21*0.87*0.9+25</f>
        <v>37530.700000000004</v>
      </c>
      <c r="AD21" s="84">
        <f>'BAR BB| Open rates'!AD21*0.87*0.9+25</f>
        <v>39879.700000000004</v>
      </c>
      <c r="AE21" s="84">
        <f>'BAR BB| Open rates'!AE21*0.87*0.9+25</f>
        <v>37530.700000000004</v>
      </c>
      <c r="AF21" s="84">
        <f>'BAR BB| Open rates'!AF21*0.87*0.9+25</f>
        <v>39879.700000000004</v>
      </c>
      <c r="AG21" s="84">
        <f>'BAR BB| Open rates'!AG21*0.87*0.9+25</f>
        <v>39879.700000000004</v>
      </c>
      <c r="AH21" s="84">
        <f>'BAR BB| Open rates'!AH21*0.87*0.9+25</f>
        <v>37530.700000000004</v>
      </c>
      <c r="AI21" s="84">
        <f>'BAR BB| Open rates'!AI21*0.87*0.9+25</f>
        <v>45360.700000000004</v>
      </c>
      <c r="AJ21" s="84">
        <f>'BAR BB| Open rates'!AJ21*0.87*0.9+25</f>
        <v>45360.700000000004</v>
      </c>
      <c r="AK21" s="84">
        <f>'BAR BB| Open rates'!AK21*0.87*0.9+25</f>
        <v>47709.700000000004</v>
      </c>
      <c r="AL21" s="84">
        <f>'BAR BB| Open rates'!AL21*0.87*0.9+25</f>
        <v>45360.700000000004</v>
      </c>
      <c r="AM21" s="84">
        <f>'BAR BB| Open rates'!AM21*0.87*0.9+25</f>
        <v>54756.700000000004</v>
      </c>
      <c r="AN21" s="84">
        <f>'BAR BB| Open rates'!AN21*0.87*0.9+25</f>
        <v>56009.5</v>
      </c>
      <c r="AO21" s="84">
        <f>'BAR BB| Open rates'!AO21*0.87*0.9+25</f>
        <v>56009.5</v>
      </c>
      <c r="AP21" s="84">
        <f>'BAR BB| Open rates'!AP21*0.87*0.9+25</f>
        <v>56009.5</v>
      </c>
      <c r="AQ21" s="84">
        <f>'BAR BB| Open rates'!AQ21*0.87*0.9+25</f>
        <v>37530.700000000004</v>
      </c>
      <c r="AR21" s="84">
        <f>'BAR BB| Open rates'!AR21*0.87*0.9+25</f>
        <v>37530.700000000004</v>
      </c>
      <c r="AS21" s="84">
        <f>'BAR BB| Open rates'!AS21*0.87*0.9+25</f>
        <v>35964.700000000004</v>
      </c>
      <c r="AT21" s="84">
        <f>'BAR BB| Open rates'!AT21*0.87*0.9+25</f>
        <v>37530.700000000004</v>
      </c>
      <c r="AU21" s="84">
        <f>'BAR BB| Open rates'!AU21*0.87*0.9+25</f>
        <v>35964.700000000004</v>
      </c>
      <c r="AV21" s="84">
        <f>'BAR BB| Open rates'!AV21*0.87*0.9+25</f>
        <v>35964.700000000004</v>
      </c>
      <c r="AW21" s="84">
        <f>'BAR BB| Open rates'!AW21*0.87*0.9+25</f>
        <v>35964.700000000004</v>
      </c>
      <c r="AX21" s="84">
        <f>'BAR BB| Open rates'!AX21*0.87*0.9+25</f>
        <v>31266.7</v>
      </c>
      <c r="AY21" s="84">
        <f>'BAR BB| Open rates'!AY21*0.87*0.9+25</f>
        <v>29700.7</v>
      </c>
    </row>
    <row r="22" spans="1:51" s="14" customFormat="1" ht="12" hidden="1" customHeight="1" x14ac:dyDescent="0.2">
      <c r="A22" s="134" t="s">
        <v>158</v>
      </c>
    </row>
    <row r="23" spans="1:51" s="14" customFormat="1" ht="12" hidden="1" customHeight="1" x14ac:dyDescent="0.2">
      <c r="A23" s="42" t="s">
        <v>8</v>
      </c>
    </row>
    <row r="24" spans="1:51" s="14" customFormat="1" ht="12" customHeight="1" x14ac:dyDescent="0.2">
      <c r="A24" s="123"/>
    </row>
    <row r="25" spans="1:51" s="14" customFormat="1" ht="12" customHeight="1" x14ac:dyDescent="0.2">
      <c r="A25" s="223" t="s">
        <v>157</v>
      </c>
    </row>
    <row r="26" spans="1:51" s="14" customFormat="1" ht="12" customHeight="1" x14ac:dyDescent="0.2">
      <c r="A26" s="223"/>
    </row>
    <row r="27" spans="1:51" s="14" customFormat="1" ht="12" customHeight="1" x14ac:dyDescent="0.2">
      <c r="A27" s="223"/>
    </row>
    <row r="28" spans="1:51" s="14" customFormat="1" ht="12" customHeight="1" x14ac:dyDescent="0.2">
      <c r="A28" s="20"/>
    </row>
    <row r="29" spans="1:51" customFormat="1" ht="12.75" x14ac:dyDescent="0.2">
      <c r="A29" s="139" t="s">
        <v>80</v>
      </c>
    </row>
    <row r="30" spans="1:51" s="31" customFormat="1" ht="38.25" customHeight="1" x14ac:dyDescent="0.2">
      <c r="A30" s="210" t="s">
        <v>275</v>
      </c>
    </row>
    <row r="31" spans="1:51" customFormat="1" ht="38.25" customHeight="1" x14ac:dyDescent="0.2">
      <c r="A31" s="150" t="s">
        <v>276</v>
      </c>
    </row>
    <row r="32" spans="1:51" customFormat="1" ht="12.75" x14ac:dyDescent="0.2">
      <c r="A32" s="1"/>
    </row>
    <row r="33" spans="1:1" customFormat="1" ht="12.75" x14ac:dyDescent="0.2">
      <c r="A33" s="137" t="s">
        <v>58</v>
      </c>
    </row>
    <row r="34" spans="1:1" s="13" customFormat="1" ht="35.25" customHeight="1" x14ac:dyDescent="0.2">
      <c r="A34" s="150" t="s">
        <v>163</v>
      </c>
    </row>
    <row r="35" spans="1:1" s="13" customFormat="1" ht="35.25" customHeight="1" x14ac:dyDescent="0.2">
      <c r="A35" s="150" t="s">
        <v>188</v>
      </c>
    </row>
    <row r="36" spans="1:1" s="13" customFormat="1" ht="35.25" customHeight="1" x14ac:dyDescent="0.2">
      <c r="A36" s="150" t="s">
        <v>164</v>
      </c>
    </row>
    <row r="37" spans="1:1" s="13" customFormat="1" ht="13.5" customHeight="1" x14ac:dyDescent="0.2">
      <c r="A37" s="150" t="s">
        <v>165</v>
      </c>
    </row>
    <row r="38" spans="1:1" s="13" customFormat="1" ht="35.25" customHeight="1" x14ac:dyDescent="0.2">
      <c r="A38" s="150" t="s">
        <v>162</v>
      </c>
    </row>
    <row r="39" spans="1:1" s="13" customFormat="1" ht="35.25" customHeight="1" x14ac:dyDescent="0.2">
      <c r="A39" s="145" t="s">
        <v>173</v>
      </c>
    </row>
    <row r="40" spans="1:1" ht="12" customHeight="1" x14ac:dyDescent="0.2">
      <c r="A40" s="151"/>
    </row>
    <row r="41" spans="1:1" x14ac:dyDescent="0.2">
      <c r="A41" s="140" t="s">
        <v>80</v>
      </c>
    </row>
    <row r="42" spans="1:1" ht="12" customHeight="1" x14ac:dyDescent="0.2">
      <c r="A42" s="252" t="s">
        <v>152</v>
      </c>
    </row>
    <row r="43" spans="1:1" x14ac:dyDescent="0.2">
      <c r="A43" s="253"/>
    </row>
    <row r="45" spans="1:1" x14ac:dyDescent="0.2">
      <c r="A45" s="141" t="s">
        <v>65</v>
      </c>
    </row>
    <row r="46" spans="1:1" ht="84" x14ac:dyDescent="0.2">
      <c r="A46" s="142" t="s">
        <v>81</v>
      </c>
    </row>
  </sheetData>
  <mergeCells count="2">
    <mergeCell ref="A25:A27"/>
    <mergeCell ref="A42:A43"/>
  </mergeCells>
  <pageMargins left="0.7" right="0.7" top="0.75" bottom="0.75" header="0.3" footer="0.3"/>
  <pageSetup paperSize="9"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rgb="FFFFCCFF"/>
  </sheetPr>
  <dimension ref="A1:AY59"/>
  <sheetViews>
    <sheetView tabSelected="1" zoomScaleNormal="100" workbookViewId="0">
      <pane xSplit="1" topLeftCell="B1" activePane="topRight" state="frozen"/>
      <selection pane="topRight" activeCell="A39" sqref="A39:A59"/>
    </sheetView>
  </sheetViews>
  <sheetFormatPr defaultColWidth="9.5703125" defaultRowHeight="12" x14ac:dyDescent="0.2"/>
  <cols>
    <col min="1" max="1" width="41.7109375" style="1" customWidth="1"/>
    <col min="2" max="3" width="9.85546875" style="2" bestFit="1" customWidth="1"/>
    <col min="4" max="4" width="9.85546875" style="2" customWidth="1"/>
    <col min="5" max="5" width="9.85546875" style="2" bestFit="1" customWidth="1"/>
    <col min="6" max="6" width="9.85546875" style="2" customWidth="1"/>
    <col min="7" max="14" width="9.85546875" style="2" bestFit="1" customWidth="1"/>
    <col min="15" max="15" width="9.85546875" style="2" customWidth="1"/>
    <col min="16" max="21" width="9.85546875" style="2" bestFit="1" customWidth="1"/>
    <col min="22" max="22" width="9.85546875" style="2" customWidth="1"/>
    <col min="23" max="23" width="9.85546875" style="2" bestFit="1" customWidth="1"/>
    <col min="24" max="24" width="9.85546875" style="2" customWidth="1"/>
    <col min="25" max="26" width="9.85546875" style="2" bestFit="1" customWidth="1"/>
    <col min="27" max="27" width="9.85546875" style="2" customWidth="1"/>
    <col min="28" max="33" width="9.85546875" style="2" bestFit="1" customWidth="1"/>
    <col min="34" max="36" width="9.85546875" style="2" customWidth="1"/>
    <col min="37" max="40" width="9.85546875" style="2" bestFit="1" customWidth="1"/>
    <col min="41" max="41" width="9.85546875" style="2" customWidth="1"/>
    <col min="42" max="51" width="9.85546875" style="2" bestFit="1" customWidth="1"/>
    <col min="52" max="16384" width="9.5703125" style="2"/>
  </cols>
  <sheetData>
    <row r="1" spans="1:51" s="5" customFormat="1" ht="24.75" customHeight="1" x14ac:dyDescent="0.2">
      <c r="A1" s="47" t="s">
        <v>50</v>
      </c>
    </row>
    <row r="2" spans="1:51" s="5" customFormat="1" ht="12.75" x14ac:dyDescent="0.2">
      <c r="A2" s="67" t="s">
        <v>5</v>
      </c>
    </row>
    <row r="3" spans="1:51" s="172" customFormat="1" ht="29.25" customHeight="1" x14ac:dyDescent="0.2">
      <c r="A3" s="171" t="s">
        <v>52</v>
      </c>
      <c r="B3" s="221">
        <v>45595</v>
      </c>
      <c r="C3" s="221">
        <v>45597</v>
      </c>
      <c r="D3" s="148">
        <v>45599</v>
      </c>
      <c r="E3" s="148">
        <v>45600</v>
      </c>
      <c r="F3" s="148">
        <v>45601</v>
      </c>
      <c r="G3" s="148">
        <v>45604</v>
      </c>
      <c r="H3" s="148">
        <v>45606</v>
      </c>
      <c r="I3" s="148">
        <v>45611</v>
      </c>
      <c r="J3" s="148">
        <v>45613</v>
      </c>
      <c r="K3" s="148">
        <v>45618</v>
      </c>
      <c r="L3" s="148">
        <v>45620</v>
      </c>
      <c r="M3" s="148">
        <v>45625</v>
      </c>
      <c r="N3" s="148">
        <v>45627</v>
      </c>
      <c r="O3" s="148">
        <v>45628</v>
      </c>
      <c r="P3" s="148">
        <v>45639</v>
      </c>
      <c r="Q3" s="148">
        <v>45646</v>
      </c>
      <c r="R3" s="215">
        <v>45653</v>
      </c>
      <c r="S3" s="73">
        <v>45655</v>
      </c>
      <c r="T3" s="73">
        <v>45656</v>
      </c>
      <c r="U3" s="73">
        <v>45658</v>
      </c>
      <c r="V3" s="73">
        <v>45660</v>
      </c>
      <c r="W3" s="73">
        <v>45663</v>
      </c>
      <c r="X3" s="73">
        <v>45664</v>
      </c>
      <c r="Y3" s="73">
        <v>45665</v>
      </c>
      <c r="Z3" s="73">
        <v>45666</v>
      </c>
      <c r="AA3" s="73">
        <v>45670</v>
      </c>
      <c r="AB3" s="73">
        <v>45674</v>
      </c>
      <c r="AC3" s="73">
        <v>45676</v>
      </c>
      <c r="AD3" s="73">
        <v>45681</v>
      </c>
      <c r="AE3" s="73">
        <v>45683</v>
      </c>
      <c r="AF3" s="73">
        <v>45688</v>
      </c>
      <c r="AG3" s="73">
        <v>45689</v>
      </c>
      <c r="AH3" s="73">
        <v>45690</v>
      </c>
      <c r="AI3" s="73">
        <v>45691</v>
      </c>
      <c r="AJ3" s="73">
        <v>45692</v>
      </c>
      <c r="AK3" s="73">
        <v>45695</v>
      </c>
      <c r="AL3" s="73">
        <v>45697</v>
      </c>
      <c r="AM3" s="73">
        <v>45702</v>
      </c>
      <c r="AN3" s="73">
        <v>45708</v>
      </c>
      <c r="AO3" s="73">
        <v>45709</v>
      </c>
      <c r="AP3" s="73">
        <v>45712</v>
      </c>
      <c r="AQ3" s="73">
        <v>45714</v>
      </c>
      <c r="AR3" s="73">
        <v>45717</v>
      </c>
      <c r="AS3" s="73">
        <v>45718</v>
      </c>
      <c r="AT3" s="73">
        <v>45723</v>
      </c>
      <c r="AU3" s="148">
        <v>45725</v>
      </c>
      <c r="AV3" s="73">
        <v>45727</v>
      </c>
      <c r="AW3" s="73">
        <v>45730</v>
      </c>
      <c r="AX3" s="73">
        <v>45732</v>
      </c>
      <c r="AY3" s="73">
        <v>45746</v>
      </c>
    </row>
    <row r="4" spans="1:51" s="172" customFormat="1" ht="29.25" customHeight="1" x14ac:dyDescent="0.2">
      <c r="A4" s="171"/>
      <c r="B4" s="221">
        <v>45596</v>
      </c>
      <c r="C4" s="221">
        <v>45598</v>
      </c>
      <c r="D4" s="148">
        <v>45599</v>
      </c>
      <c r="E4" s="148">
        <v>45600</v>
      </c>
      <c r="F4" s="148">
        <v>45603</v>
      </c>
      <c r="G4" s="148">
        <v>45605</v>
      </c>
      <c r="H4" s="148">
        <v>45610</v>
      </c>
      <c r="I4" s="148">
        <v>45612</v>
      </c>
      <c r="J4" s="148">
        <v>45617</v>
      </c>
      <c r="K4" s="148">
        <v>45619</v>
      </c>
      <c r="L4" s="148">
        <v>45624</v>
      </c>
      <c r="M4" s="148">
        <v>45626</v>
      </c>
      <c r="N4" s="148">
        <v>45627</v>
      </c>
      <c r="O4" s="148">
        <v>45638</v>
      </c>
      <c r="P4" s="148">
        <v>45645</v>
      </c>
      <c r="Q4" s="148">
        <v>45652</v>
      </c>
      <c r="R4" s="215">
        <v>45654</v>
      </c>
      <c r="S4" s="73">
        <v>45655</v>
      </c>
      <c r="T4" s="73">
        <v>45657</v>
      </c>
      <c r="U4" s="73">
        <v>45659</v>
      </c>
      <c r="V4" s="73">
        <v>45662</v>
      </c>
      <c r="W4" s="73">
        <v>45663</v>
      </c>
      <c r="X4" s="73">
        <v>45664</v>
      </c>
      <c r="Y4" s="73">
        <v>45665</v>
      </c>
      <c r="Z4" s="222">
        <v>45669</v>
      </c>
      <c r="AA4" s="73">
        <v>45673</v>
      </c>
      <c r="AB4" s="73">
        <v>45675</v>
      </c>
      <c r="AC4" s="73">
        <v>45680</v>
      </c>
      <c r="AD4" s="73">
        <v>45682</v>
      </c>
      <c r="AE4" s="73">
        <v>45687</v>
      </c>
      <c r="AF4" s="73">
        <v>45688</v>
      </c>
      <c r="AG4" s="73">
        <v>45689</v>
      </c>
      <c r="AH4" s="73">
        <v>45690</v>
      </c>
      <c r="AI4" s="73">
        <v>45691</v>
      </c>
      <c r="AJ4" s="73">
        <v>45694</v>
      </c>
      <c r="AK4" s="73">
        <v>45696</v>
      </c>
      <c r="AL4" s="73">
        <v>45701</v>
      </c>
      <c r="AM4" s="73">
        <v>45707</v>
      </c>
      <c r="AN4" s="73">
        <v>45708</v>
      </c>
      <c r="AO4" s="73">
        <v>45711</v>
      </c>
      <c r="AP4" s="73">
        <v>45713</v>
      </c>
      <c r="AQ4" s="73">
        <v>45716</v>
      </c>
      <c r="AR4" s="73">
        <v>45717</v>
      </c>
      <c r="AS4" s="73">
        <v>45722</v>
      </c>
      <c r="AT4" s="73">
        <v>45724</v>
      </c>
      <c r="AU4" s="148">
        <v>45726</v>
      </c>
      <c r="AV4" s="73">
        <v>45729</v>
      </c>
      <c r="AW4" s="73">
        <v>45731</v>
      </c>
      <c r="AX4" s="73">
        <v>45745</v>
      </c>
      <c r="AY4" s="73">
        <v>45747</v>
      </c>
    </row>
    <row r="5" spans="1:51" s="14" customFormat="1" ht="12" customHeight="1" x14ac:dyDescent="0.2">
      <c r="A5" s="33" t="s">
        <v>53</v>
      </c>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row>
    <row r="6" spans="1:51" s="14" customFormat="1" ht="12" customHeight="1" x14ac:dyDescent="0.2">
      <c r="A6" s="42">
        <v>1</v>
      </c>
      <c r="B6" s="134">
        <v>10900</v>
      </c>
      <c r="C6" s="134">
        <v>10900</v>
      </c>
      <c r="D6" s="134">
        <v>6900</v>
      </c>
      <c r="E6" s="33">
        <v>6500</v>
      </c>
      <c r="F6" s="33">
        <v>6500</v>
      </c>
      <c r="G6" s="33">
        <v>6900</v>
      </c>
      <c r="H6" s="33">
        <v>6500</v>
      </c>
      <c r="I6" s="33">
        <v>6900</v>
      </c>
      <c r="J6" s="33">
        <v>6500</v>
      </c>
      <c r="K6" s="33">
        <v>6900</v>
      </c>
      <c r="L6" s="33">
        <v>6500</v>
      </c>
      <c r="M6" s="33">
        <v>6900</v>
      </c>
      <c r="N6" s="33">
        <v>5600</v>
      </c>
      <c r="O6" s="33">
        <v>5600</v>
      </c>
      <c r="P6" s="33">
        <v>6900</v>
      </c>
      <c r="Q6" s="33">
        <v>10900</v>
      </c>
      <c r="R6" s="216">
        <v>15900</v>
      </c>
      <c r="S6" s="33">
        <v>26900</v>
      </c>
      <c r="T6" s="33">
        <v>29900</v>
      </c>
      <c r="U6" s="33">
        <v>35900</v>
      </c>
      <c r="V6" s="33">
        <v>35900</v>
      </c>
      <c r="W6" s="33">
        <v>35900</v>
      </c>
      <c r="X6" s="33">
        <v>26900</v>
      </c>
      <c r="Y6" s="33">
        <v>15900</v>
      </c>
      <c r="Z6" s="33">
        <v>15900</v>
      </c>
      <c r="AA6" s="33">
        <v>15900</v>
      </c>
      <c r="AB6" s="33">
        <v>15900</v>
      </c>
      <c r="AC6" s="33">
        <v>17900</v>
      </c>
      <c r="AD6" s="33">
        <v>20900</v>
      </c>
      <c r="AE6" s="33">
        <v>17900</v>
      </c>
      <c r="AF6" s="33">
        <v>20900</v>
      </c>
      <c r="AG6" s="33">
        <v>20900</v>
      </c>
      <c r="AH6" s="33">
        <v>17900</v>
      </c>
      <c r="AI6" s="33">
        <v>17900</v>
      </c>
      <c r="AJ6" s="33">
        <v>17900</v>
      </c>
      <c r="AK6" s="33">
        <v>20900</v>
      </c>
      <c r="AL6" s="33">
        <v>17900</v>
      </c>
      <c r="AM6" s="33">
        <v>29900</v>
      </c>
      <c r="AN6" s="33">
        <v>31500</v>
      </c>
      <c r="AO6" s="33">
        <v>31500</v>
      </c>
      <c r="AP6" s="33">
        <v>31500</v>
      </c>
      <c r="AQ6" s="33">
        <v>17900</v>
      </c>
      <c r="AR6" s="33">
        <v>17900</v>
      </c>
      <c r="AS6" s="33">
        <v>15900</v>
      </c>
      <c r="AT6" s="33">
        <v>17900</v>
      </c>
      <c r="AU6" s="147">
        <v>15900</v>
      </c>
      <c r="AV6" s="33">
        <v>15900</v>
      </c>
      <c r="AW6" s="33">
        <v>15900</v>
      </c>
      <c r="AX6" s="33">
        <v>9900</v>
      </c>
      <c r="AY6" s="33">
        <v>7900</v>
      </c>
    </row>
    <row r="7" spans="1:51" s="14" customFormat="1" ht="12" customHeight="1" x14ac:dyDescent="0.2">
      <c r="A7" s="42">
        <v>2</v>
      </c>
      <c r="B7" s="147">
        <f t="shared" ref="B7:R7" si="0">B6+1300</f>
        <v>12200</v>
      </c>
      <c r="C7" s="147">
        <f t="shared" si="0"/>
        <v>12200</v>
      </c>
      <c r="D7" s="147">
        <f t="shared" ref="D7" si="1">D6+1300</f>
        <v>8200</v>
      </c>
      <c r="E7" s="147">
        <f t="shared" si="0"/>
        <v>7800</v>
      </c>
      <c r="F7" s="147">
        <f t="shared" si="0"/>
        <v>7800</v>
      </c>
      <c r="G7" s="147">
        <f t="shared" si="0"/>
        <v>8200</v>
      </c>
      <c r="H7" s="147">
        <f t="shared" si="0"/>
        <v>7800</v>
      </c>
      <c r="I7" s="147">
        <f t="shared" si="0"/>
        <v>8200</v>
      </c>
      <c r="J7" s="147">
        <f t="shared" si="0"/>
        <v>7800</v>
      </c>
      <c r="K7" s="147">
        <f t="shared" si="0"/>
        <v>8200</v>
      </c>
      <c r="L7" s="147">
        <f t="shared" si="0"/>
        <v>7800</v>
      </c>
      <c r="M7" s="147">
        <f t="shared" si="0"/>
        <v>8200</v>
      </c>
      <c r="N7" s="147">
        <f t="shared" si="0"/>
        <v>6900</v>
      </c>
      <c r="O7" s="147">
        <f t="shared" ref="O7" si="2">O6+1300</f>
        <v>6900</v>
      </c>
      <c r="P7" s="147">
        <f t="shared" si="0"/>
        <v>8200</v>
      </c>
      <c r="Q7" s="147">
        <f t="shared" si="0"/>
        <v>12200</v>
      </c>
      <c r="R7" s="209">
        <f t="shared" si="0"/>
        <v>17200</v>
      </c>
      <c r="S7" s="33">
        <f>S6+1500</f>
        <v>28400</v>
      </c>
      <c r="T7" s="33">
        <f t="shared" ref="T7:Y7" si="3">T6+1500</f>
        <v>31400</v>
      </c>
      <c r="U7" s="33">
        <f t="shared" si="3"/>
        <v>37400</v>
      </c>
      <c r="V7" s="33">
        <f t="shared" ref="V7" si="4">V6+1500</f>
        <v>37400</v>
      </c>
      <c r="W7" s="33">
        <f t="shared" si="3"/>
        <v>37400</v>
      </c>
      <c r="X7" s="33">
        <f t="shared" ref="X7" si="5">X6+1500</f>
        <v>28400</v>
      </c>
      <c r="Y7" s="33">
        <f t="shared" si="3"/>
        <v>17400</v>
      </c>
      <c r="Z7" s="33">
        <f t="shared" ref="Z7:AA7" si="6">Z6+1500</f>
        <v>17400</v>
      </c>
      <c r="AA7" s="33">
        <f t="shared" si="6"/>
        <v>17400</v>
      </c>
      <c r="AB7" s="33">
        <f t="shared" ref="AB7" si="7">AB6+1500</f>
        <v>17400</v>
      </c>
      <c r="AC7" s="33">
        <f t="shared" ref="AC7" si="8">AC6+1500</f>
        <v>19400</v>
      </c>
      <c r="AD7" s="33">
        <f t="shared" ref="AD7" si="9">AD6+1500</f>
        <v>22400</v>
      </c>
      <c r="AE7" s="33">
        <f t="shared" ref="AE7" si="10">AE6+1500</f>
        <v>19400</v>
      </c>
      <c r="AF7" s="33">
        <f t="shared" ref="AF7" si="11">AF6+1500</f>
        <v>22400</v>
      </c>
      <c r="AG7" s="33">
        <f t="shared" ref="AG7:AH7" si="12">AG6+1500</f>
        <v>22400</v>
      </c>
      <c r="AH7" s="33">
        <f t="shared" si="12"/>
        <v>19400</v>
      </c>
      <c r="AI7" s="33">
        <f t="shared" ref="AI7:AJ7" si="13">AI6+1500</f>
        <v>19400</v>
      </c>
      <c r="AJ7" s="33">
        <f t="shared" si="13"/>
        <v>19400</v>
      </c>
      <c r="AK7" s="33">
        <f t="shared" ref="AK7" si="14">AK6+1500</f>
        <v>22400</v>
      </c>
      <c r="AL7" s="33">
        <f t="shared" ref="AL7" si="15">AL6+1500</f>
        <v>19400</v>
      </c>
      <c r="AM7" s="33">
        <f t="shared" ref="AM7" si="16">AM6+1500</f>
        <v>31400</v>
      </c>
      <c r="AN7" s="33">
        <f t="shared" ref="AN7:AO7" si="17">AN6+1500</f>
        <v>33000</v>
      </c>
      <c r="AO7" s="33">
        <f t="shared" si="17"/>
        <v>33000</v>
      </c>
      <c r="AP7" s="33">
        <f t="shared" ref="AP7" si="18">AP6+1500</f>
        <v>33000</v>
      </c>
      <c r="AQ7" s="33">
        <f t="shared" ref="AQ7" si="19">AQ6+1500</f>
        <v>19400</v>
      </c>
      <c r="AR7" s="33">
        <f t="shared" ref="AR7" si="20">AR6+1500</f>
        <v>19400</v>
      </c>
      <c r="AS7" s="33">
        <f t="shared" ref="AS7" si="21">AS6+1500</f>
        <v>17400</v>
      </c>
      <c r="AT7" s="33">
        <f t="shared" ref="AT7" si="22">AT6+1500</f>
        <v>19400</v>
      </c>
      <c r="AU7" s="147">
        <f t="shared" ref="AU7" si="23">AU6+1500</f>
        <v>17400</v>
      </c>
      <c r="AV7" s="147">
        <f t="shared" ref="AV7" si="24">AV6+1500</f>
        <v>17400</v>
      </c>
      <c r="AW7" s="147">
        <f t="shared" ref="AW7" si="25">AW6+1500</f>
        <v>17400</v>
      </c>
      <c r="AX7" s="147">
        <f t="shared" ref="AX7" si="26">AX6+1500</f>
        <v>11400</v>
      </c>
      <c r="AY7" s="147">
        <f t="shared" ref="AY7" si="27">AY6+1500</f>
        <v>9400</v>
      </c>
    </row>
    <row r="8" spans="1:51" s="14" customFormat="1" ht="12" customHeight="1" x14ac:dyDescent="0.2">
      <c r="A8" s="33" t="s">
        <v>54</v>
      </c>
      <c r="B8" s="208"/>
      <c r="C8" s="208"/>
      <c r="D8" s="208"/>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row>
    <row r="9" spans="1:51" s="14" customFormat="1" ht="12" customHeight="1" x14ac:dyDescent="0.2">
      <c r="A9" s="149">
        <v>1</v>
      </c>
      <c r="B9" s="207">
        <f t="shared" ref="B9:R9" si="28">B6+2000</f>
        <v>12900</v>
      </c>
      <c r="C9" s="207">
        <f t="shared" si="28"/>
        <v>12900</v>
      </c>
      <c r="D9" s="207">
        <f t="shared" ref="D9" si="29">D6+2000</f>
        <v>8900</v>
      </c>
      <c r="E9" s="147">
        <f t="shared" si="28"/>
        <v>8500</v>
      </c>
      <c r="F9" s="147">
        <f t="shared" ref="F9" si="30">F6+2000</f>
        <v>8500</v>
      </c>
      <c r="G9" s="147">
        <f t="shared" si="28"/>
        <v>8900</v>
      </c>
      <c r="H9" s="147">
        <f t="shared" si="28"/>
        <v>8500</v>
      </c>
      <c r="I9" s="147">
        <f t="shared" si="28"/>
        <v>8900</v>
      </c>
      <c r="J9" s="147">
        <f t="shared" si="28"/>
        <v>8500</v>
      </c>
      <c r="K9" s="147">
        <f t="shared" si="28"/>
        <v>8900</v>
      </c>
      <c r="L9" s="147">
        <f t="shared" si="28"/>
        <v>8500</v>
      </c>
      <c r="M9" s="147">
        <f t="shared" si="28"/>
        <v>8900</v>
      </c>
      <c r="N9" s="147">
        <f t="shared" si="28"/>
        <v>7600</v>
      </c>
      <c r="O9" s="147">
        <f t="shared" ref="O9" si="31">O6+2000</f>
        <v>7600</v>
      </c>
      <c r="P9" s="147">
        <f t="shared" si="28"/>
        <v>8900</v>
      </c>
      <c r="Q9" s="147">
        <f t="shared" si="28"/>
        <v>12900</v>
      </c>
      <c r="R9" s="209">
        <f t="shared" si="28"/>
        <v>17900</v>
      </c>
      <c r="S9" s="33">
        <f>S6+2000</f>
        <v>28900</v>
      </c>
      <c r="T9" s="33">
        <f t="shared" ref="T9:Y9" si="32">T6+2000</f>
        <v>31900</v>
      </c>
      <c r="U9" s="33">
        <f t="shared" si="32"/>
        <v>37900</v>
      </c>
      <c r="V9" s="33">
        <f t="shared" ref="V9" si="33">V6+2000</f>
        <v>37900</v>
      </c>
      <c r="W9" s="33">
        <f t="shared" si="32"/>
        <v>37900</v>
      </c>
      <c r="X9" s="33">
        <f t="shared" ref="X9" si="34">X6+2000</f>
        <v>28900</v>
      </c>
      <c r="Y9" s="33">
        <f t="shared" si="32"/>
        <v>17900</v>
      </c>
      <c r="Z9" s="33">
        <f t="shared" ref="Z9:AA9" si="35">Z6+2000</f>
        <v>17900</v>
      </c>
      <c r="AA9" s="33">
        <f t="shared" si="35"/>
        <v>17900</v>
      </c>
      <c r="AB9" s="33">
        <f t="shared" ref="AB9:AG9" si="36">AB6+2000</f>
        <v>17900</v>
      </c>
      <c r="AC9" s="33">
        <f t="shared" si="36"/>
        <v>19900</v>
      </c>
      <c r="AD9" s="33">
        <f t="shared" si="36"/>
        <v>22900</v>
      </c>
      <c r="AE9" s="33">
        <f t="shared" si="36"/>
        <v>19900</v>
      </c>
      <c r="AF9" s="33">
        <f t="shared" si="36"/>
        <v>22900</v>
      </c>
      <c r="AG9" s="33">
        <f t="shared" si="36"/>
        <v>22900</v>
      </c>
      <c r="AH9" s="33">
        <f t="shared" ref="AH9" si="37">AH6+2000</f>
        <v>19900</v>
      </c>
      <c r="AI9" s="33">
        <f t="shared" ref="AI9:AP9" si="38">AI6+2000</f>
        <v>19900</v>
      </c>
      <c r="AJ9" s="33">
        <f t="shared" ref="AJ9" si="39">AJ6+2000</f>
        <v>19900</v>
      </c>
      <c r="AK9" s="33">
        <f t="shared" si="38"/>
        <v>22900</v>
      </c>
      <c r="AL9" s="33">
        <f t="shared" si="38"/>
        <v>19900</v>
      </c>
      <c r="AM9" s="33">
        <f t="shared" si="38"/>
        <v>31900</v>
      </c>
      <c r="AN9" s="33">
        <f t="shared" si="38"/>
        <v>33500</v>
      </c>
      <c r="AO9" s="33">
        <f t="shared" ref="AO9" si="40">AO6+2000</f>
        <v>33500</v>
      </c>
      <c r="AP9" s="33">
        <f t="shared" si="38"/>
        <v>33500</v>
      </c>
      <c r="AQ9" s="33">
        <f t="shared" ref="AQ9:AY9" si="41">AQ6+2000</f>
        <v>19900</v>
      </c>
      <c r="AR9" s="33">
        <f t="shared" si="41"/>
        <v>19900</v>
      </c>
      <c r="AS9" s="33">
        <f t="shared" si="41"/>
        <v>17900</v>
      </c>
      <c r="AT9" s="33">
        <f t="shared" si="41"/>
        <v>19900</v>
      </c>
      <c r="AU9" s="147">
        <f t="shared" si="41"/>
        <v>17900</v>
      </c>
      <c r="AV9" s="147">
        <f t="shared" si="41"/>
        <v>17900</v>
      </c>
      <c r="AW9" s="147">
        <f t="shared" si="41"/>
        <v>17900</v>
      </c>
      <c r="AX9" s="147">
        <f t="shared" si="41"/>
        <v>11900</v>
      </c>
      <c r="AY9" s="147">
        <f t="shared" si="41"/>
        <v>9900</v>
      </c>
    </row>
    <row r="10" spans="1:51" s="14" customFormat="1" ht="12" customHeight="1" x14ac:dyDescent="0.2">
      <c r="A10" s="149">
        <v>2</v>
      </c>
      <c r="B10" s="147">
        <f t="shared" ref="B10:R10" si="42">B9+1300</f>
        <v>14200</v>
      </c>
      <c r="C10" s="147">
        <f t="shared" si="42"/>
        <v>14200</v>
      </c>
      <c r="D10" s="147">
        <f t="shared" ref="D10" si="43">D9+1300</f>
        <v>10200</v>
      </c>
      <c r="E10" s="147">
        <f t="shared" si="42"/>
        <v>9800</v>
      </c>
      <c r="F10" s="147">
        <f t="shared" si="42"/>
        <v>9800</v>
      </c>
      <c r="G10" s="147">
        <f t="shared" si="42"/>
        <v>10200</v>
      </c>
      <c r="H10" s="147">
        <f t="shared" si="42"/>
        <v>9800</v>
      </c>
      <c r="I10" s="147">
        <f t="shared" si="42"/>
        <v>10200</v>
      </c>
      <c r="J10" s="147">
        <f t="shared" si="42"/>
        <v>9800</v>
      </c>
      <c r="K10" s="147">
        <f t="shared" si="42"/>
        <v>10200</v>
      </c>
      <c r="L10" s="147">
        <f t="shared" si="42"/>
        <v>9800</v>
      </c>
      <c r="M10" s="147">
        <f t="shared" si="42"/>
        <v>10200</v>
      </c>
      <c r="N10" s="147">
        <f t="shared" si="42"/>
        <v>8900</v>
      </c>
      <c r="O10" s="147">
        <f t="shared" ref="O10" si="44">O9+1300</f>
        <v>8900</v>
      </c>
      <c r="P10" s="147">
        <f t="shared" si="42"/>
        <v>10200</v>
      </c>
      <c r="Q10" s="147">
        <f t="shared" si="42"/>
        <v>14200</v>
      </c>
      <c r="R10" s="209">
        <f t="shared" si="42"/>
        <v>19200</v>
      </c>
      <c r="S10" s="33">
        <f>S9+1500</f>
        <v>30400</v>
      </c>
      <c r="T10" s="33">
        <f t="shared" ref="T10:Y10" si="45">T9+1500</f>
        <v>33400</v>
      </c>
      <c r="U10" s="33">
        <f t="shared" si="45"/>
        <v>39400</v>
      </c>
      <c r="V10" s="33">
        <f t="shared" ref="V10" si="46">V9+1500</f>
        <v>39400</v>
      </c>
      <c r="W10" s="33">
        <f t="shared" si="45"/>
        <v>39400</v>
      </c>
      <c r="X10" s="33">
        <f t="shared" ref="X10" si="47">X9+1500</f>
        <v>30400</v>
      </c>
      <c r="Y10" s="33">
        <f t="shared" si="45"/>
        <v>19400</v>
      </c>
      <c r="Z10" s="33">
        <f t="shared" ref="Z10:AA10" si="48">Z9+1500</f>
        <v>19400</v>
      </c>
      <c r="AA10" s="33">
        <f t="shared" si="48"/>
        <v>19400</v>
      </c>
      <c r="AB10" s="33">
        <f t="shared" ref="AB10" si="49">AB9+1500</f>
        <v>19400</v>
      </c>
      <c r="AC10" s="33">
        <f t="shared" ref="AC10" si="50">AC9+1500</f>
        <v>21400</v>
      </c>
      <c r="AD10" s="33">
        <f t="shared" ref="AD10" si="51">AD9+1500</f>
        <v>24400</v>
      </c>
      <c r="AE10" s="33">
        <f t="shared" ref="AE10" si="52">AE9+1500</f>
        <v>21400</v>
      </c>
      <c r="AF10" s="33">
        <f t="shared" ref="AF10" si="53">AF9+1500</f>
        <v>24400</v>
      </c>
      <c r="AG10" s="33">
        <f t="shared" ref="AG10:AH10" si="54">AG9+1500</f>
        <v>24400</v>
      </c>
      <c r="AH10" s="33">
        <f t="shared" si="54"/>
        <v>21400</v>
      </c>
      <c r="AI10" s="33">
        <f t="shared" ref="AI10:AJ10" si="55">AI9+1500</f>
        <v>21400</v>
      </c>
      <c r="AJ10" s="33">
        <f t="shared" si="55"/>
        <v>21400</v>
      </c>
      <c r="AK10" s="33">
        <f t="shared" ref="AK10" si="56">AK9+1500</f>
        <v>24400</v>
      </c>
      <c r="AL10" s="33">
        <f t="shared" ref="AL10" si="57">AL9+1500</f>
        <v>21400</v>
      </c>
      <c r="AM10" s="33">
        <f t="shared" ref="AM10" si="58">AM9+1500</f>
        <v>33400</v>
      </c>
      <c r="AN10" s="33">
        <f t="shared" ref="AN10:AO10" si="59">AN9+1500</f>
        <v>35000</v>
      </c>
      <c r="AO10" s="33">
        <f t="shared" si="59"/>
        <v>35000</v>
      </c>
      <c r="AP10" s="33">
        <f t="shared" ref="AP10" si="60">AP9+1500</f>
        <v>35000</v>
      </c>
      <c r="AQ10" s="33">
        <f t="shared" ref="AQ10" si="61">AQ9+1500</f>
        <v>21400</v>
      </c>
      <c r="AR10" s="33">
        <f t="shared" ref="AR10" si="62">AR9+1500</f>
        <v>21400</v>
      </c>
      <c r="AS10" s="33">
        <f t="shared" ref="AS10" si="63">AS9+1500</f>
        <v>19400</v>
      </c>
      <c r="AT10" s="33">
        <f t="shared" ref="AT10" si="64">AT9+1500</f>
        <v>21400</v>
      </c>
      <c r="AU10" s="147">
        <f t="shared" ref="AU10" si="65">AU9+1500</f>
        <v>19400</v>
      </c>
      <c r="AV10" s="147">
        <f t="shared" ref="AV10" si="66">AV9+1500</f>
        <v>19400</v>
      </c>
      <c r="AW10" s="147">
        <f t="shared" ref="AW10" si="67">AW9+1500</f>
        <v>19400</v>
      </c>
      <c r="AX10" s="147">
        <f t="shared" ref="AX10" si="68">AX9+1500</f>
        <v>13400</v>
      </c>
      <c r="AY10" s="147">
        <f t="shared" ref="AY10" si="69">AY9+1500</f>
        <v>11400</v>
      </c>
    </row>
    <row r="11" spans="1:51" s="14" customFormat="1" ht="12" customHeight="1" x14ac:dyDescent="0.2">
      <c r="A11" s="33" t="s">
        <v>151</v>
      </c>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row>
    <row r="12" spans="1:51" s="14" customFormat="1" ht="12" customHeight="1" x14ac:dyDescent="0.2">
      <c r="A12" s="149">
        <v>1</v>
      </c>
      <c r="B12" s="147">
        <f t="shared" ref="B12:R12" si="70">B6+3000</f>
        <v>13900</v>
      </c>
      <c r="C12" s="147">
        <f t="shared" si="70"/>
        <v>13900</v>
      </c>
      <c r="D12" s="147">
        <f t="shared" ref="D12" si="71">D6+3000</f>
        <v>9900</v>
      </c>
      <c r="E12" s="147">
        <f t="shared" si="70"/>
        <v>9500</v>
      </c>
      <c r="F12" s="147">
        <f t="shared" ref="F12" si="72">F6+3000</f>
        <v>9500</v>
      </c>
      <c r="G12" s="147">
        <f t="shared" si="70"/>
        <v>9900</v>
      </c>
      <c r="H12" s="147">
        <f t="shared" si="70"/>
        <v>9500</v>
      </c>
      <c r="I12" s="147">
        <f t="shared" si="70"/>
        <v>9900</v>
      </c>
      <c r="J12" s="147">
        <f t="shared" si="70"/>
        <v>9500</v>
      </c>
      <c r="K12" s="147">
        <f t="shared" si="70"/>
        <v>9900</v>
      </c>
      <c r="L12" s="147">
        <f t="shared" si="70"/>
        <v>9500</v>
      </c>
      <c r="M12" s="147">
        <f t="shared" si="70"/>
        <v>9900</v>
      </c>
      <c r="N12" s="147">
        <f t="shared" si="70"/>
        <v>8600</v>
      </c>
      <c r="O12" s="147">
        <f t="shared" ref="O12" si="73">O6+3000</f>
        <v>8600</v>
      </c>
      <c r="P12" s="147">
        <f t="shared" si="70"/>
        <v>9900</v>
      </c>
      <c r="Q12" s="147">
        <f t="shared" si="70"/>
        <v>13900</v>
      </c>
      <c r="R12" s="209">
        <f t="shared" si="70"/>
        <v>18900</v>
      </c>
      <c r="S12" s="33">
        <f>S6+4000</f>
        <v>30900</v>
      </c>
      <c r="T12" s="33">
        <f t="shared" ref="T12:Y12" si="74">T6+4000</f>
        <v>33900</v>
      </c>
      <c r="U12" s="33">
        <f t="shared" si="74"/>
        <v>39900</v>
      </c>
      <c r="V12" s="33">
        <f t="shared" ref="V12" si="75">V6+4000</f>
        <v>39900</v>
      </c>
      <c r="W12" s="33">
        <f t="shared" si="74"/>
        <v>39900</v>
      </c>
      <c r="X12" s="33">
        <f t="shared" ref="X12" si="76">X6+4000</f>
        <v>30900</v>
      </c>
      <c r="Y12" s="33">
        <f t="shared" si="74"/>
        <v>19900</v>
      </c>
      <c r="Z12" s="33">
        <f t="shared" ref="Z12:AA12" si="77">Z6+3000</f>
        <v>18900</v>
      </c>
      <c r="AA12" s="33">
        <f t="shared" si="77"/>
        <v>18900</v>
      </c>
      <c r="AB12" s="33">
        <f t="shared" ref="AB12:AG12" si="78">AB6+3000</f>
        <v>18900</v>
      </c>
      <c r="AC12" s="33">
        <f t="shared" si="78"/>
        <v>20900</v>
      </c>
      <c r="AD12" s="33">
        <f t="shared" si="78"/>
        <v>23900</v>
      </c>
      <c r="AE12" s="33">
        <f t="shared" si="78"/>
        <v>20900</v>
      </c>
      <c r="AF12" s="33">
        <f t="shared" si="78"/>
        <v>23900</v>
      </c>
      <c r="AG12" s="33">
        <f t="shared" si="78"/>
        <v>23900</v>
      </c>
      <c r="AH12" s="33">
        <f t="shared" ref="AH12" si="79">AH6+3000</f>
        <v>20900</v>
      </c>
      <c r="AI12" s="33">
        <f t="shared" ref="AI12:AP12" si="80">AI6+3000</f>
        <v>20900</v>
      </c>
      <c r="AJ12" s="33">
        <f t="shared" ref="AJ12" si="81">AJ6+3000</f>
        <v>20900</v>
      </c>
      <c r="AK12" s="33">
        <f t="shared" si="80"/>
        <v>23900</v>
      </c>
      <c r="AL12" s="33">
        <f t="shared" si="80"/>
        <v>20900</v>
      </c>
      <c r="AM12" s="33">
        <f t="shared" si="80"/>
        <v>32900</v>
      </c>
      <c r="AN12" s="33">
        <f t="shared" si="80"/>
        <v>34500</v>
      </c>
      <c r="AO12" s="33">
        <f t="shared" ref="AO12" si="82">AO6+3000</f>
        <v>34500</v>
      </c>
      <c r="AP12" s="33">
        <f t="shared" si="80"/>
        <v>34500</v>
      </c>
      <c r="AQ12" s="33">
        <f t="shared" ref="AQ12:AY12" si="83">AQ6+3000</f>
        <v>20900</v>
      </c>
      <c r="AR12" s="33">
        <f t="shared" si="83"/>
        <v>20900</v>
      </c>
      <c r="AS12" s="33">
        <f t="shared" si="83"/>
        <v>18900</v>
      </c>
      <c r="AT12" s="33">
        <f t="shared" si="83"/>
        <v>20900</v>
      </c>
      <c r="AU12" s="147">
        <f t="shared" si="83"/>
        <v>18900</v>
      </c>
      <c r="AV12" s="147">
        <f t="shared" si="83"/>
        <v>18900</v>
      </c>
      <c r="AW12" s="147">
        <f t="shared" si="83"/>
        <v>18900</v>
      </c>
      <c r="AX12" s="147">
        <f t="shared" si="83"/>
        <v>12900</v>
      </c>
      <c r="AY12" s="147">
        <f t="shared" si="83"/>
        <v>10900</v>
      </c>
    </row>
    <row r="13" spans="1:51" s="14" customFormat="1" ht="12" customHeight="1" x14ac:dyDescent="0.2">
      <c r="A13" s="149">
        <v>2</v>
      </c>
      <c r="B13" s="147">
        <f t="shared" ref="B13:R13" si="84">B12+1300</f>
        <v>15200</v>
      </c>
      <c r="C13" s="147">
        <f t="shared" si="84"/>
        <v>15200</v>
      </c>
      <c r="D13" s="147">
        <f t="shared" ref="D13" si="85">D12+1300</f>
        <v>11200</v>
      </c>
      <c r="E13" s="147">
        <f t="shared" si="84"/>
        <v>10800</v>
      </c>
      <c r="F13" s="147">
        <f t="shared" si="84"/>
        <v>10800</v>
      </c>
      <c r="G13" s="147">
        <f t="shared" si="84"/>
        <v>11200</v>
      </c>
      <c r="H13" s="147">
        <f t="shared" si="84"/>
        <v>10800</v>
      </c>
      <c r="I13" s="147">
        <f t="shared" si="84"/>
        <v>11200</v>
      </c>
      <c r="J13" s="147">
        <f t="shared" si="84"/>
        <v>10800</v>
      </c>
      <c r="K13" s="147">
        <f t="shared" si="84"/>
        <v>11200</v>
      </c>
      <c r="L13" s="147">
        <f t="shared" si="84"/>
        <v>10800</v>
      </c>
      <c r="M13" s="147">
        <f t="shared" si="84"/>
        <v>11200</v>
      </c>
      <c r="N13" s="147">
        <f t="shared" si="84"/>
        <v>9900</v>
      </c>
      <c r="O13" s="147">
        <f t="shared" ref="O13" si="86">O12+1300</f>
        <v>9900</v>
      </c>
      <c r="P13" s="147">
        <f t="shared" si="84"/>
        <v>11200</v>
      </c>
      <c r="Q13" s="147">
        <f t="shared" si="84"/>
        <v>15200</v>
      </c>
      <c r="R13" s="209">
        <f t="shared" si="84"/>
        <v>20200</v>
      </c>
      <c r="S13" s="33">
        <f>S12+1500</f>
        <v>32400</v>
      </c>
      <c r="T13" s="33">
        <f t="shared" ref="T13:Y13" si="87">T12+1500</f>
        <v>35400</v>
      </c>
      <c r="U13" s="33">
        <f t="shared" si="87"/>
        <v>41400</v>
      </c>
      <c r="V13" s="33">
        <f t="shared" ref="V13" si="88">V12+1500</f>
        <v>41400</v>
      </c>
      <c r="W13" s="33">
        <f t="shared" si="87"/>
        <v>41400</v>
      </c>
      <c r="X13" s="33">
        <f t="shared" ref="X13" si="89">X12+1500</f>
        <v>32400</v>
      </c>
      <c r="Y13" s="33">
        <f t="shared" si="87"/>
        <v>21400</v>
      </c>
      <c r="Z13" s="33">
        <f t="shared" ref="Z13:AA13" si="90">Z12+1500</f>
        <v>20400</v>
      </c>
      <c r="AA13" s="33">
        <f t="shared" si="90"/>
        <v>20400</v>
      </c>
      <c r="AB13" s="33">
        <f t="shared" ref="AB13" si="91">AB12+1500</f>
        <v>20400</v>
      </c>
      <c r="AC13" s="33">
        <f t="shared" ref="AC13" si="92">AC12+1500</f>
        <v>22400</v>
      </c>
      <c r="AD13" s="33">
        <f t="shared" ref="AD13" si="93">AD12+1500</f>
        <v>25400</v>
      </c>
      <c r="AE13" s="33">
        <f t="shared" ref="AE13" si="94">AE12+1500</f>
        <v>22400</v>
      </c>
      <c r="AF13" s="33">
        <f t="shared" ref="AF13" si="95">AF12+1500</f>
        <v>25400</v>
      </c>
      <c r="AG13" s="33">
        <f t="shared" ref="AG13:AH13" si="96">AG12+1500</f>
        <v>25400</v>
      </c>
      <c r="AH13" s="33">
        <f t="shared" si="96"/>
        <v>22400</v>
      </c>
      <c r="AI13" s="33">
        <f t="shared" ref="AI13:AJ13" si="97">AI12+1500</f>
        <v>22400</v>
      </c>
      <c r="AJ13" s="33">
        <f t="shared" si="97"/>
        <v>22400</v>
      </c>
      <c r="AK13" s="33">
        <f t="shared" ref="AK13" si="98">AK12+1500</f>
        <v>25400</v>
      </c>
      <c r="AL13" s="33">
        <f t="shared" ref="AL13" si="99">AL12+1500</f>
        <v>22400</v>
      </c>
      <c r="AM13" s="33">
        <f t="shared" ref="AM13" si="100">AM12+1500</f>
        <v>34400</v>
      </c>
      <c r="AN13" s="33">
        <f t="shared" ref="AN13:AO13" si="101">AN12+1500</f>
        <v>36000</v>
      </c>
      <c r="AO13" s="33">
        <f t="shared" si="101"/>
        <v>36000</v>
      </c>
      <c r="AP13" s="33">
        <f t="shared" ref="AP13" si="102">AP12+1500</f>
        <v>36000</v>
      </c>
      <c r="AQ13" s="33">
        <f t="shared" ref="AQ13" si="103">AQ12+1500</f>
        <v>22400</v>
      </c>
      <c r="AR13" s="33">
        <f t="shared" ref="AR13" si="104">AR12+1500</f>
        <v>22400</v>
      </c>
      <c r="AS13" s="33">
        <f t="shared" ref="AS13" si="105">AS12+1500</f>
        <v>20400</v>
      </c>
      <c r="AT13" s="33">
        <f t="shared" ref="AT13" si="106">AT12+1500</f>
        <v>22400</v>
      </c>
      <c r="AU13" s="147">
        <f t="shared" ref="AU13" si="107">AU12+1500</f>
        <v>20400</v>
      </c>
      <c r="AV13" s="147">
        <f t="shared" ref="AV13" si="108">AV12+1500</f>
        <v>20400</v>
      </c>
      <c r="AW13" s="147">
        <f t="shared" ref="AW13" si="109">AW12+1500</f>
        <v>20400</v>
      </c>
      <c r="AX13" s="147">
        <f t="shared" ref="AX13" si="110">AX12+1500</f>
        <v>14400</v>
      </c>
      <c r="AY13" s="147">
        <f t="shared" ref="AY13" si="111">AY12+1500</f>
        <v>12400</v>
      </c>
    </row>
    <row r="14" spans="1:51" s="14" customFormat="1" ht="12" customHeight="1" x14ac:dyDescent="0.2">
      <c r="A14" s="33" t="s">
        <v>55</v>
      </c>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row>
    <row r="15" spans="1:51" s="14" customFormat="1" ht="12" customHeight="1" x14ac:dyDescent="0.2">
      <c r="A15" s="42" t="s">
        <v>159</v>
      </c>
      <c r="B15" s="147">
        <f t="shared" ref="B15:R15" si="112">B6+6600</f>
        <v>17500</v>
      </c>
      <c r="C15" s="147">
        <f t="shared" si="112"/>
        <v>17500</v>
      </c>
      <c r="D15" s="147">
        <f t="shared" ref="D15" si="113">D6+6600</f>
        <v>13500</v>
      </c>
      <c r="E15" s="147">
        <f t="shared" si="112"/>
        <v>13100</v>
      </c>
      <c r="F15" s="147">
        <f t="shared" ref="F15" si="114">F6+6600</f>
        <v>13100</v>
      </c>
      <c r="G15" s="147">
        <f t="shared" si="112"/>
        <v>13500</v>
      </c>
      <c r="H15" s="147">
        <f t="shared" si="112"/>
        <v>13100</v>
      </c>
      <c r="I15" s="147">
        <f t="shared" si="112"/>
        <v>13500</v>
      </c>
      <c r="J15" s="147">
        <f t="shared" si="112"/>
        <v>13100</v>
      </c>
      <c r="K15" s="147">
        <f t="shared" si="112"/>
        <v>13500</v>
      </c>
      <c r="L15" s="147">
        <f t="shared" si="112"/>
        <v>13100</v>
      </c>
      <c r="M15" s="147">
        <f t="shared" si="112"/>
        <v>13500</v>
      </c>
      <c r="N15" s="147">
        <f t="shared" si="112"/>
        <v>12200</v>
      </c>
      <c r="O15" s="147">
        <f t="shared" ref="O15" si="115">O6+6600</f>
        <v>12200</v>
      </c>
      <c r="P15" s="147">
        <f t="shared" si="112"/>
        <v>13500</v>
      </c>
      <c r="Q15" s="147">
        <f t="shared" si="112"/>
        <v>17500</v>
      </c>
      <c r="R15" s="209">
        <f t="shared" si="112"/>
        <v>22500</v>
      </c>
      <c r="S15" s="33">
        <f>S6+12000</f>
        <v>38900</v>
      </c>
      <c r="T15" s="33">
        <f t="shared" ref="T15:Y15" si="116">T6+12000</f>
        <v>41900</v>
      </c>
      <c r="U15" s="33">
        <f t="shared" si="116"/>
        <v>47900</v>
      </c>
      <c r="V15" s="33">
        <f t="shared" ref="V15" si="117">V6+12000</f>
        <v>47900</v>
      </c>
      <c r="W15" s="33">
        <f t="shared" si="116"/>
        <v>47900</v>
      </c>
      <c r="X15" s="33">
        <f t="shared" ref="X15" si="118">X6+12000</f>
        <v>38900</v>
      </c>
      <c r="Y15" s="33">
        <f t="shared" si="116"/>
        <v>27900</v>
      </c>
      <c r="Z15" s="33">
        <f>Z6+4600</f>
        <v>20500</v>
      </c>
      <c r="AA15" s="33">
        <f>AA6+4600</f>
        <v>20500</v>
      </c>
      <c r="AB15" s="33">
        <f t="shared" ref="AB15:AG15" si="119">AB6+4600</f>
        <v>20500</v>
      </c>
      <c r="AC15" s="33">
        <f t="shared" si="119"/>
        <v>22500</v>
      </c>
      <c r="AD15" s="33">
        <f t="shared" si="119"/>
        <v>25500</v>
      </c>
      <c r="AE15" s="33">
        <f t="shared" si="119"/>
        <v>22500</v>
      </c>
      <c r="AF15" s="33">
        <f t="shared" si="119"/>
        <v>25500</v>
      </c>
      <c r="AG15" s="33">
        <f t="shared" si="119"/>
        <v>25500</v>
      </c>
      <c r="AH15" s="33">
        <f t="shared" ref="AH15" si="120">AH6+4600</f>
        <v>22500</v>
      </c>
      <c r="AI15" s="33">
        <f>AI6+11600</f>
        <v>29500</v>
      </c>
      <c r="AJ15" s="33">
        <f>AJ6+11600</f>
        <v>29500</v>
      </c>
      <c r="AK15" s="33">
        <f t="shared" ref="AK15:AP15" si="121">AK6+11600</f>
        <v>32500</v>
      </c>
      <c r="AL15" s="33">
        <f t="shared" si="121"/>
        <v>29500</v>
      </c>
      <c r="AM15" s="33">
        <f t="shared" si="121"/>
        <v>41500</v>
      </c>
      <c r="AN15" s="33">
        <f t="shared" si="121"/>
        <v>43100</v>
      </c>
      <c r="AO15" s="33">
        <f t="shared" ref="AO15" si="122">AO6+11600</f>
        <v>43100</v>
      </c>
      <c r="AP15" s="33">
        <f t="shared" si="121"/>
        <v>43100</v>
      </c>
      <c r="AQ15" s="33">
        <f t="shared" ref="AQ15:AY15" si="123">AQ6+4600</f>
        <v>22500</v>
      </c>
      <c r="AR15" s="33">
        <f t="shared" si="123"/>
        <v>22500</v>
      </c>
      <c r="AS15" s="33">
        <f t="shared" si="123"/>
        <v>20500</v>
      </c>
      <c r="AT15" s="33">
        <f t="shared" si="123"/>
        <v>22500</v>
      </c>
      <c r="AU15" s="147">
        <f t="shared" si="123"/>
        <v>20500</v>
      </c>
      <c r="AV15" s="147">
        <f t="shared" si="123"/>
        <v>20500</v>
      </c>
      <c r="AW15" s="147">
        <f t="shared" si="123"/>
        <v>20500</v>
      </c>
      <c r="AX15" s="147">
        <f t="shared" si="123"/>
        <v>14500</v>
      </c>
      <c r="AY15" s="147">
        <f t="shared" si="123"/>
        <v>12500</v>
      </c>
    </row>
    <row r="16" spans="1:51" s="14" customFormat="1" ht="12" customHeight="1" x14ac:dyDescent="0.2">
      <c r="A16" s="33" t="s">
        <v>160</v>
      </c>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row>
    <row r="17" spans="1:51" s="14" customFormat="1" ht="12" customHeight="1" x14ac:dyDescent="0.2">
      <c r="A17" s="42" t="s">
        <v>159</v>
      </c>
      <c r="B17" s="147">
        <f t="shared" ref="B17:R17" si="124">B6+7100</f>
        <v>18000</v>
      </c>
      <c r="C17" s="147">
        <f t="shared" si="124"/>
        <v>18000</v>
      </c>
      <c r="D17" s="147">
        <f t="shared" ref="D17" si="125">D6+7100</f>
        <v>14000</v>
      </c>
      <c r="E17" s="147">
        <f t="shared" si="124"/>
        <v>13600</v>
      </c>
      <c r="F17" s="147">
        <f t="shared" ref="F17" si="126">F6+7100</f>
        <v>13600</v>
      </c>
      <c r="G17" s="147">
        <f t="shared" si="124"/>
        <v>14000</v>
      </c>
      <c r="H17" s="147">
        <f t="shared" si="124"/>
        <v>13600</v>
      </c>
      <c r="I17" s="147">
        <f t="shared" si="124"/>
        <v>14000</v>
      </c>
      <c r="J17" s="147">
        <f t="shared" si="124"/>
        <v>13600</v>
      </c>
      <c r="K17" s="147">
        <f t="shared" si="124"/>
        <v>14000</v>
      </c>
      <c r="L17" s="147">
        <f t="shared" si="124"/>
        <v>13600</v>
      </c>
      <c r="M17" s="147">
        <f t="shared" si="124"/>
        <v>14000</v>
      </c>
      <c r="N17" s="147">
        <f t="shared" si="124"/>
        <v>12700</v>
      </c>
      <c r="O17" s="147">
        <f t="shared" ref="O17" si="127">O6+7100</f>
        <v>12700</v>
      </c>
      <c r="P17" s="147">
        <f t="shared" si="124"/>
        <v>14000</v>
      </c>
      <c r="Q17" s="147">
        <f t="shared" si="124"/>
        <v>18000</v>
      </c>
      <c r="R17" s="209">
        <f t="shared" si="124"/>
        <v>23000</v>
      </c>
      <c r="S17" s="33">
        <f>S6+14000</f>
        <v>40900</v>
      </c>
      <c r="T17" s="33">
        <f t="shared" ref="T17:Y17" si="128">T6+14000</f>
        <v>43900</v>
      </c>
      <c r="U17" s="33">
        <f t="shared" si="128"/>
        <v>49900</v>
      </c>
      <c r="V17" s="33">
        <f t="shared" ref="V17" si="129">V6+14000</f>
        <v>49900</v>
      </c>
      <c r="W17" s="33">
        <f t="shared" si="128"/>
        <v>49900</v>
      </c>
      <c r="X17" s="33">
        <f t="shared" ref="X17" si="130">X6+14000</f>
        <v>40900</v>
      </c>
      <c r="Y17" s="33">
        <f t="shared" si="128"/>
        <v>29900</v>
      </c>
      <c r="Z17" s="33">
        <f>Z6+6600</f>
        <v>22500</v>
      </c>
      <c r="AA17" s="33">
        <f>AA6+6600</f>
        <v>22500</v>
      </c>
      <c r="AB17" s="33">
        <f t="shared" ref="AB17:AG17" si="131">AB6+6600</f>
        <v>22500</v>
      </c>
      <c r="AC17" s="33">
        <f t="shared" si="131"/>
        <v>24500</v>
      </c>
      <c r="AD17" s="33">
        <f t="shared" si="131"/>
        <v>27500</v>
      </c>
      <c r="AE17" s="33">
        <f t="shared" si="131"/>
        <v>24500</v>
      </c>
      <c r="AF17" s="33">
        <f t="shared" si="131"/>
        <v>27500</v>
      </c>
      <c r="AG17" s="33">
        <f t="shared" si="131"/>
        <v>27500</v>
      </c>
      <c r="AH17" s="33">
        <f t="shared" ref="AH17" si="132">AH6+6600</f>
        <v>24500</v>
      </c>
      <c r="AI17" s="33">
        <f>AI6+13600</f>
        <v>31500</v>
      </c>
      <c r="AJ17" s="33">
        <f>AJ6+13600</f>
        <v>31500</v>
      </c>
      <c r="AK17" s="33">
        <f t="shared" ref="AK17:AP17" si="133">AK6+13600</f>
        <v>34500</v>
      </c>
      <c r="AL17" s="33">
        <f t="shared" si="133"/>
        <v>31500</v>
      </c>
      <c r="AM17" s="33">
        <f t="shared" si="133"/>
        <v>43500</v>
      </c>
      <c r="AN17" s="33">
        <f t="shared" si="133"/>
        <v>45100</v>
      </c>
      <c r="AO17" s="33">
        <f t="shared" ref="AO17" si="134">AO6+13600</f>
        <v>45100</v>
      </c>
      <c r="AP17" s="33">
        <f t="shared" si="133"/>
        <v>45100</v>
      </c>
      <c r="AQ17" s="33">
        <f t="shared" ref="AQ17:AY17" si="135">AQ6+6600</f>
        <v>24500</v>
      </c>
      <c r="AR17" s="33">
        <f t="shared" si="135"/>
        <v>24500</v>
      </c>
      <c r="AS17" s="33">
        <f t="shared" si="135"/>
        <v>22500</v>
      </c>
      <c r="AT17" s="33">
        <f t="shared" si="135"/>
        <v>24500</v>
      </c>
      <c r="AU17" s="147">
        <f t="shared" si="135"/>
        <v>22500</v>
      </c>
      <c r="AV17" s="147">
        <f t="shared" si="135"/>
        <v>22500</v>
      </c>
      <c r="AW17" s="147">
        <f t="shared" si="135"/>
        <v>22500</v>
      </c>
      <c r="AX17" s="147">
        <f t="shared" si="135"/>
        <v>16500</v>
      </c>
      <c r="AY17" s="147">
        <f t="shared" si="135"/>
        <v>14500</v>
      </c>
    </row>
    <row r="18" spans="1:51" s="14" customFormat="1" ht="12" customHeight="1" x14ac:dyDescent="0.2">
      <c r="A18" s="33" t="s">
        <v>56</v>
      </c>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row>
    <row r="19" spans="1:51" s="14" customFormat="1" ht="12" customHeight="1" x14ac:dyDescent="0.2">
      <c r="A19" s="42" t="s">
        <v>8</v>
      </c>
      <c r="B19" s="147">
        <f t="shared" ref="B19:R19" si="136">B6+9000</f>
        <v>19900</v>
      </c>
      <c r="C19" s="147">
        <f t="shared" si="136"/>
        <v>19900</v>
      </c>
      <c r="D19" s="147">
        <f t="shared" ref="D19" si="137">D6+9000</f>
        <v>15900</v>
      </c>
      <c r="E19" s="147">
        <f t="shared" si="136"/>
        <v>15500</v>
      </c>
      <c r="F19" s="147">
        <f t="shared" ref="F19" si="138">F6+9000</f>
        <v>15500</v>
      </c>
      <c r="G19" s="147">
        <f t="shared" si="136"/>
        <v>15900</v>
      </c>
      <c r="H19" s="147">
        <f t="shared" si="136"/>
        <v>15500</v>
      </c>
      <c r="I19" s="147">
        <f t="shared" si="136"/>
        <v>15900</v>
      </c>
      <c r="J19" s="147">
        <f t="shared" si="136"/>
        <v>15500</v>
      </c>
      <c r="K19" s="147">
        <f t="shared" si="136"/>
        <v>15900</v>
      </c>
      <c r="L19" s="147">
        <f t="shared" si="136"/>
        <v>15500</v>
      </c>
      <c r="M19" s="147">
        <f t="shared" si="136"/>
        <v>15900</v>
      </c>
      <c r="N19" s="147">
        <f t="shared" si="136"/>
        <v>14600</v>
      </c>
      <c r="O19" s="147">
        <f t="shared" ref="O19" si="139">O6+9000</f>
        <v>14600</v>
      </c>
      <c r="P19" s="147">
        <f t="shared" si="136"/>
        <v>15900</v>
      </c>
      <c r="Q19" s="147">
        <f t="shared" si="136"/>
        <v>19900</v>
      </c>
      <c r="R19" s="209">
        <f t="shared" si="136"/>
        <v>24900</v>
      </c>
      <c r="S19" s="33">
        <f>S6+40000</f>
        <v>66900</v>
      </c>
      <c r="T19" s="33">
        <f t="shared" ref="T19:Y19" si="140">T6+40000</f>
        <v>69900</v>
      </c>
      <c r="U19" s="33">
        <f t="shared" si="140"/>
        <v>75900</v>
      </c>
      <c r="V19" s="33">
        <f t="shared" ref="V19" si="141">V6+40000</f>
        <v>75900</v>
      </c>
      <c r="W19" s="33">
        <f t="shared" si="140"/>
        <v>75900</v>
      </c>
      <c r="X19" s="33">
        <f t="shared" ref="X19" si="142">X6+40000</f>
        <v>66900</v>
      </c>
      <c r="Y19" s="33">
        <f t="shared" si="140"/>
        <v>55900</v>
      </c>
      <c r="Z19" s="33">
        <f>Z6+20000</f>
        <v>35900</v>
      </c>
      <c r="AA19" s="33">
        <f>AA6+20000</f>
        <v>35900</v>
      </c>
      <c r="AB19" s="33">
        <f t="shared" ref="AB19:AG19" si="143">AB6+20000</f>
        <v>35900</v>
      </c>
      <c r="AC19" s="33">
        <f t="shared" si="143"/>
        <v>37900</v>
      </c>
      <c r="AD19" s="33">
        <f t="shared" si="143"/>
        <v>40900</v>
      </c>
      <c r="AE19" s="33">
        <f t="shared" si="143"/>
        <v>37900</v>
      </c>
      <c r="AF19" s="33">
        <f t="shared" si="143"/>
        <v>40900</v>
      </c>
      <c r="AG19" s="33">
        <f t="shared" si="143"/>
        <v>40900</v>
      </c>
      <c r="AH19" s="33">
        <f t="shared" ref="AH19" si="144">AH6+20000</f>
        <v>37900</v>
      </c>
      <c r="AI19" s="33">
        <f>AI6+35000</f>
        <v>52900</v>
      </c>
      <c r="AJ19" s="33">
        <f>AJ6+35000</f>
        <v>52900</v>
      </c>
      <c r="AK19" s="33">
        <f t="shared" ref="AK19:AP19" si="145">AK6+35000</f>
        <v>55900</v>
      </c>
      <c r="AL19" s="33">
        <f t="shared" si="145"/>
        <v>52900</v>
      </c>
      <c r="AM19" s="33">
        <f t="shared" si="145"/>
        <v>64900</v>
      </c>
      <c r="AN19" s="33">
        <f t="shared" si="145"/>
        <v>66500</v>
      </c>
      <c r="AO19" s="33">
        <f t="shared" ref="AO19" si="146">AO6+35000</f>
        <v>66500</v>
      </c>
      <c r="AP19" s="33">
        <f t="shared" si="145"/>
        <v>66500</v>
      </c>
      <c r="AQ19" s="33">
        <f t="shared" ref="AQ19:AY19" si="147">AQ6+20000</f>
        <v>37900</v>
      </c>
      <c r="AR19" s="33">
        <f t="shared" si="147"/>
        <v>37900</v>
      </c>
      <c r="AS19" s="33">
        <f t="shared" si="147"/>
        <v>35900</v>
      </c>
      <c r="AT19" s="33">
        <f t="shared" si="147"/>
        <v>37900</v>
      </c>
      <c r="AU19" s="147">
        <f t="shared" si="147"/>
        <v>35900</v>
      </c>
      <c r="AV19" s="147">
        <f t="shared" si="147"/>
        <v>35900</v>
      </c>
      <c r="AW19" s="147">
        <f t="shared" si="147"/>
        <v>35900</v>
      </c>
      <c r="AX19" s="147">
        <f t="shared" si="147"/>
        <v>29900</v>
      </c>
      <c r="AY19" s="147">
        <f t="shared" si="147"/>
        <v>27900</v>
      </c>
    </row>
    <row r="20" spans="1:51" s="14" customFormat="1" ht="15" customHeight="1" x14ac:dyDescent="0.2">
      <c r="A20" s="33" t="s">
        <v>57</v>
      </c>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row>
    <row r="21" spans="1:51" s="14" customFormat="1" ht="12" customHeight="1" x14ac:dyDescent="0.2">
      <c r="A21" s="42" t="s">
        <v>8</v>
      </c>
      <c r="B21" s="147">
        <f t="shared" ref="B21:R21" si="148">B6+15000</f>
        <v>25900</v>
      </c>
      <c r="C21" s="147">
        <f t="shared" si="148"/>
        <v>25900</v>
      </c>
      <c r="D21" s="147">
        <f t="shared" ref="D21" si="149">D6+15000</f>
        <v>21900</v>
      </c>
      <c r="E21" s="147">
        <f t="shared" si="148"/>
        <v>21500</v>
      </c>
      <c r="F21" s="147">
        <f t="shared" ref="F21" si="150">F6+15000</f>
        <v>21500</v>
      </c>
      <c r="G21" s="147">
        <f t="shared" si="148"/>
        <v>21900</v>
      </c>
      <c r="H21" s="147">
        <f t="shared" si="148"/>
        <v>21500</v>
      </c>
      <c r="I21" s="147">
        <f t="shared" si="148"/>
        <v>21900</v>
      </c>
      <c r="J21" s="147">
        <f t="shared" si="148"/>
        <v>21500</v>
      </c>
      <c r="K21" s="147">
        <f t="shared" si="148"/>
        <v>21900</v>
      </c>
      <c r="L21" s="147">
        <f t="shared" si="148"/>
        <v>21500</v>
      </c>
      <c r="M21" s="147">
        <f t="shared" si="148"/>
        <v>21900</v>
      </c>
      <c r="N21" s="147">
        <f t="shared" si="148"/>
        <v>20600</v>
      </c>
      <c r="O21" s="147">
        <f t="shared" ref="O21" si="151">O6+15000</f>
        <v>20600</v>
      </c>
      <c r="P21" s="147">
        <f t="shared" si="148"/>
        <v>21900</v>
      </c>
      <c r="Q21" s="147">
        <f t="shared" si="148"/>
        <v>25900</v>
      </c>
      <c r="R21" s="209">
        <f t="shared" si="148"/>
        <v>30900</v>
      </c>
      <c r="S21" s="33">
        <f>S6+46000</f>
        <v>72900</v>
      </c>
      <c r="T21" s="33">
        <f t="shared" ref="T21:Y21" si="152">T6+46000</f>
        <v>75900</v>
      </c>
      <c r="U21" s="33">
        <f t="shared" si="152"/>
        <v>81900</v>
      </c>
      <c r="V21" s="33">
        <f t="shared" ref="V21" si="153">V6+46000</f>
        <v>81900</v>
      </c>
      <c r="W21" s="33">
        <f t="shared" si="152"/>
        <v>81900</v>
      </c>
      <c r="X21" s="33">
        <f t="shared" ref="X21" si="154">X6+46000</f>
        <v>72900</v>
      </c>
      <c r="Y21" s="33">
        <f t="shared" si="152"/>
        <v>61900</v>
      </c>
      <c r="Z21" s="33">
        <f>Z6+30000</f>
        <v>45900</v>
      </c>
      <c r="AA21" s="33">
        <f>AA6+30000</f>
        <v>45900</v>
      </c>
      <c r="AB21" s="33">
        <f t="shared" ref="AB21:AG21" si="155">AB6+30000</f>
        <v>45900</v>
      </c>
      <c r="AC21" s="33">
        <f t="shared" si="155"/>
        <v>47900</v>
      </c>
      <c r="AD21" s="33">
        <f t="shared" si="155"/>
        <v>50900</v>
      </c>
      <c r="AE21" s="33">
        <f t="shared" si="155"/>
        <v>47900</v>
      </c>
      <c r="AF21" s="33">
        <f t="shared" si="155"/>
        <v>50900</v>
      </c>
      <c r="AG21" s="33">
        <f t="shared" si="155"/>
        <v>50900</v>
      </c>
      <c r="AH21" s="33">
        <f t="shared" ref="AH21" si="156">AH6+30000</f>
        <v>47900</v>
      </c>
      <c r="AI21" s="33">
        <f>AI6+40000</f>
        <v>57900</v>
      </c>
      <c r="AJ21" s="33">
        <f>AJ6+40000</f>
        <v>57900</v>
      </c>
      <c r="AK21" s="33">
        <f t="shared" ref="AK21:AP21" si="157">AK6+40000</f>
        <v>60900</v>
      </c>
      <c r="AL21" s="33">
        <f t="shared" si="157"/>
        <v>57900</v>
      </c>
      <c r="AM21" s="33">
        <f t="shared" si="157"/>
        <v>69900</v>
      </c>
      <c r="AN21" s="33">
        <f t="shared" si="157"/>
        <v>71500</v>
      </c>
      <c r="AO21" s="33">
        <f t="shared" ref="AO21" si="158">AO6+40000</f>
        <v>71500</v>
      </c>
      <c r="AP21" s="33">
        <f t="shared" si="157"/>
        <v>71500</v>
      </c>
      <c r="AQ21" s="33">
        <f t="shared" ref="AQ21:AY21" si="159">AQ6+30000</f>
        <v>47900</v>
      </c>
      <c r="AR21" s="33">
        <f t="shared" si="159"/>
        <v>47900</v>
      </c>
      <c r="AS21" s="33">
        <f t="shared" si="159"/>
        <v>45900</v>
      </c>
      <c r="AT21" s="33">
        <f t="shared" si="159"/>
        <v>47900</v>
      </c>
      <c r="AU21" s="147">
        <f t="shared" si="159"/>
        <v>45900</v>
      </c>
      <c r="AV21" s="147">
        <f t="shared" si="159"/>
        <v>45900</v>
      </c>
      <c r="AW21" s="147">
        <f t="shared" si="159"/>
        <v>45900</v>
      </c>
      <c r="AX21" s="147">
        <f t="shared" si="159"/>
        <v>39900</v>
      </c>
      <c r="AY21" s="147">
        <f t="shared" si="159"/>
        <v>37900</v>
      </c>
    </row>
    <row r="22" spans="1:51" s="14" customFormat="1" ht="9.75" hidden="1" customHeight="1" thickBot="1" x14ac:dyDescent="0.25">
      <c r="A22" s="191" t="s">
        <v>158</v>
      </c>
    </row>
    <row r="23" spans="1:51" s="14" customFormat="1" ht="11.25" hidden="1" customHeight="1" thickBot="1" x14ac:dyDescent="0.25">
      <c r="A23" s="190" t="s">
        <v>8</v>
      </c>
    </row>
    <row r="24" spans="1:51" s="14" customFormat="1" ht="12" hidden="1" customHeight="1" x14ac:dyDescent="0.2">
      <c r="A24" s="124"/>
    </row>
    <row r="25" spans="1:51" s="14" customFormat="1" ht="12" customHeight="1" x14ac:dyDescent="0.2">
      <c r="A25" s="124"/>
    </row>
    <row r="26" spans="1:51" s="14" customFormat="1" ht="12.75" customHeight="1" x14ac:dyDescent="0.2">
      <c r="A26" s="223" t="s">
        <v>157</v>
      </c>
    </row>
    <row r="27" spans="1:51" s="14" customFormat="1" ht="12.75" customHeight="1" x14ac:dyDescent="0.2">
      <c r="A27" s="223"/>
    </row>
    <row r="28" spans="1:51" s="11" customFormat="1" ht="12.75" customHeight="1" x14ac:dyDescent="0.2">
      <c r="A28" s="223"/>
    </row>
    <row r="29" spans="1:51" s="1" customFormat="1" x14ac:dyDescent="0.2"/>
    <row r="30" spans="1:51" s="4" customFormat="1" ht="12.75" customHeight="1" x14ac:dyDescent="0.2">
      <c r="A30" s="137" t="s">
        <v>58</v>
      </c>
      <c r="D30" s="76"/>
      <c r="F30" s="76"/>
      <c r="O30" s="76"/>
      <c r="V30" s="76"/>
      <c r="X30" s="76"/>
      <c r="AA30" s="76"/>
      <c r="AH30" s="76"/>
      <c r="AI30" s="76"/>
      <c r="AJ30" s="76"/>
      <c r="AO30" s="76"/>
    </row>
    <row r="31" spans="1:51" s="108" customFormat="1" ht="35.25" customHeight="1" x14ac:dyDescent="0.2">
      <c r="A31" s="150" t="s">
        <v>163</v>
      </c>
    </row>
    <row r="32" spans="1:51" s="108" customFormat="1" ht="35.25" customHeight="1" x14ac:dyDescent="0.2">
      <c r="A32" s="150" t="s">
        <v>188</v>
      </c>
    </row>
    <row r="33" spans="1:41" s="108" customFormat="1" ht="35.25" customHeight="1" x14ac:dyDescent="0.2">
      <c r="A33" s="150" t="s">
        <v>164</v>
      </c>
    </row>
    <row r="34" spans="1:41" s="108" customFormat="1" ht="13.5" customHeight="1" x14ac:dyDescent="0.2">
      <c r="A34" s="150" t="s">
        <v>165</v>
      </c>
    </row>
    <row r="35" spans="1:41" s="108" customFormat="1" ht="35.25" customHeight="1" x14ac:dyDescent="0.2">
      <c r="A35" s="150" t="s">
        <v>162</v>
      </c>
    </row>
    <row r="36" spans="1:41" s="108" customFormat="1" ht="35.25" customHeight="1" x14ac:dyDescent="0.2">
      <c r="A36" s="145" t="s">
        <v>173</v>
      </c>
    </row>
    <row r="37" spans="1:41" s="13" customFormat="1" ht="18" customHeight="1" thickBot="1" x14ac:dyDescent="0.25"/>
    <row r="38" spans="1:41" s="4" customFormat="1" ht="12.75" thickBot="1" x14ac:dyDescent="0.25">
      <c r="A38" s="85" t="s">
        <v>65</v>
      </c>
      <c r="D38" s="76"/>
      <c r="F38" s="76"/>
      <c r="O38" s="76"/>
      <c r="V38" s="76"/>
      <c r="X38" s="76"/>
      <c r="AA38" s="76"/>
      <c r="AH38" s="76"/>
      <c r="AI38" s="76"/>
      <c r="AJ38" s="76"/>
      <c r="AO38" s="76"/>
    </row>
    <row r="39" spans="1:41" s="13" customFormat="1" ht="130.5" customHeight="1" x14ac:dyDescent="0.2">
      <c r="A39" s="226" t="s">
        <v>305</v>
      </c>
    </row>
    <row r="40" spans="1:41" x14ac:dyDescent="0.2">
      <c r="A40" s="227"/>
    </row>
    <row r="41" spans="1:41" x14ac:dyDescent="0.2">
      <c r="A41" s="227"/>
    </row>
    <row r="42" spans="1:41" ht="24.75" customHeight="1" x14ac:dyDescent="0.2">
      <c r="A42" s="227"/>
    </row>
    <row r="43" spans="1:41" ht="24.75" customHeight="1" x14ac:dyDescent="0.2">
      <c r="A43" s="227"/>
    </row>
    <row r="44" spans="1:41" ht="24.75" customHeight="1" x14ac:dyDescent="0.2">
      <c r="A44" s="227"/>
    </row>
    <row r="45" spans="1:41" ht="24.75" customHeight="1" x14ac:dyDescent="0.2">
      <c r="A45" s="227"/>
    </row>
    <row r="46" spans="1:41" ht="24.75" customHeight="1" x14ac:dyDescent="0.2">
      <c r="A46" s="227"/>
    </row>
    <row r="47" spans="1:41" ht="24.75" customHeight="1" x14ac:dyDescent="0.2">
      <c r="A47" s="227"/>
    </row>
    <row r="48" spans="1:41" ht="24.75" customHeight="1" x14ac:dyDescent="0.2">
      <c r="A48" s="227"/>
    </row>
    <row r="49" spans="1:1" x14ac:dyDescent="0.2">
      <c r="A49" s="227"/>
    </row>
    <row r="50" spans="1:1" x14ac:dyDescent="0.2">
      <c r="A50" s="227"/>
    </row>
    <row r="51" spans="1:1" x14ac:dyDescent="0.2">
      <c r="A51" s="227"/>
    </row>
    <row r="52" spans="1:1" x14ac:dyDescent="0.2">
      <c r="A52" s="227"/>
    </row>
    <row r="53" spans="1:1" hidden="1" x14ac:dyDescent="0.2">
      <c r="A53" s="227"/>
    </row>
    <row r="54" spans="1:1" hidden="1" x14ac:dyDescent="0.2">
      <c r="A54" s="227"/>
    </row>
    <row r="55" spans="1:1" hidden="1" x14ac:dyDescent="0.2">
      <c r="A55" s="227"/>
    </row>
    <row r="56" spans="1:1" hidden="1" x14ac:dyDescent="0.2">
      <c r="A56" s="227"/>
    </row>
    <row r="57" spans="1:1" ht="24" hidden="1" customHeight="1" x14ac:dyDescent="0.2">
      <c r="A57" s="227"/>
    </row>
    <row r="58" spans="1:1" x14ac:dyDescent="0.2">
      <c r="A58" s="227"/>
    </row>
    <row r="59" spans="1:1" ht="12.75" thickBot="1" x14ac:dyDescent="0.25">
      <c r="A59" s="228"/>
    </row>
  </sheetData>
  <mergeCells count="2">
    <mergeCell ref="A26:A28"/>
    <mergeCell ref="A39:A59"/>
  </mergeCells>
  <pageMargins left="0.7" right="0.7" top="0.75" bottom="0.75" header="0.3" footer="0.3"/>
  <pageSetup paperSize="9" orientation="portrait" horizontalDpi="4294967295" verticalDpi="4294967295"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Y46"/>
  <sheetViews>
    <sheetView zoomScaleNormal="100" workbookViewId="0">
      <pane xSplit="1" topLeftCell="B1" activePane="topRight" state="frozen"/>
      <selection activeCell="BE26" sqref="BE26:BE27"/>
      <selection pane="topRight" activeCell="C7" sqref="C7"/>
    </sheetView>
  </sheetViews>
  <sheetFormatPr defaultColWidth="10.28515625" defaultRowHeight="12" x14ac:dyDescent="0.2"/>
  <cols>
    <col min="1" max="1" width="42.28515625" style="1" customWidth="1"/>
    <col min="2" max="13" width="10.28515625" style="2"/>
    <col min="14" max="15" width="10.28515625" style="2" customWidth="1"/>
    <col min="16" max="19" width="10.28515625" style="2" hidden="1" customWidth="1"/>
    <col min="20" max="22" width="0" style="2" hidden="1" customWidth="1"/>
    <col min="23" max="16384" width="10.28515625" style="2"/>
  </cols>
  <sheetData>
    <row r="1" spans="1:51" s="5" customFormat="1" ht="25.5" customHeight="1" x14ac:dyDescent="0.2">
      <c r="A1" s="47" t="s">
        <v>50</v>
      </c>
    </row>
    <row r="2" spans="1:51" s="5" customFormat="1" ht="12.75" x14ac:dyDescent="0.2">
      <c r="A2" s="6" t="s">
        <v>187</v>
      </c>
    </row>
    <row r="3" spans="1:51" s="11" customFormat="1" ht="28.5" customHeight="1" x14ac:dyDescent="0.2">
      <c r="A3" s="74" t="s">
        <v>52</v>
      </c>
      <c r="B3" s="73">
        <f>'BAR BB| Open rates'!B3</f>
        <v>45595</v>
      </c>
      <c r="C3" s="73">
        <f>'BAR BB| Open rates'!C3</f>
        <v>45597</v>
      </c>
      <c r="D3" s="73">
        <f>'BAR BB| Open rates'!D3</f>
        <v>45599</v>
      </c>
      <c r="E3" s="73">
        <f>'BAR BB| Open rates'!E3</f>
        <v>45600</v>
      </c>
      <c r="F3" s="73">
        <f>'BAR BB| Open rates'!F3</f>
        <v>45601</v>
      </c>
      <c r="G3" s="73">
        <f>'BAR BB| Open rates'!G3</f>
        <v>45604</v>
      </c>
      <c r="H3" s="73">
        <f>'BAR BB| Open rates'!H3</f>
        <v>45606</v>
      </c>
      <c r="I3" s="73">
        <f>'BAR BB| Open rates'!I3</f>
        <v>45611</v>
      </c>
      <c r="J3" s="73">
        <f>'BAR BB| Open rates'!J3</f>
        <v>45613</v>
      </c>
      <c r="K3" s="73">
        <f>'BAR BB| Open rates'!K3</f>
        <v>45618</v>
      </c>
      <c r="L3" s="73">
        <f>'BAR BB| Open rates'!L3</f>
        <v>45620</v>
      </c>
      <c r="M3" s="73">
        <f>'BAR BB| Open rates'!M3</f>
        <v>45625</v>
      </c>
      <c r="N3" s="73">
        <f>'BAR BB| Open rates'!N3</f>
        <v>45627</v>
      </c>
      <c r="O3" s="73">
        <f>'BAR BB| Open rates'!O3</f>
        <v>45628</v>
      </c>
      <c r="P3" s="73">
        <f>'BAR BB| Open rates'!P3</f>
        <v>45639</v>
      </c>
      <c r="Q3" s="73">
        <f>'BAR BB| Open rates'!Q3</f>
        <v>45646</v>
      </c>
      <c r="R3" s="73">
        <f>'BAR BB| Open rates'!R3</f>
        <v>45653</v>
      </c>
      <c r="S3" s="73">
        <f>'BAR BB| Open rates'!S3</f>
        <v>45655</v>
      </c>
      <c r="T3" s="73">
        <f>'BAR BB| Open rates'!T3</f>
        <v>45656</v>
      </c>
      <c r="U3" s="73">
        <f>'BAR BB| Open rates'!U3</f>
        <v>45658</v>
      </c>
      <c r="V3" s="73">
        <f>'BAR BB| Open rates'!V3</f>
        <v>45660</v>
      </c>
      <c r="W3" s="73">
        <f>'BAR BB| Open rates'!W3</f>
        <v>45663</v>
      </c>
      <c r="X3" s="73">
        <f>'BAR BB| Open rates'!X3</f>
        <v>45664</v>
      </c>
      <c r="Y3" s="73">
        <f>'BAR BB| Open rates'!Y3</f>
        <v>45665</v>
      </c>
      <c r="Z3" s="73">
        <f>'BAR BB| Open rates'!Z3</f>
        <v>45666</v>
      </c>
      <c r="AA3" s="73">
        <f>'BAR BB| Open rates'!AA3</f>
        <v>45670</v>
      </c>
      <c r="AB3" s="73">
        <f>'BAR BB| Open rates'!AB3</f>
        <v>45674</v>
      </c>
      <c r="AC3" s="73">
        <f>'BAR BB| Open rates'!AC3</f>
        <v>45676</v>
      </c>
      <c r="AD3" s="73">
        <f>'BAR BB| Open rates'!AD3</f>
        <v>45681</v>
      </c>
      <c r="AE3" s="73">
        <f>'BAR BB| Open rates'!AE3</f>
        <v>45683</v>
      </c>
      <c r="AF3" s="73">
        <f>'BAR BB| Open rates'!AF3</f>
        <v>45688</v>
      </c>
      <c r="AG3" s="73">
        <f>'BAR BB| Open rates'!AG3</f>
        <v>45689</v>
      </c>
      <c r="AH3" s="73">
        <f>'BAR BB| Open rates'!AH3</f>
        <v>45690</v>
      </c>
      <c r="AI3" s="73">
        <f>'BAR BB| Open rates'!AI3</f>
        <v>45691</v>
      </c>
      <c r="AJ3" s="73">
        <f>'BAR BB| Open rates'!AJ3</f>
        <v>45692</v>
      </c>
      <c r="AK3" s="73">
        <f>'BAR BB| Open rates'!AK3</f>
        <v>45695</v>
      </c>
      <c r="AL3" s="73">
        <f>'BAR BB| Open rates'!AL3</f>
        <v>45697</v>
      </c>
      <c r="AM3" s="73">
        <f>'BAR BB| Open rates'!AM3</f>
        <v>45702</v>
      </c>
      <c r="AN3" s="73">
        <f>'BAR BB| Open rates'!AN3</f>
        <v>45708</v>
      </c>
      <c r="AO3" s="73">
        <f>'BAR BB| Open rates'!AO3</f>
        <v>45709</v>
      </c>
      <c r="AP3" s="73">
        <f>'BAR BB| Open rates'!AP3</f>
        <v>45712</v>
      </c>
      <c r="AQ3" s="73">
        <f>'BAR BB| Open rates'!AQ3</f>
        <v>45714</v>
      </c>
      <c r="AR3" s="73">
        <f>'BAR BB| Open rates'!AR3</f>
        <v>45717</v>
      </c>
      <c r="AS3" s="73">
        <f>'BAR BB| Open rates'!AS3</f>
        <v>45718</v>
      </c>
      <c r="AT3" s="73">
        <f>'BAR BB| Open rates'!AT3</f>
        <v>45723</v>
      </c>
      <c r="AU3" s="73">
        <f>'BAR BB| Open rates'!AU3</f>
        <v>45725</v>
      </c>
      <c r="AV3" s="73">
        <f>'BAR BB| Open rates'!AV3</f>
        <v>45727</v>
      </c>
      <c r="AW3" s="73">
        <f>'BAR BB| Open rates'!AW3</f>
        <v>45730</v>
      </c>
      <c r="AX3" s="73">
        <f>'BAR BB| Open rates'!AX3</f>
        <v>45732</v>
      </c>
      <c r="AY3" s="73">
        <f>'BAR BB| Open rates'!AY3</f>
        <v>45746</v>
      </c>
    </row>
    <row r="4" spans="1:51" s="11" customFormat="1" ht="28.5" customHeight="1" x14ac:dyDescent="0.2">
      <c r="A4" s="8"/>
      <c r="B4" s="73">
        <f>'BAR BB| Open rates'!B4</f>
        <v>45596</v>
      </c>
      <c r="C4" s="73">
        <f>'BAR BB| Open rates'!C4</f>
        <v>45598</v>
      </c>
      <c r="D4" s="73">
        <f>'BAR BB| Open rates'!D4</f>
        <v>45599</v>
      </c>
      <c r="E4" s="73">
        <f>'BAR BB| Open rates'!E4</f>
        <v>45600</v>
      </c>
      <c r="F4" s="73">
        <f>'BAR BB| Open rates'!F4</f>
        <v>45603</v>
      </c>
      <c r="G4" s="73">
        <f>'BAR BB| Open rates'!G4</f>
        <v>45605</v>
      </c>
      <c r="H4" s="73">
        <f>'BAR BB| Open rates'!H4</f>
        <v>45610</v>
      </c>
      <c r="I4" s="73">
        <f>'BAR BB| Open rates'!I4</f>
        <v>45612</v>
      </c>
      <c r="J4" s="73">
        <f>'BAR BB| Open rates'!J4</f>
        <v>45617</v>
      </c>
      <c r="K4" s="73">
        <f>'BAR BB| Open rates'!K4</f>
        <v>45619</v>
      </c>
      <c r="L4" s="73">
        <f>'BAR BB| Open rates'!L4</f>
        <v>45624</v>
      </c>
      <c r="M4" s="73">
        <f>'BAR BB| Open rates'!M4</f>
        <v>45626</v>
      </c>
      <c r="N4" s="73">
        <f>'BAR BB| Open rates'!N4</f>
        <v>45627</v>
      </c>
      <c r="O4" s="73">
        <f>'BAR BB| Open rates'!O4</f>
        <v>45638</v>
      </c>
      <c r="P4" s="73">
        <f>'BAR BB| Open rates'!P4</f>
        <v>45645</v>
      </c>
      <c r="Q4" s="73">
        <f>'BAR BB| Open rates'!Q4</f>
        <v>45652</v>
      </c>
      <c r="R4" s="73">
        <f>'BAR BB| Open rates'!R4</f>
        <v>45654</v>
      </c>
      <c r="S4" s="73">
        <f>'BAR BB| Open rates'!S4</f>
        <v>45655</v>
      </c>
      <c r="T4" s="73">
        <f>'BAR BB| Open rates'!T4</f>
        <v>45657</v>
      </c>
      <c r="U4" s="73">
        <f>'BAR BB| Open rates'!U4</f>
        <v>45659</v>
      </c>
      <c r="V4" s="73">
        <f>'BAR BB| Open rates'!V4</f>
        <v>45662</v>
      </c>
      <c r="W4" s="73">
        <f>'BAR BB| Open rates'!W4</f>
        <v>45663</v>
      </c>
      <c r="X4" s="73">
        <f>'BAR BB| Open rates'!X4</f>
        <v>45664</v>
      </c>
      <c r="Y4" s="73">
        <f>'BAR BB| Open rates'!Y4</f>
        <v>45665</v>
      </c>
      <c r="Z4" s="73">
        <f>'BAR BB| Open rates'!Z4</f>
        <v>45669</v>
      </c>
      <c r="AA4" s="73">
        <f>'BAR BB| Open rates'!AA4</f>
        <v>45673</v>
      </c>
      <c r="AB4" s="73">
        <f>'BAR BB| Open rates'!AB4</f>
        <v>45675</v>
      </c>
      <c r="AC4" s="73">
        <f>'BAR BB| Open rates'!AC4</f>
        <v>45680</v>
      </c>
      <c r="AD4" s="73">
        <f>'BAR BB| Open rates'!AD4</f>
        <v>45682</v>
      </c>
      <c r="AE4" s="73">
        <f>'BAR BB| Open rates'!AE4</f>
        <v>45687</v>
      </c>
      <c r="AF4" s="73">
        <f>'BAR BB| Open rates'!AF4</f>
        <v>45688</v>
      </c>
      <c r="AG4" s="73">
        <f>'BAR BB| Open rates'!AG4</f>
        <v>45689</v>
      </c>
      <c r="AH4" s="73">
        <f>'BAR BB| Open rates'!AH4</f>
        <v>45690</v>
      </c>
      <c r="AI4" s="73">
        <f>'BAR BB| Open rates'!AI4</f>
        <v>45691</v>
      </c>
      <c r="AJ4" s="73">
        <f>'BAR BB| Open rates'!AJ4</f>
        <v>45694</v>
      </c>
      <c r="AK4" s="73">
        <f>'BAR BB| Open rates'!AK4</f>
        <v>45696</v>
      </c>
      <c r="AL4" s="73">
        <f>'BAR BB| Open rates'!AL4</f>
        <v>45701</v>
      </c>
      <c r="AM4" s="73">
        <f>'BAR BB| Open rates'!AM4</f>
        <v>45707</v>
      </c>
      <c r="AN4" s="73">
        <f>'BAR BB| Open rates'!AN4</f>
        <v>45708</v>
      </c>
      <c r="AO4" s="73">
        <f>'BAR BB| Open rates'!AO4</f>
        <v>45711</v>
      </c>
      <c r="AP4" s="73">
        <f>'BAR BB| Open rates'!AP4</f>
        <v>45713</v>
      </c>
      <c r="AQ4" s="73">
        <f>'BAR BB| Open rates'!AQ4</f>
        <v>45716</v>
      </c>
      <c r="AR4" s="73">
        <f>'BAR BB| Open rates'!AR4</f>
        <v>45717</v>
      </c>
      <c r="AS4" s="73">
        <f>'BAR BB| Open rates'!AS4</f>
        <v>45722</v>
      </c>
      <c r="AT4" s="73">
        <f>'BAR BB| Open rates'!AT4</f>
        <v>45724</v>
      </c>
      <c r="AU4" s="73">
        <f>'BAR BB| Open rates'!AU4</f>
        <v>45726</v>
      </c>
      <c r="AV4" s="73">
        <f>'BAR BB| Open rates'!AV4</f>
        <v>45729</v>
      </c>
      <c r="AW4" s="73">
        <f>'BAR BB| Open rates'!AW4</f>
        <v>45731</v>
      </c>
      <c r="AX4" s="73">
        <f>'BAR BB| Open rates'!AX4</f>
        <v>45745</v>
      </c>
      <c r="AY4" s="73">
        <f>'BAR BB| Open rates'!AY4</f>
        <v>45747</v>
      </c>
    </row>
    <row r="5" spans="1:51" s="14" customFormat="1" ht="12" customHeight="1" x14ac:dyDescent="0.2">
      <c r="A5" s="33" t="s">
        <v>53</v>
      </c>
    </row>
    <row r="6" spans="1:51" s="14" customFormat="1" ht="12" customHeight="1" x14ac:dyDescent="0.2">
      <c r="A6" s="33">
        <v>1</v>
      </c>
      <c r="B6" s="84">
        <f>'BAR BB| Open rates'!B6*0.85*0.9+35</f>
        <v>8373.5</v>
      </c>
      <c r="C6" s="84">
        <f>'BAR BB| Open rates'!C6*0.85*0.9+35</f>
        <v>8373.5</v>
      </c>
      <c r="D6" s="84">
        <f>'BAR BB| Open rates'!D6*0.85*0.9+35</f>
        <v>5313.5</v>
      </c>
      <c r="E6" s="84">
        <f>'BAR BB| Open rates'!E6*0.85*0.9+35</f>
        <v>5007.5</v>
      </c>
      <c r="F6" s="84">
        <f>'BAR BB| Open rates'!F6*0.85*0.9+35</f>
        <v>5007.5</v>
      </c>
      <c r="G6" s="84">
        <f>'BAR BB| Open rates'!G6*0.85*0.9+35</f>
        <v>5313.5</v>
      </c>
      <c r="H6" s="84">
        <f>'BAR BB| Open rates'!H6*0.85*0.9+35</f>
        <v>5007.5</v>
      </c>
      <c r="I6" s="84">
        <f>'BAR BB| Open rates'!I6*0.85*0.9+35</f>
        <v>5313.5</v>
      </c>
      <c r="J6" s="84">
        <f>'BAR BB| Open rates'!J6*0.85*0.9+35</f>
        <v>5007.5</v>
      </c>
      <c r="K6" s="84">
        <f>'BAR BB| Open rates'!K6*0.85*0.9+35</f>
        <v>5313.5</v>
      </c>
      <c r="L6" s="84">
        <f>'BAR BB| Open rates'!L6*0.85*0.9+35</f>
        <v>5007.5</v>
      </c>
      <c r="M6" s="84">
        <f>'BAR BB| Open rates'!M6*0.85*0.9+35</f>
        <v>5313.5</v>
      </c>
      <c r="N6" s="84">
        <f>'BAR BB| Open rates'!N6*0.85*0.9+35</f>
        <v>4319</v>
      </c>
      <c r="O6" s="84">
        <f>'BAR BB| Open rates'!O6*0.85*0.9+35</f>
        <v>4319</v>
      </c>
      <c r="P6" s="84">
        <f>'BAR BB| Open rates'!P6*0.85*0.9+35</f>
        <v>5313.5</v>
      </c>
      <c r="Q6" s="84">
        <f>'BAR BB| Open rates'!Q6*0.85*0.9+35</f>
        <v>8373.5</v>
      </c>
      <c r="R6" s="84">
        <f>'BAR BB| Open rates'!R6*0.85*0.9+35</f>
        <v>12198.5</v>
      </c>
      <c r="S6" s="84">
        <f>'BAR BB| Open rates'!S6*0.85*0.9+35</f>
        <v>20613.5</v>
      </c>
      <c r="T6" s="84">
        <f>'BAR BB| Open rates'!T6*0.85*0.9+35</f>
        <v>22908.5</v>
      </c>
      <c r="U6" s="84">
        <f>'BAR BB| Open rates'!U6*0.85*0.9+35</f>
        <v>27498.5</v>
      </c>
      <c r="V6" s="84">
        <f>'BAR BB| Open rates'!V6*0.85*0.9+35</f>
        <v>27498.5</v>
      </c>
      <c r="W6" s="84">
        <f>'BAR BB| Open rates'!W6*0.85*0.9+35</f>
        <v>27498.5</v>
      </c>
      <c r="X6" s="84">
        <f>'BAR BB| Open rates'!X6*0.85*0.9+35</f>
        <v>20613.5</v>
      </c>
      <c r="Y6" s="84">
        <f>'BAR BB| Open rates'!Y6*0.85*0.9+35</f>
        <v>12198.5</v>
      </c>
      <c r="Z6" s="84">
        <f>'BAR BB| Open rates'!Z6*0.85*0.9+35</f>
        <v>12198.5</v>
      </c>
      <c r="AA6" s="84">
        <f>'BAR BB| Open rates'!AA6*0.85*0.9+35</f>
        <v>12198.5</v>
      </c>
      <c r="AB6" s="84">
        <f>'BAR BB| Open rates'!AB6*0.85*0.9+35</f>
        <v>12198.5</v>
      </c>
      <c r="AC6" s="84">
        <f>'BAR BB| Open rates'!AC6*0.85*0.9+35</f>
        <v>13728.5</v>
      </c>
      <c r="AD6" s="84">
        <f>'BAR BB| Open rates'!AD6*0.85*0.9+35</f>
        <v>16023.5</v>
      </c>
      <c r="AE6" s="84">
        <f>'BAR BB| Open rates'!AE6*0.85*0.9+35</f>
        <v>13728.5</v>
      </c>
      <c r="AF6" s="84">
        <f>'BAR BB| Open rates'!AF6*0.85*0.9+35</f>
        <v>16023.5</v>
      </c>
      <c r="AG6" s="84">
        <f>'BAR BB| Open rates'!AG6*0.85*0.9+35</f>
        <v>16023.5</v>
      </c>
      <c r="AH6" s="84">
        <f>'BAR BB| Open rates'!AH6*0.85*0.9+35</f>
        <v>13728.5</v>
      </c>
      <c r="AI6" s="84">
        <f>'BAR BB| Open rates'!AI6*0.85*0.9+35</f>
        <v>13728.5</v>
      </c>
      <c r="AJ6" s="84">
        <f>'BAR BB| Open rates'!AJ6*0.85*0.9+35</f>
        <v>13728.5</v>
      </c>
      <c r="AK6" s="84">
        <f>'BAR BB| Open rates'!AK6*0.85*0.9+35</f>
        <v>16023.5</v>
      </c>
      <c r="AL6" s="84">
        <f>'BAR BB| Open rates'!AL6*0.85*0.9+35</f>
        <v>13728.5</v>
      </c>
      <c r="AM6" s="84">
        <f>'BAR BB| Open rates'!AM6*0.85*0.9+35</f>
        <v>22908.5</v>
      </c>
      <c r="AN6" s="84">
        <f>'BAR BB| Open rates'!AN6*0.85*0.9+35</f>
        <v>24132.5</v>
      </c>
      <c r="AO6" s="84">
        <f>'BAR BB| Open rates'!AO6*0.85*0.9+35</f>
        <v>24132.5</v>
      </c>
      <c r="AP6" s="84">
        <f>'BAR BB| Open rates'!AP6*0.85*0.9+35</f>
        <v>24132.5</v>
      </c>
      <c r="AQ6" s="84">
        <f>'BAR BB| Open rates'!AQ6*0.85*0.9+35</f>
        <v>13728.5</v>
      </c>
      <c r="AR6" s="84">
        <f>'BAR BB| Open rates'!AR6*0.85*0.9+35</f>
        <v>13728.5</v>
      </c>
      <c r="AS6" s="84">
        <f>'BAR BB| Open rates'!AS6*0.85*0.9+35</f>
        <v>12198.5</v>
      </c>
      <c r="AT6" s="84">
        <f>'BAR BB| Open rates'!AT6*0.85*0.9+35</f>
        <v>13728.5</v>
      </c>
      <c r="AU6" s="84">
        <f>'BAR BB| Open rates'!AU6*0.85*0.9+35</f>
        <v>12198.5</v>
      </c>
      <c r="AV6" s="84">
        <f>'BAR BB| Open rates'!AV6*0.85*0.9+35</f>
        <v>12198.5</v>
      </c>
      <c r="AW6" s="84">
        <f>'BAR BB| Open rates'!AW6*0.85*0.9+35</f>
        <v>12198.5</v>
      </c>
      <c r="AX6" s="84">
        <f>'BAR BB| Open rates'!AX6*0.85*0.9+35</f>
        <v>7608.5</v>
      </c>
      <c r="AY6" s="84">
        <f>'BAR BB| Open rates'!AY6*0.85*0.9+35</f>
        <v>6078.5</v>
      </c>
    </row>
    <row r="7" spans="1:51" s="14" customFormat="1" ht="12" customHeight="1" x14ac:dyDescent="0.2">
      <c r="A7" s="33">
        <v>2</v>
      </c>
      <c r="B7" s="84">
        <f>'BAR BB| Open rates'!B7*0.85*0.9+35</f>
        <v>9368</v>
      </c>
      <c r="C7" s="84">
        <f>'BAR BB| Open rates'!C7*0.85*0.9+35</f>
        <v>9368</v>
      </c>
      <c r="D7" s="84">
        <f>'BAR BB| Open rates'!D7*0.85*0.9+35</f>
        <v>6308</v>
      </c>
      <c r="E7" s="84">
        <f>'BAR BB| Open rates'!E7*0.85*0.9+35</f>
        <v>6002</v>
      </c>
      <c r="F7" s="84">
        <f>'BAR BB| Open rates'!F7*0.85*0.9+35</f>
        <v>6002</v>
      </c>
      <c r="G7" s="84">
        <f>'BAR BB| Open rates'!G7*0.85*0.9+35</f>
        <v>6308</v>
      </c>
      <c r="H7" s="84">
        <f>'BAR BB| Open rates'!H7*0.85*0.9+35</f>
        <v>6002</v>
      </c>
      <c r="I7" s="84">
        <f>'BAR BB| Open rates'!I7*0.85*0.9+35</f>
        <v>6308</v>
      </c>
      <c r="J7" s="84">
        <f>'BAR BB| Open rates'!J7*0.85*0.9+35</f>
        <v>6002</v>
      </c>
      <c r="K7" s="84">
        <f>'BAR BB| Open rates'!K7*0.85*0.9+35</f>
        <v>6308</v>
      </c>
      <c r="L7" s="84">
        <f>'BAR BB| Open rates'!L7*0.85*0.9+35</f>
        <v>6002</v>
      </c>
      <c r="M7" s="84">
        <f>'BAR BB| Open rates'!M7*0.85*0.9+35</f>
        <v>6308</v>
      </c>
      <c r="N7" s="84">
        <f>'BAR BB| Open rates'!N7*0.85*0.9+35</f>
        <v>5313.5</v>
      </c>
      <c r="O7" s="84">
        <f>'BAR BB| Open rates'!O7*0.85*0.9+35</f>
        <v>5313.5</v>
      </c>
      <c r="P7" s="84">
        <f>'BAR BB| Open rates'!P7*0.85*0.9+35</f>
        <v>6308</v>
      </c>
      <c r="Q7" s="84">
        <f>'BAR BB| Open rates'!Q7*0.85*0.9+35</f>
        <v>9368</v>
      </c>
      <c r="R7" s="84">
        <f>'BAR BB| Open rates'!R7*0.85*0.9+35</f>
        <v>13193</v>
      </c>
      <c r="S7" s="84">
        <f>'BAR BB| Open rates'!S7*0.85*0.9+35</f>
        <v>21761</v>
      </c>
      <c r="T7" s="84">
        <f>'BAR BB| Open rates'!T7*0.85*0.9+35</f>
        <v>24056</v>
      </c>
      <c r="U7" s="84">
        <f>'BAR BB| Open rates'!U7*0.85*0.9+35</f>
        <v>28646</v>
      </c>
      <c r="V7" s="84">
        <f>'BAR BB| Open rates'!V7*0.85*0.9+35</f>
        <v>28646</v>
      </c>
      <c r="W7" s="84">
        <f>'BAR BB| Open rates'!W7*0.85*0.9+35</f>
        <v>28646</v>
      </c>
      <c r="X7" s="84">
        <f>'BAR BB| Open rates'!X7*0.85*0.9+35</f>
        <v>21761</v>
      </c>
      <c r="Y7" s="84">
        <f>'BAR BB| Open rates'!Y7*0.85*0.9+35</f>
        <v>13346</v>
      </c>
      <c r="Z7" s="84">
        <f>'BAR BB| Open rates'!Z7*0.85*0.9+35</f>
        <v>13346</v>
      </c>
      <c r="AA7" s="84">
        <f>'BAR BB| Open rates'!AA7*0.85*0.9+35</f>
        <v>13346</v>
      </c>
      <c r="AB7" s="84">
        <f>'BAR BB| Open rates'!AB7*0.85*0.9+35</f>
        <v>13346</v>
      </c>
      <c r="AC7" s="84">
        <f>'BAR BB| Open rates'!AC7*0.85*0.9+35</f>
        <v>14876</v>
      </c>
      <c r="AD7" s="84">
        <f>'BAR BB| Open rates'!AD7*0.85*0.9+35</f>
        <v>17171</v>
      </c>
      <c r="AE7" s="84">
        <f>'BAR BB| Open rates'!AE7*0.85*0.9+35</f>
        <v>14876</v>
      </c>
      <c r="AF7" s="84">
        <f>'BAR BB| Open rates'!AF7*0.85*0.9+35</f>
        <v>17171</v>
      </c>
      <c r="AG7" s="84">
        <f>'BAR BB| Open rates'!AG7*0.85*0.9+35</f>
        <v>17171</v>
      </c>
      <c r="AH7" s="84">
        <f>'BAR BB| Open rates'!AH7*0.85*0.9+35</f>
        <v>14876</v>
      </c>
      <c r="AI7" s="84">
        <f>'BAR BB| Open rates'!AI7*0.85*0.9+35</f>
        <v>14876</v>
      </c>
      <c r="AJ7" s="84">
        <f>'BAR BB| Open rates'!AJ7*0.85*0.9+35</f>
        <v>14876</v>
      </c>
      <c r="AK7" s="84">
        <f>'BAR BB| Open rates'!AK7*0.85*0.9+35</f>
        <v>17171</v>
      </c>
      <c r="AL7" s="84">
        <f>'BAR BB| Open rates'!AL7*0.85*0.9+35</f>
        <v>14876</v>
      </c>
      <c r="AM7" s="84">
        <f>'BAR BB| Open rates'!AM7*0.85*0.9+35</f>
        <v>24056</v>
      </c>
      <c r="AN7" s="84">
        <f>'BAR BB| Open rates'!AN7*0.85*0.9+35</f>
        <v>25280</v>
      </c>
      <c r="AO7" s="84">
        <f>'BAR BB| Open rates'!AO7*0.85*0.9+35</f>
        <v>25280</v>
      </c>
      <c r="AP7" s="84">
        <f>'BAR BB| Open rates'!AP7*0.85*0.9+35</f>
        <v>25280</v>
      </c>
      <c r="AQ7" s="84">
        <f>'BAR BB| Open rates'!AQ7*0.85*0.9+35</f>
        <v>14876</v>
      </c>
      <c r="AR7" s="84">
        <f>'BAR BB| Open rates'!AR7*0.85*0.9+35</f>
        <v>14876</v>
      </c>
      <c r="AS7" s="84">
        <f>'BAR BB| Open rates'!AS7*0.85*0.9+35</f>
        <v>13346</v>
      </c>
      <c r="AT7" s="84">
        <f>'BAR BB| Open rates'!AT7*0.85*0.9+35</f>
        <v>14876</v>
      </c>
      <c r="AU7" s="84">
        <f>'BAR BB| Open rates'!AU7*0.85*0.9+35</f>
        <v>13346</v>
      </c>
      <c r="AV7" s="84">
        <f>'BAR BB| Open rates'!AV7*0.85*0.9+35</f>
        <v>13346</v>
      </c>
      <c r="AW7" s="84">
        <f>'BAR BB| Open rates'!AW7*0.85*0.9+35</f>
        <v>13346</v>
      </c>
      <c r="AX7" s="84">
        <f>'BAR BB| Open rates'!AX7*0.85*0.9+35</f>
        <v>8756</v>
      </c>
      <c r="AY7" s="84">
        <f>'BAR BB| Open rates'!AY7*0.85*0.9+35</f>
        <v>7226</v>
      </c>
    </row>
    <row r="8" spans="1:51"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row>
    <row r="9" spans="1:51" s="14" customFormat="1" ht="12" customHeight="1" x14ac:dyDescent="0.2">
      <c r="A9" s="33">
        <v>1</v>
      </c>
      <c r="B9" s="84">
        <f>'BAR BB| Open rates'!B9*0.85*0.9+35</f>
        <v>9903.5</v>
      </c>
      <c r="C9" s="84">
        <f>'BAR BB| Open rates'!C9*0.85*0.9+35</f>
        <v>9903.5</v>
      </c>
      <c r="D9" s="84">
        <f>'BAR BB| Open rates'!D9*0.85*0.9+35</f>
        <v>6843.5</v>
      </c>
      <c r="E9" s="84">
        <f>'BAR BB| Open rates'!E9*0.85*0.9+35</f>
        <v>6537.5</v>
      </c>
      <c r="F9" s="84">
        <f>'BAR BB| Open rates'!F9*0.85*0.9+35</f>
        <v>6537.5</v>
      </c>
      <c r="G9" s="84">
        <f>'BAR BB| Open rates'!G9*0.85*0.9+35</f>
        <v>6843.5</v>
      </c>
      <c r="H9" s="84">
        <f>'BAR BB| Open rates'!H9*0.85*0.9+35</f>
        <v>6537.5</v>
      </c>
      <c r="I9" s="84">
        <f>'BAR BB| Open rates'!I9*0.85*0.9+35</f>
        <v>6843.5</v>
      </c>
      <c r="J9" s="84">
        <f>'BAR BB| Open rates'!J9*0.85*0.9+35</f>
        <v>6537.5</v>
      </c>
      <c r="K9" s="84">
        <f>'BAR BB| Open rates'!K9*0.85*0.9+35</f>
        <v>6843.5</v>
      </c>
      <c r="L9" s="84">
        <f>'BAR BB| Open rates'!L9*0.85*0.9+35</f>
        <v>6537.5</v>
      </c>
      <c r="M9" s="84">
        <f>'BAR BB| Open rates'!M9*0.85*0.9+35</f>
        <v>6843.5</v>
      </c>
      <c r="N9" s="84">
        <f>'BAR BB| Open rates'!N9*0.85*0.9+35</f>
        <v>5849</v>
      </c>
      <c r="O9" s="84">
        <f>'BAR BB| Open rates'!O9*0.85*0.9+35</f>
        <v>5849</v>
      </c>
      <c r="P9" s="84">
        <f>'BAR BB| Open rates'!P9*0.85*0.9+35</f>
        <v>6843.5</v>
      </c>
      <c r="Q9" s="84">
        <f>'BAR BB| Open rates'!Q9*0.85*0.9+35</f>
        <v>9903.5</v>
      </c>
      <c r="R9" s="84">
        <f>'BAR BB| Open rates'!R9*0.85*0.9+35</f>
        <v>13728.5</v>
      </c>
      <c r="S9" s="84">
        <f>'BAR BB| Open rates'!S9*0.85*0.9+35</f>
        <v>22143.5</v>
      </c>
      <c r="T9" s="84">
        <f>'BAR BB| Open rates'!T9*0.85*0.9+35</f>
        <v>24438.5</v>
      </c>
      <c r="U9" s="84">
        <f>'BAR BB| Open rates'!U9*0.85*0.9+35</f>
        <v>29028.5</v>
      </c>
      <c r="V9" s="84">
        <f>'BAR BB| Open rates'!V9*0.85*0.9+35</f>
        <v>29028.5</v>
      </c>
      <c r="W9" s="84">
        <f>'BAR BB| Open rates'!W9*0.85*0.9+35</f>
        <v>29028.5</v>
      </c>
      <c r="X9" s="84">
        <f>'BAR BB| Open rates'!X9*0.85*0.9+35</f>
        <v>22143.5</v>
      </c>
      <c r="Y9" s="84">
        <f>'BAR BB| Open rates'!Y9*0.85*0.9+35</f>
        <v>13728.5</v>
      </c>
      <c r="Z9" s="84">
        <f>'BAR BB| Open rates'!Z9*0.85*0.9+35</f>
        <v>13728.5</v>
      </c>
      <c r="AA9" s="84">
        <f>'BAR BB| Open rates'!AA9*0.85*0.9+35</f>
        <v>13728.5</v>
      </c>
      <c r="AB9" s="84">
        <f>'BAR BB| Open rates'!AB9*0.85*0.9+35</f>
        <v>13728.5</v>
      </c>
      <c r="AC9" s="84">
        <f>'BAR BB| Open rates'!AC9*0.85*0.9+35</f>
        <v>15258.5</v>
      </c>
      <c r="AD9" s="84">
        <f>'BAR BB| Open rates'!AD9*0.85*0.9+35</f>
        <v>17553.5</v>
      </c>
      <c r="AE9" s="84">
        <f>'BAR BB| Open rates'!AE9*0.85*0.9+35</f>
        <v>15258.5</v>
      </c>
      <c r="AF9" s="84">
        <f>'BAR BB| Open rates'!AF9*0.85*0.9+35</f>
        <v>17553.5</v>
      </c>
      <c r="AG9" s="84">
        <f>'BAR BB| Open rates'!AG9*0.85*0.9+35</f>
        <v>17553.5</v>
      </c>
      <c r="AH9" s="84">
        <f>'BAR BB| Open rates'!AH9*0.85*0.9+35</f>
        <v>15258.5</v>
      </c>
      <c r="AI9" s="84">
        <f>'BAR BB| Open rates'!AI9*0.85*0.9+35</f>
        <v>15258.5</v>
      </c>
      <c r="AJ9" s="84">
        <f>'BAR BB| Open rates'!AJ9*0.85*0.9+35</f>
        <v>15258.5</v>
      </c>
      <c r="AK9" s="84">
        <f>'BAR BB| Open rates'!AK9*0.85*0.9+35</f>
        <v>17553.5</v>
      </c>
      <c r="AL9" s="84">
        <f>'BAR BB| Open rates'!AL9*0.85*0.9+35</f>
        <v>15258.5</v>
      </c>
      <c r="AM9" s="84">
        <f>'BAR BB| Open rates'!AM9*0.85*0.9+35</f>
        <v>24438.5</v>
      </c>
      <c r="AN9" s="84">
        <f>'BAR BB| Open rates'!AN9*0.85*0.9+35</f>
        <v>25662.5</v>
      </c>
      <c r="AO9" s="84">
        <f>'BAR BB| Open rates'!AO9*0.85*0.9+35</f>
        <v>25662.5</v>
      </c>
      <c r="AP9" s="84">
        <f>'BAR BB| Open rates'!AP9*0.85*0.9+35</f>
        <v>25662.5</v>
      </c>
      <c r="AQ9" s="84">
        <f>'BAR BB| Open rates'!AQ9*0.85*0.9+35</f>
        <v>15258.5</v>
      </c>
      <c r="AR9" s="84">
        <f>'BAR BB| Open rates'!AR9*0.85*0.9+35</f>
        <v>15258.5</v>
      </c>
      <c r="AS9" s="84">
        <f>'BAR BB| Open rates'!AS9*0.85*0.9+35</f>
        <v>13728.5</v>
      </c>
      <c r="AT9" s="84">
        <f>'BAR BB| Open rates'!AT9*0.85*0.9+35</f>
        <v>15258.5</v>
      </c>
      <c r="AU9" s="84">
        <f>'BAR BB| Open rates'!AU9*0.85*0.9+35</f>
        <v>13728.5</v>
      </c>
      <c r="AV9" s="84">
        <f>'BAR BB| Open rates'!AV9*0.85*0.9+35</f>
        <v>13728.5</v>
      </c>
      <c r="AW9" s="84">
        <f>'BAR BB| Open rates'!AW9*0.85*0.9+35</f>
        <v>13728.5</v>
      </c>
      <c r="AX9" s="84">
        <f>'BAR BB| Open rates'!AX9*0.85*0.9+35</f>
        <v>9138.5</v>
      </c>
      <c r="AY9" s="84">
        <f>'BAR BB| Open rates'!AY9*0.85*0.9+35</f>
        <v>7608.5</v>
      </c>
    </row>
    <row r="10" spans="1:51" s="14" customFormat="1" ht="12" customHeight="1" x14ac:dyDescent="0.2">
      <c r="A10" s="33">
        <v>2</v>
      </c>
      <c r="B10" s="84">
        <f>'BAR BB| Open rates'!B10*0.85*0.9+35</f>
        <v>10898</v>
      </c>
      <c r="C10" s="84">
        <f>'BAR BB| Open rates'!C10*0.85*0.9+35</f>
        <v>10898</v>
      </c>
      <c r="D10" s="84">
        <f>'BAR BB| Open rates'!D10*0.85*0.9+35</f>
        <v>7838</v>
      </c>
      <c r="E10" s="84">
        <f>'BAR BB| Open rates'!E10*0.85*0.9+35</f>
        <v>7532</v>
      </c>
      <c r="F10" s="84">
        <f>'BAR BB| Open rates'!F10*0.85*0.9+35</f>
        <v>7532</v>
      </c>
      <c r="G10" s="84">
        <f>'BAR BB| Open rates'!G10*0.85*0.9+35</f>
        <v>7838</v>
      </c>
      <c r="H10" s="84">
        <f>'BAR BB| Open rates'!H10*0.85*0.9+35</f>
        <v>7532</v>
      </c>
      <c r="I10" s="84">
        <f>'BAR BB| Open rates'!I10*0.85*0.9+35</f>
        <v>7838</v>
      </c>
      <c r="J10" s="84">
        <f>'BAR BB| Open rates'!J10*0.85*0.9+35</f>
        <v>7532</v>
      </c>
      <c r="K10" s="84">
        <f>'BAR BB| Open rates'!K10*0.85*0.9+35</f>
        <v>7838</v>
      </c>
      <c r="L10" s="84">
        <f>'BAR BB| Open rates'!L10*0.85*0.9+35</f>
        <v>7532</v>
      </c>
      <c r="M10" s="84">
        <f>'BAR BB| Open rates'!M10*0.85*0.9+35</f>
        <v>7838</v>
      </c>
      <c r="N10" s="84">
        <f>'BAR BB| Open rates'!N10*0.85*0.9+35</f>
        <v>6843.5</v>
      </c>
      <c r="O10" s="84">
        <f>'BAR BB| Open rates'!O10*0.85*0.9+35</f>
        <v>6843.5</v>
      </c>
      <c r="P10" s="84">
        <f>'BAR BB| Open rates'!P10*0.85*0.9+35</f>
        <v>7838</v>
      </c>
      <c r="Q10" s="84">
        <f>'BAR BB| Open rates'!Q10*0.85*0.9+35</f>
        <v>10898</v>
      </c>
      <c r="R10" s="84">
        <f>'BAR BB| Open rates'!R10*0.85*0.9+35</f>
        <v>14723</v>
      </c>
      <c r="S10" s="84">
        <f>'BAR BB| Open rates'!S10*0.85*0.9+35</f>
        <v>23291</v>
      </c>
      <c r="T10" s="84">
        <f>'BAR BB| Open rates'!T10*0.85*0.9+35</f>
        <v>25586</v>
      </c>
      <c r="U10" s="84">
        <f>'BAR BB| Open rates'!U10*0.85*0.9+35</f>
        <v>30176</v>
      </c>
      <c r="V10" s="84">
        <f>'BAR BB| Open rates'!V10*0.85*0.9+35</f>
        <v>30176</v>
      </c>
      <c r="W10" s="84">
        <f>'BAR BB| Open rates'!W10*0.85*0.9+35</f>
        <v>30176</v>
      </c>
      <c r="X10" s="84">
        <f>'BAR BB| Open rates'!X10*0.85*0.9+35</f>
        <v>23291</v>
      </c>
      <c r="Y10" s="84">
        <f>'BAR BB| Open rates'!Y10*0.85*0.9+35</f>
        <v>14876</v>
      </c>
      <c r="Z10" s="84">
        <f>'BAR BB| Open rates'!Z10*0.85*0.9+35</f>
        <v>14876</v>
      </c>
      <c r="AA10" s="84">
        <f>'BAR BB| Open rates'!AA10*0.85*0.9+35</f>
        <v>14876</v>
      </c>
      <c r="AB10" s="84">
        <f>'BAR BB| Open rates'!AB10*0.85*0.9+35</f>
        <v>14876</v>
      </c>
      <c r="AC10" s="84">
        <f>'BAR BB| Open rates'!AC10*0.85*0.9+35</f>
        <v>16406</v>
      </c>
      <c r="AD10" s="84">
        <f>'BAR BB| Open rates'!AD10*0.85*0.9+35</f>
        <v>18701</v>
      </c>
      <c r="AE10" s="84">
        <f>'BAR BB| Open rates'!AE10*0.85*0.9+35</f>
        <v>16406</v>
      </c>
      <c r="AF10" s="84">
        <f>'BAR BB| Open rates'!AF10*0.85*0.9+35</f>
        <v>18701</v>
      </c>
      <c r="AG10" s="84">
        <f>'BAR BB| Open rates'!AG10*0.85*0.9+35</f>
        <v>18701</v>
      </c>
      <c r="AH10" s="84">
        <f>'BAR BB| Open rates'!AH10*0.85*0.9+35</f>
        <v>16406</v>
      </c>
      <c r="AI10" s="84">
        <f>'BAR BB| Open rates'!AI10*0.85*0.9+35</f>
        <v>16406</v>
      </c>
      <c r="AJ10" s="84">
        <f>'BAR BB| Open rates'!AJ10*0.85*0.9+35</f>
        <v>16406</v>
      </c>
      <c r="AK10" s="84">
        <f>'BAR BB| Open rates'!AK10*0.85*0.9+35</f>
        <v>18701</v>
      </c>
      <c r="AL10" s="84">
        <f>'BAR BB| Open rates'!AL10*0.85*0.9+35</f>
        <v>16406</v>
      </c>
      <c r="AM10" s="84">
        <f>'BAR BB| Open rates'!AM10*0.85*0.9+35</f>
        <v>25586</v>
      </c>
      <c r="AN10" s="84">
        <f>'BAR BB| Open rates'!AN10*0.85*0.9+35</f>
        <v>26810</v>
      </c>
      <c r="AO10" s="84">
        <f>'BAR BB| Open rates'!AO10*0.85*0.9+35</f>
        <v>26810</v>
      </c>
      <c r="AP10" s="84">
        <f>'BAR BB| Open rates'!AP10*0.85*0.9+35</f>
        <v>26810</v>
      </c>
      <c r="AQ10" s="84">
        <f>'BAR BB| Open rates'!AQ10*0.85*0.9+35</f>
        <v>16406</v>
      </c>
      <c r="AR10" s="84">
        <f>'BAR BB| Open rates'!AR10*0.85*0.9+35</f>
        <v>16406</v>
      </c>
      <c r="AS10" s="84">
        <f>'BAR BB| Open rates'!AS10*0.85*0.9+35</f>
        <v>14876</v>
      </c>
      <c r="AT10" s="84">
        <f>'BAR BB| Open rates'!AT10*0.85*0.9+35</f>
        <v>16406</v>
      </c>
      <c r="AU10" s="84">
        <f>'BAR BB| Open rates'!AU10*0.85*0.9+35</f>
        <v>14876</v>
      </c>
      <c r="AV10" s="84">
        <f>'BAR BB| Open rates'!AV10*0.85*0.9+35</f>
        <v>14876</v>
      </c>
      <c r="AW10" s="84">
        <f>'BAR BB| Open rates'!AW10*0.85*0.9+35</f>
        <v>14876</v>
      </c>
      <c r="AX10" s="84">
        <f>'BAR BB| Open rates'!AX10*0.85*0.9+35</f>
        <v>10286</v>
      </c>
      <c r="AY10" s="84">
        <f>'BAR BB| Open rates'!AY10*0.85*0.9+35</f>
        <v>8756</v>
      </c>
    </row>
    <row r="11" spans="1:51"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row>
    <row r="12" spans="1:51" s="14" customFormat="1" ht="12" customHeight="1" x14ac:dyDescent="0.2">
      <c r="A12" s="33">
        <v>1</v>
      </c>
      <c r="B12" s="84">
        <f>'BAR BB| Open rates'!B12*0.85*0.9+35</f>
        <v>10668.5</v>
      </c>
      <c r="C12" s="84">
        <f>'BAR BB| Open rates'!C12*0.85*0.9+35</f>
        <v>10668.5</v>
      </c>
      <c r="D12" s="84">
        <f>'BAR BB| Open rates'!D12*0.85*0.9+35</f>
        <v>7608.5</v>
      </c>
      <c r="E12" s="84">
        <f>'BAR BB| Open rates'!E12*0.85*0.9+35</f>
        <v>7302.5</v>
      </c>
      <c r="F12" s="84">
        <f>'BAR BB| Open rates'!F12*0.85*0.9+35</f>
        <v>7302.5</v>
      </c>
      <c r="G12" s="84">
        <f>'BAR BB| Open rates'!G12*0.85*0.9+35</f>
        <v>7608.5</v>
      </c>
      <c r="H12" s="84">
        <f>'BAR BB| Open rates'!H12*0.85*0.9+35</f>
        <v>7302.5</v>
      </c>
      <c r="I12" s="84">
        <f>'BAR BB| Open rates'!I12*0.85*0.9+35</f>
        <v>7608.5</v>
      </c>
      <c r="J12" s="84">
        <f>'BAR BB| Open rates'!J12*0.85*0.9+35</f>
        <v>7302.5</v>
      </c>
      <c r="K12" s="84">
        <f>'BAR BB| Open rates'!K12*0.85*0.9+35</f>
        <v>7608.5</v>
      </c>
      <c r="L12" s="84">
        <f>'BAR BB| Open rates'!L12*0.85*0.9+35</f>
        <v>7302.5</v>
      </c>
      <c r="M12" s="84">
        <f>'BAR BB| Open rates'!M12*0.85*0.9+35</f>
        <v>7608.5</v>
      </c>
      <c r="N12" s="84">
        <f>'BAR BB| Open rates'!N12*0.85*0.9+35</f>
        <v>6614</v>
      </c>
      <c r="O12" s="84">
        <f>'BAR BB| Open rates'!O12*0.85*0.9+35</f>
        <v>6614</v>
      </c>
      <c r="P12" s="84">
        <f>'BAR BB| Open rates'!P12*0.85*0.9+35</f>
        <v>7608.5</v>
      </c>
      <c r="Q12" s="84">
        <f>'BAR BB| Open rates'!Q12*0.85*0.9+35</f>
        <v>10668.5</v>
      </c>
      <c r="R12" s="84">
        <f>'BAR BB| Open rates'!R12*0.85*0.9+35</f>
        <v>14493.5</v>
      </c>
      <c r="S12" s="84">
        <f>'BAR BB| Open rates'!S12*0.85*0.9+35</f>
        <v>23673.5</v>
      </c>
      <c r="T12" s="84">
        <f>'BAR BB| Open rates'!T12*0.85*0.9+35</f>
        <v>25968.5</v>
      </c>
      <c r="U12" s="84">
        <f>'BAR BB| Open rates'!U12*0.85*0.9+35</f>
        <v>30558.5</v>
      </c>
      <c r="V12" s="84">
        <f>'BAR BB| Open rates'!V12*0.85*0.9+35</f>
        <v>30558.5</v>
      </c>
      <c r="W12" s="84">
        <f>'BAR BB| Open rates'!W12*0.85*0.9+35</f>
        <v>30558.5</v>
      </c>
      <c r="X12" s="84">
        <f>'BAR BB| Open rates'!X12*0.85*0.9+35</f>
        <v>23673.5</v>
      </c>
      <c r="Y12" s="84">
        <f>'BAR BB| Open rates'!Y12*0.85*0.9+35</f>
        <v>15258.5</v>
      </c>
      <c r="Z12" s="84">
        <f>'BAR BB| Open rates'!Z12*0.85*0.9+35</f>
        <v>14493.5</v>
      </c>
      <c r="AA12" s="84">
        <f>'BAR BB| Open rates'!AA12*0.85*0.9+35</f>
        <v>14493.5</v>
      </c>
      <c r="AB12" s="84">
        <f>'BAR BB| Open rates'!AB12*0.85*0.9+35</f>
        <v>14493.5</v>
      </c>
      <c r="AC12" s="84">
        <f>'BAR BB| Open rates'!AC12*0.85*0.9+35</f>
        <v>16023.5</v>
      </c>
      <c r="AD12" s="84">
        <f>'BAR BB| Open rates'!AD12*0.85*0.9+35</f>
        <v>18318.5</v>
      </c>
      <c r="AE12" s="84">
        <f>'BAR BB| Open rates'!AE12*0.85*0.9+35</f>
        <v>16023.5</v>
      </c>
      <c r="AF12" s="84">
        <f>'BAR BB| Open rates'!AF12*0.85*0.9+35</f>
        <v>18318.5</v>
      </c>
      <c r="AG12" s="84">
        <f>'BAR BB| Open rates'!AG12*0.85*0.9+35</f>
        <v>18318.5</v>
      </c>
      <c r="AH12" s="84">
        <f>'BAR BB| Open rates'!AH12*0.85*0.9+35</f>
        <v>16023.5</v>
      </c>
      <c r="AI12" s="84">
        <f>'BAR BB| Open rates'!AI12*0.85*0.9+35</f>
        <v>16023.5</v>
      </c>
      <c r="AJ12" s="84">
        <f>'BAR BB| Open rates'!AJ12*0.85*0.9+35</f>
        <v>16023.5</v>
      </c>
      <c r="AK12" s="84">
        <f>'BAR BB| Open rates'!AK12*0.85*0.9+35</f>
        <v>18318.5</v>
      </c>
      <c r="AL12" s="84">
        <f>'BAR BB| Open rates'!AL12*0.85*0.9+35</f>
        <v>16023.5</v>
      </c>
      <c r="AM12" s="84">
        <f>'BAR BB| Open rates'!AM12*0.85*0.9+35</f>
        <v>25203.5</v>
      </c>
      <c r="AN12" s="84">
        <f>'BAR BB| Open rates'!AN12*0.85*0.9+35</f>
        <v>26427.5</v>
      </c>
      <c r="AO12" s="84">
        <f>'BAR BB| Open rates'!AO12*0.85*0.9+35</f>
        <v>26427.5</v>
      </c>
      <c r="AP12" s="84">
        <f>'BAR BB| Open rates'!AP12*0.85*0.9+35</f>
        <v>26427.5</v>
      </c>
      <c r="AQ12" s="84">
        <f>'BAR BB| Open rates'!AQ12*0.85*0.9+35</f>
        <v>16023.5</v>
      </c>
      <c r="AR12" s="84">
        <f>'BAR BB| Open rates'!AR12*0.85*0.9+35</f>
        <v>16023.5</v>
      </c>
      <c r="AS12" s="84">
        <f>'BAR BB| Open rates'!AS12*0.85*0.9+35</f>
        <v>14493.5</v>
      </c>
      <c r="AT12" s="84">
        <f>'BAR BB| Open rates'!AT12*0.85*0.9+35</f>
        <v>16023.5</v>
      </c>
      <c r="AU12" s="84">
        <f>'BAR BB| Open rates'!AU12*0.85*0.9+35</f>
        <v>14493.5</v>
      </c>
      <c r="AV12" s="84">
        <f>'BAR BB| Open rates'!AV12*0.85*0.9+35</f>
        <v>14493.5</v>
      </c>
      <c r="AW12" s="84">
        <f>'BAR BB| Open rates'!AW12*0.85*0.9+35</f>
        <v>14493.5</v>
      </c>
      <c r="AX12" s="84">
        <f>'BAR BB| Open rates'!AX12*0.85*0.9+35</f>
        <v>9903.5</v>
      </c>
      <c r="AY12" s="84">
        <f>'BAR BB| Open rates'!AY12*0.85*0.9+35</f>
        <v>8373.5</v>
      </c>
    </row>
    <row r="13" spans="1:51" s="14" customFormat="1" ht="12" customHeight="1" x14ac:dyDescent="0.2">
      <c r="A13" s="33">
        <v>2</v>
      </c>
      <c r="B13" s="84">
        <f>'BAR BB| Open rates'!B13*0.85*0.9+35</f>
        <v>11663</v>
      </c>
      <c r="C13" s="84">
        <f>'BAR BB| Open rates'!C13*0.85*0.9+35</f>
        <v>11663</v>
      </c>
      <c r="D13" s="84">
        <f>'BAR BB| Open rates'!D13*0.85*0.9+35</f>
        <v>8603</v>
      </c>
      <c r="E13" s="84">
        <f>'BAR BB| Open rates'!E13*0.85*0.9+35</f>
        <v>8297</v>
      </c>
      <c r="F13" s="84">
        <f>'BAR BB| Open rates'!F13*0.85*0.9+35</f>
        <v>8297</v>
      </c>
      <c r="G13" s="84">
        <f>'BAR BB| Open rates'!G13*0.85*0.9+35</f>
        <v>8603</v>
      </c>
      <c r="H13" s="84">
        <f>'BAR BB| Open rates'!H13*0.85*0.9+35</f>
        <v>8297</v>
      </c>
      <c r="I13" s="84">
        <f>'BAR BB| Open rates'!I13*0.85*0.9+35</f>
        <v>8603</v>
      </c>
      <c r="J13" s="84">
        <f>'BAR BB| Open rates'!J13*0.85*0.9+35</f>
        <v>8297</v>
      </c>
      <c r="K13" s="84">
        <f>'BAR BB| Open rates'!K13*0.85*0.9+35</f>
        <v>8603</v>
      </c>
      <c r="L13" s="84">
        <f>'BAR BB| Open rates'!L13*0.85*0.9+35</f>
        <v>8297</v>
      </c>
      <c r="M13" s="84">
        <f>'BAR BB| Open rates'!M13*0.85*0.9+35</f>
        <v>8603</v>
      </c>
      <c r="N13" s="84">
        <f>'BAR BB| Open rates'!N13*0.85*0.9+35</f>
        <v>7608.5</v>
      </c>
      <c r="O13" s="84">
        <f>'BAR BB| Open rates'!O13*0.85*0.9+35</f>
        <v>7608.5</v>
      </c>
      <c r="P13" s="84">
        <f>'BAR BB| Open rates'!P13*0.85*0.9+35</f>
        <v>8603</v>
      </c>
      <c r="Q13" s="84">
        <f>'BAR BB| Open rates'!Q13*0.85*0.9+35</f>
        <v>11663</v>
      </c>
      <c r="R13" s="84">
        <f>'BAR BB| Open rates'!R13*0.85*0.9+35</f>
        <v>15488</v>
      </c>
      <c r="S13" s="84">
        <f>'BAR BB| Open rates'!S13*0.85*0.9+35</f>
        <v>24821</v>
      </c>
      <c r="T13" s="84">
        <f>'BAR BB| Open rates'!T13*0.85*0.9+35</f>
        <v>27116</v>
      </c>
      <c r="U13" s="84">
        <f>'BAR BB| Open rates'!U13*0.85*0.9+35</f>
        <v>31706</v>
      </c>
      <c r="V13" s="84">
        <f>'BAR BB| Open rates'!V13*0.85*0.9+35</f>
        <v>31706</v>
      </c>
      <c r="W13" s="84">
        <f>'BAR BB| Open rates'!W13*0.85*0.9+35</f>
        <v>31706</v>
      </c>
      <c r="X13" s="84">
        <f>'BAR BB| Open rates'!X13*0.85*0.9+35</f>
        <v>24821</v>
      </c>
      <c r="Y13" s="84">
        <f>'BAR BB| Open rates'!Y13*0.85*0.9+35</f>
        <v>16406</v>
      </c>
      <c r="Z13" s="84">
        <f>'BAR BB| Open rates'!Z13*0.85*0.9+35</f>
        <v>15641</v>
      </c>
      <c r="AA13" s="84">
        <f>'BAR BB| Open rates'!AA13*0.85*0.9+35</f>
        <v>15641</v>
      </c>
      <c r="AB13" s="84">
        <f>'BAR BB| Open rates'!AB13*0.85*0.9+35</f>
        <v>15641</v>
      </c>
      <c r="AC13" s="84">
        <f>'BAR BB| Open rates'!AC13*0.85*0.9+35</f>
        <v>17171</v>
      </c>
      <c r="AD13" s="84">
        <f>'BAR BB| Open rates'!AD13*0.85*0.9+35</f>
        <v>19466</v>
      </c>
      <c r="AE13" s="84">
        <f>'BAR BB| Open rates'!AE13*0.85*0.9+35</f>
        <v>17171</v>
      </c>
      <c r="AF13" s="84">
        <f>'BAR BB| Open rates'!AF13*0.85*0.9+35</f>
        <v>19466</v>
      </c>
      <c r="AG13" s="84">
        <f>'BAR BB| Open rates'!AG13*0.85*0.9+35</f>
        <v>19466</v>
      </c>
      <c r="AH13" s="84">
        <f>'BAR BB| Open rates'!AH13*0.85*0.9+35</f>
        <v>17171</v>
      </c>
      <c r="AI13" s="84">
        <f>'BAR BB| Open rates'!AI13*0.85*0.9+35</f>
        <v>17171</v>
      </c>
      <c r="AJ13" s="84">
        <f>'BAR BB| Open rates'!AJ13*0.85*0.9+35</f>
        <v>17171</v>
      </c>
      <c r="AK13" s="84">
        <f>'BAR BB| Open rates'!AK13*0.85*0.9+35</f>
        <v>19466</v>
      </c>
      <c r="AL13" s="84">
        <f>'BAR BB| Open rates'!AL13*0.85*0.9+35</f>
        <v>17171</v>
      </c>
      <c r="AM13" s="84">
        <f>'BAR BB| Open rates'!AM13*0.85*0.9+35</f>
        <v>26351</v>
      </c>
      <c r="AN13" s="84">
        <f>'BAR BB| Open rates'!AN13*0.85*0.9+35</f>
        <v>27575</v>
      </c>
      <c r="AO13" s="84">
        <f>'BAR BB| Open rates'!AO13*0.85*0.9+35</f>
        <v>27575</v>
      </c>
      <c r="AP13" s="84">
        <f>'BAR BB| Open rates'!AP13*0.85*0.9+35</f>
        <v>27575</v>
      </c>
      <c r="AQ13" s="84">
        <f>'BAR BB| Open rates'!AQ13*0.85*0.9+35</f>
        <v>17171</v>
      </c>
      <c r="AR13" s="84">
        <f>'BAR BB| Open rates'!AR13*0.85*0.9+35</f>
        <v>17171</v>
      </c>
      <c r="AS13" s="84">
        <f>'BAR BB| Open rates'!AS13*0.85*0.9+35</f>
        <v>15641</v>
      </c>
      <c r="AT13" s="84">
        <f>'BAR BB| Open rates'!AT13*0.85*0.9+35</f>
        <v>17171</v>
      </c>
      <c r="AU13" s="84">
        <f>'BAR BB| Open rates'!AU13*0.85*0.9+35</f>
        <v>15641</v>
      </c>
      <c r="AV13" s="84">
        <f>'BAR BB| Open rates'!AV13*0.85*0.9+35</f>
        <v>15641</v>
      </c>
      <c r="AW13" s="84">
        <f>'BAR BB| Open rates'!AW13*0.85*0.9+35</f>
        <v>15641</v>
      </c>
      <c r="AX13" s="84">
        <f>'BAR BB| Open rates'!AX13*0.85*0.9+35</f>
        <v>11051</v>
      </c>
      <c r="AY13" s="84">
        <f>'BAR BB| Open rates'!AY13*0.85*0.9+35</f>
        <v>9521</v>
      </c>
    </row>
    <row r="14" spans="1:51"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row>
    <row r="15" spans="1:51" s="14" customFormat="1" ht="12" customHeight="1" x14ac:dyDescent="0.2">
      <c r="A15" s="42" t="s">
        <v>159</v>
      </c>
      <c r="B15" s="84">
        <f>'BAR BB| Open rates'!B15*0.85*0.9+35</f>
        <v>13422.5</v>
      </c>
      <c r="C15" s="84">
        <f>'BAR BB| Open rates'!C15*0.85*0.9+35</f>
        <v>13422.5</v>
      </c>
      <c r="D15" s="84">
        <f>'BAR BB| Open rates'!D15*0.85*0.9+35</f>
        <v>10362.5</v>
      </c>
      <c r="E15" s="84">
        <f>'BAR BB| Open rates'!E15*0.85*0.9+35</f>
        <v>10056.5</v>
      </c>
      <c r="F15" s="84">
        <f>'BAR BB| Open rates'!F15*0.85*0.9+35</f>
        <v>10056.5</v>
      </c>
      <c r="G15" s="84">
        <f>'BAR BB| Open rates'!G15*0.85*0.9+35</f>
        <v>10362.5</v>
      </c>
      <c r="H15" s="84">
        <f>'BAR BB| Open rates'!H15*0.85*0.9+35</f>
        <v>10056.5</v>
      </c>
      <c r="I15" s="84">
        <f>'BAR BB| Open rates'!I15*0.85*0.9+35</f>
        <v>10362.5</v>
      </c>
      <c r="J15" s="84">
        <f>'BAR BB| Open rates'!J15*0.85*0.9+35</f>
        <v>10056.5</v>
      </c>
      <c r="K15" s="84">
        <f>'BAR BB| Open rates'!K15*0.85*0.9+35</f>
        <v>10362.5</v>
      </c>
      <c r="L15" s="84">
        <f>'BAR BB| Open rates'!L15*0.85*0.9+35</f>
        <v>10056.5</v>
      </c>
      <c r="M15" s="84">
        <f>'BAR BB| Open rates'!M15*0.85*0.9+35</f>
        <v>10362.5</v>
      </c>
      <c r="N15" s="84">
        <f>'BAR BB| Open rates'!N15*0.85*0.9+35</f>
        <v>9368</v>
      </c>
      <c r="O15" s="84">
        <f>'BAR BB| Open rates'!O15*0.85*0.9+35</f>
        <v>9368</v>
      </c>
      <c r="P15" s="84">
        <f>'BAR BB| Open rates'!P15*0.85*0.9+35</f>
        <v>10362.5</v>
      </c>
      <c r="Q15" s="84">
        <f>'BAR BB| Open rates'!Q15*0.85*0.9+35</f>
        <v>13422.5</v>
      </c>
      <c r="R15" s="84">
        <f>'BAR BB| Open rates'!R15*0.85*0.9+35</f>
        <v>17247.5</v>
      </c>
      <c r="S15" s="84">
        <f>'BAR BB| Open rates'!S15*0.85*0.9+35</f>
        <v>29793.5</v>
      </c>
      <c r="T15" s="84">
        <f>'BAR BB| Open rates'!T15*0.85*0.9+35</f>
        <v>32088.5</v>
      </c>
      <c r="U15" s="84">
        <f>'BAR BB| Open rates'!U15*0.85*0.9+35</f>
        <v>36678.5</v>
      </c>
      <c r="V15" s="84">
        <f>'BAR BB| Open rates'!V15*0.85*0.9+35</f>
        <v>36678.5</v>
      </c>
      <c r="W15" s="84">
        <f>'BAR BB| Open rates'!W15*0.85*0.9+35</f>
        <v>36678.5</v>
      </c>
      <c r="X15" s="84">
        <f>'BAR BB| Open rates'!X15*0.85*0.9+35</f>
        <v>29793.5</v>
      </c>
      <c r="Y15" s="84">
        <f>'BAR BB| Open rates'!Y15*0.85*0.9+35</f>
        <v>21378.5</v>
      </c>
      <c r="Z15" s="84">
        <f>'BAR BB| Open rates'!Z15*0.85*0.9+35</f>
        <v>15717.5</v>
      </c>
      <c r="AA15" s="84">
        <f>'BAR BB| Open rates'!AA15*0.85*0.9+35</f>
        <v>15717.5</v>
      </c>
      <c r="AB15" s="84">
        <f>'BAR BB| Open rates'!AB15*0.85*0.9+35</f>
        <v>15717.5</v>
      </c>
      <c r="AC15" s="84">
        <f>'BAR BB| Open rates'!AC15*0.85*0.9+35</f>
        <v>17247.5</v>
      </c>
      <c r="AD15" s="84">
        <f>'BAR BB| Open rates'!AD15*0.85*0.9+35</f>
        <v>19542.5</v>
      </c>
      <c r="AE15" s="84">
        <f>'BAR BB| Open rates'!AE15*0.85*0.9+35</f>
        <v>17247.5</v>
      </c>
      <c r="AF15" s="84">
        <f>'BAR BB| Open rates'!AF15*0.85*0.9+35</f>
        <v>19542.5</v>
      </c>
      <c r="AG15" s="84">
        <f>'BAR BB| Open rates'!AG15*0.85*0.9+35</f>
        <v>19542.5</v>
      </c>
      <c r="AH15" s="84">
        <f>'BAR BB| Open rates'!AH15*0.85*0.9+35</f>
        <v>17247.5</v>
      </c>
      <c r="AI15" s="84">
        <f>'BAR BB| Open rates'!AI15*0.85*0.9+35</f>
        <v>22602.5</v>
      </c>
      <c r="AJ15" s="84">
        <f>'BAR BB| Open rates'!AJ15*0.85*0.9+35</f>
        <v>22602.5</v>
      </c>
      <c r="AK15" s="84">
        <f>'BAR BB| Open rates'!AK15*0.85*0.9+35</f>
        <v>24897.5</v>
      </c>
      <c r="AL15" s="84">
        <f>'BAR BB| Open rates'!AL15*0.85*0.9+35</f>
        <v>22602.5</v>
      </c>
      <c r="AM15" s="84">
        <f>'BAR BB| Open rates'!AM15*0.85*0.9+35</f>
        <v>31782.5</v>
      </c>
      <c r="AN15" s="84">
        <f>'BAR BB| Open rates'!AN15*0.85*0.9+35</f>
        <v>33006.5</v>
      </c>
      <c r="AO15" s="84">
        <f>'BAR BB| Open rates'!AO15*0.85*0.9+35</f>
        <v>33006.5</v>
      </c>
      <c r="AP15" s="84">
        <f>'BAR BB| Open rates'!AP15*0.85*0.9+35</f>
        <v>33006.5</v>
      </c>
      <c r="AQ15" s="84">
        <f>'BAR BB| Open rates'!AQ15*0.85*0.9+35</f>
        <v>17247.5</v>
      </c>
      <c r="AR15" s="84">
        <f>'BAR BB| Open rates'!AR15*0.85*0.9+35</f>
        <v>17247.5</v>
      </c>
      <c r="AS15" s="84">
        <f>'BAR BB| Open rates'!AS15*0.85*0.9+35</f>
        <v>15717.5</v>
      </c>
      <c r="AT15" s="84">
        <f>'BAR BB| Open rates'!AT15*0.85*0.9+35</f>
        <v>17247.5</v>
      </c>
      <c r="AU15" s="84">
        <f>'BAR BB| Open rates'!AU15*0.85*0.9+35</f>
        <v>15717.5</v>
      </c>
      <c r="AV15" s="84">
        <f>'BAR BB| Open rates'!AV15*0.85*0.9+35</f>
        <v>15717.5</v>
      </c>
      <c r="AW15" s="84">
        <f>'BAR BB| Open rates'!AW15*0.85*0.9+35</f>
        <v>15717.5</v>
      </c>
      <c r="AX15" s="84">
        <f>'BAR BB| Open rates'!AX15*0.85*0.9+35</f>
        <v>11127.5</v>
      </c>
      <c r="AY15" s="84">
        <f>'BAR BB| Open rates'!AY15*0.85*0.9+35</f>
        <v>9597.5</v>
      </c>
    </row>
    <row r="16" spans="1:51" s="14" customFormat="1" ht="12" customHeight="1" x14ac:dyDescent="0.2">
      <c r="A16" s="33" t="s">
        <v>160</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row>
    <row r="17" spans="1:51" s="14" customFormat="1" ht="12" customHeight="1" x14ac:dyDescent="0.2">
      <c r="A17" s="42" t="s">
        <v>159</v>
      </c>
      <c r="B17" s="84">
        <f>'BAR BB| Open rates'!B17*0.85*0.9+35</f>
        <v>13805</v>
      </c>
      <c r="C17" s="84">
        <f>'BAR BB| Open rates'!C17*0.85*0.9+35</f>
        <v>13805</v>
      </c>
      <c r="D17" s="84">
        <f>'BAR BB| Open rates'!D17*0.85*0.9+35</f>
        <v>10745</v>
      </c>
      <c r="E17" s="84">
        <f>'BAR BB| Open rates'!E17*0.85*0.9+35</f>
        <v>10439</v>
      </c>
      <c r="F17" s="84">
        <f>'BAR BB| Open rates'!F17*0.85*0.9+35</f>
        <v>10439</v>
      </c>
      <c r="G17" s="84">
        <f>'BAR BB| Open rates'!G17*0.85*0.9+35</f>
        <v>10745</v>
      </c>
      <c r="H17" s="84">
        <f>'BAR BB| Open rates'!H17*0.85*0.9+35</f>
        <v>10439</v>
      </c>
      <c r="I17" s="84">
        <f>'BAR BB| Open rates'!I17*0.85*0.9+35</f>
        <v>10745</v>
      </c>
      <c r="J17" s="84">
        <f>'BAR BB| Open rates'!J17*0.85*0.9+35</f>
        <v>10439</v>
      </c>
      <c r="K17" s="84">
        <f>'BAR BB| Open rates'!K17*0.85*0.9+35</f>
        <v>10745</v>
      </c>
      <c r="L17" s="84">
        <f>'BAR BB| Open rates'!L17*0.85*0.9+35</f>
        <v>10439</v>
      </c>
      <c r="M17" s="84">
        <f>'BAR BB| Open rates'!M17*0.85*0.9+35</f>
        <v>10745</v>
      </c>
      <c r="N17" s="84">
        <f>'BAR BB| Open rates'!N17*0.85*0.9+35</f>
        <v>9750.5</v>
      </c>
      <c r="O17" s="84">
        <f>'BAR BB| Open rates'!O17*0.85*0.9+35</f>
        <v>9750.5</v>
      </c>
      <c r="P17" s="84">
        <f>'BAR BB| Open rates'!P17*0.85*0.9+35</f>
        <v>10745</v>
      </c>
      <c r="Q17" s="84">
        <f>'BAR BB| Open rates'!Q17*0.85*0.9+35</f>
        <v>13805</v>
      </c>
      <c r="R17" s="84">
        <f>'BAR BB| Open rates'!R17*0.85*0.9+35</f>
        <v>17630</v>
      </c>
      <c r="S17" s="84">
        <f>'BAR BB| Open rates'!S17*0.85*0.9+35</f>
        <v>31323.5</v>
      </c>
      <c r="T17" s="84">
        <f>'BAR BB| Open rates'!T17*0.85*0.9+35</f>
        <v>33618.5</v>
      </c>
      <c r="U17" s="84">
        <f>'BAR BB| Open rates'!U17*0.85*0.9+35</f>
        <v>38208.5</v>
      </c>
      <c r="V17" s="84">
        <f>'BAR BB| Open rates'!V17*0.85*0.9+35</f>
        <v>38208.5</v>
      </c>
      <c r="W17" s="84">
        <f>'BAR BB| Open rates'!W17*0.85*0.9+35</f>
        <v>38208.5</v>
      </c>
      <c r="X17" s="84">
        <f>'BAR BB| Open rates'!X17*0.85*0.9+35</f>
        <v>31323.5</v>
      </c>
      <c r="Y17" s="84">
        <f>'BAR BB| Open rates'!Y17*0.85*0.9+35</f>
        <v>22908.5</v>
      </c>
      <c r="Z17" s="84">
        <f>'BAR BB| Open rates'!Z17*0.85*0.9+35</f>
        <v>17247.5</v>
      </c>
      <c r="AA17" s="84">
        <f>'BAR BB| Open rates'!AA17*0.85*0.9+35</f>
        <v>17247.5</v>
      </c>
      <c r="AB17" s="84">
        <f>'BAR BB| Open rates'!AB17*0.85*0.9+35</f>
        <v>17247.5</v>
      </c>
      <c r="AC17" s="84">
        <f>'BAR BB| Open rates'!AC17*0.85*0.9+35</f>
        <v>18777.5</v>
      </c>
      <c r="AD17" s="84">
        <f>'BAR BB| Open rates'!AD17*0.85*0.9+35</f>
        <v>21072.5</v>
      </c>
      <c r="AE17" s="84">
        <f>'BAR BB| Open rates'!AE17*0.85*0.9+35</f>
        <v>18777.5</v>
      </c>
      <c r="AF17" s="84">
        <f>'BAR BB| Open rates'!AF17*0.85*0.9+35</f>
        <v>21072.5</v>
      </c>
      <c r="AG17" s="84">
        <f>'BAR BB| Open rates'!AG17*0.85*0.9+35</f>
        <v>21072.5</v>
      </c>
      <c r="AH17" s="84">
        <f>'BAR BB| Open rates'!AH17*0.85*0.9+35</f>
        <v>18777.5</v>
      </c>
      <c r="AI17" s="84">
        <f>'BAR BB| Open rates'!AI17*0.85*0.9+35</f>
        <v>24132.5</v>
      </c>
      <c r="AJ17" s="84">
        <f>'BAR BB| Open rates'!AJ17*0.85*0.9+35</f>
        <v>24132.5</v>
      </c>
      <c r="AK17" s="84">
        <f>'BAR BB| Open rates'!AK17*0.85*0.9+35</f>
        <v>26427.5</v>
      </c>
      <c r="AL17" s="84">
        <f>'BAR BB| Open rates'!AL17*0.85*0.9+35</f>
        <v>24132.5</v>
      </c>
      <c r="AM17" s="84">
        <f>'BAR BB| Open rates'!AM17*0.85*0.9+35</f>
        <v>33312.5</v>
      </c>
      <c r="AN17" s="84">
        <f>'BAR BB| Open rates'!AN17*0.85*0.9+35</f>
        <v>34536.5</v>
      </c>
      <c r="AO17" s="84">
        <f>'BAR BB| Open rates'!AO17*0.85*0.9+35</f>
        <v>34536.5</v>
      </c>
      <c r="AP17" s="84">
        <f>'BAR BB| Open rates'!AP17*0.85*0.9+35</f>
        <v>34536.5</v>
      </c>
      <c r="AQ17" s="84">
        <f>'BAR BB| Open rates'!AQ17*0.85*0.9+35</f>
        <v>18777.5</v>
      </c>
      <c r="AR17" s="84">
        <f>'BAR BB| Open rates'!AR17*0.85*0.9+35</f>
        <v>18777.5</v>
      </c>
      <c r="AS17" s="84">
        <f>'BAR BB| Open rates'!AS17*0.85*0.9+35</f>
        <v>17247.5</v>
      </c>
      <c r="AT17" s="84">
        <f>'BAR BB| Open rates'!AT17*0.85*0.9+35</f>
        <v>18777.5</v>
      </c>
      <c r="AU17" s="84">
        <f>'BAR BB| Open rates'!AU17*0.85*0.9+35</f>
        <v>17247.5</v>
      </c>
      <c r="AV17" s="84">
        <f>'BAR BB| Open rates'!AV17*0.85*0.9+35</f>
        <v>17247.5</v>
      </c>
      <c r="AW17" s="84">
        <f>'BAR BB| Open rates'!AW17*0.85*0.9+35</f>
        <v>17247.5</v>
      </c>
      <c r="AX17" s="84">
        <f>'BAR BB| Open rates'!AX17*0.85*0.9+35</f>
        <v>12657.5</v>
      </c>
      <c r="AY17" s="84">
        <f>'BAR BB| Open rates'!AY17*0.85*0.9+35</f>
        <v>11127.5</v>
      </c>
    </row>
    <row r="18" spans="1:51" s="14" customFormat="1" ht="12" customHeight="1" x14ac:dyDescent="0.2">
      <c r="A18" s="33" t="s">
        <v>56</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row>
    <row r="19" spans="1:51" s="14" customFormat="1" ht="12" customHeight="1" x14ac:dyDescent="0.2">
      <c r="A19" s="42" t="s">
        <v>8</v>
      </c>
      <c r="B19" s="84">
        <f>'BAR BB| Open rates'!B19*0.85*0.9+35</f>
        <v>15258.5</v>
      </c>
      <c r="C19" s="84">
        <f>'BAR BB| Open rates'!C19*0.85*0.9+35</f>
        <v>15258.5</v>
      </c>
      <c r="D19" s="84">
        <f>'BAR BB| Open rates'!D19*0.85*0.9+35</f>
        <v>12198.5</v>
      </c>
      <c r="E19" s="84">
        <f>'BAR BB| Open rates'!E19*0.85*0.9+35</f>
        <v>11892.5</v>
      </c>
      <c r="F19" s="84">
        <f>'BAR BB| Open rates'!F19*0.85*0.9+35</f>
        <v>11892.5</v>
      </c>
      <c r="G19" s="84">
        <f>'BAR BB| Open rates'!G19*0.85*0.9+35</f>
        <v>12198.5</v>
      </c>
      <c r="H19" s="84">
        <f>'BAR BB| Open rates'!H19*0.85*0.9+35</f>
        <v>11892.5</v>
      </c>
      <c r="I19" s="84">
        <f>'BAR BB| Open rates'!I19*0.85*0.9+35</f>
        <v>12198.5</v>
      </c>
      <c r="J19" s="84">
        <f>'BAR BB| Open rates'!J19*0.85*0.9+35</f>
        <v>11892.5</v>
      </c>
      <c r="K19" s="84">
        <f>'BAR BB| Open rates'!K19*0.85*0.9+35</f>
        <v>12198.5</v>
      </c>
      <c r="L19" s="84">
        <f>'BAR BB| Open rates'!L19*0.85*0.9+35</f>
        <v>11892.5</v>
      </c>
      <c r="M19" s="84">
        <f>'BAR BB| Open rates'!M19*0.85*0.9+35</f>
        <v>12198.5</v>
      </c>
      <c r="N19" s="84">
        <f>'BAR BB| Open rates'!N19*0.85*0.9+35</f>
        <v>11204</v>
      </c>
      <c r="O19" s="84">
        <f>'BAR BB| Open rates'!O19*0.85*0.9+35</f>
        <v>11204</v>
      </c>
      <c r="P19" s="84">
        <f>'BAR BB| Open rates'!P19*0.85*0.9+35</f>
        <v>12198.5</v>
      </c>
      <c r="Q19" s="84">
        <f>'BAR BB| Open rates'!Q19*0.85*0.9+35</f>
        <v>15258.5</v>
      </c>
      <c r="R19" s="84">
        <f>'BAR BB| Open rates'!R19*0.85*0.9+35</f>
        <v>19083.5</v>
      </c>
      <c r="S19" s="84">
        <f>'BAR BB| Open rates'!S19*0.85*0.9+35</f>
        <v>51213.5</v>
      </c>
      <c r="T19" s="84">
        <f>'BAR BB| Open rates'!T19*0.85*0.9+35</f>
        <v>53508.5</v>
      </c>
      <c r="U19" s="84">
        <f>'BAR BB| Open rates'!U19*0.85*0.9+35</f>
        <v>58098.5</v>
      </c>
      <c r="V19" s="84">
        <f>'BAR BB| Open rates'!V19*0.85*0.9+35</f>
        <v>58098.5</v>
      </c>
      <c r="W19" s="84">
        <f>'BAR BB| Open rates'!W19*0.85*0.9+35</f>
        <v>58098.5</v>
      </c>
      <c r="X19" s="84">
        <f>'BAR BB| Open rates'!X19*0.85*0.9+35</f>
        <v>51213.5</v>
      </c>
      <c r="Y19" s="84">
        <f>'BAR BB| Open rates'!Y19*0.85*0.9+35</f>
        <v>42798.5</v>
      </c>
      <c r="Z19" s="84">
        <f>'BAR BB| Open rates'!Z19*0.85*0.9+35</f>
        <v>27498.5</v>
      </c>
      <c r="AA19" s="84">
        <f>'BAR BB| Open rates'!AA19*0.85*0.9+35</f>
        <v>27498.5</v>
      </c>
      <c r="AB19" s="84">
        <f>'BAR BB| Open rates'!AB19*0.85*0.9+35</f>
        <v>27498.5</v>
      </c>
      <c r="AC19" s="84">
        <f>'BAR BB| Open rates'!AC19*0.85*0.9+35</f>
        <v>29028.5</v>
      </c>
      <c r="AD19" s="84">
        <f>'BAR BB| Open rates'!AD19*0.85*0.9+35</f>
        <v>31323.5</v>
      </c>
      <c r="AE19" s="84">
        <f>'BAR BB| Open rates'!AE19*0.85*0.9+35</f>
        <v>29028.5</v>
      </c>
      <c r="AF19" s="84">
        <f>'BAR BB| Open rates'!AF19*0.85*0.9+35</f>
        <v>31323.5</v>
      </c>
      <c r="AG19" s="84">
        <f>'BAR BB| Open rates'!AG19*0.85*0.9+35</f>
        <v>31323.5</v>
      </c>
      <c r="AH19" s="84">
        <f>'BAR BB| Open rates'!AH19*0.85*0.9+35</f>
        <v>29028.5</v>
      </c>
      <c r="AI19" s="84">
        <f>'BAR BB| Open rates'!AI19*0.85*0.9+35</f>
        <v>40503.5</v>
      </c>
      <c r="AJ19" s="84">
        <f>'BAR BB| Open rates'!AJ19*0.85*0.9+35</f>
        <v>40503.5</v>
      </c>
      <c r="AK19" s="84">
        <f>'BAR BB| Open rates'!AK19*0.85*0.9+35</f>
        <v>42798.5</v>
      </c>
      <c r="AL19" s="84">
        <f>'BAR BB| Open rates'!AL19*0.85*0.9+35</f>
        <v>40503.5</v>
      </c>
      <c r="AM19" s="84">
        <f>'BAR BB| Open rates'!AM19*0.85*0.9+35</f>
        <v>49683.5</v>
      </c>
      <c r="AN19" s="84">
        <f>'BAR BB| Open rates'!AN19*0.85*0.9+35</f>
        <v>50907.5</v>
      </c>
      <c r="AO19" s="84">
        <f>'BAR BB| Open rates'!AO19*0.85*0.9+35</f>
        <v>50907.5</v>
      </c>
      <c r="AP19" s="84">
        <f>'BAR BB| Open rates'!AP19*0.85*0.9+35</f>
        <v>50907.5</v>
      </c>
      <c r="AQ19" s="84">
        <f>'BAR BB| Open rates'!AQ19*0.85*0.9+35</f>
        <v>29028.5</v>
      </c>
      <c r="AR19" s="84">
        <f>'BAR BB| Open rates'!AR19*0.85*0.9+35</f>
        <v>29028.5</v>
      </c>
      <c r="AS19" s="84">
        <f>'BAR BB| Open rates'!AS19*0.85*0.9+35</f>
        <v>27498.5</v>
      </c>
      <c r="AT19" s="84">
        <f>'BAR BB| Open rates'!AT19*0.85*0.9+35</f>
        <v>29028.5</v>
      </c>
      <c r="AU19" s="84">
        <f>'BAR BB| Open rates'!AU19*0.85*0.9+35</f>
        <v>27498.5</v>
      </c>
      <c r="AV19" s="84">
        <f>'BAR BB| Open rates'!AV19*0.85*0.9+35</f>
        <v>27498.5</v>
      </c>
      <c r="AW19" s="84">
        <f>'BAR BB| Open rates'!AW19*0.85*0.9+35</f>
        <v>27498.5</v>
      </c>
      <c r="AX19" s="84">
        <f>'BAR BB| Open rates'!AX19*0.85*0.9+35</f>
        <v>22908.5</v>
      </c>
      <c r="AY19" s="84">
        <f>'BAR BB| Open rates'!AY19*0.85*0.9+35</f>
        <v>21378.5</v>
      </c>
    </row>
    <row r="20" spans="1:51" s="14" customFormat="1" ht="12" customHeight="1" x14ac:dyDescent="0.2">
      <c r="A20" s="33" t="s">
        <v>57</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row>
    <row r="21" spans="1:51" s="14" customFormat="1" ht="12" customHeight="1" x14ac:dyDescent="0.2">
      <c r="A21" s="42" t="s">
        <v>8</v>
      </c>
      <c r="B21" s="84">
        <f>'BAR BB| Open rates'!B21*0.85*0.9+35</f>
        <v>19848.5</v>
      </c>
      <c r="C21" s="84">
        <f>'BAR BB| Open rates'!C21*0.85*0.9+35</f>
        <v>19848.5</v>
      </c>
      <c r="D21" s="84">
        <f>'BAR BB| Open rates'!D21*0.85*0.9+35</f>
        <v>16788.5</v>
      </c>
      <c r="E21" s="84">
        <f>'BAR BB| Open rates'!E21*0.85*0.9+35</f>
        <v>16482.5</v>
      </c>
      <c r="F21" s="84">
        <f>'BAR BB| Open rates'!F21*0.85*0.9+35</f>
        <v>16482.5</v>
      </c>
      <c r="G21" s="84">
        <f>'BAR BB| Open rates'!G21*0.85*0.9+35</f>
        <v>16788.5</v>
      </c>
      <c r="H21" s="84">
        <f>'BAR BB| Open rates'!H21*0.85*0.9+35</f>
        <v>16482.5</v>
      </c>
      <c r="I21" s="84">
        <f>'BAR BB| Open rates'!I21*0.85*0.9+35</f>
        <v>16788.5</v>
      </c>
      <c r="J21" s="84">
        <f>'BAR BB| Open rates'!J21*0.85*0.9+35</f>
        <v>16482.5</v>
      </c>
      <c r="K21" s="84">
        <f>'BAR BB| Open rates'!K21*0.85*0.9+35</f>
        <v>16788.5</v>
      </c>
      <c r="L21" s="84">
        <f>'BAR BB| Open rates'!L21*0.85*0.9+35</f>
        <v>16482.5</v>
      </c>
      <c r="M21" s="84">
        <f>'BAR BB| Open rates'!M21*0.85*0.9+35</f>
        <v>16788.5</v>
      </c>
      <c r="N21" s="84">
        <f>'BAR BB| Open rates'!N21*0.85*0.9+35</f>
        <v>15794</v>
      </c>
      <c r="O21" s="84">
        <f>'BAR BB| Open rates'!O21*0.85*0.9+35</f>
        <v>15794</v>
      </c>
      <c r="P21" s="84">
        <f>'BAR BB| Open rates'!P21*0.85*0.9+35</f>
        <v>16788.5</v>
      </c>
      <c r="Q21" s="84">
        <f>'BAR BB| Open rates'!Q21*0.85*0.9+35</f>
        <v>19848.5</v>
      </c>
      <c r="R21" s="84">
        <f>'BAR BB| Open rates'!R21*0.85*0.9+35</f>
        <v>23673.5</v>
      </c>
      <c r="S21" s="84">
        <f>'BAR BB| Open rates'!S21*0.85*0.9+35</f>
        <v>55803.5</v>
      </c>
      <c r="T21" s="84">
        <f>'BAR BB| Open rates'!T21*0.85*0.9+35</f>
        <v>58098.5</v>
      </c>
      <c r="U21" s="84">
        <f>'BAR BB| Open rates'!U21*0.85*0.9+35</f>
        <v>62688.5</v>
      </c>
      <c r="V21" s="84">
        <f>'BAR BB| Open rates'!V21*0.85*0.9+35</f>
        <v>62688.5</v>
      </c>
      <c r="W21" s="84">
        <f>'BAR BB| Open rates'!W21*0.85*0.9+35</f>
        <v>62688.5</v>
      </c>
      <c r="X21" s="84">
        <f>'BAR BB| Open rates'!X21*0.85*0.9+35</f>
        <v>55803.5</v>
      </c>
      <c r="Y21" s="84">
        <f>'BAR BB| Open rates'!Y21*0.85*0.9+35</f>
        <v>47388.5</v>
      </c>
      <c r="Z21" s="84">
        <f>'BAR BB| Open rates'!Z21*0.85*0.9+35</f>
        <v>35148.5</v>
      </c>
      <c r="AA21" s="84">
        <f>'BAR BB| Open rates'!AA21*0.85*0.9+35</f>
        <v>35148.5</v>
      </c>
      <c r="AB21" s="84">
        <f>'BAR BB| Open rates'!AB21*0.85*0.9+35</f>
        <v>35148.5</v>
      </c>
      <c r="AC21" s="84">
        <f>'BAR BB| Open rates'!AC21*0.85*0.9+35</f>
        <v>36678.5</v>
      </c>
      <c r="AD21" s="84">
        <f>'BAR BB| Open rates'!AD21*0.85*0.9+35</f>
        <v>38973.5</v>
      </c>
      <c r="AE21" s="84">
        <f>'BAR BB| Open rates'!AE21*0.85*0.9+35</f>
        <v>36678.5</v>
      </c>
      <c r="AF21" s="84">
        <f>'BAR BB| Open rates'!AF21*0.85*0.9+35</f>
        <v>38973.5</v>
      </c>
      <c r="AG21" s="84">
        <f>'BAR BB| Open rates'!AG21*0.85*0.9+35</f>
        <v>38973.5</v>
      </c>
      <c r="AH21" s="84">
        <f>'BAR BB| Open rates'!AH21*0.85*0.9+35</f>
        <v>36678.5</v>
      </c>
      <c r="AI21" s="84">
        <f>'BAR BB| Open rates'!AI21*0.85*0.9+35</f>
        <v>44328.5</v>
      </c>
      <c r="AJ21" s="84">
        <f>'BAR BB| Open rates'!AJ21*0.85*0.9+35</f>
        <v>44328.5</v>
      </c>
      <c r="AK21" s="84">
        <f>'BAR BB| Open rates'!AK21*0.85*0.9+35</f>
        <v>46623.5</v>
      </c>
      <c r="AL21" s="84">
        <f>'BAR BB| Open rates'!AL21*0.85*0.9+35</f>
        <v>44328.5</v>
      </c>
      <c r="AM21" s="84">
        <f>'BAR BB| Open rates'!AM21*0.85*0.9+35</f>
        <v>53508.5</v>
      </c>
      <c r="AN21" s="84">
        <f>'BAR BB| Open rates'!AN21*0.85*0.9+35</f>
        <v>54732.5</v>
      </c>
      <c r="AO21" s="84">
        <f>'BAR BB| Open rates'!AO21*0.85*0.9+35</f>
        <v>54732.5</v>
      </c>
      <c r="AP21" s="84">
        <f>'BAR BB| Open rates'!AP21*0.85*0.9+35</f>
        <v>54732.5</v>
      </c>
      <c r="AQ21" s="84">
        <f>'BAR BB| Open rates'!AQ21*0.85*0.9+35</f>
        <v>36678.5</v>
      </c>
      <c r="AR21" s="84">
        <f>'BAR BB| Open rates'!AR21*0.85*0.9+35</f>
        <v>36678.5</v>
      </c>
      <c r="AS21" s="84">
        <f>'BAR BB| Open rates'!AS21*0.85*0.9+35</f>
        <v>35148.5</v>
      </c>
      <c r="AT21" s="84">
        <f>'BAR BB| Open rates'!AT21*0.85*0.9+35</f>
        <v>36678.5</v>
      </c>
      <c r="AU21" s="84">
        <f>'BAR BB| Open rates'!AU21*0.85*0.9+35</f>
        <v>35148.5</v>
      </c>
      <c r="AV21" s="84">
        <f>'BAR BB| Open rates'!AV21*0.85*0.9+35</f>
        <v>35148.5</v>
      </c>
      <c r="AW21" s="84">
        <f>'BAR BB| Open rates'!AW21*0.85*0.9+35</f>
        <v>35148.5</v>
      </c>
      <c r="AX21" s="84">
        <f>'BAR BB| Open rates'!AX21*0.85*0.9+35</f>
        <v>30558.5</v>
      </c>
      <c r="AY21" s="84">
        <f>'BAR BB| Open rates'!AY21*0.85*0.9+35</f>
        <v>29028.5</v>
      </c>
    </row>
    <row r="22" spans="1:51" s="14" customFormat="1" ht="12" hidden="1" customHeight="1" x14ac:dyDescent="0.2">
      <c r="A22" s="134" t="s">
        <v>158</v>
      </c>
    </row>
    <row r="23" spans="1:51" s="14" customFormat="1" ht="12" hidden="1" customHeight="1" x14ac:dyDescent="0.2">
      <c r="A23" s="42" t="s">
        <v>8</v>
      </c>
    </row>
    <row r="24" spans="1:51" s="14" customFormat="1" ht="12" customHeight="1" x14ac:dyDescent="0.2">
      <c r="A24" s="123"/>
    </row>
    <row r="25" spans="1:51" s="14" customFormat="1" ht="12" customHeight="1" x14ac:dyDescent="0.2">
      <c r="A25" s="223" t="s">
        <v>157</v>
      </c>
    </row>
    <row r="26" spans="1:51" s="14" customFormat="1" ht="12" customHeight="1" x14ac:dyDescent="0.2">
      <c r="A26" s="223"/>
    </row>
    <row r="27" spans="1:51" s="14" customFormat="1" ht="12" customHeight="1" x14ac:dyDescent="0.2">
      <c r="A27" s="223"/>
    </row>
    <row r="28" spans="1:51" s="14" customFormat="1" ht="12" customHeight="1" x14ac:dyDescent="0.2">
      <c r="A28" s="20"/>
    </row>
    <row r="29" spans="1:51" customFormat="1" ht="12.75" x14ac:dyDescent="0.2">
      <c r="A29" s="139" t="s">
        <v>80</v>
      </c>
    </row>
    <row r="30" spans="1:51" s="31" customFormat="1" ht="38.25" customHeight="1" x14ac:dyDescent="0.2">
      <c r="A30" s="210" t="s">
        <v>275</v>
      </c>
    </row>
    <row r="31" spans="1:51" customFormat="1" ht="38.25" customHeight="1" x14ac:dyDescent="0.2">
      <c r="A31" s="150" t="s">
        <v>276</v>
      </c>
    </row>
    <row r="32" spans="1:51" customFormat="1" ht="12.75" x14ac:dyDescent="0.2">
      <c r="A32" s="1"/>
    </row>
    <row r="33" spans="1:1" customFormat="1" ht="12.75" x14ac:dyDescent="0.2">
      <c r="A33" s="137" t="s">
        <v>58</v>
      </c>
    </row>
    <row r="34" spans="1:1" s="13" customFormat="1" ht="35.25" customHeight="1" x14ac:dyDescent="0.2">
      <c r="A34" s="150" t="s">
        <v>163</v>
      </c>
    </row>
    <row r="35" spans="1:1" s="13" customFormat="1" ht="35.25" customHeight="1" x14ac:dyDescent="0.2">
      <c r="A35" s="150" t="s">
        <v>188</v>
      </c>
    </row>
    <row r="36" spans="1:1" s="13" customFormat="1" ht="35.25" customHeight="1" x14ac:dyDescent="0.2">
      <c r="A36" s="150" t="s">
        <v>164</v>
      </c>
    </row>
    <row r="37" spans="1:1" s="13" customFormat="1" ht="13.5" customHeight="1" x14ac:dyDescent="0.2">
      <c r="A37" s="150" t="s">
        <v>165</v>
      </c>
    </row>
    <row r="38" spans="1:1" s="13" customFormat="1" ht="35.25" customHeight="1" x14ac:dyDescent="0.2">
      <c r="A38" s="150" t="s">
        <v>162</v>
      </c>
    </row>
    <row r="39" spans="1:1" s="13" customFormat="1" ht="35.25" customHeight="1" x14ac:dyDescent="0.2">
      <c r="A39" s="145" t="s">
        <v>173</v>
      </c>
    </row>
    <row r="40" spans="1:1" ht="12" customHeight="1" x14ac:dyDescent="0.2">
      <c r="A40" s="151"/>
    </row>
    <row r="41" spans="1:1" x14ac:dyDescent="0.2">
      <c r="A41" s="140" t="s">
        <v>80</v>
      </c>
    </row>
    <row r="42" spans="1:1" ht="12" customHeight="1" x14ac:dyDescent="0.2">
      <c r="A42" s="252" t="s">
        <v>152</v>
      </c>
    </row>
    <row r="43" spans="1:1" x14ac:dyDescent="0.2">
      <c r="A43" s="253"/>
    </row>
    <row r="45" spans="1:1" x14ac:dyDescent="0.2">
      <c r="A45" s="141" t="s">
        <v>65</v>
      </c>
    </row>
    <row r="46" spans="1:1" ht="84" x14ac:dyDescent="0.2">
      <c r="A46" s="142" t="s">
        <v>81</v>
      </c>
    </row>
  </sheetData>
  <mergeCells count="2">
    <mergeCell ref="A25:A27"/>
    <mergeCell ref="A42:A43"/>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46"/>
  <sheetViews>
    <sheetView zoomScaleNormal="100" workbookViewId="0">
      <pane xSplit="1" topLeftCell="B1" activePane="topRight" state="frozen"/>
      <selection activeCell="BE26" sqref="BE26:BE27"/>
      <selection pane="topRight" activeCell="B8" sqref="B8"/>
    </sheetView>
  </sheetViews>
  <sheetFormatPr defaultColWidth="10.42578125" defaultRowHeight="12" x14ac:dyDescent="0.2"/>
  <cols>
    <col min="1" max="1" width="41.85546875" style="1" customWidth="1"/>
    <col min="2" max="13" width="10.42578125" style="2"/>
    <col min="14" max="15" width="10.42578125" style="2" customWidth="1"/>
    <col min="16" max="19" width="10.42578125" style="2" hidden="1" customWidth="1"/>
    <col min="20" max="22" width="0" style="2" hidden="1" customWidth="1"/>
    <col min="23" max="16384" width="10.42578125" style="2"/>
  </cols>
  <sheetData>
    <row r="1" spans="1:51" s="5" customFormat="1" ht="25.5" customHeight="1" x14ac:dyDescent="0.2">
      <c r="A1" s="47" t="s">
        <v>50</v>
      </c>
    </row>
    <row r="2" spans="1:51" s="5" customFormat="1" ht="12.75" x14ac:dyDescent="0.2">
      <c r="A2" s="6" t="s">
        <v>176</v>
      </c>
    </row>
    <row r="3" spans="1:51" s="11" customFormat="1" ht="28.5" customHeight="1" x14ac:dyDescent="0.2">
      <c r="A3" s="74" t="s">
        <v>52</v>
      </c>
      <c r="B3" s="73">
        <f>'BAR BB| Open rates'!B3</f>
        <v>45595</v>
      </c>
      <c r="C3" s="73">
        <f>'BAR BB| Open rates'!C3</f>
        <v>45597</v>
      </c>
      <c r="D3" s="73">
        <f>'BAR BB| Open rates'!D3</f>
        <v>45599</v>
      </c>
      <c r="E3" s="73">
        <f>'BAR BB| Open rates'!E3</f>
        <v>45600</v>
      </c>
      <c r="F3" s="73">
        <f>'BAR BB| Open rates'!F3</f>
        <v>45601</v>
      </c>
      <c r="G3" s="73">
        <f>'BAR BB| Open rates'!G3</f>
        <v>45604</v>
      </c>
      <c r="H3" s="73">
        <f>'BAR BB| Open rates'!H3</f>
        <v>45606</v>
      </c>
      <c r="I3" s="73">
        <f>'BAR BB| Open rates'!I3</f>
        <v>45611</v>
      </c>
      <c r="J3" s="73">
        <f>'BAR BB| Open rates'!J3</f>
        <v>45613</v>
      </c>
      <c r="K3" s="73">
        <f>'BAR BB| Open rates'!K3</f>
        <v>45618</v>
      </c>
      <c r="L3" s="73">
        <f>'BAR BB| Open rates'!L3</f>
        <v>45620</v>
      </c>
      <c r="M3" s="73">
        <f>'BAR BB| Open rates'!M3</f>
        <v>45625</v>
      </c>
      <c r="N3" s="73">
        <f>'BAR BB| Open rates'!N3</f>
        <v>45627</v>
      </c>
      <c r="O3" s="73">
        <f>'BAR BB| Open rates'!O3</f>
        <v>45628</v>
      </c>
      <c r="P3" s="73">
        <f>'BAR BB| Open rates'!P3</f>
        <v>45639</v>
      </c>
      <c r="Q3" s="73">
        <f>'BAR BB| Open rates'!Q3</f>
        <v>45646</v>
      </c>
      <c r="R3" s="73">
        <f>'BAR BB| Open rates'!R3</f>
        <v>45653</v>
      </c>
      <c r="S3" s="73">
        <f>'BAR BB| Open rates'!S3</f>
        <v>45655</v>
      </c>
      <c r="T3" s="73">
        <f>'BAR BB| Open rates'!T3</f>
        <v>45656</v>
      </c>
      <c r="U3" s="73">
        <f>'BAR BB| Open rates'!U3</f>
        <v>45658</v>
      </c>
      <c r="V3" s="73">
        <f>'BAR BB| Open rates'!V3</f>
        <v>45660</v>
      </c>
      <c r="W3" s="73">
        <f>'BAR BB| Open rates'!W3</f>
        <v>45663</v>
      </c>
      <c r="X3" s="73">
        <f>'BAR BB| Open rates'!X3</f>
        <v>45664</v>
      </c>
      <c r="Y3" s="73">
        <f>'BAR BB| Open rates'!Y3</f>
        <v>45665</v>
      </c>
      <c r="Z3" s="73">
        <f>'BAR BB| Open rates'!Z3</f>
        <v>45666</v>
      </c>
      <c r="AA3" s="73">
        <f>'BAR BB| Open rates'!AA3</f>
        <v>45670</v>
      </c>
      <c r="AB3" s="73">
        <f>'BAR BB| Open rates'!AB3</f>
        <v>45674</v>
      </c>
      <c r="AC3" s="73">
        <f>'BAR BB| Open rates'!AC3</f>
        <v>45676</v>
      </c>
      <c r="AD3" s="73">
        <f>'BAR BB| Open rates'!AD3</f>
        <v>45681</v>
      </c>
      <c r="AE3" s="73">
        <f>'BAR BB| Open rates'!AE3</f>
        <v>45683</v>
      </c>
      <c r="AF3" s="73">
        <f>'BAR BB| Open rates'!AF3</f>
        <v>45688</v>
      </c>
      <c r="AG3" s="73">
        <f>'BAR BB| Open rates'!AG3</f>
        <v>45689</v>
      </c>
      <c r="AH3" s="73">
        <f>'BAR BB| Open rates'!AH3</f>
        <v>45690</v>
      </c>
      <c r="AI3" s="73">
        <f>'BAR BB| Open rates'!AI3</f>
        <v>45691</v>
      </c>
      <c r="AJ3" s="73">
        <f>'BAR BB| Open rates'!AJ3</f>
        <v>45692</v>
      </c>
      <c r="AK3" s="73">
        <f>'BAR BB| Open rates'!AK3</f>
        <v>45695</v>
      </c>
      <c r="AL3" s="73">
        <f>'BAR BB| Open rates'!AL3</f>
        <v>45697</v>
      </c>
      <c r="AM3" s="73">
        <f>'BAR BB| Open rates'!AM3</f>
        <v>45702</v>
      </c>
      <c r="AN3" s="73">
        <f>'BAR BB| Open rates'!AN3</f>
        <v>45708</v>
      </c>
      <c r="AO3" s="73">
        <f>'BAR BB| Open rates'!AO3</f>
        <v>45709</v>
      </c>
      <c r="AP3" s="73">
        <f>'BAR BB| Open rates'!AP3</f>
        <v>45712</v>
      </c>
      <c r="AQ3" s="73">
        <f>'BAR BB| Open rates'!AQ3</f>
        <v>45714</v>
      </c>
      <c r="AR3" s="73">
        <f>'BAR BB| Open rates'!AR3</f>
        <v>45717</v>
      </c>
      <c r="AS3" s="73">
        <f>'BAR BB| Open rates'!AS3</f>
        <v>45718</v>
      </c>
      <c r="AT3" s="73">
        <f>'BAR BB| Open rates'!AT3</f>
        <v>45723</v>
      </c>
      <c r="AU3" s="73">
        <f>'BAR BB| Open rates'!AU3</f>
        <v>45725</v>
      </c>
      <c r="AV3" s="73">
        <f>'BAR BB| Open rates'!AV3</f>
        <v>45727</v>
      </c>
      <c r="AW3" s="73">
        <f>'BAR BB| Open rates'!AW3</f>
        <v>45730</v>
      </c>
      <c r="AX3" s="73">
        <f>'BAR BB| Open rates'!AX3</f>
        <v>45732</v>
      </c>
      <c r="AY3" s="73">
        <f>'BAR BB| Open rates'!AY3</f>
        <v>45746</v>
      </c>
    </row>
    <row r="4" spans="1:51" s="11" customFormat="1" ht="28.5" customHeight="1" x14ac:dyDescent="0.2">
      <c r="A4" s="8"/>
      <c r="B4" s="73">
        <f>'BAR BB| Open rates'!B4</f>
        <v>45596</v>
      </c>
      <c r="C4" s="73">
        <f>'BAR BB| Open rates'!C4</f>
        <v>45598</v>
      </c>
      <c r="D4" s="73">
        <f>'BAR BB| Open rates'!D4</f>
        <v>45599</v>
      </c>
      <c r="E4" s="73">
        <f>'BAR BB| Open rates'!E4</f>
        <v>45600</v>
      </c>
      <c r="F4" s="73">
        <f>'BAR BB| Open rates'!F4</f>
        <v>45603</v>
      </c>
      <c r="G4" s="73">
        <f>'BAR BB| Open rates'!G4</f>
        <v>45605</v>
      </c>
      <c r="H4" s="73">
        <f>'BAR BB| Open rates'!H4</f>
        <v>45610</v>
      </c>
      <c r="I4" s="73">
        <f>'BAR BB| Open rates'!I4</f>
        <v>45612</v>
      </c>
      <c r="J4" s="73">
        <f>'BAR BB| Open rates'!J4</f>
        <v>45617</v>
      </c>
      <c r="K4" s="73">
        <f>'BAR BB| Open rates'!K4</f>
        <v>45619</v>
      </c>
      <c r="L4" s="73">
        <f>'BAR BB| Open rates'!L4</f>
        <v>45624</v>
      </c>
      <c r="M4" s="73">
        <f>'BAR BB| Open rates'!M4</f>
        <v>45626</v>
      </c>
      <c r="N4" s="73">
        <f>'BAR BB| Open rates'!N4</f>
        <v>45627</v>
      </c>
      <c r="O4" s="73">
        <f>'BAR BB| Open rates'!O4</f>
        <v>45638</v>
      </c>
      <c r="P4" s="73">
        <f>'BAR BB| Open rates'!P4</f>
        <v>45645</v>
      </c>
      <c r="Q4" s="73">
        <f>'BAR BB| Open rates'!Q4</f>
        <v>45652</v>
      </c>
      <c r="R4" s="73">
        <f>'BAR BB| Open rates'!R4</f>
        <v>45654</v>
      </c>
      <c r="S4" s="73">
        <f>'BAR BB| Open rates'!S4</f>
        <v>45655</v>
      </c>
      <c r="T4" s="73">
        <f>'BAR BB| Open rates'!T4</f>
        <v>45657</v>
      </c>
      <c r="U4" s="73">
        <f>'BAR BB| Open rates'!U4</f>
        <v>45659</v>
      </c>
      <c r="V4" s="73">
        <f>'BAR BB| Open rates'!V4</f>
        <v>45662</v>
      </c>
      <c r="W4" s="73">
        <f>'BAR BB| Open rates'!W4</f>
        <v>45663</v>
      </c>
      <c r="X4" s="73">
        <f>'BAR BB| Open rates'!X4</f>
        <v>45664</v>
      </c>
      <c r="Y4" s="73">
        <f>'BAR BB| Open rates'!Y4</f>
        <v>45665</v>
      </c>
      <c r="Z4" s="73">
        <f>'BAR BB| Open rates'!Z4</f>
        <v>45669</v>
      </c>
      <c r="AA4" s="73">
        <f>'BAR BB| Open rates'!AA4</f>
        <v>45673</v>
      </c>
      <c r="AB4" s="73">
        <f>'BAR BB| Open rates'!AB4</f>
        <v>45675</v>
      </c>
      <c r="AC4" s="73">
        <f>'BAR BB| Open rates'!AC4</f>
        <v>45680</v>
      </c>
      <c r="AD4" s="73">
        <f>'BAR BB| Open rates'!AD4</f>
        <v>45682</v>
      </c>
      <c r="AE4" s="73">
        <f>'BAR BB| Open rates'!AE4</f>
        <v>45687</v>
      </c>
      <c r="AF4" s="73">
        <f>'BAR BB| Open rates'!AF4</f>
        <v>45688</v>
      </c>
      <c r="AG4" s="73">
        <f>'BAR BB| Open rates'!AG4</f>
        <v>45689</v>
      </c>
      <c r="AH4" s="73">
        <f>'BAR BB| Open rates'!AH4</f>
        <v>45690</v>
      </c>
      <c r="AI4" s="73">
        <f>'BAR BB| Open rates'!AI4</f>
        <v>45691</v>
      </c>
      <c r="AJ4" s="73">
        <f>'BAR BB| Open rates'!AJ4</f>
        <v>45694</v>
      </c>
      <c r="AK4" s="73">
        <f>'BAR BB| Open rates'!AK4</f>
        <v>45696</v>
      </c>
      <c r="AL4" s="73">
        <f>'BAR BB| Open rates'!AL4</f>
        <v>45701</v>
      </c>
      <c r="AM4" s="73">
        <f>'BAR BB| Open rates'!AM4</f>
        <v>45707</v>
      </c>
      <c r="AN4" s="73">
        <f>'BAR BB| Open rates'!AN4</f>
        <v>45708</v>
      </c>
      <c r="AO4" s="73">
        <f>'BAR BB| Open rates'!AO4</f>
        <v>45711</v>
      </c>
      <c r="AP4" s="73">
        <f>'BAR BB| Open rates'!AP4</f>
        <v>45713</v>
      </c>
      <c r="AQ4" s="73">
        <f>'BAR BB| Open rates'!AQ4</f>
        <v>45716</v>
      </c>
      <c r="AR4" s="73">
        <f>'BAR BB| Open rates'!AR4</f>
        <v>45717</v>
      </c>
      <c r="AS4" s="73">
        <f>'BAR BB| Open rates'!AS4</f>
        <v>45722</v>
      </c>
      <c r="AT4" s="73">
        <f>'BAR BB| Open rates'!AT4</f>
        <v>45724</v>
      </c>
      <c r="AU4" s="73">
        <f>'BAR BB| Open rates'!AU4</f>
        <v>45726</v>
      </c>
      <c r="AV4" s="73">
        <f>'BAR BB| Open rates'!AV4</f>
        <v>45729</v>
      </c>
      <c r="AW4" s="73">
        <f>'BAR BB| Open rates'!AW4</f>
        <v>45731</v>
      </c>
      <c r="AX4" s="73">
        <f>'BAR BB| Open rates'!AX4</f>
        <v>45745</v>
      </c>
      <c r="AY4" s="73">
        <f>'BAR BB| Open rates'!AY4</f>
        <v>45747</v>
      </c>
    </row>
    <row r="5" spans="1:51" s="14" customFormat="1" ht="12" customHeight="1" x14ac:dyDescent="0.2">
      <c r="A5" s="33" t="s">
        <v>53</v>
      </c>
    </row>
    <row r="6" spans="1:51" s="14" customFormat="1" ht="12" customHeight="1" x14ac:dyDescent="0.2">
      <c r="A6" s="33">
        <v>1</v>
      </c>
      <c r="B6" s="84">
        <f>'BAR BB| Open rates'!B6*0.9*0.9</f>
        <v>8829</v>
      </c>
      <c r="C6" s="84">
        <f>'BAR BB| Open rates'!C6*0.9*0.9</f>
        <v>8829</v>
      </c>
      <c r="D6" s="84">
        <f>'BAR BB| Open rates'!D6*0.9*0.9</f>
        <v>5589</v>
      </c>
      <c r="E6" s="84">
        <f>'BAR BB| Open rates'!E6*0.9*0.9</f>
        <v>5265</v>
      </c>
      <c r="F6" s="84">
        <f>'BAR BB| Open rates'!F6*0.9*0.9</f>
        <v>5265</v>
      </c>
      <c r="G6" s="84">
        <f>'BAR BB| Open rates'!G6*0.9*0.9</f>
        <v>5589</v>
      </c>
      <c r="H6" s="84">
        <f>'BAR BB| Open rates'!H6*0.9*0.9</f>
        <v>5265</v>
      </c>
      <c r="I6" s="84">
        <f>'BAR BB| Open rates'!I6*0.9*0.9</f>
        <v>5589</v>
      </c>
      <c r="J6" s="84">
        <f>'BAR BB| Open rates'!J6*0.9*0.9</f>
        <v>5265</v>
      </c>
      <c r="K6" s="84">
        <f>'BAR BB| Open rates'!K6*0.9*0.9</f>
        <v>5589</v>
      </c>
      <c r="L6" s="84">
        <f>'BAR BB| Open rates'!L6*0.9*0.9</f>
        <v>5265</v>
      </c>
      <c r="M6" s="84">
        <f>'BAR BB| Open rates'!M6*0.9*0.9</f>
        <v>5589</v>
      </c>
      <c r="N6" s="84">
        <f>'BAR BB| Open rates'!N6*0.9*0.9</f>
        <v>4536</v>
      </c>
      <c r="O6" s="84">
        <f>'BAR BB| Open rates'!O6*0.9*0.9</f>
        <v>4536</v>
      </c>
      <c r="P6" s="84">
        <f>'BAR BB| Open rates'!P6*0.9*0.9</f>
        <v>5589</v>
      </c>
      <c r="Q6" s="84">
        <f>'BAR BB| Open rates'!Q6*0.9*0.9</f>
        <v>8829</v>
      </c>
      <c r="R6" s="84">
        <f>'BAR BB| Open rates'!R6*0.9*0.9</f>
        <v>12879</v>
      </c>
      <c r="S6" s="84">
        <f>'BAR BB| Open rates'!S6*0.9*0.9</f>
        <v>21789</v>
      </c>
      <c r="T6" s="84">
        <f>'BAR BB| Open rates'!T6*0.9*0.9</f>
        <v>24219</v>
      </c>
      <c r="U6" s="84">
        <f>'BAR BB| Open rates'!U6*0.9*0.9</f>
        <v>29079</v>
      </c>
      <c r="V6" s="84">
        <f>'BAR BB| Open rates'!V6*0.9*0.9</f>
        <v>29079</v>
      </c>
      <c r="W6" s="84">
        <f>'BAR BB| Open rates'!W6*0.9*0.9</f>
        <v>29079</v>
      </c>
      <c r="X6" s="84">
        <f>'BAR BB| Open rates'!X6*0.9*0.9</f>
        <v>21789</v>
      </c>
      <c r="Y6" s="84">
        <f>'BAR BB| Open rates'!Y6*0.9*0.9</f>
        <v>12879</v>
      </c>
      <c r="Z6" s="84">
        <f>'BAR BB| Open rates'!Z6*0.9*0.9</f>
        <v>12879</v>
      </c>
      <c r="AA6" s="84">
        <f>'BAR BB| Open rates'!AA6*0.9*0.9</f>
        <v>12879</v>
      </c>
      <c r="AB6" s="84">
        <f>'BAR BB| Open rates'!AB6*0.9*0.9</f>
        <v>12879</v>
      </c>
      <c r="AC6" s="84">
        <f>'BAR BB| Open rates'!AC6*0.9*0.9</f>
        <v>14499</v>
      </c>
      <c r="AD6" s="84">
        <f>'BAR BB| Open rates'!AD6*0.9*0.9</f>
        <v>16929</v>
      </c>
      <c r="AE6" s="84">
        <f>'BAR BB| Open rates'!AE6*0.9*0.9</f>
        <v>14499</v>
      </c>
      <c r="AF6" s="84">
        <f>'BAR BB| Open rates'!AF6*0.9*0.9</f>
        <v>16929</v>
      </c>
      <c r="AG6" s="84">
        <f>'BAR BB| Open rates'!AG6*0.9*0.9</f>
        <v>16929</v>
      </c>
      <c r="AH6" s="84">
        <f>'BAR BB| Open rates'!AH6*0.9*0.9</f>
        <v>14499</v>
      </c>
      <c r="AI6" s="84">
        <f>'BAR BB| Open rates'!AI6*0.9*0.9</f>
        <v>14499</v>
      </c>
      <c r="AJ6" s="84">
        <f>'BAR BB| Open rates'!AJ6*0.9*0.9</f>
        <v>14499</v>
      </c>
      <c r="AK6" s="84">
        <f>'BAR BB| Open rates'!AK6*0.9*0.9</f>
        <v>16929</v>
      </c>
      <c r="AL6" s="84">
        <f>'BAR BB| Open rates'!AL6*0.9*0.9</f>
        <v>14499</v>
      </c>
      <c r="AM6" s="84">
        <f>'BAR BB| Open rates'!AM6*0.9*0.9</f>
        <v>24219</v>
      </c>
      <c r="AN6" s="84">
        <f>'BAR BB| Open rates'!AN6*0.9*0.9</f>
        <v>25515</v>
      </c>
      <c r="AO6" s="84">
        <f>'BAR BB| Open rates'!AO6*0.9*0.9</f>
        <v>25515</v>
      </c>
      <c r="AP6" s="84">
        <f>'BAR BB| Open rates'!AP6*0.9*0.9</f>
        <v>25515</v>
      </c>
      <c r="AQ6" s="84">
        <f>'BAR BB| Open rates'!AQ6*0.9*0.9</f>
        <v>14499</v>
      </c>
      <c r="AR6" s="84">
        <f>'BAR BB| Open rates'!AR6*0.9*0.9</f>
        <v>14499</v>
      </c>
      <c r="AS6" s="84">
        <f>'BAR BB| Open rates'!AS6*0.9*0.9</f>
        <v>12879</v>
      </c>
      <c r="AT6" s="84">
        <f>'BAR BB| Open rates'!AT6*0.9*0.9</f>
        <v>14499</v>
      </c>
      <c r="AU6" s="84">
        <f>'BAR BB| Open rates'!AU6*0.9*0.9</f>
        <v>12879</v>
      </c>
      <c r="AV6" s="84">
        <f>'BAR BB| Open rates'!AV6*0.9*0.9</f>
        <v>12879</v>
      </c>
      <c r="AW6" s="84">
        <f>'BAR BB| Open rates'!AW6*0.9*0.9</f>
        <v>12879</v>
      </c>
      <c r="AX6" s="84">
        <f>'BAR BB| Open rates'!AX6*0.9*0.9</f>
        <v>8019</v>
      </c>
      <c r="AY6" s="84">
        <f>'BAR BB| Open rates'!AY6*0.9*0.9</f>
        <v>6399</v>
      </c>
    </row>
    <row r="7" spans="1:51" s="14" customFormat="1" ht="12" customHeight="1" x14ac:dyDescent="0.2">
      <c r="A7" s="33">
        <v>2</v>
      </c>
      <c r="B7" s="84">
        <f>'BAR BB| Open rates'!B7*0.9*0.9</f>
        <v>9882</v>
      </c>
      <c r="C7" s="84">
        <f>'BAR BB| Open rates'!C7*0.9*0.9</f>
        <v>9882</v>
      </c>
      <c r="D7" s="84">
        <f>'BAR BB| Open rates'!D7*0.9*0.9</f>
        <v>6642</v>
      </c>
      <c r="E7" s="84">
        <f>'BAR BB| Open rates'!E7*0.9*0.9</f>
        <v>6318</v>
      </c>
      <c r="F7" s="84">
        <f>'BAR BB| Open rates'!F7*0.9*0.9</f>
        <v>6318</v>
      </c>
      <c r="G7" s="84">
        <f>'BAR BB| Open rates'!G7*0.9*0.9</f>
        <v>6642</v>
      </c>
      <c r="H7" s="84">
        <f>'BAR BB| Open rates'!H7*0.9*0.9</f>
        <v>6318</v>
      </c>
      <c r="I7" s="84">
        <f>'BAR BB| Open rates'!I7*0.9*0.9</f>
        <v>6642</v>
      </c>
      <c r="J7" s="84">
        <f>'BAR BB| Open rates'!J7*0.9*0.9</f>
        <v>6318</v>
      </c>
      <c r="K7" s="84">
        <f>'BAR BB| Open rates'!K7*0.9*0.9</f>
        <v>6642</v>
      </c>
      <c r="L7" s="84">
        <f>'BAR BB| Open rates'!L7*0.9*0.9</f>
        <v>6318</v>
      </c>
      <c r="M7" s="84">
        <f>'BAR BB| Open rates'!M7*0.9*0.9</f>
        <v>6642</v>
      </c>
      <c r="N7" s="84">
        <f>'BAR BB| Open rates'!N7*0.9*0.9</f>
        <v>5589</v>
      </c>
      <c r="O7" s="84">
        <f>'BAR BB| Open rates'!O7*0.9*0.9</f>
        <v>5589</v>
      </c>
      <c r="P7" s="84">
        <f>'BAR BB| Open rates'!P7*0.9*0.9</f>
        <v>6642</v>
      </c>
      <c r="Q7" s="84">
        <f>'BAR BB| Open rates'!Q7*0.9*0.9</f>
        <v>9882</v>
      </c>
      <c r="R7" s="84">
        <f>'BAR BB| Open rates'!R7*0.9*0.9</f>
        <v>13932</v>
      </c>
      <c r="S7" s="84">
        <f>'BAR BB| Open rates'!S7*0.9*0.9</f>
        <v>23004</v>
      </c>
      <c r="T7" s="84">
        <f>'BAR BB| Open rates'!T7*0.9*0.9</f>
        <v>25434</v>
      </c>
      <c r="U7" s="84">
        <f>'BAR BB| Open rates'!U7*0.9*0.9</f>
        <v>30294</v>
      </c>
      <c r="V7" s="84">
        <f>'BAR BB| Open rates'!V7*0.9*0.9</f>
        <v>30294</v>
      </c>
      <c r="W7" s="84">
        <f>'BAR BB| Open rates'!W7*0.9*0.9</f>
        <v>30294</v>
      </c>
      <c r="X7" s="84">
        <f>'BAR BB| Open rates'!X7*0.9*0.9</f>
        <v>23004</v>
      </c>
      <c r="Y7" s="84">
        <f>'BAR BB| Open rates'!Y7*0.9*0.9</f>
        <v>14094</v>
      </c>
      <c r="Z7" s="84">
        <f>'BAR BB| Open rates'!Z7*0.9*0.9</f>
        <v>14094</v>
      </c>
      <c r="AA7" s="84">
        <f>'BAR BB| Open rates'!AA7*0.9*0.9</f>
        <v>14094</v>
      </c>
      <c r="AB7" s="84">
        <f>'BAR BB| Open rates'!AB7*0.9*0.9</f>
        <v>14094</v>
      </c>
      <c r="AC7" s="84">
        <f>'BAR BB| Open rates'!AC7*0.9*0.9</f>
        <v>15714</v>
      </c>
      <c r="AD7" s="84">
        <f>'BAR BB| Open rates'!AD7*0.9*0.9</f>
        <v>18144</v>
      </c>
      <c r="AE7" s="84">
        <f>'BAR BB| Open rates'!AE7*0.9*0.9</f>
        <v>15714</v>
      </c>
      <c r="AF7" s="84">
        <f>'BAR BB| Open rates'!AF7*0.9*0.9</f>
        <v>18144</v>
      </c>
      <c r="AG7" s="84">
        <f>'BAR BB| Open rates'!AG7*0.9*0.9</f>
        <v>18144</v>
      </c>
      <c r="AH7" s="84">
        <f>'BAR BB| Open rates'!AH7*0.9*0.9</f>
        <v>15714</v>
      </c>
      <c r="AI7" s="84">
        <f>'BAR BB| Open rates'!AI7*0.9*0.9</f>
        <v>15714</v>
      </c>
      <c r="AJ7" s="84">
        <f>'BAR BB| Open rates'!AJ7*0.9*0.9</f>
        <v>15714</v>
      </c>
      <c r="AK7" s="84">
        <f>'BAR BB| Open rates'!AK7*0.9*0.9</f>
        <v>18144</v>
      </c>
      <c r="AL7" s="84">
        <f>'BAR BB| Open rates'!AL7*0.9*0.9</f>
        <v>15714</v>
      </c>
      <c r="AM7" s="84">
        <f>'BAR BB| Open rates'!AM7*0.9*0.9</f>
        <v>25434</v>
      </c>
      <c r="AN7" s="84">
        <f>'BAR BB| Open rates'!AN7*0.9*0.9</f>
        <v>26730</v>
      </c>
      <c r="AO7" s="84">
        <f>'BAR BB| Open rates'!AO7*0.9*0.9</f>
        <v>26730</v>
      </c>
      <c r="AP7" s="84">
        <f>'BAR BB| Open rates'!AP7*0.9*0.9</f>
        <v>26730</v>
      </c>
      <c r="AQ7" s="84">
        <f>'BAR BB| Open rates'!AQ7*0.9*0.9</f>
        <v>15714</v>
      </c>
      <c r="AR7" s="84">
        <f>'BAR BB| Open rates'!AR7*0.9*0.9</f>
        <v>15714</v>
      </c>
      <c r="AS7" s="84">
        <f>'BAR BB| Open rates'!AS7*0.9*0.9</f>
        <v>14094</v>
      </c>
      <c r="AT7" s="84">
        <f>'BAR BB| Open rates'!AT7*0.9*0.9</f>
        <v>15714</v>
      </c>
      <c r="AU7" s="84">
        <f>'BAR BB| Open rates'!AU7*0.9*0.9</f>
        <v>14094</v>
      </c>
      <c r="AV7" s="84">
        <f>'BAR BB| Open rates'!AV7*0.9*0.9</f>
        <v>14094</v>
      </c>
      <c r="AW7" s="84">
        <f>'BAR BB| Open rates'!AW7*0.9*0.9</f>
        <v>14094</v>
      </c>
      <c r="AX7" s="84">
        <f>'BAR BB| Open rates'!AX7*0.9*0.9</f>
        <v>9234</v>
      </c>
      <c r="AY7" s="84">
        <f>'BAR BB| Open rates'!AY7*0.9*0.9</f>
        <v>7614</v>
      </c>
    </row>
    <row r="8" spans="1:51"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row>
    <row r="9" spans="1:51" s="14" customFormat="1" ht="12" customHeight="1" x14ac:dyDescent="0.2">
      <c r="A9" s="33">
        <v>1</v>
      </c>
      <c r="B9" s="84">
        <f>'BAR BB| Open rates'!B9*0.9*0.9</f>
        <v>10449</v>
      </c>
      <c r="C9" s="84">
        <f>'BAR BB| Open rates'!C9*0.9*0.9</f>
        <v>10449</v>
      </c>
      <c r="D9" s="84">
        <f>'BAR BB| Open rates'!D9*0.9*0.9</f>
        <v>7209</v>
      </c>
      <c r="E9" s="84">
        <f>'BAR BB| Open rates'!E9*0.9*0.9</f>
        <v>6885</v>
      </c>
      <c r="F9" s="84">
        <f>'BAR BB| Open rates'!F9*0.9*0.9</f>
        <v>6885</v>
      </c>
      <c r="G9" s="84">
        <f>'BAR BB| Open rates'!G9*0.9*0.9</f>
        <v>7209</v>
      </c>
      <c r="H9" s="84">
        <f>'BAR BB| Open rates'!H9*0.9*0.9</f>
        <v>6885</v>
      </c>
      <c r="I9" s="84">
        <f>'BAR BB| Open rates'!I9*0.9*0.9</f>
        <v>7209</v>
      </c>
      <c r="J9" s="84">
        <f>'BAR BB| Open rates'!J9*0.9*0.9</f>
        <v>6885</v>
      </c>
      <c r="K9" s="84">
        <f>'BAR BB| Open rates'!K9*0.9*0.9</f>
        <v>7209</v>
      </c>
      <c r="L9" s="84">
        <f>'BAR BB| Open rates'!L9*0.9*0.9</f>
        <v>6885</v>
      </c>
      <c r="M9" s="84">
        <f>'BAR BB| Open rates'!M9*0.9*0.9</f>
        <v>7209</v>
      </c>
      <c r="N9" s="84">
        <f>'BAR BB| Open rates'!N9*0.9*0.9</f>
        <v>6156</v>
      </c>
      <c r="O9" s="84">
        <f>'BAR BB| Open rates'!O9*0.9*0.9</f>
        <v>6156</v>
      </c>
      <c r="P9" s="84">
        <f>'BAR BB| Open rates'!P9*0.9*0.9</f>
        <v>7209</v>
      </c>
      <c r="Q9" s="84">
        <f>'BAR BB| Open rates'!Q9*0.9*0.9</f>
        <v>10449</v>
      </c>
      <c r="R9" s="84">
        <f>'BAR BB| Open rates'!R9*0.9*0.9</f>
        <v>14499</v>
      </c>
      <c r="S9" s="84">
        <f>'BAR BB| Open rates'!S9*0.9*0.9</f>
        <v>23409</v>
      </c>
      <c r="T9" s="84">
        <f>'BAR BB| Open rates'!T9*0.9*0.9</f>
        <v>25839</v>
      </c>
      <c r="U9" s="84">
        <f>'BAR BB| Open rates'!U9*0.9*0.9</f>
        <v>30699</v>
      </c>
      <c r="V9" s="84">
        <f>'BAR BB| Open rates'!V9*0.9*0.9</f>
        <v>30699</v>
      </c>
      <c r="W9" s="84">
        <f>'BAR BB| Open rates'!W9*0.9*0.9</f>
        <v>30699</v>
      </c>
      <c r="X9" s="84">
        <f>'BAR BB| Open rates'!X9*0.9*0.9</f>
        <v>23409</v>
      </c>
      <c r="Y9" s="84">
        <f>'BAR BB| Open rates'!Y9*0.9*0.9</f>
        <v>14499</v>
      </c>
      <c r="Z9" s="84">
        <f>'BAR BB| Open rates'!Z9*0.9*0.9</f>
        <v>14499</v>
      </c>
      <c r="AA9" s="84">
        <f>'BAR BB| Open rates'!AA9*0.9*0.9</f>
        <v>14499</v>
      </c>
      <c r="AB9" s="84">
        <f>'BAR BB| Open rates'!AB9*0.9*0.9</f>
        <v>14499</v>
      </c>
      <c r="AC9" s="84">
        <f>'BAR BB| Open rates'!AC9*0.9*0.9</f>
        <v>16119</v>
      </c>
      <c r="AD9" s="84">
        <f>'BAR BB| Open rates'!AD9*0.9*0.9</f>
        <v>18549</v>
      </c>
      <c r="AE9" s="84">
        <f>'BAR BB| Open rates'!AE9*0.9*0.9</f>
        <v>16119</v>
      </c>
      <c r="AF9" s="84">
        <f>'BAR BB| Open rates'!AF9*0.9*0.9</f>
        <v>18549</v>
      </c>
      <c r="AG9" s="84">
        <f>'BAR BB| Open rates'!AG9*0.9*0.9</f>
        <v>18549</v>
      </c>
      <c r="AH9" s="84">
        <f>'BAR BB| Open rates'!AH9*0.9*0.9</f>
        <v>16119</v>
      </c>
      <c r="AI9" s="84">
        <f>'BAR BB| Open rates'!AI9*0.9*0.9</f>
        <v>16119</v>
      </c>
      <c r="AJ9" s="84">
        <f>'BAR BB| Open rates'!AJ9*0.9*0.9</f>
        <v>16119</v>
      </c>
      <c r="AK9" s="84">
        <f>'BAR BB| Open rates'!AK9*0.9*0.9</f>
        <v>18549</v>
      </c>
      <c r="AL9" s="84">
        <f>'BAR BB| Open rates'!AL9*0.9*0.9</f>
        <v>16119</v>
      </c>
      <c r="AM9" s="84">
        <f>'BAR BB| Open rates'!AM9*0.9*0.9</f>
        <v>25839</v>
      </c>
      <c r="AN9" s="84">
        <f>'BAR BB| Open rates'!AN9*0.9*0.9</f>
        <v>27135</v>
      </c>
      <c r="AO9" s="84">
        <f>'BAR BB| Open rates'!AO9*0.9*0.9</f>
        <v>27135</v>
      </c>
      <c r="AP9" s="84">
        <f>'BAR BB| Open rates'!AP9*0.9*0.9</f>
        <v>27135</v>
      </c>
      <c r="AQ9" s="84">
        <f>'BAR BB| Open rates'!AQ9*0.9*0.9</f>
        <v>16119</v>
      </c>
      <c r="AR9" s="84">
        <f>'BAR BB| Open rates'!AR9*0.9*0.9</f>
        <v>16119</v>
      </c>
      <c r="AS9" s="84">
        <f>'BAR BB| Open rates'!AS9*0.9*0.9</f>
        <v>14499</v>
      </c>
      <c r="AT9" s="84">
        <f>'BAR BB| Open rates'!AT9*0.9*0.9</f>
        <v>16119</v>
      </c>
      <c r="AU9" s="84">
        <f>'BAR BB| Open rates'!AU9*0.9*0.9</f>
        <v>14499</v>
      </c>
      <c r="AV9" s="84">
        <f>'BAR BB| Open rates'!AV9*0.9*0.9</f>
        <v>14499</v>
      </c>
      <c r="AW9" s="84">
        <f>'BAR BB| Open rates'!AW9*0.9*0.9</f>
        <v>14499</v>
      </c>
      <c r="AX9" s="84">
        <f>'BAR BB| Open rates'!AX9*0.9*0.9</f>
        <v>9639</v>
      </c>
      <c r="AY9" s="84">
        <f>'BAR BB| Open rates'!AY9*0.9*0.9</f>
        <v>8019</v>
      </c>
    </row>
    <row r="10" spans="1:51" s="14" customFormat="1" ht="12" customHeight="1" x14ac:dyDescent="0.2">
      <c r="A10" s="33">
        <v>2</v>
      </c>
      <c r="B10" s="84">
        <f>'BAR BB| Open rates'!B10*0.9*0.9</f>
        <v>11502</v>
      </c>
      <c r="C10" s="84">
        <f>'BAR BB| Open rates'!C10*0.9*0.9</f>
        <v>11502</v>
      </c>
      <c r="D10" s="84">
        <f>'BAR BB| Open rates'!D10*0.9*0.9</f>
        <v>8262</v>
      </c>
      <c r="E10" s="84">
        <f>'BAR BB| Open rates'!E10*0.9*0.9</f>
        <v>7938</v>
      </c>
      <c r="F10" s="84">
        <f>'BAR BB| Open rates'!F10*0.9*0.9</f>
        <v>7938</v>
      </c>
      <c r="G10" s="84">
        <f>'BAR BB| Open rates'!G10*0.9*0.9</f>
        <v>8262</v>
      </c>
      <c r="H10" s="84">
        <f>'BAR BB| Open rates'!H10*0.9*0.9</f>
        <v>7938</v>
      </c>
      <c r="I10" s="84">
        <f>'BAR BB| Open rates'!I10*0.9*0.9</f>
        <v>8262</v>
      </c>
      <c r="J10" s="84">
        <f>'BAR BB| Open rates'!J10*0.9*0.9</f>
        <v>7938</v>
      </c>
      <c r="K10" s="84">
        <f>'BAR BB| Open rates'!K10*0.9*0.9</f>
        <v>8262</v>
      </c>
      <c r="L10" s="84">
        <f>'BAR BB| Open rates'!L10*0.9*0.9</f>
        <v>7938</v>
      </c>
      <c r="M10" s="84">
        <f>'BAR BB| Open rates'!M10*0.9*0.9</f>
        <v>8262</v>
      </c>
      <c r="N10" s="84">
        <f>'BAR BB| Open rates'!N10*0.9*0.9</f>
        <v>7209</v>
      </c>
      <c r="O10" s="84">
        <f>'BAR BB| Open rates'!O10*0.9*0.9</f>
        <v>7209</v>
      </c>
      <c r="P10" s="84">
        <f>'BAR BB| Open rates'!P10*0.9*0.9</f>
        <v>8262</v>
      </c>
      <c r="Q10" s="84">
        <f>'BAR BB| Open rates'!Q10*0.9*0.9</f>
        <v>11502</v>
      </c>
      <c r="R10" s="84">
        <f>'BAR BB| Open rates'!R10*0.9*0.9</f>
        <v>15552</v>
      </c>
      <c r="S10" s="84">
        <f>'BAR BB| Open rates'!S10*0.9*0.9</f>
        <v>24624</v>
      </c>
      <c r="T10" s="84">
        <f>'BAR BB| Open rates'!T10*0.9*0.9</f>
        <v>27054</v>
      </c>
      <c r="U10" s="84">
        <f>'BAR BB| Open rates'!U10*0.9*0.9</f>
        <v>31914</v>
      </c>
      <c r="V10" s="84">
        <f>'BAR BB| Open rates'!V10*0.9*0.9</f>
        <v>31914</v>
      </c>
      <c r="W10" s="84">
        <f>'BAR BB| Open rates'!W10*0.9*0.9</f>
        <v>31914</v>
      </c>
      <c r="X10" s="84">
        <f>'BAR BB| Open rates'!X10*0.9*0.9</f>
        <v>24624</v>
      </c>
      <c r="Y10" s="84">
        <f>'BAR BB| Open rates'!Y10*0.9*0.9</f>
        <v>15714</v>
      </c>
      <c r="Z10" s="84">
        <f>'BAR BB| Open rates'!Z10*0.9*0.9</f>
        <v>15714</v>
      </c>
      <c r="AA10" s="84">
        <f>'BAR BB| Open rates'!AA10*0.9*0.9</f>
        <v>15714</v>
      </c>
      <c r="AB10" s="84">
        <f>'BAR BB| Open rates'!AB10*0.9*0.9</f>
        <v>15714</v>
      </c>
      <c r="AC10" s="84">
        <f>'BAR BB| Open rates'!AC10*0.9*0.9</f>
        <v>17334</v>
      </c>
      <c r="AD10" s="84">
        <f>'BAR BB| Open rates'!AD10*0.9*0.9</f>
        <v>19764</v>
      </c>
      <c r="AE10" s="84">
        <f>'BAR BB| Open rates'!AE10*0.9*0.9</f>
        <v>17334</v>
      </c>
      <c r="AF10" s="84">
        <f>'BAR BB| Open rates'!AF10*0.9*0.9</f>
        <v>19764</v>
      </c>
      <c r="AG10" s="84">
        <f>'BAR BB| Open rates'!AG10*0.9*0.9</f>
        <v>19764</v>
      </c>
      <c r="AH10" s="84">
        <f>'BAR BB| Open rates'!AH10*0.9*0.9</f>
        <v>17334</v>
      </c>
      <c r="AI10" s="84">
        <f>'BAR BB| Open rates'!AI10*0.9*0.9</f>
        <v>17334</v>
      </c>
      <c r="AJ10" s="84">
        <f>'BAR BB| Open rates'!AJ10*0.9*0.9</f>
        <v>17334</v>
      </c>
      <c r="AK10" s="84">
        <f>'BAR BB| Open rates'!AK10*0.9*0.9</f>
        <v>19764</v>
      </c>
      <c r="AL10" s="84">
        <f>'BAR BB| Open rates'!AL10*0.9*0.9</f>
        <v>17334</v>
      </c>
      <c r="AM10" s="84">
        <f>'BAR BB| Open rates'!AM10*0.9*0.9</f>
        <v>27054</v>
      </c>
      <c r="AN10" s="84">
        <f>'BAR BB| Open rates'!AN10*0.9*0.9</f>
        <v>28350</v>
      </c>
      <c r="AO10" s="84">
        <f>'BAR BB| Open rates'!AO10*0.9*0.9</f>
        <v>28350</v>
      </c>
      <c r="AP10" s="84">
        <f>'BAR BB| Open rates'!AP10*0.9*0.9</f>
        <v>28350</v>
      </c>
      <c r="AQ10" s="84">
        <f>'BAR BB| Open rates'!AQ10*0.9*0.9</f>
        <v>17334</v>
      </c>
      <c r="AR10" s="84">
        <f>'BAR BB| Open rates'!AR10*0.9*0.9</f>
        <v>17334</v>
      </c>
      <c r="AS10" s="84">
        <f>'BAR BB| Open rates'!AS10*0.9*0.9</f>
        <v>15714</v>
      </c>
      <c r="AT10" s="84">
        <f>'BAR BB| Open rates'!AT10*0.9*0.9</f>
        <v>17334</v>
      </c>
      <c r="AU10" s="84">
        <f>'BAR BB| Open rates'!AU10*0.9*0.9</f>
        <v>15714</v>
      </c>
      <c r="AV10" s="84">
        <f>'BAR BB| Open rates'!AV10*0.9*0.9</f>
        <v>15714</v>
      </c>
      <c r="AW10" s="84">
        <f>'BAR BB| Open rates'!AW10*0.9*0.9</f>
        <v>15714</v>
      </c>
      <c r="AX10" s="84">
        <f>'BAR BB| Open rates'!AX10*0.9*0.9</f>
        <v>10854</v>
      </c>
      <c r="AY10" s="84">
        <f>'BAR BB| Open rates'!AY10*0.9*0.9</f>
        <v>9234</v>
      </c>
    </row>
    <row r="11" spans="1:51"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row>
    <row r="12" spans="1:51" s="14" customFormat="1" ht="12" customHeight="1" x14ac:dyDescent="0.2">
      <c r="A12" s="33">
        <v>1</v>
      </c>
      <c r="B12" s="84">
        <f>'BAR BB| Open rates'!B12*0.9*0.9</f>
        <v>11259</v>
      </c>
      <c r="C12" s="84">
        <f>'BAR BB| Open rates'!C12*0.9*0.9</f>
        <v>11259</v>
      </c>
      <c r="D12" s="84">
        <f>'BAR BB| Open rates'!D12*0.9*0.9</f>
        <v>8019</v>
      </c>
      <c r="E12" s="84">
        <f>'BAR BB| Open rates'!E12*0.9*0.9</f>
        <v>7695</v>
      </c>
      <c r="F12" s="84">
        <f>'BAR BB| Open rates'!F12*0.9*0.9</f>
        <v>7695</v>
      </c>
      <c r="G12" s="84">
        <f>'BAR BB| Open rates'!G12*0.9*0.9</f>
        <v>8019</v>
      </c>
      <c r="H12" s="84">
        <f>'BAR BB| Open rates'!H12*0.9*0.9</f>
        <v>7695</v>
      </c>
      <c r="I12" s="84">
        <f>'BAR BB| Open rates'!I12*0.9*0.9</f>
        <v>8019</v>
      </c>
      <c r="J12" s="84">
        <f>'BAR BB| Open rates'!J12*0.9*0.9</f>
        <v>7695</v>
      </c>
      <c r="K12" s="84">
        <f>'BAR BB| Open rates'!K12*0.9*0.9</f>
        <v>8019</v>
      </c>
      <c r="L12" s="84">
        <f>'BAR BB| Open rates'!L12*0.9*0.9</f>
        <v>7695</v>
      </c>
      <c r="M12" s="84">
        <f>'BAR BB| Open rates'!M12*0.9*0.9</f>
        <v>8019</v>
      </c>
      <c r="N12" s="84">
        <f>'BAR BB| Open rates'!N12*0.9*0.9</f>
        <v>6966</v>
      </c>
      <c r="O12" s="84">
        <f>'BAR BB| Open rates'!O12*0.9*0.9</f>
        <v>6966</v>
      </c>
      <c r="P12" s="84">
        <f>'BAR BB| Open rates'!P12*0.9*0.9</f>
        <v>8019</v>
      </c>
      <c r="Q12" s="84">
        <f>'BAR BB| Open rates'!Q12*0.9*0.9</f>
        <v>11259</v>
      </c>
      <c r="R12" s="84">
        <f>'BAR BB| Open rates'!R12*0.9*0.9</f>
        <v>15309</v>
      </c>
      <c r="S12" s="84">
        <f>'BAR BB| Open rates'!S12*0.9*0.9</f>
        <v>25029</v>
      </c>
      <c r="T12" s="84">
        <f>'BAR BB| Open rates'!T12*0.9*0.9</f>
        <v>27459</v>
      </c>
      <c r="U12" s="84">
        <f>'BAR BB| Open rates'!U12*0.9*0.9</f>
        <v>32319</v>
      </c>
      <c r="V12" s="84">
        <f>'BAR BB| Open rates'!V12*0.9*0.9</f>
        <v>32319</v>
      </c>
      <c r="W12" s="84">
        <f>'BAR BB| Open rates'!W12*0.9*0.9</f>
        <v>32319</v>
      </c>
      <c r="X12" s="84">
        <f>'BAR BB| Open rates'!X12*0.9*0.9</f>
        <v>25029</v>
      </c>
      <c r="Y12" s="84">
        <f>'BAR BB| Open rates'!Y12*0.9*0.9</f>
        <v>16119</v>
      </c>
      <c r="Z12" s="84">
        <f>'BAR BB| Open rates'!Z12*0.9*0.9</f>
        <v>15309</v>
      </c>
      <c r="AA12" s="84">
        <f>'BAR BB| Open rates'!AA12*0.9*0.9</f>
        <v>15309</v>
      </c>
      <c r="AB12" s="84">
        <f>'BAR BB| Open rates'!AB12*0.9*0.9</f>
        <v>15309</v>
      </c>
      <c r="AC12" s="84">
        <f>'BAR BB| Open rates'!AC12*0.9*0.9</f>
        <v>16929</v>
      </c>
      <c r="AD12" s="84">
        <f>'BAR BB| Open rates'!AD12*0.9*0.9</f>
        <v>19359</v>
      </c>
      <c r="AE12" s="84">
        <f>'BAR BB| Open rates'!AE12*0.9*0.9</f>
        <v>16929</v>
      </c>
      <c r="AF12" s="84">
        <f>'BAR BB| Open rates'!AF12*0.9*0.9</f>
        <v>19359</v>
      </c>
      <c r="AG12" s="84">
        <f>'BAR BB| Open rates'!AG12*0.9*0.9</f>
        <v>19359</v>
      </c>
      <c r="AH12" s="84">
        <f>'BAR BB| Open rates'!AH12*0.9*0.9</f>
        <v>16929</v>
      </c>
      <c r="AI12" s="84">
        <f>'BAR BB| Open rates'!AI12*0.9*0.9</f>
        <v>16929</v>
      </c>
      <c r="AJ12" s="84">
        <f>'BAR BB| Open rates'!AJ12*0.9*0.9</f>
        <v>16929</v>
      </c>
      <c r="AK12" s="84">
        <f>'BAR BB| Open rates'!AK12*0.9*0.9</f>
        <v>19359</v>
      </c>
      <c r="AL12" s="84">
        <f>'BAR BB| Open rates'!AL12*0.9*0.9</f>
        <v>16929</v>
      </c>
      <c r="AM12" s="84">
        <f>'BAR BB| Open rates'!AM12*0.9*0.9</f>
        <v>26649</v>
      </c>
      <c r="AN12" s="84">
        <f>'BAR BB| Open rates'!AN12*0.9*0.9</f>
        <v>27945</v>
      </c>
      <c r="AO12" s="84">
        <f>'BAR BB| Open rates'!AO12*0.9*0.9</f>
        <v>27945</v>
      </c>
      <c r="AP12" s="84">
        <f>'BAR BB| Open rates'!AP12*0.9*0.9</f>
        <v>27945</v>
      </c>
      <c r="AQ12" s="84">
        <f>'BAR BB| Open rates'!AQ12*0.9*0.9</f>
        <v>16929</v>
      </c>
      <c r="AR12" s="84">
        <f>'BAR BB| Open rates'!AR12*0.9*0.9</f>
        <v>16929</v>
      </c>
      <c r="AS12" s="84">
        <f>'BAR BB| Open rates'!AS12*0.9*0.9</f>
        <v>15309</v>
      </c>
      <c r="AT12" s="84">
        <f>'BAR BB| Open rates'!AT12*0.9*0.9</f>
        <v>16929</v>
      </c>
      <c r="AU12" s="84">
        <f>'BAR BB| Open rates'!AU12*0.9*0.9</f>
        <v>15309</v>
      </c>
      <c r="AV12" s="84">
        <f>'BAR BB| Open rates'!AV12*0.9*0.9</f>
        <v>15309</v>
      </c>
      <c r="AW12" s="84">
        <f>'BAR BB| Open rates'!AW12*0.9*0.9</f>
        <v>15309</v>
      </c>
      <c r="AX12" s="84">
        <f>'BAR BB| Open rates'!AX12*0.9*0.9</f>
        <v>10449</v>
      </c>
      <c r="AY12" s="84">
        <f>'BAR BB| Open rates'!AY12*0.9*0.9</f>
        <v>8829</v>
      </c>
    </row>
    <row r="13" spans="1:51" s="14" customFormat="1" ht="12" customHeight="1" x14ac:dyDescent="0.2">
      <c r="A13" s="33">
        <v>2</v>
      </c>
      <c r="B13" s="84">
        <f>'BAR BB| Open rates'!B13*0.9*0.9</f>
        <v>12312</v>
      </c>
      <c r="C13" s="84">
        <f>'BAR BB| Open rates'!C13*0.9*0.9</f>
        <v>12312</v>
      </c>
      <c r="D13" s="84">
        <f>'BAR BB| Open rates'!D13*0.9*0.9</f>
        <v>9072</v>
      </c>
      <c r="E13" s="84">
        <f>'BAR BB| Open rates'!E13*0.9*0.9</f>
        <v>8748</v>
      </c>
      <c r="F13" s="84">
        <f>'BAR BB| Open rates'!F13*0.9*0.9</f>
        <v>8748</v>
      </c>
      <c r="G13" s="84">
        <f>'BAR BB| Open rates'!G13*0.9*0.9</f>
        <v>9072</v>
      </c>
      <c r="H13" s="84">
        <f>'BAR BB| Open rates'!H13*0.9*0.9</f>
        <v>8748</v>
      </c>
      <c r="I13" s="84">
        <f>'BAR BB| Open rates'!I13*0.9*0.9</f>
        <v>9072</v>
      </c>
      <c r="J13" s="84">
        <f>'BAR BB| Open rates'!J13*0.9*0.9</f>
        <v>8748</v>
      </c>
      <c r="K13" s="84">
        <f>'BAR BB| Open rates'!K13*0.9*0.9</f>
        <v>9072</v>
      </c>
      <c r="L13" s="84">
        <f>'BAR BB| Open rates'!L13*0.9*0.9</f>
        <v>8748</v>
      </c>
      <c r="M13" s="84">
        <f>'BAR BB| Open rates'!M13*0.9*0.9</f>
        <v>9072</v>
      </c>
      <c r="N13" s="84">
        <f>'BAR BB| Open rates'!N13*0.9*0.9</f>
        <v>8019</v>
      </c>
      <c r="O13" s="84">
        <f>'BAR BB| Open rates'!O13*0.9*0.9</f>
        <v>8019</v>
      </c>
      <c r="P13" s="84">
        <f>'BAR BB| Open rates'!P13*0.9*0.9</f>
        <v>9072</v>
      </c>
      <c r="Q13" s="84">
        <f>'BAR BB| Open rates'!Q13*0.9*0.9</f>
        <v>12312</v>
      </c>
      <c r="R13" s="84">
        <f>'BAR BB| Open rates'!R13*0.9*0.9</f>
        <v>16362</v>
      </c>
      <c r="S13" s="84">
        <f>'BAR BB| Open rates'!S13*0.9*0.9</f>
        <v>26244</v>
      </c>
      <c r="T13" s="84">
        <f>'BAR BB| Open rates'!T13*0.9*0.9</f>
        <v>28674</v>
      </c>
      <c r="U13" s="84">
        <f>'BAR BB| Open rates'!U13*0.9*0.9</f>
        <v>33534</v>
      </c>
      <c r="V13" s="84">
        <f>'BAR BB| Open rates'!V13*0.9*0.9</f>
        <v>33534</v>
      </c>
      <c r="W13" s="84">
        <f>'BAR BB| Open rates'!W13*0.9*0.9</f>
        <v>33534</v>
      </c>
      <c r="X13" s="84">
        <f>'BAR BB| Open rates'!X13*0.9*0.9</f>
        <v>26244</v>
      </c>
      <c r="Y13" s="84">
        <f>'BAR BB| Open rates'!Y13*0.9*0.9</f>
        <v>17334</v>
      </c>
      <c r="Z13" s="84">
        <f>'BAR BB| Open rates'!Z13*0.9*0.9</f>
        <v>16524</v>
      </c>
      <c r="AA13" s="84">
        <f>'BAR BB| Open rates'!AA13*0.9*0.9</f>
        <v>16524</v>
      </c>
      <c r="AB13" s="84">
        <f>'BAR BB| Open rates'!AB13*0.9*0.9</f>
        <v>16524</v>
      </c>
      <c r="AC13" s="84">
        <f>'BAR BB| Open rates'!AC13*0.9*0.9</f>
        <v>18144</v>
      </c>
      <c r="AD13" s="84">
        <f>'BAR BB| Open rates'!AD13*0.9*0.9</f>
        <v>20574</v>
      </c>
      <c r="AE13" s="84">
        <f>'BAR BB| Open rates'!AE13*0.9*0.9</f>
        <v>18144</v>
      </c>
      <c r="AF13" s="84">
        <f>'BAR BB| Open rates'!AF13*0.9*0.9</f>
        <v>20574</v>
      </c>
      <c r="AG13" s="84">
        <f>'BAR BB| Open rates'!AG13*0.9*0.9</f>
        <v>20574</v>
      </c>
      <c r="AH13" s="84">
        <f>'BAR BB| Open rates'!AH13*0.9*0.9</f>
        <v>18144</v>
      </c>
      <c r="AI13" s="84">
        <f>'BAR BB| Open rates'!AI13*0.9*0.9</f>
        <v>18144</v>
      </c>
      <c r="AJ13" s="84">
        <f>'BAR BB| Open rates'!AJ13*0.9*0.9</f>
        <v>18144</v>
      </c>
      <c r="AK13" s="84">
        <f>'BAR BB| Open rates'!AK13*0.9*0.9</f>
        <v>20574</v>
      </c>
      <c r="AL13" s="84">
        <f>'BAR BB| Open rates'!AL13*0.9*0.9</f>
        <v>18144</v>
      </c>
      <c r="AM13" s="84">
        <f>'BAR BB| Open rates'!AM13*0.9*0.9</f>
        <v>27864</v>
      </c>
      <c r="AN13" s="84">
        <f>'BAR BB| Open rates'!AN13*0.9*0.9</f>
        <v>29160</v>
      </c>
      <c r="AO13" s="84">
        <f>'BAR BB| Open rates'!AO13*0.9*0.9</f>
        <v>29160</v>
      </c>
      <c r="AP13" s="84">
        <f>'BAR BB| Open rates'!AP13*0.9*0.9</f>
        <v>29160</v>
      </c>
      <c r="AQ13" s="84">
        <f>'BAR BB| Open rates'!AQ13*0.9*0.9</f>
        <v>18144</v>
      </c>
      <c r="AR13" s="84">
        <f>'BAR BB| Open rates'!AR13*0.9*0.9</f>
        <v>18144</v>
      </c>
      <c r="AS13" s="84">
        <f>'BAR BB| Open rates'!AS13*0.9*0.9</f>
        <v>16524</v>
      </c>
      <c r="AT13" s="84">
        <f>'BAR BB| Open rates'!AT13*0.9*0.9</f>
        <v>18144</v>
      </c>
      <c r="AU13" s="84">
        <f>'BAR BB| Open rates'!AU13*0.9*0.9</f>
        <v>16524</v>
      </c>
      <c r="AV13" s="84">
        <f>'BAR BB| Open rates'!AV13*0.9*0.9</f>
        <v>16524</v>
      </c>
      <c r="AW13" s="84">
        <f>'BAR BB| Open rates'!AW13*0.9*0.9</f>
        <v>16524</v>
      </c>
      <c r="AX13" s="84">
        <f>'BAR BB| Open rates'!AX13*0.9*0.9</f>
        <v>11664</v>
      </c>
      <c r="AY13" s="84">
        <f>'BAR BB| Open rates'!AY13*0.9*0.9</f>
        <v>10044</v>
      </c>
    </row>
    <row r="14" spans="1:51"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row>
    <row r="15" spans="1:51" s="14" customFormat="1" ht="12" customHeight="1" x14ac:dyDescent="0.2">
      <c r="A15" s="42" t="s">
        <v>159</v>
      </c>
      <c r="B15" s="84">
        <f>'BAR BB| Open rates'!B15*0.9*0.9</f>
        <v>14175</v>
      </c>
      <c r="C15" s="84">
        <f>'BAR BB| Open rates'!C15*0.9*0.9</f>
        <v>14175</v>
      </c>
      <c r="D15" s="84">
        <f>'BAR BB| Open rates'!D15*0.9*0.9</f>
        <v>10935</v>
      </c>
      <c r="E15" s="84">
        <f>'BAR BB| Open rates'!E15*0.9*0.9</f>
        <v>10611</v>
      </c>
      <c r="F15" s="84">
        <f>'BAR BB| Open rates'!F15*0.9*0.9</f>
        <v>10611</v>
      </c>
      <c r="G15" s="84">
        <f>'BAR BB| Open rates'!G15*0.9*0.9</f>
        <v>10935</v>
      </c>
      <c r="H15" s="84">
        <f>'BAR BB| Open rates'!H15*0.9*0.9</f>
        <v>10611</v>
      </c>
      <c r="I15" s="84">
        <f>'BAR BB| Open rates'!I15*0.9*0.9</f>
        <v>10935</v>
      </c>
      <c r="J15" s="84">
        <f>'BAR BB| Open rates'!J15*0.9*0.9</f>
        <v>10611</v>
      </c>
      <c r="K15" s="84">
        <f>'BAR BB| Open rates'!K15*0.9*0.9</f>
        <v>10935</v>
      </c>
      <c r="L15" s="84">
        <f>'BAR BB| Open rates'!L15*0.9*0.9</f>
        <v>10611</v>
      </c>
      <c r="M15" s="84">
        <f>'BAR BB| Open rates'!M15*0.9*0.9</f>
        <v>10935</v>
      </c>
      <c r="N15" s="84">
        <f>'BAR BB| Open rates'!N15*0.9*0.9</f>
        <v>9882</v>
      </c>
      <c r="O15" s="84">
        <f>'BAR BB| Open rates'!O15*0.9*0.9</f>
        <v>9882</v>
      </c>
      <c r="P15" s="84">
        <f>'BAR BB| Open rates'!P15*0.9*0.9</f>
        <v>10935</v>
      </c>
      <c r="Q15" s="84">
        <f>'BAR BB| Open rates'!Q15*0.9*0.9</f>
        <v>14175</v>
      </c>
      <c r="R15" s="84">
        <f>'BAR BB| Open rates'!R15*0.9*0.9</f>
        <v>18225</v>
      </c>
      <c r="S15" s="84">
        <f>'BAR BB| Open rates'!S15*0.9*0.9</f>
        <v>31509</v>
      </c>
      <c r="T15" s="84">
        <f>'BAR BB| Open rates'!T15*0.9*0.9</f>
        <v>33939</v>
      </c>
      <c r="U15" s="84">
        <f>'BAR BB| Open rates'!U15*0.9*0.9</f>
        <v>38799</v>
      </c>
      <c r="V15" s="84">
        <f>'BAR BB| Open rates'!V15*0.9*0.9</f>
        <v>38799</v>
      </c>
      <c r="W15" s="84">
        <f>'BAR BB| Open rates'!W15*0.9*0.9</f>
        <v>38799</v>
      </c>
      <c r="X15" s="84">
        <f>'BAR BB| Open rates'!X15*0.9*0.9</f>
        <v>31509</v>
      </c>
      <c r="Y15" s="84">
        <f>'BAR BB| Open rates'!Y15*0.9*0.9</f>
        <v>22599</v>
      </c>
      <c r="Z15" s="84">
        <f>'BAR BB| Open rates'!Z15*0.9*0.9</f>
        <v>16605</v>
      </c>
      <c r="AA15" s="84">
        <f>'BAR BB| Open rates'!AA15*0.9*0.9</f>
        <v>16605</v>
      </c>
      <c r="AB15" s="84">
        <f>'BAR BB| Open rates'!AB15*0.9*0.9</f>
        <v>16605</v>
      </c>
      <c r="AC15" s="84">
        <f>'BAR BB| Open rates'!AC15*0.9*0.9</f>
        <v>18225</v>
      </c>
      <c r="AD15" s="84">
        <f>'BAR BB| Open rates'!AD15*0.9*0.9</f>
        <v>20655</v>
      </c>
      <c r="AE15" s="84">
        <f>'BAR BB| Open rates'!AE15*0.9*0.9</f>
        <v>18225</v>
      </c>
      <c r="AF15" s="84">
        <f>'BAR BB| Open rates'!AF15*0.9*0.9</f>
        <v>20655</v>
      </c>
      <c r="AG15" s="84">
        <f>'BAR BB| Open rates'!AG15*0.9*0.9</f>
        <v>20655</v>
      </c>
      <c r="AH15" s="84">
        <f>'BAR BB| Open rates'!AH15*0.9*0.9</f>
        <v>18225</v>
      </c>
      <c r="AI15" s="84">
        <f>'BAR BB| Open rates'!AI15*0.9*0.9</f>
        <v>23895</v>
      </c>
      <c r="AJ15" s="84">
        <f>'BAR BB| Open rates'!AJ15*0.9*0.9</f>
        <v>23895</v>
      </c>
      <c r="AK15" s="84">
        <f>'BAR BB| Open rates'!AK15*0.9*0.9</f>
        <v>26325</v>
      </c>
      <c r="AL15" s="84">
        <f>'BAR BB| Open rates'!AL15*0.9*0.9</f>
        <v>23895</v>
      </c>
      <c r="AM15" s="84">
        <f>'BAR BB| Open rates'!AM15*0.9*0.9</f>
        <v>33615</v>
      </c>
      <c r="AN15" s="84">
        <f>'BAR BB| Open rates'!AN15*0.9*0.9</f>
        <v>34911</v>
      </c>
      <c r="AO15" s="84">
        <f>'BAR BB| Open rates'!AO15*0.9*0.9</f>
        <v>34911</v>
      </c>
      <c r="AP15" s="84">
        <f>'BAR BB| Open rates'!AP15*0.9*0.9</f>
        <v>34911</v>
      </c>
      <c r="AQ15" s="84">
        <f>'BAR BB| Open rates'!AQ15*0.9*0.9</f>
        <v>18225</v>
      </c>
      <c r="AR15" s="84">
        <f>'BAR BB| Open rates'!AR15*0.9*0.9</f>
        <v>18225</v>
      </c>
      <c r="AS15" s="84">
        <f>'BAR BB| Open rates'!AS15*0.9*0.9</f>
        <v>16605</v>
      </c>
      <c r="AT15" s="84">
        <f>'BAR BB| Open rates'!AT15*0.9*0.9</f>
        <v>18225</v>
      </c>
      <c r="AU15" s="84">
        <f>'BAR BB| Open rates'!AU15*0.9*0.9</f>
        <v>16605</v>
      </c>
      <c r="AV15" s="84">
        <f>'BAR BB| Open rates'!AV15*0.9*0.9</f>
        <v>16605</v>
      </c>
      <c r="AW15" s="84">
        <f>'BAR BB| Open rates'!AW15*0.9*0.9</f>
        <v>16605</v>
      </c>
      <c r="AX15" s="84">
        <f>'BAR BB| Open rates'!AX15*0.9*0.9</f>
        <v>11745</v>
      </c>
      <c r="AY15" s="84">
        <f>'BAR BB| Open rates'!AY15*0.9*0.9</f>
        <v>10125</v>
      </c>
    </row>
    <row r="16" spans="1:51" s="14" customFormat="1" ht="12" customHeight="1" x14ac:dyDescent="0.2">
      <c r="A16" s="33" t="s">
        <v>160</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row>
    <row r="17" spans="1:51" s="14" customFormat="1" ht="12" customHeight="1" x14ac:dyDescent="0.2">
      <c r="A17" s="42" t="s">
        <v>159</v>
      </c>
      <c r="B17" s="84">
        <f>'BAR BB| Open rates'!B17*0.9*0.9</f>
        <v>14580</v>
      </c>
      <c r="C17" s="84">
        <f>'BAR BB| Open rates'!C17*0.9*0.9</f>
        <v>14580</v>
      </c>
      <c r="D17" s="84">
        <f>'BAR BB| Open rates'!D17*0.9*0.9</f>
        <v>11340</v>
      </c>
      <c r="E17" s="84">
        <f>'BAR BB| Open rates'!E17*0.9*0.9</f>
        <v>11016</v>
      </c>
      <c r="F17" s="84">
        <f>'BAR BB| Open rates'!F17*0.9*0.9</f>
        <v>11016</v>
      </c>
      <c r="G17" s="84">
        <f>'BAR BB| Open rates'!G17*0.9*0.9</f>
        <v>11340</v>
      </c>
      <c r="H17" s="84">
        <f>'BAR BB| Open rates'!H17*0.9*0.9</f>
        <v>11016</v>
      </c>
      <c r="I17" s="84">
        <f>'BAR BB| Open rates'!I17*0.9*0.9</f>
        <v>11340</v>
      </c>
      <c r="J17" s="84">
        <f>'BAR BB| Open rates'!J17*0.9*0.9</f>
        <v>11016</v>
      </c>
      <c r="K17" s="84">
        <f>'BAR BB| Open rates'!K17*0.9*0.9</f>
        <v>11340</v>
      </c>
      <c r="L17" s="84">
        <f>'BAR BB| Open rates'!L17*0.9*0.9</f>
        <v>11016</v>
      </c>
      <c r="M17" s="84">
        <f>'BAR BB| Open rates'!M17*0.9*0.9</f>
        <v>11340</v>
      </c>
      <c r="N17" s="84">
        <f>'BAR BB| Open rates'!N17*0.9*0.9</f>
        <v>10287</v>
      </c>
      <c r="O17" s="84">
        <f>'BAR BB| Open rates'!O17*0.9*0.9</f>
        <v>10287</v>
      </c>
      <c r="P17" s="84">
        <f>'BAR BB| Open rates'!P17*0.9*0.9</f>
        <v>11340</v>
      </c>
      <c r="Q17" s="84">
        <f>'BAR BB| Open rates'!Q17*0.9*0.9</f>
        <v>14580</v>
      </c>
      <c r="R17" s="84">
        <f>'BAR BB| Open rates'!R17*0.9*0.9</f>
        <v>18630</v>
      </c>
      <c r="S17" s="84">
        <f>'BAR BB| Open rates'!S17*0.9*0.9</f>
        <v>33129</v>
      </c>
      <c r="T17" s="84">
        <f>'BAR BB| Open rates'!T17*0.9*0.9</f>
        <v>35559</v>
      </c>
      <c r="U17" s="84">
        <f>'BAR BB| Open rates'!U17*0.9*0.9</f>
        <v>40419</v>
      </c>
      <c r="V17" s="84">
        <f>'BAR BB| Open rates'!V17*0.9*0.9</f>
        <v>40419</v>
      </c>
      <c r="W17" s="84">
        <f>'BAR BB| Open rates'!W17*0.9*0.9</f>
        <v>40419</v>
      </c>
      <c r="X17" s="84">
        <f>'BAR BB| Open rates'!X17*0.9*0.9</f>
        <v>33129</v>
      </c>
      <c r="Y17" s="84">
        <f>'BAR BB| Open rates'!Y17*0.9*0.9</f>
        <v>24219</v>
      </c>
      <c r="Z17" s="84">
        <f>'BAR BB| Open rates'!Z17*0.9*0.9</f>
        <v>18225</v>
      </c>
      <c r="AA17" s="84">
        <f>'BAR BB| Open rates'!AA17*0.9*0.9</f>
        <v>18225</v>
      </c>
      <c r="AB17" s="84">
        <f>'BAR BB| Open rates'!AB17*0.9*0.9</f>
        <v>18225</v>
      </c>
      <c r="AC17" s="84">
        <f>'BAR BB| Open rates'!AC17*0.9*0.9</f>
        <v>19845</v>
      </c>
      <c r="AD17" s="84">
        <f>'BAR BB| Open rates'!AD17*0.9*0.9</f>
        <v>22275</v>
      </c>
      <c r="AE17" s="84">
        <f>'BAR BB| Open rates'!AE17*0.9*0.9</f>
        <v>19845</v>
      </c>
      <c r="AF17" s="84">
        <f>'BAR BB| Open rates'!AF17*0.9*0.9</f>
        <v>22275</v>
      </c>
      <c r="AG17" s="84">
        <f>'BAR BB| Open rates'!AG17*0.9*0.9</f>
        <v>22275</v>
      </c>
      <c r="AH17" s="84">
        <f>'BAR BB| Open rates'!AH17*0.9*0.9</f>
        <v>19845</v>
      </c>
      <c r="AI17" s="84">
        <f>'BAR BB| Open rates'!AI17*0.9*0.9</f>
        <v>25515</v>
      </c>
      <c r="AJ17" s="84">
        <f>'BAR BB| Open rates'!AJ17*0.9*0.9</f>
        <v>25515</v>
      </c>
      <c r="AK17" s="84">
        <f>'BAR BB| Open rates'!AK17*0.9*0.9</f>
        <v>27945</v>
      </c>
      <c r="AL17" s="84">
        <f>'BAR BB| Open rates'!AL17*0.9*0.9</f>
        <v>25515</v>
      </c>
      <c r="AM17" s="84">
        <f>'BAR BB| Open rates'!AM17*0.9*0.9</f>
        <v>35235</v>
      </c>
      <c r="AN17" s="84">
        <f>'BAR BB| Open rates'!AN17*0.9*0.9</f>
        <v>36531</v>
      </c>
      <c r="AO17" s="84">
        <f>'BAR BB| Open rates'!AO17*0.9*0.9</f>
        <v>36531</v>
      </c>
      <c r="AP17" s="84">
        <f>'BAR BB| Open rates'!AP17*0.9*0.9</f>
        <v>36531</v>
      </c>
      <c r="AQ17" s="84">
        <f>'BAR BB| Open rates'!AQ17*0.9*0.9</f>
        <v>19845</v>
      </c>
      <c r="AR17" s="84">
        <f>'BAR BB| Open rates'!AR17*0.9*0.9</f>
        <v>19845</v>
      </c>
      <c r="AS17" s="84">
        <f>'BAR BB| Open rates'!AS17*0.9*0.9</f>
        <v>18225</v>
      </c>
      <c r="AT17" s="84">
        <f>'BAR BB| Open rates'!AT17*0.9*0.9</f>
        <v>19845</v>
      </c>
      <c r="AU17" s="84">
        <f>'BAR BB| Open rates'!AU17*0.9*0.9</f>
        <v>18225</v>
      </c>
      <c r="AV17" s="84">
        <f>'BAR BB| Open rates'!AV17*0.9*0.9</f>
        <v>18225</v>
      </c>
      <c r="AW17" s="84">
        <f>'BAR BB| Open rates'!AW17*0.9*0.9</f>
        <v>18225</v>
      </c>
      <c r="AX17" s="84">
        <f>'BAR BB| Open rates'!AX17*0.9*0.9</f>
        <v>13365</v>
      </c>
      <c r="AY17" s="84">
        <f>'BAR BB| Open rates'!AY17*0.9*0.9</f>
        <v>11745</v>
      </c>
    </row>
    <row r="18" spans="1:51" s="14" customFormat="1" ht="12" customHeight="1" x14ac:dyDescent="0.2">
      <c r="A18" s="33" t="s">
        <v>56</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row>
    <row r="19" spans="1:51" s="14" customFormat="1" ht="12" customHeight="1" x14ac:dyDescent="0.2">
      <c r="A19" s="42" t="s">
        <v>8</v>
      </c>
      <c r="B19" s="84">
        <f>'BAR BB| Open rates'!B19*0.9*0.9</f>
        <v>16119</v>
      </c>
      <c r="C19" s="84">
        <f>'BAR BB| Open rates'!C19*0.9*0.9</f>
        <v>16119</v>
      </c>
      <c r="D19" s="84">
        <f>'BAR BB| Open rates'!D19*0.9*0.9</f>
        <v>12879</v>
      </c>
      <c r="E19" s="84">
        <f>'BAR BB| Open rates'!E19*0.9*0.9</f>
        <v>12555</v>
      </c>
      <c r="F19" s="84">
        <f>'BAR BB| Open rates'!F19*0.9*0.9</f>
        <v>12555</v>
      </c>
      <c r="G19" s="84">
        <f>'BAR BB| Open rates'!G19*0.9*0.9</f>
        <v>12879</v>
      </c>
      <c r="H19" s="84">
        <f>'BAR BB| Open rates'!H19*0.9*0.9</f>
        <v>12555</v>
      </c>
      <c r="I19" s="84">
        <f>'BAR BB| Open rates'!I19*0.9*0.9</f>
        <v>12879</v>
      </c>
      <c r="J19" s="84">
        <f>'BAR BB| Open rates'!J19*0.9*0.9</f>
        <v>12555</v>
      </c>
      <c r="K19" s="84">
        <f>'BAR BB| Open rates'!K19*0.9*0.9</f>
        <v>12879</v>
      </c>
      <c r="L19" s="84">
        <f>'BAR BB| Open rates'!L19*0.9*0.9</f>
        <v>12555</v>
      </c>
      <c r="M19" s="84">
        <f>'BAR BB| Open rates'!M19*0.9*0.9</f>
        <v>12879</v>
      </c>
      <c r="N19" s="84">
        <f>'BAR BB| Open rates'!N19*0.9*0.9</f>
        <v>11826</v>
      </c>
      <c r="O19" s="84">
        <f>'BAR BB| Open rates'!O19*0.9*0.9</f>
        <v>11826</v>
      </c>
      <c r="P19" s="84">
        <f>'BAR BB| Open rates'!P19*0.9*0.9</f>
        <v>12879</v>
      </c>
      <c r="Q19" s="84">
        <f>'BAR BB| Open rates'!Q19*0.9*0.9</f>
        <v>16119</v>
      </c>
      <c r="R19" s="84">
        <f>'BAR BB| Open rates'!R19*0.9*0.9</f>
        <v>20169</v>
      </c>
      <c r="S19" s="84">
        <f>'BAR BB| Open rates'!S19*0.9*0.9</f>
        <v>54189</v>
      </c>
      <c r="T19" s="84">
        <f>'BAR BB| Open rates'!T19*0.9*0.9</f>
        <v>56619</v>
      </c>
      <c r="U19" s="84">
        <f>'BAR BB| Open rates'!U19*0.9*0.9</f>
        <v>61479</v>
      </c>
      <c r="V19" s="84">
        <f>'BAR BB| Open rates'!V19*0.9*0.9</f>
        <v>61479</v>
      </c>
      <c r="W19" s="84">
        <f>'BAR BB| Open rates'!W19*0.9*0.9</f>
        <v>61479</v>
      </c>
      <c r="X19" s="84">
        <f>'BAR BB| Open rates'!X19*0.9*0.9</f>
        <v>54189</v>
      </c>
      <c r="Y19" s="84">
        <f>'BAR BB| Open rates'!Y19*0.9*0.9</f>
        <v>45279</v>
      </c>
      <c r="Z19" s="84">
        <f>'BAR BB| Open rates'!Z19*0.9*0.9</f>
        <v>29079</v>
      </c>
      <c r="AA19" s="84">
        <f>'BAR BB| Open rates'!AA19*0.9*0.9</f>
        <v>29079</v>
      </c>
      <c r="AB19" s="84">
        <f>'BAR BB| Open rates'!AB19*0.9*0.9</f>
        <v>29079</v>
      </c>
      <c r="AC19" s="84">
        <f>'BAR BB| Open rates'!AC19*0.9*0.9</f>
        <v>30699</v>
      </c>
      <c r="AD19" s="84">
        <f>'BAR BB| Open rates'!AD19*0.9*0.9</f>
        <v>33129</v>
      </c>
      <c r="AE19" s="84">
        <f>'BAR BB| Open rates'!AE19*0.9*0.9</f>
        <v>30699</v>
      </c>
      <c r="AF19" s="84">
        <f>'BAR BB| Open rates'!AF19*0.9*0.9</f>
        <v>33129</v>
      </c>
      <c r="AG19" s="84">
        <f>'BAR BB| Open rates'!AG19*0.9*0.9</f>
        <v>33129</v>
      </c>
      <c r="AH19" s="84">
        <f>'BAR BB| Open rates'!AH19*0.9*0.9</f>
        <v>30699</v>
      </c>
      <c r="AI19" s="84">
        <f>'BAR BB| Open rates'!AI19*0.9*0.9</f>
        <v>42849</v>
      </c>
      <c r="AJ19" s="84">
        <f>'BAR BB| Open rates'!AJ19*0.9*0.9</f>
        <v>42849</v>
      </c>
      <c r="AK19" s="84">
        <f>'BAR BB| Open rates'!AK19*0.9*0.9</f>
        <v>45279</v>
      </c>
      <c r="AL19" s="84">
        <f>'BAR BB| Open rates'!AL19*0.9*0.9</f>
        <v>42849</v>
      </c>
      <c r="AM19" s="84">
        <f>'BAR BB| Open rates'!AM19*0.9*0.9</f>
        <v>52569</v>
      </c>
      <c r="AN19" s="84">
        <f>'BAR BB| Open rates'!AN19*0.9*0.9</f>
        <v>53865</v>
      </c>
      <c r="AO19" s="84">
        <f>'BAR BB| Open rates'!AO19*0.9*0.9</f>
        <v>53865</v>
      </c>
      <c r="AP19" s="84">
        <f>'BAR BB| Open rates'!AP19*0.9*0.9</f>
        <v>53865</v>
      </c>
      <c r="AQ19" s="84">
        <f>'BAR BB| Open rates'!AQ19*0.9*0.9</f>
        <v>30699</v>
      </c>
      <c r="AR19" s="84">
        <f>'BAR BB| Open rates'!AR19*0.9*0.9</f>
        <v>30699</v>
      </c>
      <c r="AS19" s="84">
        <f>'BAR BB| Open rates'!AS19*0.9*0.9</f>
        <v>29079</v>
      </c>
      <c r="AT19" s="84">
        <f>'BAR BB| Open rates'!AT19*0.9*0.9</f>
        <v>30699</v>
      </c>
      <c r="AU19" s="84">
        <f>'BAR BB| Open rates'!AU19*0.9*0.9</f>
        <v>29079</v>
      </c>
      <c r="AV19" s="84">
        <f>'BAR BB| Open rates'!AV19*0.9*0.9</f>
        <v>29079</v>
      </c>
      <c r="AW19" s="84">
        <f>'BAR BB| Open rates'!AW19*0.9*0.9</f>
        <v>29079</v>
      </c>
      <c r="AX19" s="84">
        <f>'BAR BB| Open rates'!AX19*0.9*0.9</f>
        <v>24219</v>
      </c>
      <c r="AY19" s="84">
        <f>'BAR BB| Open rates'!AY19*0.9*0.9</f>
        <v>22599</v>
      </c>
    </row>
    <row r="20" spans="1:51" s="14" customFormat="1" ht="12" customHeight="1" x14ac:dyDescent="0.2">
      <c r="A20" s="33" t="s">
        <v>57</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row>
    <row r="21" spans="1:51" s="14" customFormat="1" ht="12" customHeight="1" x14ac:dyDescent="0.2">
      <c r="A21" s="42" t="s">
        <v>8</v>
      </c>
      <c r="B21" s="84">
        <f>'BAR BB| Open rates'!B21*0.9*0.9</f>
        <v>20979</v>
      </c>
      <c r="C21" s="84">
        <f>'BAR BB| Open rates'!C21*0.9*0.9</f>
        <v>20979</v>
      </c>
      <c r="D21" s="84">
        <f>'BAR BB| Open rates'!D21*0.9*0.9</f>
        <v>17739</v>
      </c>
      <c r="E21" s="84">
        <f>'BAR BB| Open rates'!E21*0.9*0.9</f>
        <v>17415</v>
      </c>
      <c r="F21" s="84">
        <f>'BAR BB| Open rates'!F21*0.9*0.9</f>
        <v>17415</v>
      </c>
      <c r="G21" s="84">
        <f>'BAR BB| Open rates'!G21*0.9*0.9</f>
        <v>17739</v>
      </c>
      <c r="H21" s="84">
        <f>'BAR BB| Open rates'!H21*0.9*0.9</f>
        <v>17415</v>
      </c>
      <c r="I21" s="84">
        <f>'BAR BB| Open rates'!I21*0.9*0.9</f>
        <v>17739</v>
      </c>
      <c r="J21" s="84">
        <f>'BAR BB| Open rates'!J21*0.9*0.9</f>
        <v>17415</v>
      </c>
      <c r="K21" s="84">
        <f>'BAR BB| Open rates'!K21*0.9*0.9</f>
        <v>17739</v>
      </c>
      <c r="L21" s="84">
        <f>'BAR BB| Open rates'!L21*0.9*0.9</f>
        <v>17415</v>
      </c>
      <c r="M21" s="84">
        <f>'BAR BB| Open rates'!M21*0.9*0.9</f>
        <v>17739</v>
      </c>
      <c r="N21" s="84">
        <f>'BAR BB| Open rates'!N21*0.9*0.9</f>
        <v>16686</v>
      </c>
      <c r="O21" s="84">
        <f>'BAR BB| Open rates'!O21*0.9*0.9</f>
        <v>16686</v>
      </c>
      <c r="P21" s="84">
        <f>'BAR BB| Open rates'!P21*0.9*0.9</f>
        <v>17739</v>
      </c>
      <c r="Q21" s="84">
        <f>'BAR BB| Open rates'!Q21*0.9*0.9</f>
        <v>20979</v>
      </c>
      <c r="R21" s="84">
        <f>'BAR BB| Open rates'!R21*0.9*0.9</f>
        <v>25029</v>
      </c>
      <c r="S21" s="84">
        <f>'BAR BB| Open rates'!S21*0.9*0.9</f>
        <v>59049</v>
      </c>
      <c r="T21" s="84">
        <f>'BAR BB| Open rates'!T21*0.9*0.9</f>
        <v>61479</v>
      </c>
      <c r="U21" s="84">
        <f>'BAR BB| Open rates'!U21*0.9*0.9</f>
        <v>66339</v>
      </c>
      <c r="V21" s="84">
        <f>'BAR BB| Open rates'!V21*0.9*0.9</f>
        <v>66339</v>
      </c>
      <c r="W21" s="84">
        <f>'BAR BB| Open rates'!W21*0.9*0.9</f>
        <v>66339</v>
      </c>
      <c r="X21" s="84">
        <f>'BAR BB| Open rates'!X21*0.9*0.9</f>
        <v>59049</v>
      </c>
      <c r="Y21" s="84">
        <f>'BAR BB| Open rates'!Y21*0.9*0.9</f>
        <v>50139</v>
      </c>
      <c r="Z21" s="84">
        <f>'BAR BB| Open rates'!Z21*0.9*0.9</f>
        <v>37179</v>
      </c>
      <c r="AA21" s="84">
        <f>'BAR BB| Open rates'!AA21*0.9*0.9</f>
        <v>37179</v>
      </c>
      <c r="AB21" s="84">
        <f>'BAR BB| Open rates'!AB21*0.9*0.9</f>
        <v>37179</v>
      </c>
      <c r="AC21" s="84">
        <f>'BAR BB| Open rates'!AC21*0.9*0.9</f>
        <v>38799</v>
      </c>
      <c r="AD21" s="84">
        <f>'BAR BB| Open rates'!AD21*0.9*0.9</f>
        <v>41229</v>
      </c>
      <c r="AE21" s="84">
        <f>'BAR BB| Open rates'!AE21*0.9*0.9</f>
        <v>38799</v>
      </c>
      <c r="AF21" s="84">
        <f>'BAR BB| Open rates'!AF21*0.9*0.9</f>
        <v>41229</v>
      </c>
      <c r="AG21" s="84">
        <f>'BAR BB| Open rates'!AG21*0.9*0.9</f>
        <v>41229</v>
      </c>
      <c r="AH21" s="84">
        <f>'BAR BB| Open rates'!AH21*0.9*0.9</f>
        <v>38799</v>
      </c>
      <c r="AI21" s="84">
        <f>'BAR BB| Open rates'!AI21*0.9*0.9</f>
        <v>46899</v>
      </c>
      <c r="AJ21" s="84">
        <f>'BAR BB| Open rates'!AJ21*0.9*0.9</f>
        <v>46899</v>
      </c>
      <c r="AK21" s="84">
        <f>'BAR BB| Open rates'!AK21*0.9*0.9</f>
        <v>49329</v>
      </c>
      <c r="AL21" s="84">
        <f>'BAR BB| Open rates'!AL21*0.9*0.9</f>
        <v>46899</v>
      </c>
      <c r="AM21" s="84">
        <f>'BAR BB| Open rates'!AM21*0.9*0.9</f>
        <v>56619</v>
      </c>
      <c r="AN21" s="84">
        <f>'BAR BB| Open rates'!AN21*0.9*0.9</f>
        <v>57915</v>
      </c>
      <c r="AO21" s="84">
        <f>'BAR BB| Open rates'!AO21*0.9*0.9</f>
        <v>57915</v>
      </c>
      <c r="AP21" s="84">
        <f>'BAR BB| Open rates'!AP21*0.9*0.9</f>
        <v>57915</v>
      </c>
      <c r="AQ21" s="84">
        <f>'BAR BB| Open rates'!AQ21*0.9*0.9</f>
        <v>38799</v>
      </c>
      <c r="AR21" s="84">
        <f>'BAR BB| Open rates'!AR21*0.9*0.9</f>
        <v>38799</v>
      </c>
      <c r="AS21" s="84">
        <f>'BAR BB| Open rates'!AS21*0.9*0.9</f>
        <v>37179</v>
      </c>
      <c r="AT21" s="84">
        <f>'BAR BB| Open rates'!AT21*0.9*0.9</f>
        <v>38799</v>
      </c>
      <c r="AU21" s="84">
        <f>'BAR BB| Open rates'!AU21*0.9*0.9</f>
        <v>37179</v>
      </c>
      <c r="AV21" s="84">
        <f>'BAR BB| Open rates'!AV21*0.9*0.9</f>
        <v>37179</v>
      </c>
      <c r="AW21" s="84">
        <f>'BAR BB| Open rates'!AW21*0.9*0.9</f>
        <v>37179</v>
      </c>
      <c r="AX21" s="84">
        <f>'BAR BB| Open rates'!AX21*0.9*0.9</f>
        <v>32319</v>
      </c>
      <c r="AY21" s="84">
        <f>'BAR BB| Open rates'!AY21*0.9*0.9</f>
        <v>30699</v>
      </c>
    </row>
    <row r="22" spans="1:51" s="14" customFormat="1" ht="12" hidden="1" customHeight="1" x14ac:dyDescent="0.2">
      <c r="A22" s="134" t="s">
        <v>158</v>
      </c>
    </row>
    <row r="23" spans="1:51" s="14" customFormat="1" ht="12" hidden="1" customHeight="1" x14ac:dyDescent="0.2">
      <c r="A23" s="42" t="s">
        <v>8</v>
      </c>
    </row>
    <row r="24" spans="1:51" s="14" customFormat="1" ht="12" customHeight="1" x14ac:dyDescent="0.2">
      <c r="A24" s="123"/>
    </row>
    <row r="25" spans="1:51" s="14" customFormat="1" ht="12" customHeight="1" x14ac:dyDescent="0.2">
      <c r="A25" s="223" t="s">
        <v>157</v>
      </c>
    </row>
    <row r="26" spans="1:51" s="14" customFormat="1" ht="12" customHeight="1" x14ac:dyDescent="0.2">
      <c r="A26" s="223"/>
    </row>
    <row r="27" spans="1:51" s="14" customFormat="1" ht="12" customHeight="1" x14ac:dyDescent="0.2">
      <c r="A27" s="223"/>
    </row>
    <row r="28" spans="1:51" s="14" customFormat="1" ht="12" customHeight="1" x14ac:dyDescent="0.2">
      <c r="A28" s="20"/>
    </row>
    <row r="29" spans="1:51" customFormat="1" ht="12.75" x14ac:dyDescent="0.2">
      <c r="A29" s="139" t="s">
        <v>80</v>
      </c>
    </row>
    <row r="30" spans="1:51" s="31" customFormat="1" ht="38.25" customHeight="1" x14ac:dyDescent="0.2">
      <c r="A30" s="210" t="s">
        <v>275</v>
      </c>
    </row>
    <row r="31" spans="1:51" customFormat="1" ht="38.25" customHeight="1" x14ac:dyDescent="0.2">
      <c r="A31" s="150" t="s">
        <v>276</v>
      </c>
    </row>
    <row r="32" spans="1:51" customFormat="1" ht="12.75" x14ac:dyDescent="0.2">
      <c r="A32" s="1"/>
    </row>
    <row r="33" spans="1:1" customFormat="1" ht="12.75" x14ac:dyDescent="0.2">
      <c r="A33" s="137" t="s">
        <v>58</v>
      </c>
    </row>
    <row r="34" spans="1:1" s="13" customFormat="1" ht="35.25" customHeight="1" x14ac:dyDescent="0.2">
      <c r="A34" s="150" t="s">
        <v>163</v>
      </c>
    </row>
    <row r="35" spans="1:1" s="13" customFormat="1" ht="35.25" customHeight="1" x14ac:dyDescent="0.2">
      <c r="A35" s="150" t="s">
        <v>188</v>
      </c>
    </row>
    <row r="36" spans="1:1" s="13" customFormat="1" ht="35.25" customHeight="1" x14ac:dyDescent="0.2">
      <c r="A36" s="150" t="s">
        <v>164</v>
      </c>
    </row>
    <row r="37" spans="1:1" s="13" customFormat="1" ht="13.5" customHeight="1" x14ac:dyDescent="0.2">
      <c r="A37" s="150" t="s">
        <v>165</v>
      </c>
    </row>
    <row r="38" spans="1:1" s="13" customFormat="1" ht="35.25" customHeight="1" x14ac:dyDescent="0.2">
      <c r="A38" s="150" t="s">
        <v>162</v>
      </c>
    </row>
    <row r="39" spans="1:1" s="13" customFormat="1" ht="35.25" customHeight="1" x14ac:dyDescent="0.2">
      <c r="A39" s="145" t="s">
        <v>173</v>
      </c>
    </row>
    <row r="40" spans="1:1" ht="12" customHeight="1" x14ac:dyDescent="0.2">
      <c r="A40" s="151"/>
    </row>
    <row r="41" spans="1:1" x14ac:dyDescent="0.2">
      <c r="A41" s="140" t="s">
        <v>80</v>
      </c>
    </row>
    <row r="42" spans="1:1" ht="12" customHeight="1" x14ac:dyDescent="0.2">
      <c r="A42" s="252" t="s">
        <v>152</v>
      </c>
    </row>
    <row r="43" spans="1:1" x14ac:dyDescent="0.2">
      <c r="A43" s="253"/>
    </row>
    <row r="45" spans="1:1" x14ac:dyDescent="0.2">
      <c r="A45" s="141" t="s">
        <v>65</v>
      </c>
    </row>
    <row r="46" spans="1:1" ht="84" x14ac:dyDescent="0.2">
      <c r="A46" s="142" t="s">
        <v>81</v>
      </c>
    </row>
  </sheetData>
  <mergeCells count="2">
    <mergeCell ref="A25:A27"/>
    <mergeCell ref="A42:A43"/>
  </mergeCells>
  <pageMargins left="0.7" right="0.7" top="0.75" bottom="0.75" header="0.3" footer="0.3"/>
  <pageSetup paperSize="9" orientation="portrait"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6"/>
  <sheetViews>
    <sheetView workbookViewId="0">
      <pane xSplit="1" topLeftCell="B1" activePane="topRight" state="frozen"/>
      <selection activeCell="A10" sqref="A10"/>
      <selection pane="topRight" activeCell="C12" sqref="C12"/>
    </sheetView>
  </sheetViews>
  <sheetFormatPr defaultRowHeight="12.75" x14ac:dyDescent="0.2"/>
  <cols>
    <col min="1" max="1" width="48.140625" style="5" customWidth="1"/>
    <col min="2" max="2" width="10" customWidth="1"/>
    <col min="3" max="5" width="9.7109375" customWidth="1"/>
  </cols>
  <sheetData>
    <row r="1" spans="1:5" ht="24" x14ac:dyDescent="0.2">
      <c r="A1" s="47" t="s">
        <v>50</v>
      </c>
    </row>
    <row r="2" spans="1:5" x14ac:dyDescent="0.2">
      <c r="A2" s="192" t="s">
        <v>250</v>
      </c>
    </row>
    <row r="3" spans="1:5" x14ac:dyDescent="0.2">
      <c r="A3" s="192" t="s">
        <v>251</v>
      </c>
    </row>
    <row r="4" spans="1:5" s="11" customFormat="1" ht="21.75" customHeight="1" x14ac:dyDescent="0.2">
      <c r="A4" s="74" t="s">
        <v>52</v>
      </c>
      <c r="B4" s="148" t="e">
        <f>'BAR BB| Open rates'!#REF!</f>
        <v>#REF!</v>
      </c>
      <c r="C4" s="148" t="e">
        <f>'BAR BB| Open rates'!#REF!</f>
        <v>#REF!</v>
      </c>
      <c r="D4" s="148" t="e">
        <f>'BAR BB| Open rates'!#REF!</f>
        <v>#REF!</v>
      </c>
      <c r="E4" s="148" t="e">
        <f>'BAR BB| Open rates'!#REF!</f>
        <v>#REF!</v>
      </c>
    </row>
    <row r="5" spans="1:5" s="172" customFormat="1" ht="21.75" customHeight="1" x14ac:dyDescent="0.2">
      <c r="A5" s="171"/>
      <c r="B5" s="148" t="e">
        <f>'BAR BB| Open rates'!#REF!</f>
        <v>#REF!</v>
      </c>
      <c r="C5" s="148" t="e">
        <f>'BAR BB| Open rates'!#REF!</f>
        <v>#REF!</v>
      </c>
      <c r="D5" s="148" t="e">
        <f>'BAR BB| Open rates'!#REF!</f>
        <v>#REF!</v>
      </c>
      <c r="E5" s="148" t="e">
        <f>'BAR BB| Open rates'!#REF!</f>
        <v>#REF!</v>
      </c>
    </row>
    <row r="6" spans="1:5" s="11" customFormat="1" x14ac:dyDescent="0.2">
      <c r="A6" s="33" t="s">
        <v>53</v>
      </c>
      <c r="B6" s="136"/>
      <c r="C6" s="136"/>
      <c r="D6" s="136"/>
      <c r="E6" s="136"/>
    </row>
    <row r="7" spans="1:5" s="11" customFormat="1" x14ac:dyDescent="0.2">
      <c r="A7" s="42">
        <v>1</v>
      </c>
      <c r="B7" s="84" t="e">
        <f>'BAR BB| Open rates'!#REF!*0.9*0.87</f>
        <v>#REF!</v>
      </c>
      <c r="C7" s="84" t="e">
        <f>'BAR BB| Open rates'!#REF!*0.9*0.87</f>
        <v>#REF!</v>
      </c>
      <c r="D7" s="84" t="e">
        <f>'BAR BB| Open rates'!#REF!*0.9*0.87</f>
        <v>#REF!</v>
      </c>
      <c r="E7" s="84" t="e">
        <f>'BAR BB| Open rates'!#REF!*0.9*0.87</f>
        <v>#REF!</v>
      </c>
    </row>
    <row r="8" spans="1:5" s="11" customFormat="1" x14ac:dyDescent="0.2">
      <c r="A8" s="42">
        <v>2</v>
      </c>
      <c r="B8" s="84" t="e">
        <f>'BAR BB| Open rates'!#REF!*0.9*0.87</f>
        <v>#REF!</v>
      </c>
      <c r="C8" s="84" t="e">
        <f>'BAR BB| Open rates'!#REF!*0.9*0.87</f>
        <v>#REF!</v>
      </c>
      <c r="D8" s="84" t="e">
        <f>'BAR BB| Open rates'!#REF!*0.9*0.87</f>
        <v>#REF!</v>
      </c>
      <c r="E8" s="84" t="e">
        <f>'BAR BB| Open rates'!#REF!*0.9*0.87</f>
        <v>#REF!</v>
      </c>
    </row>
    <row r="9" spans="1:5" s="11" customFormat="1" x14ac:dyDescent="0.2">
      <c r="A9" s="33" t="s">
        <v>54</v>
      </c>
      <c r="B9" s="84"/>
      <c r="C9" s="84"/>
      <c r="D9" s="84"/>
      <c r="E9" s="84"/>
    </row>
    <row r="10" spans="1:5" s="11" customFormat="1" x14ac:dyDescent="0.2">
      <c r="A10" s="42">
        <v>1</v>
      </c>
      <c r="B10" s="84" t="e">
        <f>'BAR BB| Open rates'!#REF!*0.9*0.87</f>
        <v>#REF!</v>
      </c>
      <c r="C10" s="84" t="e">
        <f>'BAR BB| Open rates'!#REF!*0.9*0.87</f>
        <v>#REF!</v>
      </c>
      <c r="D10" s="84" t="e">
        <f>'BAR BB| Open rates'!#REF!*0.9*0.87</f>
        <v>#REF!</v>
      </c>
      <c r="E10" s="84" t="e">
        <f>'BAR BB| Open rates'!#REF!*0.9*0.87</f>
        <v>#REF!</v>
      </c>
    </row>
    <row r="11" spans="1:5" s="11" customFormat="1" x14ac:dyDescent="0.2">
      <c r="A11" s="42">
        <v>2</v>
      </c>
      <c r="B11" s="84" t="e">
        <f>'BAR BB| Open rates'!#REF!*0.9*0.87</f>
        <v>#REF!</v>
      </c>
      <c r="C11" s="84" t="e">
        <f>'BAR BB| Open rates'!#REF!*0.9*0.87</f>
        <v>#REF!</v>
      </c>
      <c r="D11" s="84" t="e">
        <f>'BAR BB| Open rates'!#REF!*0.9*0.87</f>
        <v>#REF!</v>
      </c>
      <c r="E11" s="84" t="e">
        <f>'BAR BB| Open rates'!#REF!*0.9*0.87</f>
        <v>#REF!</v>
      </c>
    </row>
    <row r="12" spans="1:5" s="11" customFormat="1" x14ac:dyDescent="0.2">
      <c r="A12" s="33" t="s">
        <v>151</v>
      </c>
      <c r="B12" s="84"/>
      <c r="C12" s="84"/>
      <c r="D12" s="84"/>
      <c r="E12" s="84"/>
    </row>
    <row r="13" spans="1:5" s="11" customFormat="1" x14ac:dyDescent="0.2">
      <c r="A13" s="42">
        <v>1</v>
      </c>
      <c r="B13" s="84" t="e">
        <f>'BAR BB| Open rates'!#REF!*0.9*0.87</f>
        <v>#REF!</v>
      </c>
      <c r="C13" s="84" t="e">
        <f>'BAR BB| Open rates'!#REF!*0.9*0.87</f>
        <v>#REF!</v>
      </c>
      <c r="D13" s="84" t="e">
        <f>'BAR BB| Open rates'!#REF!*0.9*0.87</f>
        <v>#REF!</v>
      </c>
      <c r="E13" s="84" t="e">
        <f>'BAR BB| Open rates'!#REF!*0.9*0.87</f>
        <v>#REF!</v>
      </c>
    </row>
    <row r="14" spans="1:5" s="11" customFormat="1" x14ac:dyDescent="0.2">
      <c r="A14" s="42">
        <v>2</v>
      </c>
      <c r="B14" s="84" t="e">
        <f>'BAR BB| Open rates'!#REF!*0.9*0.87</f>
        <v>#REF!</v>
      </c>
      <c r="C14" s="84" t="e">
        <f>'BAR BB| Open rates'!#REF!*0.9*0.87</f>
        <v>#REF!</v>
      </c>
      <c r="D14" s="84" t="e">
        <f>'BAR BB| Open rates'!#REF!*0.9*0.87</f>
        <v>#REF!</v>
      </c>
      <c r="E14" s="84" t="e">
        <f>'BAR BB| Open rates'!#REF!*0.9*0.87</f>
        <v>#REF!</v>
      </c>
    </row>
    <row r="15" spans="1:5" x14ac:dyDescent="0.2">
      <c r="A15" s="123"/>
    </row>
    <row r="16" spans="1:5" x14ac:dyDescent="0.2">
      <c r="A16" s="223" t="s">
        <v>157</v>
      </c>
    </row>
    <row r="17" spans="1:1" x14ac:dyDescent="0.2">
      <c r="A17" s="223"/>
    </row>
    <row r="18" spans="1:1" ht="13.5" thickBot="1" x14ac:dyDescent="0.25">
      <c r="A18" s="123"/>
    </row>
    <row r="19" spans="1:1" s="11" customFormat="1" ht="184.5" customHeight="1" thickBot="1" x14ac:dyDescent="0.25">
      <c r="A19" s="213" t="s">
        <v>277</v>
      </c>
    </row>
    <row r="20" spans="1:1" s="11" customFormat="1" ht="10.5" customHeight="1" x14ac:dyDescent="0.2">
      <c r="A20" s="5"/>
    </row>
    <row r="21" spans="1:1" s="11" customFormat="1" ht="21.75" customHeight="1" x14ac:dyDescent="0.2">
      <c r="A21" s="87" t="s">
        <v>80</v>
      </c>
    </row>
    <row r="22" spans="1:1" s="11" customFormat="1" ht="24.75" customHeight="1" x14ac:dyDescent="0.2">
      <c r="A22" s="109" t="s">
        <v>252</v>
      </c>
    </row>
    <row r="23" spans="1:1" ht="24.75" customHeight="1" x14ac:dyDescent="0.2">
      <c r="A23" s="109" t="s">
        <v>253</v>
      </c>
    </row>
    <row r="24" spans="1:1" ht="12.75" customHeight="1" x14ac:dyDescent="0.2">
      <c r="A24" s="13"/>
    </row>
    <row r="25" spans="1:1" x14ac:dyDescent="0.2">
      <c r="A25" s="22"/>
    </row>
    <row r="26" spans="1:1" x14ac:dyDescent="0.2">
      <c r="A26" s="137" t="s">
        <v>58</v>
      </c>
    </row>
    <row r="27" spans="1:1" s="155" customFormat="1" ht="35.25" customHeight="1" x14ac:dyDescent="0.2">
      <c r="A27" s="150" t="s">
        <v>163</v>
      </c>
    </row>
    <row r="28" spans="1:1" s="155" customFormat="1" ht="35.25" customHeight="1" x14ac:dyDescent="0.2">
      <c r="A28" s="150" t="s">
        <v>188</v>
      </c>
    </row>
    <row r="29" spans="1:1" s="155" customFormat="1" ht="35.25" customHeight="1" x14ac:dyDescent="0.2">
      <c r="A29" s="150" t="s">
        <v>164</v>
      </c>
    </row>
    <row r="30" spans="1:1" s="155" customFormat="1" ht="13.5" customHeight="1" x14ac:dyDescent="0.2">
      <c r="A30" s="150" t="s">
        <v>165</v>
      </c>
    </row>
    <row r="31" spans="1:1" s="155" customFormat="1" ht="35.25" customHeight="1" x14ac:dyDescent="0.2">
      <c r="A31" s="150" t="s">
        <v>162</v>
      </c>
    </row>
    <row r="32" spans="1:1" ht="24" x14ac:dyDescent="0.2">
      <c r="A32" s="145" t="s">
        <v>173</v>
      </c>
    </row>
    <row r="33" spans="1:1" ht="15" customHeight="1" x14ac:dyDescent="0.2">
      <c r="A33" s="145" t="s">
        <v>102</v>
      </c>
    </row>
    <row r="34" spans="1:1" ht="15" customHeight="1" x14ac:dyDescent="0.2">
      <c r="A34" s="193" t="s">
        <v>254</v>
      </c>
    </row>
    <row r="35" spans="1:1" ht="24" customHeight="1" x14ac:dyDescent="0.2">
      <c r="A35" s="145" t="s">
        <v>179</v>
      </c>
    </row>
    <row r="36" spans="1:1" ht="12.75" customHeight="1" x14ac:dyDescent="0.2">
      <c r="A36" s="193"/>
    </row>
    <row r="37" spans="1:1" s="11" customFormat="1" ht="15" customHeight="1" x14ac:dyDescent="0.2">
      <c r="A37" s="254" t="s">
        <v>103</v>
      </c>
    </row>
    <row r="38" spans="1:1" ht="15" customHeight="1" x14ac:dyDescent="0.2">
      <c r="A38" s="255"/>
    </row>
    <row r="39" spans="1:1" ht="51" customHeight="1" x14ac:dyDescent="0.2">
      <c r="A39" s="256"/>
    </row>
    <row r="40" spans="1:1" x14ac:dyDescent="0.2">
      <c r="A40" s="144"/>
    </row>
    <row r="41" spans="1:1" ht="36" x14ac:dyDescent="0.2">
      <c r="A41" s="144" t="s">
        <v>105</v>
      </c>
    </row>
    <row r="42" spans="1:1" x14ac:dyDescent="0.2">
      <c r="A42" s="133"/>
    </row>
    <row r="43" spans="1:1" ht="24" x14ac:dyDescent="0.2">
      <c r="A43" s="178" t="s">
        <v>180</v>
      </c>
    </row>
    <row r="44" spans="1:1" x14ac:dyDescent="0.2">
      <c r="A44" s="214" t="s">
        <v>290</v>
      </c>
    </row>
    <row r="45" spans="1:1" s="11" customFormat="1" x14ac:dyDescent="0.2">
      <c r="A45" s="193"/>
    </row>
    <row r="46" spans="1:1" s="11" customFormat="1" x14ac:dyDescent="0.2">
      <c r="A46" s="137" t="s">
        <v>65</v>
      </c>
    </row>
    <row r="47" spans="1:1" s="11" customFormat="1" ht="42" customHeight="1" x14ac:dyDescent="0.2">
      <c r="A47" s="144" t="s">
        <v>104</v>
      </c>
    </row>
    <row r="48" spans="1:1" s="11" customFormat="1" ht="40.5" customHeight="1" x14ac:dyDescent="0.2">
      <c r="A48" s="144" t="s">
        <v>105</v>
      </c>
    </row>
    <row r="49" spans="1:1" s="11" customFormat="1" x14ac:dyDescent="0.2">
      <c r="A49" s="193"/>
    </row>
    <row r="50" spans="1:1" s="11" customFormat="1" ht="12.75" customHeight="1" x14ac:dyDescent="0.2">
      <c r="A50" s="137" t="s">
        <v>255</v>
      </c>
    </row>
    <row r="51" spans="1:1" s="11" customFormat="1" ht="24" x14ac:dyDescent="0.2">
      <c r="A51" s="182" t="s">
        <v>234</v>
      </c>
    </row>
    <row r="52" spans="1:1" s="11" customFormat="1" ht="17.25" customHeight="1" x14ac:dyDescent="0.2">
      <c r="A52" s="195" t="s">
        <v>181</v>
      </c>
    </row>
    <row r="53" spans="1:1" s="11" customFormat="1" ht="12" customHeight="1" x14ac:dyDescent="0.2">
      <c r="A53" s="195"/>
    </row>
    <row r="54" spans="1:1" s="11" customFormat="1" x14ac:dyDescent="0.2">
      <c r="A54" s="194" t="s">
        <v>256</v>
      </c>
    </row>
    <row r="55" spans="1:1" s="11" customFormat="1" x14ac:dyDescent="0.2">
      <c r="A55" s="195" t="s">
        <v>257</v>
      </c>
    </row>
    <row r="56" spans="1:1" s="11" customFormat="1" ht="13.5" customHeight="1" x14ac:dyDescent="0.2">
      <c r="A56" s="19"/>
    </row>
    <row r="57" spans="1:1" s="11" customFormat="1" x14ac:dyDescent="0.2">
      <c r="A57" s="194" t="s">
        <v>258</v>
      </c>
    </row>
    <row r="58" spans="1:1" s="11" customFormat="1" x14ac:dyDescent="0.2">
      <c r="A58" s="196" t="s">
        <v>183</v>
      </c>
    </row>
    <row r="59" spans="1:1" s="11" customFormat="1" ht="13.5" customHeight="1" x14ac:dyDescent="0.2">
      <c r="A59" s="19"/>
    </row>
    <row r="60" spans="1:1" s="11" customFormat="1" x14ac:dyDescent="0.2">
      <c r="A60" s="211" t="s">
        <v>291</v>
      </c>
    </row>
    <row r="61" spans="1:1" s="11" customFormat="1" x14ac:dyDescent="0.2">
      <c r="A61" s="195" t="s">
        <v>183</v>
      </c>
    </row>
    <row r="62" spans="1:1" s="11" customFormat="1" ht="12.75" customHeight="1" x14ac:dyDescent="0.2">
      <c r="A62" s="197"/>
    </row>
    <row r="63" spans="1:1" s="11" customFormat="1" x14ac:dyDescent="0.2">
      <c r="A63" s="194" t="s">
        <v>259</v>
      </c>
    </row>
    <row r="64" spans="1:1" s="11" customFormat="1" x14ac:dyDescent="0.2">
      <c r="A64" s="196" t="s">
        <v>260</v>
      </c>
    </row>
    <row r="65" spans="1:1" s="11" customFormat="1" ht="13.5" customHeight="1" x14ac:dyDescent="0.2">
      <c r="A65" s="196"/>
    </row>
    <row r="66" spans="1:1" s="11" customFormat="1" x14ac:dyDescent="0.2">
      <c r="A66" s="194" t="s">
        <v>261</v>
      </c>
    </row>
    <row r="67" spans="1:1" s="11" customFormat="1" x14ac:dyDescent="0.2">
      <c r="A67" s="196" t="s">
        <v>262</v>
      </c>
    </row>
    <row r="68" spans="1:1" s="11" customFormat="1" ht="13.5" thickBot="1" x14ac:dyDescent="0.25">
      <c r="A68" s="198"/>
    </row>
    <row r="69" spans="1:1" s="11" customFormat="1" ht="77.25" customHeight="1" x14ac:dyDescent="0.2">
      <c r="A69" s="199" t="s">
        <v>263</v>
      </c>
    </row>
    <row r="70" spans="1:1" s="11" customFormat="1" ht="24.75" thickBot="1" x14ac:dyDescent="0.25">
      <c r="A70" s="200" t="s">
        <v>128</v>
      </c>
    </row>
    <row r="71" spans="1:1" s="11" customFormat="1" x14ac:dyDescent="0.2">
      <c r="A71" s="5"/>
    </row>
    <row r="72" spans="1:1" s="11" customFormat="1" ht="24" x14ac:dyDescent="0.2">
      <c r="A72" s="135" t="s">
        <v>264</v>
      </c>
    </row>
    <row r="73" spans="1:1" s="11" customFormat="1" ht="24" x14ac:dyDescent="0.2">
      <c r="A73" s="182" t="s">
        <v>239</v>
      </c>
    </row>
    <row r="74" spans="1:1" s="11" customFormat="1" x14ac:dyDescent="0.2">
      <c r="A74" s="176" t="s">
        <v>182</v>
      </c>
    </row>
    <row r="75" spans="1:1" x14ac:dyDescent="0.2">
      <c r="A75" s="144"/>
    </row>
    <row r="76" spans="1:1" x14ac:dyDescent="0.2">
      <c r="A76" s="182" t="s">
        <v>194</v>
      </c>
    </row>
    <row r="77" spans="1:1" x14ac:dyDescent="0.2">
      <c r="A77" s="176" t="s">
        <v>265</v>
      </c>
    </row>
    <row r="78" spans="1:1" s="11" customFormat="1" x14ac:dyDescent="0.2">
      <c r="A78" s="144"/>
    </row>
    <row r="79" spans="1:1" s="11" customFormat="1" x14ac:dyDescent="0.2">
      <c r="A79" s="182" t="s">
        <v>266</v>
      </c>
    </row>
    <row r="80" spans="1:1" s="11" customFormat="1" x14ac:dyDescent="0.2">
      <c r="A80" s="176" t="s">
        <v>184</v>
      </c>
    </row>
    <row r="81" spans="1:1" s="11" customFormat="1" x14ac:dyDescent="0.2">
      <c r="A81" s="144"/>
    </row>
    <row r="82" spans="1:1" s="11" customFormat="1" x14ac:dyDescent="0.2">
      <c r="A82" s="212" t="s">
        <v>292</v>
      </c>
    </row>
    <row r="83" spans="1:1" s="11" customFormat="1" x14ac:dyDescent="0.2">
      <c r="A83" s="176" t="s">
        <v>184</v>
      </c>
    </row>
    <row r="84" spans="1:1" s="11" customFormat="1" x14ac:dyDescent="0.2">
      <c r="A84" s="144"/>
    </row>
    <row r="85" spans="1:1" s="11" customFormat="1" x14ac:dyDescent="0.2">
      <c r="A85" s="182" t="s">
        <v>267</v>
      </c>
    </row>
    <row r="86" spans="1:1" s="11" customFormat="1" x14ac:dyDescent="0.2">
      <c r="A86" s="176" t="s">
        <v>268</v>
      </c>
    </row>
    <row r="87" spans="1:1" s="11" customFormat="1" x14ac:dyDescent="0.2">
      <c r="A87" s="201"/>
    </row>
    <row r="88" spans="1:1" s="11" customFormat="1" x14ac:dyDescent="0.2">
      <c r="A88" s="182" t="s">
        <v>269</v>
      </c>
    </row>
    <row r="89" spans="1:1" s="11" customFormat="1" x14ac:dyDescent="0.2">
      <c r="A89" s="176" t="s">
        <v>270</v>
      </c>
    </row>
    <row r="90" spans="1:1" s="11" customFormat="1" ht="30" customHeight="1" thickBot="1" x14ac:dyDescent="0.25">
      <c r="A90" s="31"/>
    </row>
    <row r="91" spans="1:1" s="11" customFormat="1" ht="60" x14ac:dyDescent="0.2">
      <c r="A91" s="202" t="s">
        <v>271</v>
      </c>
    </row>
    <row r="92" spans="1:1" s="11" customFormat="1" ht="24.75" thickBot="1" x14ac:dyDescent="0.25">
      <c r="A92" s="203" t="s">
        <v>272</v>
      </c>
    </row>
    <row r="93" spans="1:1" s="11" customFormat="1" x14ac:dyDescent="0.2">
      <c r="A93" s="31"/>
    </row>
    <row r="94" spans="1:1" s="11" customFormat="1" x14ac:dyDescent="0.2">
      <c r="A94" s="31"/>
    </row>
    <row r="95" spans="1:1" s="11" customFormat="1" x14ac:dyDescent="0.2">
      <c r="A95" s="31"/>
    </row>
    <row r="96" spans="1:1" s="11" customFormat="1" x14ac:dyDescent="0.2">
      <c r="A96" s="31"/>
    </row>
    <row r="97" spans="1:1" s="11" customFormat="1" x14ac:dyDescent="0.2">
      <c r="A97" s="31"/>
    </row>
    <row r="98" spans="1:1" s="11" customFormat="1" x14ac:dyDescent="0.2">
      <c r="A98" s="31"/>
    </row>
    <row r="99" spans="1:1" s="11" customFormat="1" x14ac:dyDescent="0.2">
      <c r="A99" s="31"/>
    </row>
    <row r="100" spans="1:1" s="11" customFormat="1" x14ac:dyDescent="0.2">
      <c r="A100" s="204"/>
    </row>
    <row r="101" spans="1:1" x14ac:dyDescent="0.2">
      <c r="A101" s="143"/>
    </row>
    <row r="102" spans="1:1" x14ac:dyDescent="0.2">
      <c r="A102" s="143"/>
    </row>
    <row r="103" spans="1:1" x14ac:dyDescent="0.2">
      <c r="A103" s="143"/>
    </row>
    <row r="104" spans="1:1" x14ac:dyDescent="0.2">
      <c r="A104" s="143"/>
    </row>
    <row r="105" spans="1:1" x14ac:dyDescent="0.2">
      <c r="A105" s="143"/>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sheetData>
  <mergeCells count="2">
    <mergeCell ref="A16:A17"/>
    <mergeCell ref="A37:A39"/>
  </mergeCells>
  <pageMargins left="0.7" right="0.7" top="0.75" bottom="0.75" header="0.3" footer="0.3"/>
  <pageSetup paperSize="9" orientation="portrait"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O245"/>
  <sheetViews>
    <sheetView workbookViewId="0">
      <pane xSplit="1" topLeftCell="B1" activePane="topRight" state="frozen"/>
      <selection activeCell="A10" sqref="A10"/>
      <selection pane="topRight" activeCell="D10" sqref="D10"/>
    </sheetView>
  </sheetViews>
  <sheetFormatPr defaultRowHeight="12.75" x14ac:dyDescent="0.2"/>
  <cols>
    <col min="1" max="1" width="43.85546875" style="5" customWidth="1"/>
    <col min="2" max="171" width="9.5703125" style="106" customWidth="1"/>
  </cols>
  <sheetData>
    <row r="1" spans="1:171" ht="24" x14ac:dyDescent="0.2">
      <c r="A1" s="47" t="s">
        <v>50</v>
      </c>
    </row>
    <row r="2" spans="1:171" x14ac:dyDescent="0.2">
      <c r="A2" s="192" t="s">
        <v>250</v>
      </c>
    </row>
    <row r="3" spans="1:171" x14ac:dyDescent="0.2">
      <c r="A3" s="132" t="s">
        <v>273</v>
      </c>
    </row>
    <row r="4" spans="1:171" s="11" customFormat="1" ht="21.75" customHeight="1" x14ac:dyDescent="0.2">
      <c r="A4" s="74" t="s">
        <v>52</v>
      </c>
      <c r="B4" s="73" t="e">
        <f>'НСЛ| FIT18'!B4</f>
        <v>#REF!</v>
      </c>
      <c r="C4" s="73" t="e">
        <f>'НСЛ| FIT18'!C4</f>
        <v>#REF!</v>
      </c>
      <c r="D4" s="73" t="e">
        <f>'НСЛ| FIT18'!D4</f>
        <v>#REF!</v>
      </c>
      <c r="E4" s="73" t="e">
        <f>'НСЛ| FIT18'!E4</f>
        <v>#REF!</v>
      </c>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c r="AZ4" s="179"/>
      <c r="BA4" s="179"/>
      <c r="BB4" s="179"/>
      <c r="BC4" s="179"/>
      <c r="BD4" s="179"/>
      <c r="BE4" s="179"/>
      <c r="BF4" s="179"/>
      <c r="BG4" s="179"/>
      <c r="BH4" s="179"/>
      <c r="BI4" s="179"/>
      <c r="BJ4" s="179"/>
      <c r="BK4" s="179"/>
      <c r="BL4" s="179"/>
      <c r="BM4" s="179"/>
      <c r="BN4" s="179"/>
      <c r="BO4" s="179"/>
      <c r="BP4" s="179"/>
      <c r="BQ4" s="179"/>
      <c r="BR4" s="179"/>
      <c r="BS4" s="179"/>
      <c r="BT4" s="179"/>
      <c r="BU4" s="179"/>
      <c r="BV4" s="179"/>
      <c r="BW4" s="179"/>
      <c r="BX4" s="179"/>
      <c r="BY4" s="179"/>
      <c r="BZ4" s="179"/>
      <c r="CA4" s="179"/>
      <c r="CB4" s="179"/>
      <c r="CC4" s="179"/>
      <c r="CD4" s="179"/>
      <c r="CE4" s="179"/>
      <c r="CF4" s="179"/>
      <c r="CG4" s="179"/>
      <c r="CH4" s="179"/>
      <c r="CI4" s="179"/>
      <c r="CJ4" s="179"/>
      <c r="CK4" s="179"/>
      <c r="CL4" s="179"/>
      <c r="CM4" s="179"/>
      <c r="CN4" s="179"/>
      <c r="CO4" s="179"/>
      <c r="CP4" s="179"/>
      <c r="CQ4" s="179"/>
      <c r="CR4" s="179"/>
      <c r="CS4" s="179"/>
      <c r="CT4" s="179"/>
      <c r="CU4" s="179"/>
      <c r="CV4" s="179"/>
      <c r="CW4" s="179"/>
      <c r="CX4" s="179"/>
      <c r="CY4" s="179"/>
      <c r="CZ4" s="179"/>
      <c r="DA4" s="179"/>
      <c r="DB4" s="179"/>
      <c r="DC4" s="179"/>
      <c r="DD4" s="179"/>
      <c r="DE4" s="179"/>
      <c r="DF4" s="179"/>
      <c r="DG4" s="179"/>
      <c r="DH4" s="179"/>
      <c r="DI4" s="179"/>
      <c r="DJ4" s="179"/>
      <c r="DK4" s="179"/>
      <c r="DL4" s="179"/>
      <c r="DM4" s="179"/>
      <c r="DN4" s="179"/>
      <c r="DO4" s="179"/>
      <c r="DP4" s="179"/>
      <c r="DQ4" s="179"/>
      <c r="DR4" s="179"/>
      <c r="DS4" s="179"/>
      <c r="DT4" s="179"/>
      <c r="DU4" s="179"/>
      <c r="DV4" s="179"/>
      <c r="DW4" s="179"/>
      <c r="DX4" s="179"/>
      <c r="DY4" s="179"/>
      <c r="DZ4" s="179"/>
      <c r="EA4" s="179"/>
      <c r="EB4" s="179"/>
      <c r="EC4" s="179"/>
      <c r="ED4" s="179"/>
      <c r="EE4" s="179"/>
      <c r="EF4" s="179"/>
      <c r="EG4" s="179"/>
      <c r="EH4" s="179"/>
      <c r="EI4" s="179"/>
      <c r="EJ4" s="179"/>
      <c r="EK4" s="179"/>
      <c r="EL4" s="179"/>
      <c r="EM4" s="179"/>
      <c r="EN4" s="179"/>
      <c r="EO4" s="179"/>
      <c r="EP4" s="179"/>
      <c r="EQ4" s="179"/>
      <c r="ER4" s="179"/>
      <c r="ES4" s="179"/>
      <c r="ET4" s="179"/>
      <c r="EU4" s="179"/>
      <c r="EV4" s="179"/>
      <c r="EW4" s="179"/>
      <c r="EX4" s="179"/>
      <c r="EY4" s="179"/>
      <c r="EZ4" s="179"/>
      <c r="FA4" s="179"/>
      <c r="FB4" s="179"/>
      <c r="FC4" s="179"/>
      <c r="FD4" s="179"/>
      <c r="FE4" s="179"/>
      <c r="FF4" s="179"/>
      <c r="FG4" s="179"/>
      <c r="FH4" s="179"/>
      <c r="FI4" s="179"/>
      <c r="FJ4" s="179"/>
      <c r="FK4" s="179"/>
      <c r="FL4" s="179"/>
      <c r="FM4" s="179"/>
      <c r="FN4" s="179"/>
      <c r="FO4" s="179"/>
    </row>
    <row r="5" spans="1:171" s="11" customFormat="1" ht="21.75" customHeight="1" x14ac:dyDescent="0.2">
      <c r="A5" s="74"/>
      <c r="B5" s="73" t="e">
        <f>'НСЛ| FIT18'!B5</f>
        <v>#REF!</v>
      </c>
      <c r="C5" s="73" t="e">
        <f>'НСЛ| FIT18'!C5</f>
        <v>#REF!</v>
      </c>
      <c r="D5" s="73" t="e">
        <f>'НСЛ| FIT18'!D5</f>
        <v>#REF!</v>
      </c>
      <c r="E5" s="73" t="e">
        <f>'НСЛ| FIT18'!E5</f>
        <v>#REF!</v>
      </c>
      <c r="F5" s="179"/>
      <c r="G5" s="179"/>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c r="AW5" s="179"/>
      <c r="AX5" s="179"/>
      <c r="AY5" s="179"/>
      <c r="AZ5" s="179"/>
      <c r="BA5" s="179"/>
      <c r="BB5" s="179"/>
      <c r="BC5" s="179"/>
      <c r="BD5" s="179"/>
      <c r="BE5" s="179"/>
      <c r="BF5" s="179"/>
      <c r="BG5" s="179"/>
      <c r="BH5" s="179"/>
      <c r="BI5" s="179"/>
      <c r="BJ5" s="179"/>
      <c r="BK5" s="179"/>
      <c r="BL5" s="179"/>
      <c r="BM5" s="179"/>
      <c r="BN5" s="179"/>
      <c r="BO5" s="179"/>
      <c r="BP5" s="179"/>
      <c r="BQ5" s="179"/>
      <c r="BR5" s="179"/>
      <c r="BS5" s="179"/>
      <c r="BT5" s="179"/>
      <c r="BU5" s="179"/>
      <c r="BV5" s="179"/>
      <c r="BW5" s="179"/>
      <c r="BX5" s="179"/>
      <c r="BY5" s="179"/>
      <c r="BZ5" s="179"/>
      <c r="CA5" s="179"/>
      <c r="CB5" s="179"/>
      <c r="CC5" s="179"/>
      <c r="CD5" s="179"/>
      <c r="CE5" s="179"/>
      <c r="CF5" s="179"/>
      <c r="CG5" s="179"/>
      <c r="CH5" s="179"/>
      <c r="CI5" s="179"/>
      <c r="CJ5" s="179"/>
      <c r="CK5" s="179"/>
      <c r="CL5" s="179"/>
      <c r="CM5" s="179"/>
      <c r="CN5" s="179"/>
      <c r="CO5" s="179"/>
      <c r="CP5" s="179"/>
      <c r="CQ5" s="179"/>
      <c r="CR5" s="179"/>
      <c r="CS5" s="179"/>
      <c r="CT5" s="179"/>
      <c r="CU5" s="179"/>
      <c r="CV5" s="179"/>
      <c r="CW5" s="179"/>
      <c r="CX5" s="179"/>
      <c r="CY5" s="179"/>
      <c r="CZ5" s="179"/>
      <c r="DA5" s="179"/>
      <c r="DB5" s="179"/>
      <c r="DC5" s="179"/>
      <c r="DD5" s="179"/>
      <c r="DE5" s="179"/>
      <c r="DF5" s="179"/>
      <c r="DG5" s="179"/>
      <c r="DH5" s="179"/>
      <c r="DI5" s="179"/>
      <c r="DJ5" s="179"/>
      <c r="DK5" s="179"/>
      <c r="DL5" s="179"/>
      <c r="DM5" s="179"/>
      <c r="DN5" s="179"/>
      <c r="DO5" s="179"/>
      <c r="DP5" s="179"/>
      <c r="DQ5" s="179"/>
      <c r="DR5" s="179"/>
      <c r="DS5" s="179"/>
      <c r="DT5" s="179"/>
      <c r="DU5" s="179"/>
      <c r="DV5" s="179"/>
      <c r="DW5" s="179"/>
      <c r="DX5" s="179"/>
      <c r="DY5" s="179"/>
      <c r="DZ5" s="179"/>
      <c r="EA5" s="179"/>
      <c r="EB5" s="179"/>
      <c r="EC5" s="179"/>
      <c r="ED5" s="179"/>
      <c r="EE5" s="179"/>
      <c r="EF5" s="179"/>
      <c r="EG5" s="179"/>
      <c r="EH5" s="179"/>
      <c r="EI5" s="179"/>
      <c r="EJ5" s="179"/>
      <c r="EK5" s="179"/>
      <c r="EL5" s="179"/>
      <c r="EM5" s="179"/>
      <c r="EN5" s="179"/>
      <c r="EO5" s="179"/>
      <c r="EP5" s="179"/>
      <c r="EQ5" s="179"/>
      <c r="ER5" s="179"/>
      <c r="ES5" s="179"/>
      <c r="ET5" s="179"/>
      <c r="EU5" s="179"/>
      <c r="EV5" s="179"/>
      <c r="EW5" s="179"/>
      <c r="EX5" s="179"/>
      <c r="EY5" s="179"/>
      <c r="EZ5" s="179"/>
      <c r="FA5" s="179"/>
      <c r="FB5" s="179"/>
      <c r="FC5" s="179"/>
      <c r="FD5" s="179"/>
      <c r="FE5" s="179"/>
      <c r="FF5" s="179"/>
      <c r="FG5" s="179"/>
      <c r="FH5" s="179"/>
      <c r="FI5" s="179"/>
      <c r="FJ5" s="179"/>
      <c r="FK5" s="179"/>
      <c r="FL5" s="179"/>
      <c r="FM5" s="179"/>
      <c r="FN5" s="179"/>
      <c r="FO5" s="179"/>
    </row>
    <row r="6" spans="1:171" s="11" customFormat="1" x14ac:dyDescent="0.2">
      <c r="A6" s="33" t="s">
        <v>53</v>
      </c>
      <c r="B6" s="136"/>
      <c r="C6" s="136"/>
      <c r="D6" s="136"/>
      <c r="E6" s="136"/>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180"/>
      <c r="AZ6" s="180"/>
      <c r="BA6" s="180"/>
      <c r="BB6" s="180"/>
      <c r="BC6" s="180"/>
      <c r="BD6" s="180"/>
      <c r="BE6" s="180"/>
      <c r="BF6" s="180"/>
      <c r="BG6" s="180"/>
      <c r="BH6" s="180"/>
      <c r="BI6" s="180"/>
      <c r="BJ6" s="180"/>
      <c r="BK6" s="180"/>
      <c r="BL6" s="180"/>
      <c r="BM6" s="180"/>
      <c r="BN6" s="180"/>
      <c r="BO6" s="180"/>
      <c r="BP6" s="180"/>
      <c r="BQ6" s="180"/>
      <c r="BR6" s="180"/>
      <c r="BS6" s="180"/>
      <c r="BT6" s="180"/>
      <c r="BU6" s="180"/>
      <c r="BV6" s="180"/>
      <c r="BW6" s="180"/>
      <c r="BX6" s="180"/>
      <c r="BY6" s="180"/>
      <c r="BZ6" s="180"/>
      <c r="CA6" s="180"/>
      <c r="CB6" s="180"/>
      <c r="CC6" s="180"/>
      <c r="CD6" s="180"/>
      <c r="CE6" s="180"/>
      <c r="CF6" s="180"/>
      <c r="CG6" s="180"/>
      <c r="CH6" s="180"/>
      <c r="CI6" s="180"/>
      <c r="CJ6" s="180"/>
      <c r="CK6" s="180"/>
      <c r="CL6" s="180"/>
      <c r="CM6" s="180"/>
      <c r="CN6" s="180"/>
      <c r="CO6" s="180"/>
      <c r="CP6" s="180"/>
      <c r="CQ6" s="180"/>
      <c r="CR6" s="180"/>
      <c r="CS6" s="180"/>
      <c r="CT6" s="180"/>
      <c r="CU6" s="180"/>
      <c r="CV6" s="180"/>
      <c r="CW6" s="180"/>
      <c r="CX6" s="180"/>
      <c r="CY6" s="180"/>
      <c r="CZ6" s="180"/>
      <c r="DA6" s="180"/>
      <c r="DB6" s="180"/>
      <c r="DC6" s="180"/>
      <c r="DD6" s="180"/>
      <c r="DE6" s="180"/>
      <c r="DF6" s="180"/>
      <c r="DG6" s="180"/>
      <c r="DH6" s="180"/>
      <c r="DI6" s="180"/>
      <c r="DJ6" s="180"/>
      <c r="DK6" s="180"/>
      <c r="DL6" s="180"/>
      <c r="DM6" s="180"/>
      <c r="DN6" s="180"/>
      <c r="DO6" s="180"/>
      <c r="DP6" s="180"/>
      <c r="DQ6" s="180"/>
      <c r="DR6" s="180"/>
      <c r="DS6" s="180"/>
      <c r="DT6" s="180"/>
      <c r="DU6" s="180"/>
      <c r="DV6" s="180"/>
      <c r="DW6" s="180"/>
      <c r="DX6" s="180"/>
      <c r="DY6" s="180"/>
      <c r="DZ6" s="180"/>
      <c r="EA6" s="180"/>
      <c r="EB6" s="180"/>
      <c r="EC6" s="180"/>
      <c r="ED6" s="180"/>
      <c r="EE6" s="180"/>
      <c r="EF6" s="180"/>
      <c r="EG6" s="180"/>
      <c r="EH6" s="180"/>
      <c r="EI6" s="180"/>
      <c r="EJ6" s="180"/>
      <c r="EK6" s="180"/>
      <c r="EL6" s="180"/>
      <c r="EM6" s="180"/>
      <c r="EN6" s="180"/>
      <c r="EO6" s="180"/>
      <c r="EP6" s="180"/>
      <c r="EQ6" s="180"/>
      <c r="ER6" s="180"/>
      <c r="ES6" s="180"/>
      <c r="ET6" s="180"/>
      <c r="EU6" s="180"/>
      <c r="EV6" s="180"/>
      <c r="EW6" s="180"/>
      <c r="EX6" s="180"/>
      <c r="EY6" s="180"/>
      <c r="EZ6" s="180"/>
      <c r="FA6" s="180"/>
      <c r="FB6" s="180"/>
      <c r="FC6" s="180"/>
      <c r="FD6" s="180"/>
      <c r="FE6" s="180"/>
      <c r="FF6" s="180"/>
      <c r="FG6" s="180"/>
      <c r="FH6" s="180"/>
      <c r="FI6" s="180"/>
      <c r="FJ6" s="180"/>
      <c r="FK6" s="180"/>
      <c r="FL6" s="180"/>
      <c r="FM6" s="180"/>
      <c r="FN6" s="180"/>
      <c r="FO6" s="180"/>
    </row>
    <row r="7" spans="1:171" s="11" customFormat="1" x14ac:dyDescent="0.2">
      <c r="A7" s="42">
        <v>1</v>
      </c>
      <c r="B7" s="84" t="e">
        <f>'BAR BB| Open rates'!#REF!*0.9*0.87+25</f>
        <v>#REF!</v>
      </c>
      <c r="C7" s="84" t="e">
        <f>'BAR BB| Open rates'!#REF!*0.9*0.87+25</f>
        <v>#REF!</v>
      </c>
      <c r="D7" s="84" t="e">
        <f>'BAR BB| Open rates'!#REF!*0.9*0.87+25</f>
        <v>#REF!</v>
      </c>
      <c r="E7" s="84" t="e">
        <f>'BAR BB| Open rates'!#REF!*0.9*0.87+25</f>
        <v>#REF!</v>
      </c>
      <c r="F7" s="131"/>
      <c r="G7" s="131"/>
      <c r="H7" s="131"/>
      <c r="I7" s="131"/>
      <c r="J7" s="131"/>
      <c r="K7" s="131"/>
      <c r="L7" s="131"/>
      <c r="M7" s="131"/>
      <c r="N7" s="131"/>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c r="EZ7" s="131"/>
      <c r="FA7" s="131"/>
      <c r="FB7" s="131"/>
      <c r="FC7" s="131"/>
      <c r="FD7" s="131"/>
      <c r="FE7" s="131"/>
      <c r="FF7" s="131"/>
      <c r="FG7" s="131"/>
      <c r="FH7" s="131"/>
      <c r="FI7" s="131"/>
      <c r="FJ7" s="131"/>
      <c r="FK7" s="131"/>
      <c r="FL7" s="131"/>
      <c r="FM7" s="131"/>
      <c r="FN7" s="131"/>
      <c r="FO7" s="131"/>
    </row>
    <row r="8" spans="1:171" s="11" customFormat="1" x14ac:dyDescent="0.2">
      <c r="A8" s="42">
        <v>2</v>
      </c>
      <c r="B8" s="84" t="e">
        <f>'BAR BB| Open rates'!#REF!*0.9*0.87+25</f>
        <v>#REF!</v>
      </c>
      <c r="C8" s="84" t="e">
        <f>'BAR BB| Open rates'!#REF!*0.9*0.87+25</f>
        <v>#REF!</v>
      </c>
      <c r="D8" s="84" t="e">
        <f>'BAR BB| Open rates'!#REF!*0.9*0.87+25</f>
        <v>#REF!</v>
      </c>
      <c r="E8" s="84" t="e">
        <f>'BAR BB| Open rates'!#REF!*0.9*0.87+25</f>
        <v>#REF!</v>
      </c>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c r="EU8" s="131"/>
      <c r="EV8" s="131"/>
      <c r="EW8" s="131"/>
      <c r="EX8" s="131"/>
      <c r="EY8" s="131"/>
      <c r="EZ8" s="131"/>
      <c r="FA8" s="131"/>
      <c r="FB8" s="131"/>
      <c r="FC8" s="131"/>
      <c r="FD8" s="131"/>
      <c r="FE8" s="131"/>
      <c r="FF8" s="131"/>
      <c r="FG8" s="131"/>
      <c r="FH8" s="131"/>
      <c r="FI8" s="131"/>
      <c r="FJ8" s="131"/>
      <c r="FK8" s="131"/>
      <c r="FL8" s="131"/>
      <c r="FM8" s="131"/>
      <c r="FN8" s="131"/>
      <c r="FO8" s="131"/>
    </row>
    <row r="9" spans="1:171" s="11" customFormat="1" x14ac:dyDescent="0.2">
      <c r="A9" s="33" t="s">
        <v>54</v>
      </c>
      <c r="B9" s="84"/>
      <c r="C9" s="84"/>
      <c r="D9" s="84"/>
      <c r="E9" s="84"/>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c r="FL9" s="131"/>
      <c r="FM9" s="131"/>
      <c r="FN9" s="131"/>
      <c r="FO9" s="131"/>
    </row>
    <row r="10" spans="1:171" s="11" customFormat="1" x14ac:dyDescent="0.2">
      <c r="A10" s="42">
        <v>1</v>
      </c>
      <c r="B10" s="84" t="e">
        <f>'BAR BB| Open rates'!#REF!*0.9*0.87+25</f>
        <v>#REF!</v>
      </c>
      <c r="C10" s="84" t="e">
        <f>'BAR BB| Open rates'!#REF!*0.9*0.87+25</f>
        <v>#REF!</v>
      </c>
      <c r="D10" s="84" t="e">
        <f>'BAR BB| Open rates'!#REF!*0.9*0.87+25</f>
        <v>#REF!</v>
      </c>
      <c r="E10" s="84" t="e">
        <f>'BAR BB| Open rates'!#REF!*0.9*0.87+25</f>
        <v>#REF!</v>
      </c>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c r="EZ10" s="131"/>
      <c r="FA10" s="131"/>
      <c r="FB10" s="131"/>
      <c r="FC10" s="131"/>
      <c r="FD10" s="131"/>
      <c r="FE10" s="131"/>
      <c r="FF10" s="131"/>
      <c r="FG10" s="131"/>
      <c r="FH10" s="131"/>
      <c r="FI10" s="131"/>
      <c r="FJ10" s="131"/>
      <c r="FK10" s="131"/>
      <c r="FL10" s="131"/>
      <c r="FM10" s="131"/>
      <c r="FN10" s="131"/>
      <c r="FO10" s="131"/>
    </row>
    <row r="11" spans="1:171" s="11" customFormat="1" x14ac:dyDescent="0.2">
      <c r="A11" s="42">
        <v>2</v>
      </c>
      <c r="B11" s="84" t="e">
        <f>'BAR BB| Open rates'!#REF!*0.9*0.87+25</f>
        <v>#REF!</v>
      </c>
      <c r="C11" s="84" t="e">
        <f>'BAR BB| Open rates'!#REF!*0.9*0.87+25</f>
        <v>#REF!</v>
      </c>
      <c r="D11" s="84" t="e">
        <f>'BAR BB| Open rates'!#REF!*0.9*0.87+25</f>
        <v>#REF!</v>
      </c>
      <c r="E11" s="84" t="e">
        <f>'BAR BB| Open rates'!#REF!*0.9*0.87+25</f>
        <v>#REF!</v>
      </c>
      <c r="F11" s="131"/>
      <c r="G11" s="131"/>
      <c r="H11" s="131"/>
      <c r="I11" s="131"/>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c r="FH11" s="131"/>
      <c r="FI11" s="131"/>
      <c r="FJ11" s="131"/>
      <c r="FK11" s="131"/>
      <c r="FL11" s="131"/>
      <c r="FM11" s="131"/>
      <c r="FN11" s="131"/>
      <c r="FO11" s="131"/>
    </row>
    <row r="12" spans="1:171" s="11" customFormat="1" x14ac:dyDescent="0.2">
      <c r="A12" s="33" t="s">
        <v>151</v>
      </c>
      <c r="B12" s="84"/>
      <c r="C12" s="84"/>
      <c r="D12" s="84"/>
      <c r="E12" s="84"/>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c r="FE12" s="131"/>
      <c r="FF12" s="131"/>
      <c r="FG12" s="131"/>
      <c r="FH12" s="131"/>
      <c r="FI12" s="131"/>
      <c r="FJ12" s="131"/>
      <c r="FK12" s="131"/>
      <c r="FL12" s="131"/>
      <c r="FM12" s="131"/>
      <c r="FN12" s="131"/>
      <c r="FO12" s="131"/>
    </row>
    <row r="13" spans="1:171" s="11" customFormat="1" x14ac:dyDescent="0.2">
      <c r="A13" s="42">
        <v>1</v>
      </c>
      <c r="B13" s="84" t="e">
        <f>'BAR BB| Open rates'!#REF!*0.9*0.87+25</f>
        <v>#REF!</v>
      </c>
      <c r="C13" s="84" t="e">
        <f>'BAR BB| Open rates'!#REF!*0.9*0.87+25</f>
        <v>#REF!</v>
      </c>
      <c r="D13" s="84" t="e">
        <f>'BAR BB| Open rates'!#REF!*0.9*0.87+25</f>
        <v>#REF!</v>
      </c>
      <c r="E13" s="84" t="e">
        <f>'BAR BB| Open rates'!#REF!*0.9*0.87+25</f>
        <v>#REF!</v>
      </c>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c r="EZ13" s="131"/>
      <c r="FA13" s="131"/>
      <c r="FB13" s="131"/>
      <c r="FC13" s="131"/>
      <c r="FD13" s="131"/>
      <c r="FE13" s="131"/>
      <c r="FF13" s="131"/>
      <c r="FG13" s="131"/>
      <c r="FH13" s="131"/>
      <c r="FI13" s="131"/>
      <c r="FJ13" s="131"/>
      <c r="FK13" s="131"/>
      <c r="FL13" s="131"/>
      <c r="FM13" s="131"/>
      <c r="FN13" s="131"/>
      <c r="FO13" s="131"/>
    </row>
    <row r="14" spans="1:171" s="11" customFormat="1" x14ac:dyDescent="0.2">
      <c r="A14" s="42">
        <v>2</v>
      </c>
      <c r="B14" s="84" t="e">
        <f>'BAR BB| Open rates'!#REF!*0.9*0.87+25</f>
        <v>#REF!</v>
      </c>
      <c r="C14" s="84" t="e">
        <f>'BAR BB| Open rates'!#REF!*0.9*0.87+25</f>
        <v>#REF!</v>
      </c>
      <c r="D14" s="84" t="e">
        <f>'BAR BB| Open rates'!#REF!*0.9*0.87+25</f>
        <v>#REF!</v>
      </c>
      <c r="E14" s="84" t="e">
        <f>'BAR BB| Open rates'!#REF!*0.9*0.87+25</f>
        <v>#REF!</v>
      </c>
      <c r="F14" s="131"/>
      <c r="G14" s="131"/>
      <c r="H14" s="131"/>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c r="FH14" s="131"/>
      <c r="FI14" s="131"/>
      <c r="FJ14" s="131"/>
      <c r="FK14" s="131"/>
      <c r="FL14" s="131"/>
      <c r="FM14" s="131"/>
      <c r="FN14" s="131"/>
      <c r="FO14" s="131"/>
    </row>
    <row r="15" spans="1:171" x14ac:dyDescent="0.2">
      <c r="A15" s="123"/>
      <c r="B15"/>
      <c r="C15"/>
      <c r="D15"/>
      <c r="E15"/>
    </row>
    <row r="16" spans="1:171" x14ac:dyDescent="0.2">
      <c r="A16" s="223"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row>
    <row r="17" spans="1:171" x14ac:dyDescent="0.2">
      <c r="A17" s="223"/>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row>
    <row r="18" spans="1:171" ht="13.5" thickBot="1" x14ac:dyDescent="0.25">
      <c r="A18" s="123"/>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row>
    <row r="19" spans="1:171" s="11" customFormat="1" ht="184.5" customHeight="1" thickBot="1" x14ac:dyDescent="0.25">
      <c r="A19" s="213" t="s">
        <v>277</v>
      </c>
    </row>
    <row r="20" spans="1:171" s="11" customFormat="1" ht="10.5" customHeight="1" x14ac:dyDescent="0.2">
      <c r="A20" s="5"/>
    </row>
    <row r="21" spans="1:171" s="11" customFormat="1" ht="21.75" customHeight="1" x14ac:dyDescent="0.2">
      <c r="A21" s="87" t="s">
        <v>80</v>
      </c>
    </row>
    <row r="22" spans="1:171" s="11" customFormat="1" ht="24.75" customHeight="1" x14ac:dyDescent="0.2">
      <c r="A22" s="109" t="s">
        <v>252</v>
      </c>
    </row>
    <row r="23" spans="1:171" ht="24.75" customHeight="1" x14ac:dyDescent="0.2">
      <c r="A23" s="109" t="s">
        <v>253</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row>
    <row r="24" spans="1:171" ht="12.75" customHeight="1" x14ac:dyDescent="0.2">
      <c r="A24" s="1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row>
    <row r="25" spans="1:171" x14ac:dyDescent="0.2">
      <c r="A25" s="2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row>
    <row r="26" spans="1:171" x14ac:dyDescent="0.2">
      <c r="A26" s="137" t="s">
        <v>58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row>
    <row r="27" spans="1:171" s="155" customFormat="1" ht="35.25" customHeight="1" x14ac:dyDescent="0.2">
      <c r="A27" s="150" t="s">
        <v>163</v>
      </c>
    </row>
    <row r="28" spans="1:171" s="155" customFormat="1" ht="35.25" customHeight="1" x14ac:dyDescent="0.2">
      <c r="A28" s="150" t="s">
        <v>188</v>
      </c>
    </row>
    <row r="29" spans="1:171" s="155" customFormat="1" ht="35.25" customHeight="1" x14ac:dyDescent="0.2">
      <c r="A29" s="150" t="s">
        <v>164</v>
      </c>
    </row>
    <row r="30" spans="1:171" s="155" customFormat="1" ht="13.5" customHeight="1" x14ac:dyDescent="0.2">
      <c r="A30" s="150" t="s">
        <v>165</v>
      </c>
    </row>
    <row r="31" spans="1:171" s="155" customFormat="1" ht="35.25" customHeight="1" x14ac:dyDescent="0.2">
      <c r="A31" s="150" t="s">
        <v>162</v>
      </c>
    </row>
    <row r="32" spans="1:171" ht="24" x14ac:dyDescent="0.2">
      <c r="A32" s="145" t="s">
        <v>173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row>
    <row r="33" spans="1:171" ht="15" customHeight="1" x14ac:dyDescent="0.2">
      <c r="A33" s="145" t="s">
        <v>102</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row>
    <row r="34" spans="1:171" ht="15" customHeight="1" x14ac:dyDescent="0.2">
      <c r="A34" s="193" t="s">
        <v>254</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row>
    <row r="35" spans="1:171" ht="24" customHeight="1" x14ac:dyDescent="0.2">
      <c r="A35" s="145" t="s">
        <v>179</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row>
    <row r="36" spans="1:171" ht="12.75" customHeight="1" x14ac:dyDescent="0.2">
      <c r="A36" s="193"/>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row>
    <row r="37" spans="1:171" s="11" customFormat="1" ht="15" customHeight="1" x14ac:dyDescent="0.2">
      <c r="A37" s="254" t="s">
        <v>103</v>
      </c>
    </row>
    <row r="38" spans="1:171" ht="15" customHeight="1" x14ac:dyDescent="0.2">
      <c r="A38" s="255"/>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row>
    <row r="39" spans="1:171" ht="51" customHeight="1" x14ac:dyDescent="0.2">
      <c r="A39" s="256"/>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row>
    <row r="40" spans="1:171" x14ac:dyDescent="0.2">
      <c r="A40" s="144"/>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row>
    <row r="41" spans="1:171" ht="36" x14ac:dyDescent="0.2">
      <c r="A41" s="144" t="s">
        <v>105</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row>
    <row r="42" spans="1:171" x14ac:dyDescent="0.2">
      <c r="A42" s="133"/>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row>
    <row r="43" spans="1:171" ht="36" x14ac:dyDescent="0.2">
      <c r="A43" s="178" t="s">
        <v>180</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row>
    <row r="44" spans="1:171" x14ac:dyDescent="0.2">
      <c r="A44" s="214" t="s">
        <v>290</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row>
    <row r="45" spans="1:171" s="11" customFormat="1" x14ac:dyDescent="0.2">
      <c r="A45" s="193"/>
    </row>
    <row r="46" spans="1:171" s="11" customFormat="1" x14ac:dyDescent="0.2">
      <c r="A46" s="137" t="s">
        <v>65</v>
      </c>
    </row>
    <row r="47" spans="1:171" s="11" customFormat="1" ht="42" customHeight="1" x14ac:dyDescent="0.2">
      <c r="A47" s="144" t="s">
        <v>104</v>
      </c>
    </row>
    <row r="48" spans="1:171" s="11" customFormat="1" ht="40.5" customHeight="1" x14ac:dyDescent="0.2">
      <c r="A48" s="144" t="s">
        <v>105</v>
      </c>
    </row>
    <row r="49" spans="1:1" s="11" customFormat="1" x14ac:dyDescent="0.2">
      <c r="A49" s="193"/>
    </row>
    <row r="50" spans="1:1" s="11" customFormat="1" ht="12.75" customHeight="1" x14ac:dyDescent="0.2">
      <c r="A50" s="137" t="s">
        <v>255</v>
      </c>
    </row>
    <row r="51" spans="1:1" s="11" customFormat="1" ht="36" x14ac:dyDescent="0.2">
      <c r="A51" s="182" t="s">
        <v>234</v>
      </c>
    </row>
    <row r="52" spans="1:1" s="11" customFormat="1" ht="17.25" customHeight="1" x14ac:dyDescent="0.2">
      <c r="A52" s="195" t="s">
        <v>181</v>
      </c>
    </row>
    <row r="53" spans="1:1" s="11" customFormat="1" ht="12" customHeight="1" x14ac:dyDescent="0.2">
      <c r="A53" s="195"/>
    </row>
    <row r="54" spans="1:1" s="11" customFormat="1" x14ac:dyDescent="0.2">
      <c r="A54" s="194" t="s">
        <v>256</v>
      </c>
    </row>
    <row r="55" spans="1:1" s="11" customFormat="1" x14ac:dyDescent="0.2">
      <c r="A55" s="195" t="s">
        <v>257</v>
      </c>
    </row>
    <row r="56" spans="1:1" s="11" customFormat="1" ht="13.5" customHeight="1" x14ac:dyDescent="0.2">
      <c r="A56" s="19"/>
    </row>
    <row r="57" spans="1:1" s="11" customFormat="1" x14ac:dyDescent="0.2">
      <c r="A57" s="194" t="s">
        <v>258</v>
      </c>
    </row>
    <row r="58" spans="1:1" s="11" customFormat="1" x14ac:dyDescent="0.2">
      <c r="A58" s="196" t="s">
        <v>183</v>
      </c>
    </row>
    <row r="59" spans="1:1" s="11" customFormat="1" ht="13.5" customHeight="1" x14ac:dyDescent="0.2">
      <c r="A59" s="19"/>
    </row>
    <row r="60" spans="1:1" s="11" customFormat="1" x14ac:dyDescent="0.2">
      <c r="A60" s="211" t="s">
        <v>291</v>
      </c>
    </row>
    <row r="61" spans="1:1" s="11" customFormat="1" x14ac:dyDescent="0.2">
      <c r="A61" s="195" t="s">
        <v>183</v>
      </c>
    </row>
    <row r="62" spans="1:1" s="11" customFormat="1" ht="12.75" customHeight="1" x14ac:dyDescent="0.2">
      <c r="A62" s="197"/>
    </row>
    <row r="63" spans="1:1" s="11" customFormat="1" x14ac:dyDescent="0.2">
      <c r="A63" s="194" t="s">
        <v>259</v>
      </c>
    </row>
    <row r="64" spans="1:1" s="11" customFormat="1" x14ac:dyDescent="0.2">
      <c r="A64" s="196" t="s">
        <v>260</v>
      </c>
    </row>
    <row r="65" spans="1:171" s="11" customFormat="1" ht="13.5" customHeight="1" x14ac:dyDescent="0.2">
      <c r="A65" s="196"/>
    </row>
    <row r="66" spans="1:171" s="11" customFormat="1" x14ac:dyDescent="0.2">
      <c r="A66" s="194" t="s">
        <v>261</v>
      </c>
    </row>
    <row r="67" spans="1:171" s="11" customFormat="1" x14ac:dyDescent="0.2">
      <c r="A67" s="196" t="s">
        <v>262</v>
      </c>
    </row>
    <row r="68" spans="1:171" s="11" customFormat="1" ht="13.5" thickBot="1" x14ac:dyDescent="0.25">
      <c r="A68" s="198"/>
    </row>
    <row r="69" spans="1:171" s="11" customFormat="1" ht="77.25" customHeight="1" x14ac:dyDescent="0.2">
      <c r="A69" s="199" t="s">
        <v>263</v>
      </c>
    </row>
    <row r="70" spans="1:171" s="11" customFormat="1" ht="24.75" thickBot="1" x14ac:dyDescent="0.25">
      <c r="A70" s="200" t="s">
        <v>128</v>
      </c>
    </row>
    <row r="71" spans="1:171" s="11" customFormat="1" x14ac:dyDescent="0.2">
      <c r="A71" s="5"/>
    </row>
    <row r="72" spans="1:171" s="11" customFormat="1" ht="24" x14ac:dyDescent="0.2">
      <c r="A72" s="135" t="s">
        <v>264</v>
      </c>
    </row>
    <row r="73" spans="1:171" s="11" customFormat="1" ht="24" x14ac:dyDescent="0.2">
      <c r="A73" s="182" t="s">
        <v>239</v>
      </c>
    </row>
    <row r="74" spans="1:171" s="11" customFormat="1" x14ac:dyDescent="0.2">
      <c r="A74" s="176" t="s">
        <v>182</v>
      </c>
    </row>
    <row r="75" spans="1:171" x14ac:dyDescent="0.2">
      <c r="A75" s="144"/>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row>
    <row r="76" spans="1:171" x14ac:dyDescent="0.2">
      <c r="A76" s="182" t="s">
        <v>194</v>
      </c>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row>
    <row r="77" spans="1:171" x14ac:dyDescent="0.2">
      <c r="A77" s="176" t="s">
        <v>265</v>
      </c>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row>
    <row r="78" spans="1:171" s="11" customFormat="1" x14ac:dyDescent="0.2">
      <c r="A78" s="144"/>
    </row>
    <row r="79" spans="1:171" s="11" customFormat="1" x14ac:dyDescent="0.2">
      <c r="A79" s="182" t="s">
        <v>266</v>
      </c>
    </row>
    <row r="80" spans="1:171" s="11" customFormat="1" x14ac:dyDescent="0.2">
      <c r="A80" s="176" t="s">
        <v>184</v>
      </c>
    </row>
    <row r="81" spans="1:1" s="11" customFormat="1" x14ac:dyDescent="0.2">
      <c r="A81" s="144"/>
    </row>
    <row r="82" spans="1:1" s="11" customFormat="1" x14ac:dyDescent="0.2">
      <c r="A82" s="212" t="s">
        <v>292</v>
      </c>
    </row>
    <row r="83" spans="1:1" s="11" customFormat="1" x14ac:dyDescent="0.2">
      <c r="A83" s="176" t="s">
        <v>184</v>
      </c>
    </row>
    <row r="84" spans="1:1" s="11" customFormat="1" x14ac:dyDescent="0.2">
      <c r="A84" s="144"/>
    </row>
    <row r="85" spans="1:1" s="11" customFormat="1" x14ac:dyDescent="0.2">
      <c r="A85" s="182" t="s">
        <v>267</v>
      </c>
    </row>
    <row r="86" spans="1:1" s="11" customFormat="1" x14ac:dyDescent="0.2">
      <c r="A86" s="176" t="s">
        <v>268</v>
      </c>
    </row>
    <row r="87" spans="1:1" s="11" customFormat="1" x14ac:dyDescent="0.2">
      <c r="A87" s="201"/>
    </row>
    <row r="88" spans="1:1" s="11" customFormat="1" x14ac:dyDescent="0.2">
      <c r="A88" s="182" t="s">
        <v>269</v>
      </c>
    </row>
    <row r="89" spans="1:1" s="11" customFormat="1" x14ac:dyDescent="0.2">
      <c r="A89" s="176" t="s">
        <v>270</v>
      </c>
    </row>
    <row r="90" spans="1:1" s="11" customFormat="1" ht="30" customHeight="1" thickBot="1" x14ac:dyDescent="0.25">
      <c r="A90" s="31"/>
    </row>
    <row r="91" spans="1:1" s="11" customFormat="1" ht="72" x14ac:dyDescent="0.2">
      <c r="A91" s="202" t="s">
        <v>271</v>
      </c>
    </row>
    <row r="92" spans="1:1" s="11" customFormat="1" ht="24.75" thickBot="1" x14ac:dyDescent="0.25">
      <c r="A92" s="203" t="s">
        <v>272</v>
      </c>
    </row>
    <row r="93" spans="1:1" s="11" customFormat="1" x14ac:dyDescent="0.2">
      <c r="A93" s="31"/>
    </row>
    <row r="94" spans="1:1" s="11" customFormat="1" x14ac:dyDescent="0.2">
      <c r="A94" s="31"/>
    </row>
    <row r="95" spans="1:1" s="11" customFormat="1" x14ac:dyDescent="0.2">
      <c r="A95" s="31"/>
    </row>
    <row r="96" spans="1:1" s="11" customFormat="1" x14ac:dyDescent="0.2">
      <c r="A96" s="31"/>
    </row>
    <row r="97" spans="1:171" s="11" customFormat="1" x14ac:dyDescent="0.2">
      <c r="A97" s="31"/>
    </row>
    <row r="98" spans="1:171" s="11" customFormat="1" x14ac:dyDescent="0.2">
      <c r="A98" s="31"/>
    </row>
    <row r="99" spans="1:171" s="11" customFormat="1" x14ac:dyDescent="0.2">
      <c r="A99" s="31"/>
    </row>
    <row r="100" spans="1:171" s="11" customFormat="1" x14ac:dyDescent="0.2">
      <c r="A100" s="204"/>
    </row>
    <row r="101" spans="1:171" x14ac:dyDescent="0.2">
      <c r="A101" s="143"/>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row>
    <row r="102" spans="1:171" x14ac:dyDescent="0.2">
      <c r="A102" s="143"/>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row>
    <row r="103" spans="1:171" x14ac:dyDescent="0.2">
      <c r="A103" s="14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row>
    <row r="104" spans="1:171" x14ac:dyDescent="0.2">
      <c r="A104" s="143"/>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row>
    <row r="105" spans="1:171" x14ac:dyDescent="0.2">
      <c r="A105" s="143"/>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row>
    <row r="106" spans="1:171"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row>
    <row r="107" spans="1:171"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row>
    <row r="108" spans="1:171"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row>
    <row r="109" spans="1:171"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row>
    <row r="110" spans="1:171"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row>
    <row r="111" spans="1:171"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row>
    <row r="112" spans="1:171"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row>
    <row r="113" spans="1:171"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row>
    <row r="114" spans="1:171"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row>
    <row r="115" spans="1:171"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row>
    <row r="116" spans="1:171"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row>
    <row r="117" spans="1:171"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row>
    <row r="118" spans="1:171"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row>
    <row r="119" spans="1:171"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row>
    <row r="120" spans="1:171"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row>
    <row r="121" spans="1:171"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row>
    <row r="122" spans="1:171"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row>
    <row r="123" spans="1:171"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row>
    <row r="124" spans="1:171"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row>
    <row r="125" spans="1:171"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row>
    <row r="126" spans="1:171"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row>
    <row r="127" spans="1:171"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row>
    <row r="128" spans="1:171"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row>
    <row r="129" spans="1:171"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row>
    <row r="130" spans="1:171"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row>
    <row r="131" spans="1:171"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row>
    <row r="132" spans="1:171"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row>
    <row r="133" spans="1:171"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row>
    <row r="134" spans="1:171"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row>
    <row r="135" spans="1:171"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row>
    <row r="136" spans="1:171"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row>
    <row r="137" spans="1:171"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row>
    <row r="138" spans="1:171"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row>
    <row r="139" spans="1:171"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row>
    <row r="140" spans="1:171"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row>
    <row r="141" spans="1:171"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row>
    <row r="142" spans="1:171"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row>
    <row r="143" spans="1:171"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row>
    <row r="144" spans="1:171"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row>
    <row r="145" spans="1:171"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row>
    <row r="146" spans="1:171"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row>
    <row r="147" spans="1:171"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row>
    <row r="148" spans="1:171"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row>
    <row r="149" spans="1:171"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row>
    <row r="150" spans="1:171"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row>
    <row r="151" spans="1:171"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row>
    <row r="152" spans="1:171"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row>
    <row r="153" spans="1:171"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row>
    <row r="154" spans="1:171"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row>
    <row r="155" spans="1:171"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row>
    <row r="156" spans="1:171"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row>
    <row r="157" spans="1:171"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row>
    <row r="158" spans="1:171"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row>
    <row r="159" spans="1:171"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row>
    <row r="160" spans="1:171"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row>
    <row r="161" spans="1:171"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row>
    <row r="162" spans="1:171"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row>
    <row r="163" spans="1:171"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row>
    <row r="164" spans="1:171"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row>
    <row r="165" spans="1:171"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row>
    <row r="166" spans="1:171"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row>
    <row r="167" spans="1:171"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row>
    <row r="168" spans="1:171"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row>
    <row r="169" spans="1:171"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row>
    <row r="170" spans="1:171"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row>
    <row r="171" spans="1:171"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row>
    <row r="172" spans="1:171"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row>
    <row r="173" spans="1:171"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row>
    <row r="174" spans="1:171"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row>
    <row r="175" spans="1:171"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row>
    <row r="176" spans="1:171"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row>
    <row r="177" spans="1:171"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row>
    <row r="178" spans="1:171"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row>
    <row r="179" spans="1:171"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row>
    <row r="180" spans="1:171"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row>
    <row r="181" spans="1:171"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row>
    <row r="182" spans="1:171"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row>
    <row r="183" spans="1:171"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row>
    <row r="184" spans="1:171"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row>
    <row r="185" spans="1:171"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row>
    <row r="186" spans="1:171"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row>
    <row r="187" spans="1:171"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row>
    <row r="188" spans="1:171"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row>
    <row r="189" spans="1:171"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row>
    <row r="190" spans="1:171"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row>
    <row r="191" spans="1:171"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row>
    <row r="192" spans="1:171"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row>
    <row r="193" spans="1:171"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row>
    <row r="194" spans="1:171"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row>
    <row r="195" spans="1:171"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row>
    <row r="196" spans="1:171"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row>
    <row r="197" spans="1:171"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row>
    <row r="198" spans="1:171"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row>
    <row r="199" spans="1:171"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row>
    <row r="200" spans="1:171"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row>
    <row r="201" spans="1:171"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row>
    <row r="202" spans="1:171"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row>
    <row r="203" spans="1:171"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row>
    <row r="204" spans="1:171"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row>
    <row r="205" spans="1:171"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row>
    <row r="206" spans="1:171"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row>
    <row r="207" spans="1:171"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row>
    <row r="208" spans="1:171"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row>
    <row r="209" spans="1:171"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row>
    <row r="210" spans="1:171"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row>
    <row r="211" spans="1:171"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row>
    <row r="212" spans="1:171"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row>
    <row r="213" spans="1:171"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row>
    <row r="214" spans="1:171"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row>
    <row r="215" spans="1:171"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row>
    <row r="216" spans="1:171"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row>
    <row r="217" spans="1:171"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row>
    <row r="218" spans="1:171"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row>
    <row r="219" spans="1:171"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row>
    <row r="220" spans="1:171"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row>
    <row r="221" spans="1:171"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row>
    <row r="222" spans="1:171"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row>
    <row r="223" spans="1:171"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row>
    <row r="224" spans="1:171"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row>
    <row r="225" spans="1:171"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row>
    <row r="226" spans="1:171"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row>
    <row r="227" spans="1:171"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row>
    <row r="228" spans="1:171"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row>
    <row r="229" spans="1:171"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row>
    <row r="230" spans="1:171"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row>
    <row r="231" spans="1:171"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row>
    <row r="232" spans="1:171"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row>
    <row r="233" spans="1:171"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row>
    <row r="234" spans="1:171"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row>
    <row r="235" spans="1:171"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row>
    <row r="236" spans="1:171"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row>
    <row r="237" spans="1:171"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row>
    <row r="238" spans="1:171"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row>
    <row r="239" spans="1:171"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row>
    <row r="240" spans="1:171"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row>
    <row r="241" spans="1:171"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row>
    <row r="242" spans="1:171"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row>
    <row r="243" spans="1:171" x14ac:dyDescent="0.2">
      <c r="A243" s="106"/>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row>
    <row r="244" spans="1:171" x14ac:dyDescent="0.2">
      <c r="A244" s="106"/>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row>
    <row r="245" spans="1:171" x14ac:dyDescent="0.2">
      <c r="A245" s="106"/>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row>
  </sheetData>
  <mergeCells count="2">
    <mergeCell ref="A16:A17"/>
    <mergeCell ref="A37:A39"/>
  </mergeCells>
  <pageMargins left="0.7" right="0.7" top="0.75" bottom="0.75" header="0.3" footer="0.3"/>
  <pageSetup paperSize="9"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O245"/>
  <sheetViews>
    <sheetView workbookViewId="0">
      <pane xSplit="1" topLeftCell="B1" activePane="topRight" state="frozen"/>
      <selection activeCell="A10" sqref="A10"/>
      <selection pane="topRight" activeCell="F1" sqref="B1:F1048576"/>
    </sheetView>
  </sheetViews>
  <sheetFormatPr defaultRowHeight="12.75" x14ac:dyDescent="0.2"/>
  <cols>
    <col min="1" max="1" width="49.5703125" style="5" customWidth="1"/>
    <col min="2" max="171" width="9.5703125" style="106" customWidth="1"/>
  </cols>
  <sheetData>
    <row r="1" spans="1:171" ht="24" x14ac:dyDescent="0.2">
      <c r="A1" s="47" t="s">
        <v>50</v>
      </c>
    </row>
    <row r="2" spans="1:171" x14ac:dyDescent="0.2">
      <c r="A2" s="192" t="s">
        <v>250</v>
      </c>
    </row>
    <row r="3" spans="1:171" x14ac:dyDescent="0.2">
      <c r="A3" s="132" t="s">
        <v>273</v>
      </c>
    </row>
    <row r="4" spans="1:171" s="11" customFormat="1" ht="21.75" customHeight="1" x14ac:dyDescent="0.2">
      <c r="A4" s="74" t="s">
        <v>52</v>
      </c>
      <c r="B4" s="73" t="e">
        <f>'НСЛ| FIT18'!B4</f>
        <v>#REF!</v>
      </c>
      <c r="C4" s="73" t="e">
        <f>'НСЛ| FIT18'!C4</f>
        <v>#REF!</v>
      </c>
      <c r="D4" s="73" t="e">
        <f>'НСЛ| FIT18'!D4</f>
        <v>#REF!</v>
      </c>
      <c r="E4" s="73" t="e">
        <f>'НСЛ| FIT18'!E4</f>
        <v>#REF!</v>
      </c>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c r="AZ4" s="179"/>
      <c r="BA4" s="179"/>
      <c r="BB4" s="179"/>
      <c r="BC4" s="179"/>
      <c r="BD4" s="179"/>
      <c r="BE4" s="179"/>
      <c r="BF4" s="179"/>
      <c r="BG4" s="179"/>
      <c r="BH4" s="179"/>
      <c r="BI4" s="179"/>
      <c r="BJ4" s="179"/>
      <c r="BK4" s="179"/>
      <c r="BL4" s="179"/>
      <c r="BM4" s="179"/>
      <c r="BN4" s="179"/>
      <c r="BO4" s="179"/>
      <c r="BP4" s="179"/>
      <c r="BQ4" s="179"/>
      <c r="BR4" s="179"/>
      <c r="BS4" s="179"/>
      <c r="BT4" s="179"/>
      <c r="BU4" s="179"/>
      <c r="BV4" s="179"/>
      <c r="BW4" s="179"/>
      <c r="BX4" s="179"/>
      <c r="BY4" s="179"/>
      <c r="BZ4" s="179"/>
      <c r="CA4" s="179"/>
      <c r="CB4" s="179"/>
      <c r="CC4" s="179"/>
      <c r="CD4" s="179"/>
      <c r="CE4" s="179"/>
      <c r="CF4" s="179"/>
      <c r="CG4" s="179"/>
      <c r="CH4" s="179"/>
      <c r="CI4" s="179"/>
      <c r="CJ4" s="179"/>
      <c r="CK4" s="179"/>
      <c r="CL4" s="179"/>
      <c r="CM4" s="179"/>
      <c r="CN4" s="179"/>
      <c r="CO4" s="179"/>
      <c r="CP4" s="179"/>
      <c r="CQ4" s="179"/>
      <c r="CR4" s="179"/>
      <c r="CS4" s="179"/>
      <c r="CT4" s="179"/>
      <c r="CU4" s="179"/>
      <c r="CV4" s="179"/>
      <c r="CW4" s="179"/>
      <c r="CX4" s="179"/>
      <c r="CY4" s="179"/>
      <c r="CZ4" s="179"/>
      <c r="DA4" s="179"/>
      <c r="DB4" s="179"/>
      <c r="DC4" s="179"/>
      <c r="DD4" s="179"/>
      <c r="DE4" s="179"/>
      <c r="DF4" s="179"/>
      <c r="DG4" s="179"/>
      <c r="DH4" s="179"/>
      <c r="DI4" s="179"/>
      <c r="DJ4" s="179"/>
      <c r="DK4" s="179"/>
      <c r="DL4" s="179"/>
      <c r="DM4" s="179"/>
      <c r="DN4" s="179"/>
      <c r="DO4" s="179"/>
      <c r="DP4" s="179"/>
      <c r="DQ4" s="179"/>
      <c r="DR4" s="179"/>
      <c r="DS4" s="179"/>
      <c r="DT4" s="179"/>
      <c r="DU4" s="179"/>
      <c r="DV4" s="179"/>
      <c r="DW4" s="179"/>
      <c r="DX4" s="179"/>
      <c r="DY4" s="179"/>
      <c r="DZ4" s="179"/>
      <c r="EA4" s="179"/>
      <c r="EB4" s="179"/>
      <c r="EC4" s="179"/>
      <c r="ED4" s="179"/>
      <c r="EE4" s="179"/>
      <c r="EF4" s="179"/>
      <c r="EG4" s="179"/>
      <c r="EH4" s="179"/>
      <c r="EI4" s="179"/>
      <c r="EJ4" s="179"/>
      <c r="EK4" s="179"/>
      <c r="EL4" s="179"/>
      <c r="EM4" s="179"/>
      <c r="EN4" s="179"/>
      <c r="EO4" s="179"/>
      <c r="EP4" s="179"/>
      <c r="EQ4" s="179"/>
      <c r="ER4" s="179"/>
      <c r="ES4" s="179"/>
      <c r="ET4" s="179"/>
      <c r="EU4" s="179"/>
      <c r="EV4" s="179"/>
      <c r="EW4" s="179"/>
      <c r="EX4" s="179"/>
      <c r="EY4" s="179"/>
      <c r="EZ4" s="179"/>
      <c r="FA4" s="179"/>
      <c r="FB4" s="179"/>
      <c r="FC4" s="179"/>
      <c r="FD4" s="179"/>
      <c r="FE4" s="179"/>
      <c r="FF4" s="179"/>
      <c r="FG4" s="179"/>
      <c r="FH4" s="179"/>
      <c r="FI4" s="179"/>
      <c r="FJ4" s="179"/>
      <c r="FK4" s="179"/>
      <c r="FL4" s="179"/>
      <c r="FM4" s="179"/>
      <c r="FN4" s="179"/>
      <c r="FO4" s="179"/>
    </row>
    <row r="5" spans="1:171" s="11" customFormat="1" ht="21.75" customHeight="1" x14ac:dyDescent="0.2">
      <c r="A5" s="74"/>
      <c r="B5" s="73" t="e">
        <f>'НСЛ| FIT18'!B5</f>
        <v>#REF!</v>
      </c>
      <c r="C5" s="73" t="e">
        <f>'НСЛ| FIT18'!C5</f>
        <v>#REF!</v>
      </c>
      <c r="D5" s="73" t="e">
        <f>'НСЛ| FIT18'!D5</f>
        <v>#REF!</v>
      </c>
      <c r="E5" s="73" t="e">
        <f>'НСЛ| FIT18'!E5</f>
        <v>#REF!</v>
      </c>
      <c r="F5" s="179"/>
      <c r="G5" s="179"/>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c r="AW5" s="179"/>
      <c r="AX5" s="179"/>
      <c r="AY5" s="179"/>
      <c r="AZ5" s="179"/>
      <c r="BA5" s="179"/>
      <c r="BB5" s="179"/>
      <c r="BC5" s="179"/>
      <c r="BD5" s="179"/>
      <c r="BE5" s="179"/>
      <c r="BF5" s="179"/>
      <c r="BG5" s="179"/>
      <c r="BH5" s="179"/>
      <c r="BI5" s="179"/>
      <c r="BJ5" s="179"/>
      <c r="BK5" s="179"/>
      <c r="BL5" s="179"/>
      <c r="BM5" s="179"/>
      <c r="BN5" s="179"/>
      <c r="BO5" s="179"/>
      <c r="BP5" s="179"/>
      <c r="BQ5" s="179"/>
      <c r="BR5" s="179"/>
      <c r="BS5" s="179"/>
      <c r="BT5" s="179"/>
      <c r="BU5" s="179"/>
      <c r="BV5" s="179"/>
      <c r="BW5" s="179"/>
      <c r="BX5" s="179"/>
      <c r="BY5" s="179"/>
      <c r="BZ5" s="179"/>
      <c r="CA5" s="179"/>
      <c r="CB5" s="179"/>
      <c r="CC5" s="179"/>
      <c r="CD5" s="179"/>
      <c r="CE5" s="179"/>
      <c r="CF5" s="179"/>
      <c r="CG5" s="179"/>
      <c r="CH5" s="179"/>
      <c r="CI5" s="179"/>
      <c r="CJ5" s="179"/>
      <c r="CK5" s="179"/>
      <c r="CL5" s="179"/>
      <c r="CM5" s="179"/>
      <c r="CN5" s="179"/>
      <c r="CO5" s="179"/>
      <c r="CP5" s="179"/>
      <c r="CQ5" s="179"/>
      <c r="CR5" s="179"/>
      <c r="CS5" s="179"/>
      <c r="CT5" s="179"/>
      <c r="CU5" s="179"/>
      <c r="CV5" s="179"/>
      <c r="CW5" s="179"/>
      <c r="CX5" s="179"/>
      <c r="CY5" s="179"/>
      <c r="CZ5" s="179"/>
      <c r="DA5" s="179"/>
      <c r="DB5" s="179"/>
      <c r="DC5" s="179"/>
      <c r="DD5" s="179"/>
      <c r="DE5" s="179"/>
      <c r="DF5" s="179"/>
      <c r="DG5" s="179"/>
      <c r="DH5" s="179"/>
      <c r="DI5" s="179"/>
      <c r="DJ5" s="179"/>
      <c r="DK5" s="179"/>
      <c r="DL5" s="179"/>
      <c r="DM5" s="179"/>
      <c r="DN5" s="179"/>
      <c r="DO5" s="179"/>
      <c r="DP5" s="179"/>
      <c r="DQ5" s="179"/>
      <c r="DR5" s="179"/>
      <c r="DS5" s="179"/>
      <c r="DT5" s="179"/>
      <c r="DU5" s="179"/>
      <c r="DV5" s="179"/>
      <c r="DW5" s="179"/>
      <c r="DX5" s="179"/>
      <c r="DY5" s="179"/>
      <c r="DZ5" s="179"/>
      <c r="EA5" s="179"/>
      <c r="EB5" s="179"/>
      <c r="EC5" s="179"/>
      <c r="ED5" s="179"/>
      <c r="EE5" s="179"/>
      <c r="EF5" s="179"/>
      <c r="EG5" s="179"/>
      <c r="EH5" s="179"/>
      <c r="EI5" s="179"/>
      <c r="EJ5" s="179"/>
      <c r="EK5" s="179"/>
      <c r="EL5" s="179"/>
      <c r="EM5" s="179"/>
      <c r="EN5" s="179"/>
      <c r="EO5" s="179"/>
      <c r="EP5" s="179"/>
      <c r="EQ5" s="179"/>
      <c r="ER5" s="179"/>
      <c r="ES5" s="179"/>
      <c r="ET5" s="179"/>
      <c r="EU5" s="179"/>
      <c r="EV5" s="179"/>
      <c r="EW5" s="179"/>
      <c r="EX5" s="179"/>
      <c r="EY5" s="179"/>
      <c r="EZ5" s="179"/>
      <c r="FA5" s="179"/>
      <c r="FB5" s="179"/>
      <c r="FC5" s="179"/>
      <c r="FD5" s="179"/>
      <c r="FE5" s="179"/>
      <c r="FF5" s="179"/>
      <c r="FG5" s="179"/>
      <c r="FH5" s="179"/>
      <c r="FI5" s="179"/>
      <c r="FJ5" s="179"/>
      <c r="FK5" s="179"/>
      <c r="FL5" s="179"/>
      <c r="FM5" s="179"/>
      <c r="FN5" s="179"/>
      <c r="FO5" s="179"/>
    </row>
    <row r="6" spans="1:171" s="11" customFormat="1" x14ac:dyDescent="0.2">
      <c r="A6" s="33" t="s">
        <v>53</v>
      </c>
      <c r="B6" s="136"/>
      <c r="C6" s="136"/>
      <c r="D6" s="136"/>
      <c r="E6" s="136"/>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180"/>
      <c r="AZ6" s="180"/>
      <c r="BA6" s="180"/>
      <c r="BB6" s="180"/>
      <c r="BC6" s="180"/>
      <c r="BD6" s="180"/>
      <c r="BE6" s="180"/>
      <c r="BF6" s="180"/>
      <c r="BG6" s="180"/>
      <c r="BH6" s="180"/>
      <c r="BI6" s="180"/>
      <c r="BJ6" s="180"/>
      <c r="BK6" s="180"/>
      <c r="BL6" s="180"/>
      <c r="BM6" s="180"/>
      <c r="BN6" s="180"/>
      <c r="BO6" s="180"/>
      <c r="BP6" s="180"/>
      <c r="BQ6" s="180"/>
      <c r="BR6" s="180"/>
      <c r="BS6" s="180"/>
      <c r="BT6" s="180"/>
      <c r="BU6" s="180"/>
      <c r="BV6" s="180"/>
      <c r="BW6" s="180"/>
      <c r="BX6" s="180"/>
      <c r="BY6" s="180"/>
      <c r="BZ6" s="180"/>
      <c r="CA6" s="180"/>
      <c r="CB6" s="180"/>
      <c r="CC6" s="180"/>
      <c r="CD6" s="180"/>
      <c r="CE6" s="180"/>
      <c r="CF6" s="180"/>
      <c r="CG6" s="180"/>
      <c r="CH6" s="180"/>
      <c r="CI6" s="180"/>
      <c r="CJ6" s="180"/>
      <c r="CK6" s="180"/>
      <c r="CL6" s="180"/>
      <c r="CM6" s="180"/>
      <c r="CN6" s="180"/>
      <c r="CO6" s="180"/>
      <c r="CP6" s="180"/>
      <c r="CQ6" s="180"/>
      <c r="CR6" s="180"/>
      <c r="CS6" s="180"/>
      <c r="CT6" s="180"/>
      <c r="CU6" s="180"/>
      <c r="CV6" s="180"/>
      <c r="CW6" s="180"/>
      <c r="CX6" s="180"/>
      <c r="CY6" s="180"/>
      <c r="CZ6" s="180"/>
      <c r="DA6" s="180"/>
      <c r="DB6" s="180"/>
      <c r="DC6" s="180"/>
      <c r="DD6" s="180"/>
      <c r="DE6" s="180"/>
      <c r="DF6" s="180"/>
      <c r="DG6" s="180"/>
      <c r="DH6" s="180"/>
      <c r="DI6" s="180"/>
      <c r="DJ6" s="180"/>
      <c r="DK6" s="180"/>
      <c r="DL6" s="180"/>
      <c r="DM6" s="180"/>
      <c r="DN6" s="180"/>
      <c r="DO6" s="180"/>
      <c r="DP6" s="180"/>
      <c r="DQ6" s="180"/>
      <c r="DR6" s="180"/>
      <c r="DS6" s="180"/>
      <c r="DT6" s="180"/>
      <c r="DU6" s="180"/>
      <c r="DV6" s="180"/>
      <c r="DW6" s="180"/>
      <c r="DX6" s="180"/>
      <c r="DY6" s="180"/>
      <c r="DZ6" s="180"/>
      <c r="EA6" s="180"/>
      <c r="EB6" s="180"/>
      <c r="EC6" s="180"/>
      <c r="ED6" s="180"/>
      <c r="EE6" s="180"/>
      <c r="EF6" s="180"/>
      <c r="EG6" s="180"/>
      <c r="EH6" s="180"/>
      <c r="EI6" s="180"/>
      <c r="EJ6" s="180"/>
      <c r="EK6" s="180"/>
      <c r="EL6" s="180"/>
      <c r="EM6" s="180"/>
      <c r="EN6" s="180"/>
      <c r="EO6" s="180"/>
      <c r="EP6" s="180"/>
      <c r="EQ6" s="180"/>
      <c r="ER6" s="180"/>
      <c r="ES6" s="180"/>
      <c r="ET6" s="180"/>
      <c r="EU6" s="180"/>
      <c r="EV6" s="180"/>
      <c r="EW6" s="180"/>
      <c r="EX6" s="180"/>
      <c r="EY6" s="180"/>
      <c r="EZ6" s="180"/>
      <c r="FA6" s="180"/>
      <c r="FB6" s="180"/>
      <c r="FC6" s="180"/>
      <c r="FD6" s="180"/>
      <c r="FE6" s="180"/>
      <c r="FF6" s="180"/>
      <c r="FG6" s="180"/>
      <c r="FH6" s="180"/>
      <c r="FI6" s="180"/>
      <c r="FJ6" s="180"/>
      <c r="FK6" s="180"/>
      <c r="FL6" s="180"/>
      <c r="FM6" s="180"/>
      <c r="FN6" s="180"/>
      <c r="FO6" s="180"/>
    </row>
    <row r="7" spans="1:171" s="11" customFormat="1" x14ac:dyDescent="0.2">
      <c r="A7" s="42">
        <v>1</v>
      </c>
      <c r="B7" s="84" t="e">
        <f>'BAR BB| Open rates'!#REF!*0.9*0.87+25</f>
        <v>#REF!</v>
      </c>
      <c r="C7" s="84" t="e">
        <f>'BAR BB| Open rates'!#REF!*0.9*0.87+25</f>
        <v>#REF!</v>
      </c>
      <c r="D7" s="84" t="e">
        <f>'BAR BB| Open rates'!#REF!*0.9*0.87+25</f>
        <v>#REF!</v>
      </c>
      <c r="E7" s="84" t="e">
        <f>'BAR BB| Open rates'!#REF!*0.9*0.87+25</f>
        <v>#REF!</v>
      </c>
      <c r="F7" s="131"/>
      <c r="G7" s="131"/>
      <c r="H7" s="131"/>
      <c r="I7" s="131"/>
      <c r="J7" s="131"/>
      <c r="K7" s="131"/>
      <c r="L7" s="131"/>
      <c r="M7" s="131"/>
      <c r="N7" s="131"/>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c r="EZ7" s="131"/>
      <c r="FA7" s="131"/>
      <c r="FB7" s="131"/>
      <c r="FC7" s="131"/>
      <c r="FD7" s="131"/>
      <c r="FE7" s="131"/>
      <c r="FF7" s="131"/>
      <c r="FG7" s="131"/>
      <c r="FH7" s="131"/>
      <c r="FI7" s="131"/>
      <c r="FJ7" s="131"/>
      <c r="FK7" s="131"/>
      <c r="FL7" s="131"/>
      <c r="FM7" s="131"/>
      <c r="FN7" s="131"/>
      <c r="FO7" s="131"/>
    </row>
    <row r="8" spans="1:171" s="11" customFormat="1" x14ac:dyDescent="0.2">
      <c r="A8" s="42">
        <v>2</v>
      </c>
      <c r="B8" s="84" t="e">
        <f>'BAR BB| Open rates'!#REF!*0.9*0.87+25</f>
        <v>#REF!</v>
      </c>
      <c r="C8" s="84" t="e">
        <f>'BAR BB| Open rates'!#REF!*0.9*0.87+25</f>
        <v>#REF!</v>
      </c>
      <c r="D8" s="84" t="e">
        <f>'BAR BB| Open rates'!#REF!*0.9*0.87+25</f>
        <v>#REF!</v>
      </c>
      <c r="E8" s="84" t="e">
        <f>'BAR BB| Open rates'!#REF!*0.9*0.87+25</f>
        <v>#REF!</v>
      </c>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c r="EU8" s="131"/>
      <c r="EV8" s="131"/>
      <c r="EW8" s="131"/>
      <c r="EX8" s="131"/>
      <c r="EY8" s="131"/>
      <c r="EZ8" s="131"/>
      <c r="FA8" s="131"/>
      <c r="FB8" s="131"/>
      <c r="FC8" s="131"/>
      <c r="FD8" s="131"/>
      <c r="FE8" s="131"/>
      <c r="FF8" s="131"/>
      <c r="FG8" s="131"/>
      <c r="FH8" s="131"/>
      <c r="FI8" s="131"/>
      <c r="FJ8" s="131"/>
      <c r="FK8" s="131"/>
      <c r="FL8" s="131"/>
      <c r="FM8" s="131"/>
      <c r="FN8" s="131"/>
      <c r="FO8" s="131"/>
    </row>
    <row r="9" spans="1:171" s="11" customFormat="1" x14ac:dyDescent="0.2">
      <c r="A9" s="33" t="s">
        <v>54</v>
      </c>
      <c r="B9" s="84"/>
      <c r="C9" s="84"/>
      <c r="D9" s="84"/>
      <c r="E9" s="84"/>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c r="FL9" s="131"/>
      <c r="FM9" s="131"/>
      <c r="FN9" s="131"/>
      <c r="FO9" s="131"/>
    </row>
    <row r="10" spans="1:171" s="11" customFormat="1" x14ac:dyDescent="0.2">
      <c r="A10" s="42">
        <v>1</v>
      </c>
      <c r="B10" s="84" t="e">
        <f>'BAR BB| Open rates'!#REF!*0.9*0.87+25</f>
        <v>#REF!</v>
      </c>
      <c r="C10" s="84" t="e">
        <f>'BAR BB| Open rates'!#REF!*0.9*0.87+25</f>
        <v>#REF!</v>
      </c>
      <c r="D10" s="84" t="e">
        <f>'BAR BB| Open rates'!#REF!*0.9*0.87+25</f>
        <v>#REF!</v>
      </c>
      <c r="E10" s="84" t="e">
        <f>'BAR BB| Open rates'!#REF!*0.9*0.87+25</f>
        <v>#REF!</v>
      </c>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c r="EZ10" s="131"/>
      <c r="FA10" s="131"/>
      <c r="FB10" s="131"/>
      <c r="FC10" s="131"/>
      <c r="FD10" s="131"/>
      <c r="FE10" s="131"/>
      <c r="FF10" s="131"/>
      <c r="FG10" s="131"/>
      <c r="FH10" s="131"/>
      <c r="FI10" s="131"/>
      <c r="FJ10" s="131"/>
      <c r="FK10" s="131"/>
      <c r="FL10" s="131"/>
      <c r="FM10" s="131"/>
      <c r="FN10" s="131"/>
      <c r="FO10" s="131"/>
    </row>
    <row r="11" spans="1:171" s="11" customFormat="1" x14ac:dyDescent="0.2">
      <c r="A11" s="42">
        <v>2</v>
      </c>
      <c r="B11" s="84" t="e">
        <f>'BAR BB| Open rates'!#REF!*0.9*0.87+25</f>
        <v>#REF!</v>
      </c>
      <c r="C11" s="84" t="e">
        <f>'BAR BB| Open rates'!#REF!*0.9*0.87+25</f>
        <v>#REF!</v>
      </c>
      <c r="D11" s="84" t="e">
        <f>'BAR BB| Open rates'!#REF!*0.9*0.87+25</f>
        <v>#REF!</v>
      </c>
      <c r="E11" s="84" t="e">
        <f>'BAR BB| Open rates'!#REF!*0.9*0.87+25</f>
        <v>#REF!</v>
      </c>
      <c r="F11" s="131"/>
      <c r="G11" s="131"/>
      <c r="H11" s="131"/>
      <c r="I11" s="131"/>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c r="FH11" s="131"/>
      <c r="FI11" s="131"/>
      <c r="FJ11" s="131"/>
      <c r="FK11" s="131"/>
      <c r="FL11" s="131"/>
      <c r="FM11" s="131"/>
      <c r="FN11" s="131"/>
      <c r="FO11" s="131"/>
    </row>
    <row r="12" spans="1:171" s="11" customFormat="1" x14ac:dyDescent="0.2">
      <c r="A12" s="33" t="s">
        <v>151</v>
      </c>
      <c r="B12" s="84"/>
      <c r="C12" s="84"/>
      <c r="D12" s="84"/>
      <c r="E12" s="84"/>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c r="FE12" s="131"/>
      <c r="FF12" s="131"/>
      <c r="FG12" s="131"/>
      <c r="FH12" s="131"/>
      <c r="FI12" s="131"/>
      <c r="FJ12" s="131"/>
      <c r="FK12" s="131"/>
      <c r="FL12" s="131"/>
      <c r="FM12" s="131"/>
      <c r="FN12" s="131"/>
      <c r="FO12" s="131"/>
    </row>
    <row r="13" spans="1:171" s="11" customFormat="1" x14ac:dyDescent="0.2">
      <c r="A13" s="42">
        <v>1</v>
      </c>
      <c r="B13" s="84" t="e">
        <f>'BAR BB| Open rates'!#REF!*0.9*0.87+25</f>
        <v>#REF!</v>
      </c>
      <c r="C13" s="84" t="e">
        <f>'BAR BB| Open rates'!#REF!*0.9*0.87+25</f>
        <v>#REF!</v>
      </c>
      <c r="D13" s="84" t="e">
        <f>'BAR BB| Open rates'!#REF!*0.9*0.87+25</f>
        <v>#REF!</v>
      </c>
      <c r="E13" s="84" t="e">
        <f>'BAR BB| Open rates'!#REF!*0.9*0.87+25</f>
        <v>#REF!</v>
      </c>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c r="EZ13" s="131"/>
      <c r="FA13" s="131"/>
      <c r="FB13" s="131"/>
      <c r="FC13" s="131"/>
      <c r="FD13" s="131"/>
      <c r="FE13" s="131"/>
      <c r="FF13" s="131"/>
      <c r="FG13" s="131"/>
      <c r="FH13" s="131"/>
      <c r="FI13" s="131"/>
      <c r="FJ13" s="131"/>
      <c r="FK13" s="131"/>
      <c r="FL13" s="131"/>
      <c r="FM13" s="131"/>
      <c r="FN13" s="131"/>
      <c r="FO13" s="131"/>
    </row>
    <row r="14" spans="1:171" s="11" customFormat="1" x14ac:dyDescent="0.2">
      <c r="A14" s="42">
        <v>2</v>
      </c>
      <c r="B14" s="84" t="e">
        <f>'BAR BB| Open rates'!#REF!*0.9*0.87+25</f>
        <v>#REF!</v>
      </c>
      <c r="C14" s="84" t="e">
        <f>'BAR BB| Open rates'!#REF!*0.9*0.87+25</f>
        <v>#REF!</v>
      </c>
      <c r="D14" s="84" t="e">
        <f>'BAR BB| Open rates'!#REF!*0.9*0.87+25</f>
        <v>#REF!</v>
      </c>
      <c r="E14" s="84" t="e">
        <f>'BAR BB| Open rates'!#REF!*0.9*0.87+25</f>
        <v>#REF!</v>
      </c>
      <c r="F14" s="131"/>
      <c r="G14" s="131"/>
      <c r="H14" s="131"/>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c r="FH14" s="131"/>
      <c r="FI14" s="131"/>
      <c r="FJ14" s="131"/>
      <c r="FK14" s="131"/>
      <c r="FL14" s="131"/>
      <c r="FM14" s="131"/>
      <c r="FN14" s="131"/>
      <c r="FO14" s="131"/>
    </row>
    <row r="15" spans="1:171" x14ac:dyDescent="0.2">
      <c r="A15" s="123"/>
      <c r="B15"/>
      <c r="C15"/>
      <c r="D15"/>
      <c r="E15"/>
    </row>
    <row r="16" spans="1:171" x14ac:dyDescent="0.2">
      <c r="A16" s="223"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row>
    <row r="17" spans="1:171" x14ac:dyDescent="0.2">
      <c r="A17" s="223"/>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row>
    <row r="18" spans="1:171" ht="13.5" thickBot="1" x14ac:dyDescent="0.25">
      <c r="A18" s="123"/>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row>
    <row r="19" spans="1:171" s="11" customFormat="1" ht="184.5" customHeight="1" thickBot="1" x14ac:dyDescent="0.25">
      <c r="A19" s="213" t="s">
        <v>277</v>
      </c>
    </row>
    <row r="20" spans="1:171" s="11" customFormat="1" ht="10.5" customHeight="1" x14ac:dyDescent="0.2">
      <c r="A20" s="5"/>
    </row>
    <row r="21" spans="1:171" s="11" customFormat="1" ht="21.75" customHeight="1" x14ac:dyDescent="0.2">
      <c r="A21" s="87" t="s">
        <v>80</v>
      </c>
    </row>
    <row r="22" spans="1:171" s="11" customFormat="1" ht="24.75" customHeight="1" x14ac:dyDescent="0.2">
      <c r="A22" s="109" t="s">
        <v>252</v>
      </c>
    </row>
    <row r="23" spans="1:171" ht="24.75" customHeight="1" x14ac:dyDescent="0.2">
      <c r="A23" s="109" t="s">
        <v>253</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row>
    <row r="24" spans="1:171" ht="12.75" customHeight="1" x14ac:dyDescent="0.2">
      <c r="A24" s="1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row>
    <row r="25" spans="1:171" x14ac:dyDescent="0.2">
      <c r="A25" s="2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row>
    <row r="26" spans="1:171" x14ac:dyDescent="0.2">
      <c r="A26" s="137" t="s">
        <v>58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row>
    <row r="27" spans="1:171" s="155" customFormat="1" ht="35.25" customHeight="1" x14ac:dyDescent="0.2">
      <c r="A27" s="150" t="s">
        <v>163</v>
      </c>
    </row>
    <row r="28" spans="1:171" s="155" customFormat="1" ht="35.25" customHeight="1" x14ac:dyDescent="0.2">
      <c r="A28" s="150" t="s">
        <v>188</v>
      </c>
    </row>
    <row r="29" spans="1:171" s="155" customFormat="1" ht="35.25" customHeight="1" x14ac:dyDescent="0.2">
      <c r="A29" s="150" t="s">
        <v>164</v>
      </c>
    </row>
    <row r="30" spans="1:171" s="155" customFormat="1" ht="13.5" customHeight="1" x14ac:dyDescent="0.2">
      <c r="A30" s="150" t="s">
        <v>165</v>
      </c>
    </row>
    <row r="31" spans="1:171" s="155" customFormat="1" ht="35.25" customHeight="1" x14ac:dyDescent="0.2">
      <c r="A31" s="150" t="s">
        <v>162</v>
      </c>
    </row>
    <row r="32" spans="1:171" ht="24" x14ac:dyDescent="0.2">
      <c r="A32" s="145" t="s">
        <v>173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row>
    <row r="33" spans="1:171" ht="15" customHeight="1" x14ac:dyDescent="0.2">
      <c r="A33" s="145" t="s">
        <v>102</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row>
    <row r="34" spans="1:171" ht="15" customHeight="1" x14ac:dyDescent="0.2">
      <c r="A34" s="193" t="s">
        <v>254</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row>
    <row r="35" spans="1:171" ht="24" customHeight="1" x14ac:dyDescent="0.2">
      <c r="A35" s="145" t="s">
        <v>179</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row>
    <row r="36" spans="1:171" ht="12.75" customHeight="1" x14ac:dyDescent="0.2">
      <c r="A36" s="193"/>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row>
    <row r="37" spans="1:171" s="11" customFormat="1" ht="15" customHeight="1" x14ac:dyDescent="0.2">
      <c r="A37" s="254" t="s">
        <v>103</v>
      </c>
    </row>
    <row r="38" spans="1:171" ht="15" customHeight="1" x14ac:dyDescent="0.2">
      <c r="A38" s="255"/>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row>
    <row r="39" spans="1:171" ht="51" customHeight="1" x14ac:dyDescent="0.2">
      <c r="A39" s="256"/>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row>
    <row r="40" spans="1:171" x14ac:dyDescent="0.2">
      <c r="A40" s="144"/>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row>
    <row r="41" spans="1:171" ht="36" x14ac:dyDescent="0.2">
      <c r="A41" s="144" t="s">
        <v>105</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row>
    <row r="42" spans="1:171" x14ac:dyDescent="0.2">
      <c r="A42" s="133"/>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row>
    <row r="43" spans="1:171" ht="24" x14ac:dyDescent="0.2">
      <c r="A43" s="178" t="s">
        <v>180</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row>
    <row r="44" spans="1:171" x14ac:dyDescent="0.2">
      <c r="A44" s="214" t="s">
        <v>290</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row>
    <row r="45" spans="1:171" s="11" customFormat="1" x14ac:dyDescent="0.2">
      <c r="A45" s="193"/>
    </row>
    <row r="46" spans="1:171" s="11" customFormat="1" x14ac:dyDescent="0.2">
      <c r="A46" s="137" t="s">
        <v>65</v>
      </c>
    </row>
    <row r="47" spans="1:171" s="11" customFormat="1" ht="42" customHeight="1" x14ac:dyDescent="0.2">
      <c r="A47" s="144" t="s">
        <v>104</v>
      </c>
    </row>
    <row r="48" spans="1:171" s="11" customFormat="1" ht="40.5" customHeight="1" x14ac:dyDescent="0.2">
      <c r="A48" s="144" t="s">
        <v>105</v>
      </c>
    </row>
    <row r="49" spans="1:1" s="11" customFormat="1" x14ac:dyDescent="0.2">
      <c r="A49" s="193"/>
    </row>
    <row r="50" spans="1:1" s="11" customFormat="1" ht="12.75" customHeight="1" x14ac:dyDescent="0.2">
      <c r="A50" s="137" t="s">
        <v>255</v>
      </c>
    </row>
    <row r="51" spans="1:1" s="11" customFormat="1" ht="24" x14ac:dyDescent="0.2">
      <c r="A51" s="182" t="s">
        <v>234</v>
      </c>
    </row>
    <row r="52" spans="1:1" s="11" customFormat="1" ht="17.25" customHeight="1" x14ac:dyDescent="0.2">
      <c r="A52" s="195" t="s">
        <v>181</v>
      </c>
    </row>
    <row r="53" spans="1:1" s="11" customFormat="1" ht="12" customHeight="1" x14ac:dyDescent="0.2">
      <c r="A53" s="195"/>
    </row>
    <row r="54" spans="1:1" s="11" customFormat="1" x14ac:dyDescent="0.2">
      <c r="A54" s="194" t="s">
        <v>256</v>
      </c>
    </row>
    <row r="55" spans="1:1" s="11" customFormat="1" x14ac:dyDescent="0.2">
      <c r="A55" s="195" t="s">
        <v>257</v>
      </c>
    </row>
    <row r="56" spans="1:1" s="11" customFormat="1" ht="13.5" customHeight="1" x14ac:dyDescent="0.2">
      <c r="A56" s="19"/>
    </row>
    <row r="57" spans="1:1" s="11" customFormat="1" x14ac:dyDescent="0.2">
      <c r="A57" s="194" t="s">
        <v>258</v>
      </c>
    </row>
    <row r="58" spans="1:1" s="11" customFormat="1" x14ac:dyDescent="0.2">
      <c r="A58" s="196" t="s">
        <v>183</v>
      </c>
    </row>
    <row r="59" spans="1:1" s="11" customFormat="1" ht="13.5" customHeight="1" x14ac:dyDescent="0.2">
      <c r="A59" s="19"/>
    </row>
    <row r="60" spans="1:1" s="11" customFormat="1" x14ac:dyDescent="0.2">
      <c r="A60" s="211" t="s">
        <v>291</v>
      </c>
    </row>
    <row r="61" spans="1:1" s="11" customFormat="1" x14ac:dyDescent="0.2">
      <c r="A61" s="195" t="s">
        <v>183</v>
      </c>
    </row>
    <row r="62" spans="1:1" s="11" customFormat="1" ht="12.75" customHeight="1" x14ac:dyDescent="0.2">
      <c r="A62" s="197"/>
    </row>
    <row r="63" spans="1:1" s="11" customFormat="1" x14ac:dyDescent="0.2">
      <c r="A63" s="194" t="s">
        <v>259</v>
      </c>
    </row>
    <row r="64" spans="1:1" s="11" customFormat="1" x14ac:dyDescent="0.2">
      <c r="A64" s="196" t="s">
        <v>260</v>
      </c>
    </row>
    <row r="65" spans="1:171" s="11" customFormat="1" ht="13.5" customHeight="1" x14ac:dyDescent="0.2">
      <c r="A65" s="196"/>
    </row>
    <row r="66" spans="1:171" s="11" customFormat="1" x14ac:dyDescent="0.2">
      <c r="A66" s="194" t="s">
        <v>261</v>
      </c>
    </row>
    <row r="67" spans="1:171" s="11" customFormat="1" x14ac:dyDescent="0.2">
      <c r="A67" s="196" t="s">
        <v>262</v>
      </c>
    </row>
    <row r="68" spans="1:171" s="11" customFormat="1" ht="13.5" thickBot="1" x14ac:dyDescent="0.25">
      <c r="A68" s="198"/>
    </row>
    <row r="69" spans="1:171" s="11" customFormat="1" ht="77.25" customHeight="1" x14ac:dyDescent="0.2">
      <c r="A69" s="199" t="s">
        <v>263</v>
      </c>
    </row>
    <row r="70" spans="1:171" s="11" customFormat="1" ht="24.75" thickBot="1" x14ac:dyDescent="0.25">
      <c r="A70" s="200" t="s">
        <v>128</v>
      </c>
    </row>
    <row r="71" spans="1:171" s="11" customFormat="1" x14ac:dyDescent="0.2">
      <c r="A71" s="5"/>
    </row>
    <row r="72" spans="1:171" s="11" customFormat="1" ht="24" x14ac:dyDescent="0.2">
      <c r="A72" s="135" t="s">
        <v>264</v>
      </c>
    </row>
    <row r="73" spans="1:171" s="11" customFormat="1" ht="24" x14ac:dyDescent="0.2">
      <c r="A73" s="182" t="s">
        <v>239</v>
      </c>
    </row>
    <row r="74" spans="1:171" s="11" customFormat="1" x14ac:dyDescent="0.2">
      <c r="A74" s="176" t="s">
        <v>182</v>
      </c>
    </row>
    <row r="75" spans="1:171" x14ac:dyDescent="0.2">
      <c r="A75" s="144"/>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row>
    <row r="76" spans="1:171" x14ac:dyDescent="0.2">
      <c r="A76" s="182" t="s">
        <v>194</v>
      </c>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row>
    <row r="77" spans="1:171" x14ac:dyDescent="0.2">
      <c r="A77" s="176" t="s">
        <v>265</v>
      </c>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row>
    <row r="78" spans="1:171" s="11" customFormat="1" x14ac:dyDescent="0.2">
      <c r="A78" s="144"/>
    </row>
    <row r="79" spans="1:171" s="11" customFormat="1" x14ac:dyDescent="0.2">
      <c r="A79" s="182" t="s">
        <v>266</v>
      </c>
    </row>
    <row r="80" spans="1:171" s="11" customFormat="1" x14ac:dyDescent="0.2">
      <c r="A80" s="176" t="s">
        <v>184</v>
      </c>
    </row>
    <row r="81" spans="1:1" s="11" customFormat="1" x14ac:dyDescent="0.2">
      <c r="A81" s="144"/>
    </row>
    <row r="82" spans="1:1" s="11" customFormat="1" x14ac:dyDescent="0.2">
      <c r="A82" s="212" t="s">
        <v>292</v>
      </c>
    </row>
    <row r="83" spans="1:1" s="11" customFormat="1" x14ac:dyDescent="0.2">
      <c r="A83" s="176" t="s">
        <v>184</v>
      </c>
    </row>
    <row r="84" spans="1:1" s="11" customFormat="1" x14ac:dyDescent="0.2">
      <c r="A84" s="144"/>
    </row>
    <row r="85" spans="1:1" s="11" customFormat="1" x14ac:dyDescent="0.2">
      <c r="A85" s="182" t="s">
        <v>267</v>
      </c>
    </row>
    <row r="86" spans="1:1" s="11" customFormat="1" x14ac:dyDescent="0.2">
      <c r="A86" s="176" t="s">
        <v>268</v>
      </c>
    </row>
    <row r="87" spans="1:1" s="11" customFormat="1" x14ac:dyDescent="0.2">
      <c r="A87" s="201"/>
    </row>
    <row r="88" spans="1:1" s="11" customFormat="1" x14ac:dyDescent="0.2">
      <c r="A88" s="182" t="s">
        <v>269</v>
      </c>
    </row>
    <row r="89" spans="1:1" s="11" customFormat="1" x14ac:dyDescent="0.2">
      <c r="A89" s="176" t="s">
        <v>270</v>
      </c>
    </row>
    <row r="90" spans="1:1" s="11" customFormat="1" ht="30" customHeight="1" thickBot="1" x14ac:dyDescent="0.25">
      <c r="A90" s="31"/>
    </row>
    <row r="91" spans="1:1" s="11" customFormat="1" ht="60" x14ac:dyDescent="0.2">
      <c r="A91" s="202" t="s">
        <v>271</v>
      </c>
    </row>
    <row r="92" spans="1:1" s="11" customFormat="1" ht="13.5" thickBot="1" x14ac:dyDescent="0.25">
      <c r="A92" s="203" t="s">
        <v>272</v>
      </c>
    </row>
    <row r="93" spans="1:1" s="11" customFormat="1" x14ac:dyDescent="0.2">
      <c r="A93" s="31"/>
    </row>
    <row r="94" spans="1:1" s="11" customFormat="1" x14ac:dyDescent="0.2">
      <c r="A94" s="31"/>
    </row>
    <row r="95" spans="1:1" s="11" customFormat="1" x14ac:dyDescent="0.2">
      <c r="A95" s="31"/>
    </row>
    <row r="96" spans="1:1" s="11" customFormat="1" x14ac:dyDescent="0.2">
      <c r="A96" s="31"/>
    </row>
    <row r="97" spans="1:171" s="11" customFormat="1" x14ac:dyDescent="0.2">
      <c r="A97" s="31"/>
    </row>
    <row r="98" spans="1:171" s="11" customFormat="1" x14ac:dyDescent="0.2">
      <c r="A98" s="31"/>
    </row>
    <row r="99" spans="1:171" s="11" customFormat="1" x14ac:dyDescent="0.2">
      <c r="A99" s="31"/>
    </row>
    <row r="100" spans="1:171" s="11" customFormat="1" x14ac:dyDescent="0.2">
      <c r="A100" s="204"/>
    </row>
    <row r="101" spans="1:171" x14ac:dyDescent="0.2">
      <c r="A101" s="143"/>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row>
    <row r="102" spans="1:171" x14ac:dyDescent="0.2">
      <c r="A102" s="143"/>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row>
    <row r="103" spans="1:171" x14ac:dyDescent="0.2">
      <c r="A103" s="14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row>
    <row r="104" spans="1:171" x14ac:dyDescent="0.2">
      <c r="A104" s="143"/>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row>
    <row r="105" spans="1:171" x14ac:dyDescent="0.2">
      <c r="A105" s="143"/>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row>
    <row r="106" spans="1:171"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row>
    <row r="107" spans="1:171"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row>
    <row r="108" spans="1:171"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row>
    <row r="109" spans="1:171"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row>
    <row r="110" spans="1:171"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row>
    <row r="111" spans="1:171"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row>
    <row r="112" spans="1:171"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row>
    <row r="113" spans="1:171"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row>
    <row r="114" spans="1:171"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row>
    <row r="115" spans="1:171"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row>
    <row r="116" spans="1:171"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row>
    <row r="117" spans="1:171"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row>
    <row r="118" spans="1:171"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row>
    <row r="119" spans="1:171"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row>
    <row r="120" spans="1:171"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row>
    <row r="121" spans="1:171"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row>
    <row r="122" spans="1:171"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row>
    <row r="123" spans="1:171"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row>
    <row r="124" spans="1:171"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row>
    <row r="125" spans="1:171"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row>
    <row r="126" spans="1:171"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row>
    <row r="127" spans="1:171"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row>
    <row r="128" spans="1:171"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row>
    <row r="129" spans="1:171"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row>
    <row r="130" spans="1:171"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row>
    <row r="131" spans="1:171"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row>
    <row r="132" spans="1:171"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row>
    <row r="133" spans="1:171"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row>
    <row r="134" spans="1:171"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row>
    <row r="135" spans="1:171"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row>
    <row r="136" spans="1:171"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row>
    <row r="137" spans="1:171"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row>
    <row r="138" spans="1:171"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row>
    <row r="139" spans="1:171"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row>
    <row r="140" spans="1:171"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row>
    <row r="141" spans="1:171"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row>
    <row r="142" spans="1:171"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row>
    <row r="143" spans="1:171"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row>
    <row r="144" spans="1:171"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row>
    <row r="145" spans="1:171"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row>
    <row r="146" spans="1:171"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row>
    <row r="147" spans="1:171"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row>
    <row r="148" spans="1:171"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row>
    <row r="149" spans="1:171"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row>
    <row r="150" spans="1:171"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row>
    <row r="151" spans="1:171"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row>
    <row r="152" spans="1:171"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row>
    <row r="153" spans="1:171"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row>
    <row r="154" spans="1:171"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row>
    <row r="155" spans="1:171"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row>
    <row r="156" spans="1:171"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row>
    <row r="157" spans="1:171"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row>
    <row r="158" spans="1:171"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row>
    <row r="159" spans="1:171"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row>
    <row r="160" spans="1:171"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row>
    <row r="161" spans="1:171"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row>
    <row r="162" spans="1:171"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row>
    <row r="163" spans="1:171"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row>
    <row r="164" spans="1:171"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row>
    <row r="165" spans="1:171"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row>
    <row r="166" spans="1:171"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row>
    <row r="167" spans="1:171"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row>
    <row r="168" spans="1:171"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row>
    <row r="169" spans="1:171"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row>
    <row r="170" spans="1:171"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row>
    <row r="171" spans="1:171"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row>
    <row r="172" spans="1:171"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row>
    <row r="173" spans="1:171"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row>
    <row r="174" spans="1:171"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row>
    <row r="175" spans="1:171"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row>
    <row r="176" spans="1:171"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row>
    <row r="177" spans="1:171"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row>
    <row r="178" spans="1:171"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row>
    <row r="179" spans="1:171"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row>
    <row r="180" spans="1:171"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row>
    <row r="181" spans="1:171"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row>
    <row r="182" spans="1:171"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row>
    <row r="183" spans="1:171"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row>
    <row r="184" spans="1:171"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row>
    <row r="185" spans="1:171"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row>
    <row r="186" spans="1:171"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row>
    <row r="187" spans="1:171"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row>
    <row r="188" spans="1:171"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row>
    <row r="189" spans="1:171"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row>
    <row r="190" spans="1:171"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row>
    <row r="191" spans="1:171"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row>
    <row r="192" spans="1:171"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row>
    <row r="193" spans="1:171"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row>
    <row r="194" spans="1:171"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row>
    <row r="195" spans="1:171"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row>
    <row r="196" spans="1:171"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row>
    <row r="197" spans="1:171"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row>
    <row r="198" spans="1:171"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row>
    <row r="199" spans="1:171"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row>
    <row r="200" spans="1:171"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row>
    <row r="201" spans="1:171"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row>
    <row r="202" spans="1:171"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row>
    <row r="203" spans="1:171"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row>
    <row r="204" spans="1:171"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row>
    <row r="205" spans="1:171"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row>
    <row r="206" spans="1:171"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row>
    <row r="207" spans="1:171"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row>
    <row r="208" spans="1:171"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row>
    <row r="209" spans="1:171"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row>
    <row r="210" spans="1:171"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row>
    <row r="211" spans="1:171"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row>
    <row r="212" spans="1:171"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row>
    <row r="213" spans="1:171"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row>
    <row r="214" spans="1:171"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row>
    <row r="215" spans="1:171"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row>
    <row r="216" spans="1:171"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row>
    <row r="217" spans="1:171"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row>
    <row r="218" spans="1:171"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row>
    <row r="219" spans="1:171"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row>
    <row r="220" spans="1:171"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row>
    <row r="221" spans="1:171"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row>
    <row r="222" spans="1:171"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row>
    <row r="223" spans="1:171"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row>
    <row r="224" spans="1:171"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row>
    <row r="225" spans="1:171"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row>
    <row r="226" spans="1:171"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row>
    <row r="227" spans="1:171"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row>
    <row r="228" spans="1:171"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row>
    <row r="229" spans="1:171"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row>
    <row r="230" spans="1:171"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row>
    <row r="231" spans="1:171"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row>
    <row r="232" spans="1:171"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row>
    <row r="233" spans="1:171"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row>
    <row r="234" spans="1:171"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row>
    <row r="235" spans="1:171"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row>
    <row r="236" spans="1:171"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row>
    <row r="237" spans="1:171"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row>
    <row r="238" spans="1:171"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row>
    <row r="239" spans="1:171"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row>
    <row r="240" spans="1:171"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row>
    <row r="241" spans="1:171"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row>
    <row r="242" spans="1:171"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row>
    <row r="243" spans="1:171" x14ac:dyDescent="0.2">
      <c r="A243" s="106"/>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row>
    <row r="244" spans="1:171" x14ac:dyDescent="0.2">
      <c r="A244" s="106"/>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row>
    <row r="245" spans="1:171" x14ac:dyDescent="0.2">
      <c r="A245" s="106"/>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row>
  </sheetData>
  <mergeCells count="2">
    <mergeCell ref="A16:A17"/>
    <mergeCell ref="A37:A39"/>
  </mergeCells>
  <pageMargins left="0.7" right="0.7" top="0.75" bottom="0.75" header="0.3" footer="0.3"/>
  <pageSetup paperSize="9"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O245"/>
  <sheetViews>
    <sheetView workbookViewId="0">
      <pane xSplit="1" topLeftCell="B1" activePane="topRight" state="frozen"/>
      <selection activeCell="A10" sqref="A10"/>
      <selection pane="topRight" activeCell="D10" sqref="D10"/>
    </sheetView>
  </sheetViews>
  <sheetFormatPr defaultRowHeight="12.75" x14ac:dyDescent="0.2"/>
  <cols>
    <col min="1" max="1" width="43.85546875" style="5" customWidth="1"/>
    <col min="2" max="171" width="9.5703125" style="106" customWidth="1"/>
  </cols>
  <sheetData>
    <row r="1" spans="1:171" ht="24" x14ac:dyDescent="0.2">
      <c r="A1" s="47" t="s">
        <v>50</v>
      </c>
    </row>
    <row r="2" spans="1:171" x14ac:dyDescent="0.2">
      <c r="A2" s="192" t="s">
        <v>250</v>
      </c>
    </row>
    <row r="3" spans="1:171" x14ac:dyDescent="0.2">
      <c r="A3" s="132" t="s">
        <v>273</v>
      </c>
    </row>
    <row r="4" spans="1:171" s="11" customFormat="1" ht="21.75" customHeight="1" x14ac:dyDescent="0.2">
      <c r="A4" s="74" t="s">
        <v>52</v>
      </c>
      <c r="B4" s="73" t="e">
        <f>'НСЛ| FIT18'!B4</f>
        <v>#REF!</v>
      </c>
      <c r="C4" s="73" t="e">
        <f>'НСЛ| FIT18'!C4</f>
        <v>#REF!</v>
      </c>
      <c r="D4" s="73" t="e">
        <f>'НСЛ| FIT18'!D4</f>
        <v>#REF!</v>
      </c>
      <c r="E4" s="73" t="e">
        <f>'НСЛ| FIT18'!E4</f>
        <v>#REF!</v>
      </c>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c r="AZ4" s="179"/>
      <c r="BA4" s="179"/>
      <c r="BB4" s="179"/>
      <c r="BC4" s="179"/>
      <c r="BD4" s="179"/>
      <c r="BE4" s="179"/>
      <c r="BF4" s="179"/>
      <c r="BG4" s="179"/>
      <c r="BH4" s="179"/>
      <c r="BI4" s="179"/>
      <c r="BJ4" s="179"/>
      <c r="BK4" s="179"/>
      <c r="BL4" s="179"/>
      <c r="BM4" s="179"/>
      <c r="BN4" s="179"/>
      <c r="BO4" s="179"/>
      <c r="BP4" s="179"/>
      <c r="BQ4" s="179"/>
      <c r="BR4" s="179"/>
      <c r="BS4" s="179"/>
      <c r="BT4" s="179"/>
      <c r="BU4" s="179"/>
      <c r="BV4" s="179"/>
      <c r="BW4" s="179"/>
      <c r="BX4" s="179"/>
      <c r="BY4" s="179"/>
      <c r="BZ4" s="179"/>
      <c r="CA4" s="179"/>
      <c r="CB4" s="179"/>
      <c r="CC4" s="179"/>
      <c r="CD4" s="179"/>
      <c r="CE4" s="179"/>
      <c r="CF4" s="179"/>
      <c r="CG4" s="179"/>
      <c r="CH4" s="179"/>
      <c r="CI4" s="179"/>
      <c r="CJ4" s="179"/>
      <c r="CK4" s="179"/>
      <c r="CL4" s="179"/>
      <c r="CM4" s="179"/>
      <c r="CN4" s="179"/>
      <c r="CO4" s="179"/>
      <c r="CP4" s="179"/>
      <c r="CQ4" s="179"/>
      <c r="CR4" s="179"/>
      <c r="CS4" s="179"/>
      <c r="CT4" s="179"/>
      <c r="CU4" s="179"/>
      <c r="CV4" s="179"/>
      <c r="CW4" s="179"/>
      <c r="CX4" s="179"/>
      <c r="CY4" s="179"/>
      <c r="CZ4" s="179"/>
      <c r="DA4" s="179"/>
      <c r="DB4" s="179"/>
      <c r="DC4" s="179"/>
      <c r="DD4" s="179"/>
      <c r="DE4" s="179"/>
      <c r="DF4" s="179"/>
      <c r="DG4" s="179"/>
      <c r="DH4" s="179"/>
      <c r="DI4" s="179"/>
      <c r="DJ4" s="179"/>
      <c r="DK4" s="179"/>
      <c r="DL4" s="179"/>
      <c r="DM4" s="179"/>
      <c r="DN4" s="179"/>
      <c r="DO4" s="179"/>
      <c r="DP4" s="179"/>
      <c r="DQ4" s="179"/>
      <c r="DR4" s="179"/>
      <c r="DS4" s="179"/>
      <c r="DT4" s="179"/>
      <c r="DU4" s="179"/>
      <c r="DV4" s="179"/>
      <c r="DW4" s="179"/>
      <c r="DX4" s="179"/>
      <c r="DY4" s="179"/>
      <c r="DZ4" s="179"/>
      <c r="EA4" s="179"/>
      <c r="EB4" s="179"/>
      <c r="EC4" s="179"/>
      <c r="ED4" s="179"/>
      <c r="EE4" s="179"/>
      <c r="EF4" s="179"/>
      <c r="EG4" s="179"/>
      <c r="EH4" s="179"/>
      <c r="EI4" s="179"/>
      <c r="EJ4" s="179"/>
      <c r="EK4" s="179"/>
      <c r="EL4" s="179"/>
      <c r="EM4" s="179"/>
      <c r="EN4" s="179"/>
      <c r="EO4" s="179"/>
      <c r="EP4" s="179"/>
      <c r="EQ4" s="179"/>
      <c r="ER4" s="179"/>
      <c r="ES4" s="179"/>
      <c r="ET4" s="179"/>
      <c r="EU4" s="179"/>
      <c r="EV4" s="179"/>
      <c r="EW4" s="179"/>
      <c r="EX4" s="179"/>
      <c r="EY4" s="179"/>
      <c r="EZ4" s="179"/>
      <c r="FA4" s="179"/>
      <c r="FB4" s="179"/>
      <c r="FC4" s="179"/>
      <c r="FD4" s="179"/>
      <c r="FE4" s="179"/>
      <c r="FF4" s="179"/>
      <c r="FG4" s="179"/>
      <c r="FH4" s="179"/>
      <c r="FI4" s="179"/>
      <c r="FJ4" s="179"/>
      <c r="FK4" s="179"/>
      <c r="FL4" s="179"/>
      <c r="FM4" s="179"/>
      <c r="FN4" s="179"/>
      <c r="FO4" s="179"/>
    </row>
    <row r="5" spans="1:171" s="11" customFormat="1" ht="21.75" customHeight="1" x14ac:dyDescent="0.2">
      <c r="A5" s="74"/>
      <c r="B5" s="73" t="e">
        <f>'НСЛ| FIT18'!B5</f>
        <v>#REF!</v>
      </c>
      <c r="C5" s="73" t="e">
        <f>'НСЛ| FIT18'!C5</f>
        <v>#REF!</v>
      </c>
      <c r="D5" s="73" t="e">
        <f>'НСЛ| FIT18'!D5</f>
        <v>#REF!</v>
      </c>
      <c r="E5" s="73" t="e">
        <f>'НСЛ| FIT18'!E5</f>
        <v>#REF!</v>
      </c>
      <c r="F5" s="179"/>
      <c r="G5" s="179"/>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c r="AW5" s="179"/>
      <c r="AX5" s="179"/>
      <c r="AY5" s="179"/>
      <c r="AZ5" s="179"/>
      <c r="BA5" s="179"/>
      <c r="BB5" s="179"/>
      <c r="BC5" s="179"/>
      <c r="BD5" s="179"/>
      <c r="BE5" s="179"/>
      <c r="BF5" s="179"/>
      <c r="BG5" s="179"/>
      <c r="BH5" s="179"/>
      <c r="BI5" s="179"/>
      <c r="BJ5" s="179"/>
      <c r="BK5" s="179"/>
      <c r="BL5" s="179"/>
      <c r="BM5" s="179"/>
      <c r="BN5" s="179"/>
      <c r="BO5" s="179"/>
      <c r="BP5" s="179"/>
      <c r="BQ5" s="179"/>
      <c r="BR5" s="179"/>
      <c r="BS5" s="179"/>
      <c r="BT5" s="179"/>
      <c r="BU5" s="179"/>
      <c r="BV5" s="179"/>
      <c r="BW5" s="179"/>
      <c r="BX5" s="179"/>
      <c r="BY5" s="179"/>
      <c r="BZ5" s="179"/>
      <c r="CA5" s="179"/>
      <c r="CB5" s="179"/>
      <c r="CC5" s="179"/>
      <c r="CD5" s="179"/>
      <c r="CE5" s="179"/>
      <c r="CF5" s="179"/>
      <c r="CG5" s="179"/>
      <c r="CH5" s="179"/>
      <c r="CI5" s="179"/>
      <c r="CJ5" s="179"/>
      <c r="CK5" s="179"/>
      <c r="CL5" s="179"/>
      <c r="CM5" s="179"/>
      <c r="CN5" s="179"/>
      <c r="CO5" s="179"/>
      <c r="CP5" s="179"/>
      <c r="CQ5" s="179"/>
      <c r="CR5" s="179"/>
      <c r="CS5" s="179"/>
      <c r="CT5" s="179"/>
      <c r="CU5" s="179"/>
      <c r="CV5" s="179"/>
      <c r="CW5" s="179"/>
      <c r="CX5" s="179"/>
      <c r="CY5" s="179"/>
      <c r="CZ5" s="179"/>
      <c r="DA5" s="179"/>
      <c r="DB5" s="179"/>
      <c r="DC5" s="179"/>
      <c r="DD5" s="179"/>
      <c r="DE5" s="179"/>
      <c r="DF5" s="179"/>
      <c r="DG5" s="179"/>
      <c r="DH5" s="179"/>
      <c r="DI5" s="179"/>
      <c r="DJ5" s="179"/>
      <c r="DK5" s="179"/>
      <c r="DL5" s="179"/>
      <c r="DM5" s="179"/>
      <c r="DN5" s="179"/>
      <c r="DO5" s="179"/>
      <c r="DP5" s="179"/>
      <c r="DQ5" s="179"/>
      <c r="DR5" s="179"/>
      <c r="DS5" s="179"/>
      <c r="DT5" s="179"/>
      <c r="DU5" s="179"/>
      <c r="DV5" s="179"/>
      <c r="DW5" s="179"/>
      <c r="DX5" s="179"/>
      <c r="DY5" s="179"/>
      <c r="DZ5" s="179"/>
      <c r="EA5" s="179"/>
      <c r="EB5" s="179"/>
      <c r="EC5" s="179"/>
      <c r="ED5" s="179"/>
      <c r="EE5" s="179"/>
      <c r="EF5" s="179"/>
      <c r="EG5" s="179"/>
      <c r="EH5" s="179"/>
      <c r="EI5" s="179"/>
      <c r="EJ5" s="179"/>
      <c r="EK5" s="179"/>
      <c r="EL5" s="179"/>
      <c r="EM5" s="179"/>
      <c r="EN5" s="179"/>
      <c r="EO5" s="179"/>
      <c r="EP5" s="179"/>
      <c r="EQ5" s="179"/>
      <c r="ER5" s="179"/>
      <c r="ES5" s="179"/>
      <c r="ET5" s="179"/>
      <c r="EU5" s="179"/>
      <c r="EV5" s="179"/>
      <c r="EW5" s="179"/>
      <c r="EX5" s="179"/>
      <c r="EY5" s="179"/>
      <c r="EZ5" s="179"/>
      <c r="FA5" s="179"/>
      <c r="FB5" s="179"/>
      <c r="FC5" s="179"/>
      <c r="FD5" s="179"/>
      <c r="FE5" s="179"/>
      <c r="FF5" s="179"/>
      <c r="FG5" s="179"/>
      <c r="FH5" s="179"/>
      <c r="FI5" s="179"/>
      <c r="FJ5" s="179"/>
      <c r="FK5" s="179"/>
      <c r="FL5" s="179"/>
      <c r="FM5" s="179"/>
      <c r="FN5" s="179"/>
      <c r="FO5" s="179"/>
    </row>
    <row r="6" spans="1:171" s="11" customFormat="1" x14ac:dyDescent="0.2">
      <c r="A6" s="33" t="s">
        <v>53</v>
      </c>
      <c r="B6" s="136"/>
      <c r="C6" s="136"/>
      <c r="D6" s="136"/>
      <c r="E6" s="136"/>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180"/>
      <c r="AZ6" s="180"/>
      <c r="BA6" s="180"/>
      <c r="BB6" s="180"/>
      <c r="BC6" s="180"/>
      <c r="BD6" s="180"/>
      <c r="BE6" s="180"/>
      <c r="BF6" s="180"/>
      <c r="BG6" s="180"/>
      <c r="BH6" s="180"/>
      <c r="BI6" s="180"/>
      <c r="BJ6" s="180"/>
      <c r="BK6" s="180"/>
      <c r="BL6" s="180"/>
      <c r="BM6" s="180"/>
      <c r="BN6" s="180"/>
      <c r="BO6" s="180"/>
      <c r="BP6" s="180"/>
      <c r="BQ6" s="180"/>
      <c r="BR6" s="180"/>
      <c r="BS6" s="180"/>
      <c r="BT6" s="180"/>
      <c r="BU6" s="180"/>
      <c r="BV6" s="180"/>
      <c r="BW6" s="180"/>
      <c r="BX6" s="180"/>
      <c r="BY6" s="180"/>
      <c r="BZ6" s="180"/>
      <c r="CA6" s="180"/>
      <c r="CB6" s="180"/>
      <c r="CC6" s="180"/>
      <c r="CD6" s="180"/>
      <c r="CE6" s="180"/>
      <c r="CF6" s="180"/>
      <c r="CG6" s="180"/>
      <c r="CH6" s="180"/>
      <c r="CI6" s="180"/>
      <c r="CJ6" s="180"/>
      <c r="CK6" s="180"/>
      <c r="CL6" s="180"/>
      <c r="CM6" s="180"/>
      <c r="CN6" s="180"/>
      <c r="CO6" s="180"/>
      <c r="CP6" s="180"/>
      <c r="CQ6" s="180"/>
      <c r="CR6" s="180"/>
      <c r="CS6" s="180"/>
      <c r="CT6" s="180"/>
      <c r="CU6" s="180"/>
      <c r="CV6" s="180"/>
      <c r="CW6" s="180"/>
      <c r="CX6" s="180"/>
      <c r="CY6" s="180"/>
      <c r="CZ6" s="180"/>
      <c r="DA6" s="180"/>
      <c r="DB6" s="180"/>
      <c r="DC6" s="180"/>
      <c r="DD6" s="180"/>
      <c r="DE6" s="180"/>
      <c r="DF6" s="180"/>
      <c r="DG6" s="180"/>
      <c r="DH6" s="180"/>
      <c r="DI6" s="180"/>
      <c r="DJ6" s="180"/>
      <c r="DK6" s="180"/>
      <c r="DL6" s="180"/>
      <c r="DM6" s="180"/>
      <c r="DN6" s="180"/>
      <c r="DO6" s="180"/>
      <c r="DP6" s="180"/>
      <c r="DQ6" s="180"/>
      <c r="DR6" s="180"/>
      <c r="DS6" s="180"/>
      <c r="DT6" s="180"/>
      <c r="DU6" s="180"/>
      <c r="DV6" s="180"/>
      <c r="DW6" s="180"/>
      <c r="DX6" s="180"/>
      <c r="DY6" s="180"/>
      <c r="DZ6" s="180"/>
      <c r="EA6" s="180"/>
      <c r="EB6" s="180"/>
      <c r="EC6" s="180"/>
      <c r="ED6" s="180"/>
      <c r="EE6" s="180"/>
      <c r="EF6" s="180"/>
      <c r="EG6" s="180"/>
      <c r="EH6" s="180"/>
      <c r="EI6" s="180"/>
      <c r="EJ6" s="180"/>
      <c r="EK6" s="180"/>
      <c r="EL6" s="180"/>
      <c r="EM6" s="180"/>
      <c r="EN6" s="180"/>
      <c r="EO6" s="180"/>
      <c r="EP6" s="180"/>
      <c r="EQ6" s="180"/>
      <c r="ER6" s="180"/>
      <c r="ES6" s="180"/>
      <c r="ET6" s="180"/>
      <c r="EU6" s="180"/>
      <c r="EV6" s="180"/>
      <c r="EW6" s="180"/>
      <c r="EX6" s="180"/>
      <c r="EY6" s="180"/>
      <c r="EZ6" s="180"/>
      <c r="FA6" s="180"/>
      <c r="FB6" s="180"/>
      <c r="FC6" s="180"/>
      <c r="FD6" s="180"/>
      <c r="FE6" s="180"/>
      <c r="FF6" s="180"/>
      <c r="FG6" s="180"/>
      <c r="FH6" s="180"/>
      <c r="FI6" s="180"/>
      <c r="FJ6" s="180"/>
      <c r="FK6" s="180"/>
      <c r="FL6" s="180"/>
      <c r="FM6" s="180"/>
      <c r="FN6" s="180"/>
      <c r="FO6" s="180"/>
    </row>
    <row r="7" spans="1:171" s="11" customFormat="1" x14ac:dyDescent="0.2">
      <c r="A7" s="42">
        <v>1</v>
      </c>
      <c r="B7" s="84" t="e">
        <f>'BAR BB| Open rates'!#REF!*0.9*0.85+35</f>
        <v>#REF!</v>
      </c>
      <c r="C7" s="84" t="e">
        <f>'BAR BB| Open rates'!#REF!*0.9*0.85+35</f>
        <v>#REF!</v>
      </c>
      <c r="D7" s="84" t="e">
        <f>'BAR BB| Open rates'!#REF!*0.9*0.85+35</f>
        <v>#REF!</v>
      </c>
      <c r="E7" s="84" t="e">
        <f>'BAR BB| Open rates'!#REF!*0.9*0.85+35</f>
        <v>#REF!</v>
      </c>
      <c r="F7" s="131"/>
      <c r="G7" s="131"/>
      <c r="H7" s="131"/>
      <c r="I7" s="131"/>
      <c r="J7" s="131"/>
      <c r="K7" s="131"/>
      <c r="L7" s="131"/>
      <c r="M7" s="131"/>
      <c r="N7" s="131"/>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c r="EZ7" s="131"/>
      <c r="FA7" s="131"/>
      <c r="FB7" s="131"/>
      <c r="FC7" s="131"/>
      <c r="FD7" s="131"/>
      <c r="FE7" s="131"/>
      <c r="FF7" s="131"/>
      <c r="FG7" s="131"/>
      <c r="FH7" s="131"/>
      <c r="FI7" s="131"/>
      <c r="FJ7" s="131"/>
      <c r="FK7" s="131"/>
      <c r="FL7" s="131"/>
      <c r="FM7" s="131"/>
      <c r="FN7" s="131"/>
      <c r="FO7" s="131"/>
    </row>
    <row r="8" spans="1:171" s="11" customFormat="1" x14ac:dyDescent="0.2">
      <c r="A8" s="42">
        <v>2</v>
      </c>
      <c r="B8" s="84" t="e">
        <f>'BAR BB| Open rates'!#REF!*0.9*0.85+35</f>
        <v>#REF!</v>
      </c>
      <c r="C8" s="84" t="e">
        <f>'BAR BB| Open rates'!#REF!*0.9*0.85+35</f>
        <v>#REF!</v>
      </c>
      <c r="D8" s="84" t="e">
        <f>'BAR BB| Open rates'!#REF!*0.9*0.85+35</f>
        <v>#REF!</v>
      </c>
      <c r="E8" s="84" t="e">
        <f>'BAR BB| Open rates'!#REF!*0.9*0.85+35</f>
        <v>#REF!</v>
      </c>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c r="EU8" s="131"/>
      <c r="EV8" s="131"/>
      <c r="EW8" s="131"/>
      <c r="EX8" s="131"/>
      <c r="EY8" s="131"/>
      <c r="EZ8" s="131"/>
      <c r="FA8" s="131"/>
      <c r="FB8" s="131"/>
      <c r="FC8" s="131"/>
      <c r="FD8" s="131"/>
      <c r="FE8" s="131"/>
      <c r="FF8" s="131"/>
      <c r="FG8" s="131"/>
      <c r="FH8" s="131"/>
      <c r="FI8" s="131"/>
      <c r="FJ8" s="131"/>
      <c r="FK8" s="131"/>
      <c r="FL8" s="131"/>
      <c r="FM8" s="131"/>
      <c r="FN8" s="131"/>
      <c r="FO8" s="131"/>
    </row>
    <row r="9" spans="1:171" s="11" customFormat="1" x14ac:dyDescent="0.2">
      <c r="A9" s="33" t="s">
        <v>54</v>
      </c>
      <c r="B9" s="84"/>
      <c r="C9" s="84"/>
      <c r="D9" s="84"/>
      <c r="E9" s="84"/>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c r="FL9" s="131"/>
      <c r="FM9" s="131"/>
      <c r="FN9" s="131"/>
      <c r="FO9" s="131"/>
    </row>
    <row r="10" spans="1:171" s="11" customFormat="1" x14ac:dyDescent="0.2">
      <c r="A10" s="42">
        <v>1</v>
      </c>
      <c r="B10" s="84" t="e">
        <f>'BAR BB| Open rates'!#REF!*0.9*0.85+35</f>
        <v>#REF!</v>
      </c>
      <c r="C10" s="84" t="e">
        <f>'BAR BB| Open rates'!#REF!*0.9*0.85+35</f>
        <v>#REF!</v>
      </c>
      <c r="D10" s="84" t="e">
        <f>'BAR BB| Open rates'!#REF!*0.9*0.85+35</f>
        <v>#REF!</v>
      </c>
      <c r="E10" s="84" t="e">
        <f>'BAR BB| Open rates'!#REF!*0.9*0.85+35</f>
        <v>#REF!</v>
      </c>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c r="EZ10" s="131"/>
      <c r="FA10" s="131"/>
      <c r="FB10" s="131"/>
      <c r="FC10" s="131"/>
      <c r="FD10" s="131"/>
      <c r="FE10" s="131"/>
      <c r="FF10" s="131"/>
      <c r="FG10" s="131"/>
      <c r="FH10" s="131"/>
      <c r="FI10" s="131"/>
      <c r="FJ10" s="131"/>
      <c r="FK10" s="131"/>
      <c r="FL10" s="131"/>
      <c r="FM10" s="131"/>
      <c r="FN10" s="131"/>
      <c r="FO10" s="131"/>
    </row>
    <row r="11" spans="1:171" s="11" customFormat="1" x14ac:dyDescent="0.2">
      <c r="A11" s="42">
        <v>2</v>
      </c>
      <c r="B11" s="84" t="e">
        <f>'BAR BB| Open rates'!#REF!*0.9*0.85+35</f>
        <v>#REF!</v>
      </c>
      <c r="C11" s="84" t="e">
        <f>'BAR BB| Open rates'!#REF!*0.9*0.85+35</f>
        <v>#REF!</v>
      </c>
      <c r="D11" s="84" t="e">
        <f>'BAR BB| Open rates'!#REF!*0.9*0.85+35</f>
        <v>#REF!</v>
      </c>
      <c r="E11" s="84" t="e">
        <f>'BAR BB| Open rates'!#REF!*0.9*0.85+35</f>
        <v>#REF!</v>
      </c>
      <c r="F11" s="131"/>
      <c r="G11" s="131"/>
      <c r="H11" s="131"/>
      <c r="I11" s="131"/>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c r="FH11" s="131"/>
      <c r="FI11" s="131"/>
      <c r="FJ11" s="131"/>
      <c r="FK11" s="131"/>
      <c r="FL11" s="131"/>
      <c r="FM11" s="131"/>
      <c r="FN11" s="131"/>
      <c r="FO11" s="131"/>
    </row>
    <row r="12" spans="1:171" s="11" customFormat="1" x14ac:dyDescent="0.2">
      <c r="A12" s="33" t="s">
        <v>151</v>
      </c>
      <c r="B12" s="84"/>
      <c r="C12" s="84"/>
      <c r="D12" s="84"/>
      <c r="E12" s="84"/>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c r="FE12" s="131"/>
      <c r="FF12" s="131"/>
      <c r="FG12" s="131"/>
      <c r="FH12" s="131"/>
      <c r="FI12" s="131"/>
      <c r="FJ12" s="131"/>
      <c r="FK12" s="131"/>
      <c r="FL12" s="131"/>
      <c r="FM12" s="131"/>
      <c r="FN12" s="131"/>
      <c r="FO12" s="131"/>
    </row>
    <row r="13" spans="1:171" s="11" customFormat="1" x14ac:dyDescent="0.2">
      <c r="A13" s="42">
        <v>1</v>
      </c>
      <c r="B13" s="84" t="e">
        <f>'BAR BB| Open rates'!#REF!*0.9*0.85+35</f>
        <v>#REF!</v>
      </c>
      <c r="C13" s="84" t="e">
        <f>'BAR BB| Open rates'!#REF!*0.9*0.85+35</f>
        <v>#REF!</v>
      </c>
      <c r="D13" s="84" t="e">
        <f>'BAR BB| Open rates'!#REF!*0.9*0.85+35</f>
        <v>#REF!</v>
      </c>
      <c r="E13" s="84" t="e">
        <f>'BAR BB| Open rates'!#REF!*0.9*0.85+35</f>
        <v>#REF!</v>
      </c>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c r="EZ13" s="131"/>
      <c r="FA13" s="131"/>
      <c r="FB13" s="131"/>
      <c r="FC13" s="131"/>
      <c r="FD13" s="131"/>
      <c r="FE13" s="131"/>
      <c r="FF13" s="131"/>
      <c r="FG13" s="131"/>
      <c r="FH13" s="131"/>
      <c r="FI13" s="131"/>
      <c r="FJ13" s="131"/>
      <c r="FK13" s="131"/>
      <c r="FL13" s="131"/>
      <c r="FM13" s="131"/>
      <c r="FN13" s="131"/>
      <c r="FO13" s="131"/>
    </row>
    <row r="14" spans="1:171" s="11" customFormat="1" x14ac:dyDescent="0.2">
      <c r="A14" s="42">
        <v>2</v>
      </c>
      <c r="B14" s="84" t="e">
        <f>'BAR BB| Open rates'!#REF!*0.9*0.85+35</f>
        <v>#REF!</v>
      </c>
      <c r="C14" s="84" t="e">
        <f>'BAR BB| Open rates'!#REF!*0.9*0.85+35</f>
        <v>#REF!</v>
      </c>
      <c r="D14" s="84" t="e">
        <f>'BAR BB| Open rates'!#REF!*0.9*0.85+35</f>
        <v>#REF!</v>
      </c>
      <c r="E14" s="84" t="e">
        <f>'BAR BB| Open rates'!#REF!*0.9*0.85+35</f>
        <v>#REF!</v>
      </c>
      <c r="F14" s="131"/>
      <c r="G14" s="131"/>
      <c r="H14" s="131"/>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c r="FH14" s="131"/>
      <c r="FI14" s="131"/>
      <c r="FJ14" s="131"/>
      <c r="FK14" s="131"/>
      <c r="FL14" s="131"/>
      <c r="FM14" s="131"/>
      <c r="FN14" s="131"/>
      <c r="FO14" s="131"/>
    </row>
    <row r="15" spans="1:171" x14ac:dyDescent="0.2">
      <c r="A15" s="123"/>
      <c r="B15" s="11"/>
      <c r="C15" s="11"/>
      <c r="D15" s="11"/>
      <c r="E15" s="11"/>
    </row>
    <row r="16" spans="1:171" x14ac:dyDescent="0.2">
      <c r="A16" s="223"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row>
    <row r="17" spans="1:171" x14ac:dyDescent="0.2">
      <c r="A17" s="223"/>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row>
    <row r="18" spans="1:171" ht="13.5" thickBot="1" x14ac:dyDescent="0.25">
      <c r="A18" s="123"/>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row>
    <row r="19" spans="1:171" s="11" customFormat="1" ht="184.5" customHeight="1" thickBot="1" x14ac:dyDescent="0.25">
      <c r="A19" s="213" t="s">
        <v>277</v>
      </c>
    </row>
    <row r="20" spans="1:171" s="11" customFormat="1" ht="10.5" customHeight="1" x14ac:dyDescent="0.2">
      <c r="A20" s="5"/>
    </row>
    <row r="21" spans="1:171" s="11" customFormat="1" ht="21.75" customHeight="1" x14ac:dyDescent="0.2">
      <c r="A21" s="87" t="s">
        <v>80</v>
      </c>
    </row>
    <row r="22" spans="1:171" s="11" customFormat="1" ht="24.75" customHeight="1" x14ac:dyDescent="0.2">
      <c r="A22" s="109" t="s">
        <v>252</v>
      </c>
    </row>
    <row r="23" spans="1:171" ht="24.75" customHeight="1" x14ac:dyDescent="0.2">
      <c r="A23" s="109" t="s">
        <v>253</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row>
    <row r="24" spans="1:171" ht="12.75" customHeight="1" x14ac:dyDescent="0.2">
      <c r="A24" s="1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row>
    <row r="25" spans="1:171" x14ac:dyDescent="0.2">
      <c r="A25" s="2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row>
    <row r="26" spans="1:171" x14ac:dyDescent="0.2">
      <c r="A26" s="137" t="s">
        <v>58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row>
    <row r="27" spans="1:171" s="155" customFormat="1" ht="35.25" customHeight="1" x14ac:dyDescent="0.2">
      <c r="A27" s="150" t="s">
        <v>163</v>
      </c>
    </row>
    <row r="28" spans="1:171" s="155" customFormat="1" ht="35.25" customHeight="1" x14ac:dyDescent="0.2">
      <c r="A28" s="150" t="s">
        <v>188</v>
      </c>
    </row>
    <row r="29" spans="1:171" s="155" customFormat="1" ht="35.25" customHeight="1" x14ac:dyDescent="0.2">
      <c r="A29" s="150" t="s">
        <v>164</v>
      </c>
    </row>
    <row r="30" spans="1:171" s="155" customFormat="1" ht="13.5" customHeight="1" x14ac:dyDescent="0.2">
      <c r="A30" s="150" t="s">
        <v>165</v>
      </c>
    </row>
    <row r="31" spans="1:171" s="155" customFormat="1" ht="35.25" customHeight="1" x14ac:dyDescent="0.2">
      <c r="A31" s="150" t="s">
        <v>162</v>
      </c>
    </row>
    <row r="32" spans="1:171" ht="24" x14ac:dyDescent="0.2">
      <c r="A32" s="145" t="s">
        <v>173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row>
    <row r="33" spans="1:171" ht="15" customHeight="1" x14ac:dyDescent="0.2">
      <c r="A33" s="145" t="s">
        <v>102</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row>
    <row r="34" spans="1:171" ht="15" customHeight="1" x14ac:dyDescent="0.2">
      <c r="A34" s="193" t="s">
        <v>254</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row>
    <row r="35" spans="1:171" ht="24" customHeight="1" x14ac:dyDescent="0.2">
      <c r="A35" s="145" t="s">
        <v>179</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row>
    <row r="36" spans="1:171" ht="12.75" customHeight="1" x14ac:dyDescent="0.2">
      <c r="A36" s="193"/>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row>
    <row r="37" spans="1:171" s="11" customFormat="1" ht="15" customHeight="1" x14ac:dyDescent="0.2">
      <c r="A37" s="254" t="s">
        <v>103</v>
      </c>
    </row>
    <row r="38" spans="1:171" ht="15" customHeight="1" x14ac:dyDescent="0.2">
      <c r="A38" s="255"/>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row>
    <row r="39" spans="1:171" ht="51" customHeight="1" x14ac:dyDescent="0.2">
      <c r="A39" s="256"/>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row>
    <row r="40" spans="1:171" x14ac:dyDescent="0.2">
      <c r="A40" s="144"/>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row>
    <row r="41" spans="1:171" ht="36" x14ac:dyDescent="0.2">
      <c r="A41" s="144" t="s">
        <v>105</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row>
    <row r="42" spans="1:171" x14ac:dyDescent="0.2">
      <c r="A42" s="133"/>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row>
    <row r="43" spans="1:171" ht="36" x14ac:dyDescent="0.2">
      <c r="A43" s="178" t="s">
        <v>180</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row>
    <row r="44" spans="1:171" x14ac:dyDescent="0.2">
      <c r="A44" s="214" t="s">
        <v>290</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row>
    <row r="45" spans="1:171" s="11" customFormat="1" x14ac:dyDescent="0.2">
      <c r="A45" s="193"/>
    </row>
    <row r="46" spans="1:171" s="11" customFormat="1" x14ac:dyDescent="0.2">
      <c r="A46" s="137" t="s">
        <v>65</v>
      </c>
    </row>
    <row r="47" spans="1:171" s="11" customFormat="1" ht="42" customHeight="1" x14ac:dyDescent="0.2">
      <c r="A47" s="144" t="s">
        <v>104</v>
      </c>
    </row>
    <row r="48" spans="1:171" s="11" customFormat="1" ht="40.5" customHeight="1" x14ac:dyDescent="0.2">
      <c r="A48" s="144" t="s">
        <v>105</v>
      </c>
    </row>
    <row r="49" spans="1:1" s="11" customFormat="1" x14ac:dyDescent="0.2">
      <c r="A49" s="193"/>
    </row>
    <row r="50" spans="1:1" s="11" customFormat="1" ht="12.75" customHeight="1" x14ac:dyDescent="0.2">
      <c r="A50" s="137" t="s">
        <v>255</v>
      </c>
    </row>
    <row r="51" spans="1:1" s="11" customFormat="1" ht="36" x14ac:dyDescent="0.2">
      <c r="A51" s="182" t="s">
        <v>234</v>
      </c>
    </row>
    <row r="52" spans="1:1" s="11" customFormat="1" ht="17.25" customHeight="1" x14ac:dyDescent="0.2">
      <c r="A52" s="195" t="s">
        <v>181</v>
      </c>
    </row>
    <row r="53" spans="1:1" s="11" customFormat="1" ht="12" customHeight="1" x14ac:dyDescent="0.2">
      <c r="A53" s="195"/>
    </row>
    <row r="54" spans="1:1" s="11" customFormat="1" x14ac:dyDescent="0.2">
      <c r="A54" s="194" t="s">
        <v>256</v>
      </c>
    </row>
    <row r="55" spans="1:1" s="11" customFormat="1" x14ac:dyDescent="0.2">
      <c r="A55" s="195" t="s">
        <v>257</v>
      </c>
    </row>
    <row r="56" spans="1:1" s="11" customFormat="1" ht="13.5" customHeight="1" x14ac:dyDescent="0.2">
      <c r="A56" s="19"/>
    </row>
    <row r="57" spans="1:1" s="11" customFormat="1" x14ac:dyDescent="0.2">
      <c r="A57" s="194" t="s">
        <v>258</v>
      </c>
    </row>
    <row r="58" spans="1:1" s="11" customFormat="1" x14ac:dyDescent="0.2">
      <c r="A58" s="196" t="s">
        <v>183</v>
      </c>
    </row>
    <row r="59" spans="1:1" s="11" customFormat="1" ht="13.5" customHeight="1" x14ac:dyDescent="0.2">
      <c r="A59" s="19"/>
    </row>
    <row r="60" spans="1:1" s="11" customFormat="1" x14ac:dyDescent="0.2">
      <c r="A60" s="211" t="s">
        <v>291</v>
      </c>
    </row>
    <row r="61" spans="1:1" s="11" customFormat="1" x14ac:dyDescent="0.2">
      <c r="A61" s="195" t="s">
        <v>183</v>
      </c>
    </row>
    <row r="62" spans="1:1" s="11" customFormat="1" ht="12.75" customHeight="1" x14ac:dyDescent="0.2">
      <c r="A62" s="197"/>
    </row>
    <row r="63" spans="1:1" s="11" customFormat="1" x14ac:dyDescent="0.2">
      <c r="A63" s="194" t="s">
        <v>259</v>
      </c>
    </row>
    <row r="64" spans="1:1" s="11" customFormat="1" x14ac:dyDescent="0.2">
      <c r="A64" s="196" t="s">
        <v>260</v>
      </c>
    </row>
    <row r="65" spans="1:171" s="11" customFormat="1" ht="13.5" customHeight="1" x14ac:dyDescent="0.2">
      <c r="A65" s="196"/>
    </row>
    <row r="66" spans="1:171" s="11" customFormat="1" x14ac:dyDescent="0.2">
      <c r="A66" s="194" t="s">
        <v>261</v>
      </c>
    </row>
    <row r="67" spans="1:171" s="11" customFormat="1" x14ac:dyDescent="0.2">
      <c r="A67" s="196" t="s">
        <v>262</v>
      </c>
    </row>
    <row r="68" spans="1:171" s="11" customFormat="1" ht="13.5" thickBot="1" x14ac:dyDescent="0.25">
      <c r="A68" s="198"/>
    </row>
    <row r="69" spans="1:171" s="11" customFormat="1" ht="77.25" customHeight="1" x14ac:dyDescent="0.2">
      <c r="A69" s="199" t="s">
        <v>263</v>
      </c>
    </row>
    <row r="70" spans="1:171" s="11" customFormat="1" ht="24.75" thickBot="1" x14ac:dyDescent="0.25">
      <c r="A70" s="200" t="s">
        <v>128</v>
      </c>
    </row>
    <row r="71" spans="1:171" s="11" customFormat="1" x14ac:dyDescent="0.2">
      <c r="A71" s="5"/>
    </row>
    <row r="72" spans="1:171" s="11" customFormat="1" ht="24" x14ac:dyDescent="0.2">
      <c r="A72" s="135" t="s">
        <v>264</v>
      </c>
    </row>
    <row r="73" spans="1:171" s="11" customFormat="1" ht="24" x14ac:dyDescent="0.2">
      <c r="A73" s="182" t="s">
        <v>239</v>
      </c>
    </row>
    <row r="74" spans="1:171" s="11" customFormat="1" x14ac:dyDescent="0.2">
      <c r="A74" s="176" t="s">
        <v>182</v>
      </c>
    </row>
    <row r="75" spans="1:171" x14ac:dyDescent="0.2">
      <c r="A75" s="144"/>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row>
    <row r="76" spans="1:171" x14ac:dyDescent="0.2">
      <c r="A76" s="182" t="s">
        <v>194</v>
      </c>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row>
    <row r="77" spans="1:171" x14ac:dyDescent="0.2">
      <c r="A77" s="176" t="s">
        <v>265</v>
      </c>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row>
    <row r="78" spans="1:171" s="11" customFormat="1" x14ac:dyDescent="0.2">
      <c r="A78" s="144"/>
    </row>
    <row r="79" spans="1:171" s="11" customFormat="1" x14ac:dyDescent="0.2">
      <c r="A79" s="182" t="s">
        <v>266</v>
      </c>
    </row>
    <row r="80" spans="1:171" s="11" customFormat="1" x14ac:dyDescent="0.2">
      <c r="A80" s="176" t="s">
        <v>184</v>
      </c>
    </row>
    <row r="81" spans="1:1" s="11" customFormat="1" x14ac:dyDescent="0.2">
      <c r="A81" s="144"/>
    </row>
    <row r="82" spans="1:1" s="11" customFormat="1" x14ac:dyDescent="0.2">
      <c r="A82" s="212" t="s">
        <v>292</v>
      </c>
    </row>
    <row r="83" spans="1:1" s="11" customFormat="1" x14ac:dyDescent="0.2">
      <c r="A83" s="176" t="s">
        <v>184</v>
      </c>
    </row>
    <row r="84" spans="1:1" s="11" customFormat="1" x14ac:dyDescent="0.2">
      <c r="A84" s="144"/>
    </row>
    <row r="85" spans="1:1" s="11" customFormat="1" x14ac:dyDescent="0.2">
      <c r="A85" s="182" t="s">
        <v>267</v>
      </c>
    </row>
    <row r="86" spans="1:1" s="11" customFormat="1" x14ac:dyDescent="0.2">
      <c r="A86" s="176" t="s">
        <v>268</v>
      </c>
    </row>
    <row r="87" spans="1:1" s="11" customFormat="1" x14ac:dyDescent="0.2">
      <c r="A87" s="201"/>
    </row>
    <row r="88" spans="1:1" s="11" customFormat="1" x14ac:dyDescent="0.2">
      <c r="A88" s="182" t="s">
        <v>269</v>
      </c>
    </row>
    <row r="89" spans="1:1" s="11" customFormat="1" x14ac:dyDescent="0.2">
      <c r="A89" s="176" t="s">
        <v>270</v>
      </c>
    </row>
    <row r="90" spans="1:1" s="11" customFormat="1" ht="30" customHeight="1" thickBot="1" x14ac:dyDescent="0.25">
      <c r="A90" s="31"/>
    </row>
    <row r="91" spans="1:1" s="11" customFormat="1" ht="72" x14ac:dyDescent="0.2">
      <c r="A91" s="202" t="s">
        <v>271</v>
      </c>
    </row>
    <row r="92" spans="1:1" s="11" customFormat="1" ht="24.75" thickBot="1" x14ac:dyDescent="0.25">
      <c r="A92" s="203" t="s">
        <v>272</v>
      </c>
    </row>
    <row r="93" spans="1:1" s="11" customFormat="1" x14ac:dyDescent="0.2">
      <c r="A93" s="31"/>
    </row>
    <row r="94" spans="1:1" s="11" customFormat="1" x14ac:dyDescent="0.2">
      <c r="A94" s="31"/>
    </row>
    <row r="95" spans="1:1" s="11" customFormat="1" x14ac:dyDescent="0.2">
      <c r="A95" s="31"/>
    </row>
    <row r="96" spans="1:1" s="11" customFormat="1" x14ac:dyDescent="0.2">
      <c r="A96" s="31"/>
    </row>
    <row r="97" spans="1:171" s="11" customFormat="1" x14ac:dyDescent="0.2">
      <c r="A97" s="31"/>
    </row>
    <row r="98" spans="1:171" s="11" customFormat="1" x14ac:dyDescent="0.2">
      <c r="A98" s="31"/>
    </row>
    <row r="99" spans="1:171" s="11" customFormat="1" x14ac:dyDescent="0.2">
      <c r="A99" s="31"/>
    </row>
    <row r="100" spans="1:171" s="11" customFormat="1" x14ac:dyDescent="0.2">
      <c r="A100" s="204"/>
    </row>
    <row r="101" spans="1:171" x14ac:dyDescent="0.2">
      <c r="A101" s="143"/>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row>
    <row r="102" spans="1:171" x14ac:dyDescent="0.2">
      <c r="A102" s="143"/>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row>
    <row r="103" spans="1:171" x14ac:dyDescent="0.2">
      <c r="A103" s="14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row>
    <row r="104" spans="1:171" x14ac:dyDescent="0.2">
      <c r="A104" s="143"/>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row>
    <row r="105" spans="1:171" x14ac:dyDescent="0.2">
      <c r="A105" s="143"/>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row>
    <row r="106" spans="1:171"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row>
    <row r="107" spans="1:171"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row>
    <row r="108" spans="1:171"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row>
    <row r="109" spans="1:171"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row>
    <row r="110" spans="1:171"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row>
    <row r="111" spans="1:171"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row>
    <row r="112" spans="1:171"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row>
    <row r="113" spans="1:171"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row>
    <row r="114" spans="1:171"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row>
    <row r="115" spans="1:171"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row>
    <row r="116" spans="1:171"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row>
    <row r="117" spans="1:171"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row>
    <row r="118" spans="1:171"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row>
    <row r="119" spans="1:171"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row>
    <row r="120" spans="1:171"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row>
    <row r="121" spans="1:171"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row>
    <row r="122" spans="1:171"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row>
    <row r="123" spans="1:171"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row>
    <row r="124" spans="1:171"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row>
    <row r="125" spans="1:171"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row>
    <row r="126" spans="1:171"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row>
    <row r="127" spans="1:171"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row>
    <row r="128" spans="1:171"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row>
    <row r="129" spans="1:171"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row>
    <row r="130" spans="1:171"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row>
    <row r="131" spans="1:171"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row>
    <row r="132" spans="1:171"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row>
    <row r="133" spans="1:171"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row>
    <row r="134" spans="1:171"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row>
    <row r="135" spans="1:171"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row>
    <row r="136" spans="1:171"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row>
    <row r="137" spans="1:171"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row>
    <row r="138" spans="1:171"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row>
    <row r="139" spans="1:171"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row>
    <row r="140" spans="1:171"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row>
    <row r="141" spans="1:171"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row>
    <row r="142" spans="1:171"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row>
    <row r="143" spans="1:171"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row>
    <row r="144" spans="1:171"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row>
    <row r="145" spans="1:171"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row>
    <row r="146" spans="1:171"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row>
    <row r="147" spans="1:171"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row>
    <row r="148" spans="1:171"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row>
    <row r="149" spans="1:171"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row>
    <row r="150" spans="1:171"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row>
    <row r="151" spans="1:171"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row>
    <row r="152" spans="1:171"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row>
    <row r="153" spans="1:171"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row>
    <row r="154" spans="1:171"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row>
    <row r="155" spans="1:171"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row>
    <row r="156" spans="1:171"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row>
    <row r="157" spans="1:171"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row>
    <row r="158" spans="1:171"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row>
    <row r="159" spans="1:171"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row>
    <row r="160" spans="1:171"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row>
    <row r="161" spans="1:171"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row>
    <row r="162" spans="1:171"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row>
    <row r="163" spans="1:171"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row>
    <row r="164" spans="1:171"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row>
    <row r="165" spans="1:171"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row>
    <row r="166" spans="1:171"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row>
    <row r="167" spans="1:171"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row>
    <row r="168" spans="1:171"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row>
    <row r="169" spans="1:171"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row>
    <row r="170" spans="1:171"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row>
    <row r="171" spans="1:171"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row>
    <row r="172" spans="1:171"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row>
    <row r="173" spans="1:171"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row>
    <row r="174" spans="1:171"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row>
    <row r="175" spans="1:171"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row>
    <row r="176" spans="1:171"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row>
    <row r="177" spans="1:171"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row>
    <row r="178" spans="1:171"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row>
    <row r="179" spans="1:171"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row>
    <row r="180" spans="1:171"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row>
    <row r="181" spans="1:171"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row>
    <row r="182" spans="1:171"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row>
    <row r="183" spans="1:171"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row>
    <row r="184" spans="1:171"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row>
    <row r="185" spans="1:171"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row>
    <row r="186" spans="1:171"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row>
    <row r="187" spans="1:171"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row>
    <row r="188" spans="1:171"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row>
    <row r="189" spans="1:171"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row>
    <row r="190" spans="1:171"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row>
    <row r="191" spans="1:171"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row>
    <row r="192" spans="1:171"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row>
    <row r="193" spans="1:171"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row>
    <row r="194" spans="1:171"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row>
    <row r="195" spans="1:171"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row>
    <row r="196" spans="1:171"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row>
    <row r="197" spans="1:171"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row>
    <row r="198" spans="1:171"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row>
    <row r="199" spans="1:171"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row>
    <row r="200" spans="1:171"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row>
    <row r="201" spans="1:171"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row>
    <row r="202" spans="1:171"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row>
    <row r="203" spans="1:171"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row>
    <row r="204" spans="1:171"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row>
    <row r="205" spans="1:171"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row>
    <row r="206" spans="1:171"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row>
    <row r="207" spans="1:171"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row>
    <row r="208" spans="1:171"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row>
    <row r="209" spans="1:171"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row>
    <row r="210" spans="1:171"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row>
    <row r="211" spans="1:171"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row>
    <row r="212" spans="1:171"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row>
    <row r="213" spans="1:171"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row>
    <row r="214" spans="1:171"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row>
    <row r="215" spans="1:171"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row>
    <row r="216" spans="1:171"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row>
    <row r="217" spans="1:171"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row>
    <row r="218" spans="1:171"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row>
    <row r="219" spans="1:171"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row>
    <row r="220" spans="1:171"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row>
    <row r="221" spans="1:171"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row>
    <row r="222" spans="1:171"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row>
    <row r="223" spans="1:171"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row>
    <row r="224" spans="1:171"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row>
    <row r="225" spans="1:171"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row>
    <row r="226" spans="1:171"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row>
    <row r="227" spans="1:171"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row>
    <row r="228" spans="1:171"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row>
    <row r="229" spans="1:171"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row>
    <row r="230" spans="1:171"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row>
    <row r="231" spans="1:171"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row>
    <row r="232" spans="1:171"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row>
    <row r="233" spans="1:171"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row>
    <row r="234" spans="1:171"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row>
    <row r="235" spans="1:171"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row>
    <row r="236" spans="1:171"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row>
    <row r="237" spans="1:171"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row>
    <row r="238" spans="1:171"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row>
    <row r="239" spans="1:171"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row>
    <row r="240" spans="1:171"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row>
    <row r="241" spans="1:171"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row>
    <row r="242" spans="1:171"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row>
    <row r="243" spans="1:171" x14ac:dyDescent="0.2">
      <c r="A243" s="106"/>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row>
    <row r="244" spans="1:171" x14ac:dyDescent="0.2">
      <c r="A244" s="106"/>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row>
    <row r="245" spans="1:171" x14ac:dyDescent="0.2">
      <c r="A245" s="106"/>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row>
  </sheetData>
  <mergeCells count="2">
    <mergeCell ref="A16:A17"/>
    <mergeCell ref="A37:A39"/>
  </mergeCells>
  <pageMargins left="0.7" right="0.7" top="0.75" bottom="0.75" header="0.3" footer="0.3"/>
  <pageSetup paperSize="9" orientation="portrait"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Q252"/>
  <sheetViews>
    <sheetView workbookViewId="0">
      <pane xSplit="1" topLeftCell="B1" activePane="topRight" state="frozen"/>
      <selection activeCell="A10" sqref="A10"/>
      <selection pane="topRight" activeCell="C8" sqref="C8"/>
    </sheetView>
  </sheetViews>
  <sheetFormatPr defaultRowHeight="12.75" x14ac:dyDescent="0.2"/>
  <cols>
    <col min="1" max="1" width="43.85546875" style="5" customWidth="1"/>
    <col min="2" max="2" width="9.85546875" customWidth="1"/>
    <col min="3" max="5" width="9.5703125" customWidth="1"/>
  </cols>
  <sheetData>
    <row r="1" spans="1:5" ht="24" x14ac:dyDescent="0.2">
      <c r="A1" s="47" t="s">
        <v>50</v>
      </c>
    </row>
    <row r="2" spans="1:5" x14ac:dyDescent="0.2">
      <c r="A2" s="192" t="s">
        <v>250</v>
      </c>
    </row>
    <row r="3" spans="1:5" x14ac:dyDescent="0.2">
      <c r="A3" s="132" t="s">
        <v>185</v>
      </c>
    </row>
    <row r="4" spans="1:5" s="11" customFormat="1" ht="21.75" customHeight="1" x14ac:dyDescent="0.2">
      <c r="A4" s="74" t="s">
        <v>52</v>
      </c>
      <c r="B4" s="73" t="e">
        <f>'НСЛ| FIT18'!B4</f>
        <v>#REF!</v>
      </c>
      <c r="C4" s="73" t="e">
        <f>'НСЛ| FIT18'!C4</f>
        <v>#REF!</v>
      </c>
      <c r="D4" s="73" t="e">
        <f>'НСЛ| FIT18'!D4</f>
        <v>#REF!</v>
      </c>
      <c r="E4" s="73" t="e">
        <f>'НСЛ| FIT18'!E4</f>
        <v>#REF!</v>
      </c>
    </row>
    <row r="5" spans="1:5" s="11" customFormat="1" ht="21.75" customHeight="1" x14ac:dyDescent="0.2">
      <c r="A5" s="74"/>
      <c r="B5" s="73" t="e">
        <f>'НСЛ| FIT18'!B5</f>
        <v>#REF!</v>
      </c>
      <c r="C5" s="73" t="e">
        <f>'НСЛ| FIT18'!C5</f>
        <v>#REF!</v>
      </c>
      <c r="D5" s="73" t="e">
        <f>'НСЛ| FIT18'!D5</f>
        <v>#REF!</v>
      </c>
      <c r="E5" s="73" t="e">
        <f>'НСЛ| FIT18'!E5</f>
        <v>#REF!</v>
      </c>
    </row>
    <row r="6" spans="1:5" s="11" customFormat="1" x14ac:dyDescent="0.2">
      <c r="A6" s="33" t="s">
        <v>53</v>
      </c>
      <c r="B6" s="136"/>
      <c r="C6" s="136"/>
      <c r="D6" s="136"/>
      <c r="E6" s="136"/>
    </row>
    <row r="7" spans="1:5" s="11" customFormat="1" x14ac:dyDescent="0.2">
      <c r="A7" s="42">
        <v>1</v>
      </c>
      <c r="B7" s="84" t="e">
        <f>'BAR BB| Open rates'!#REF!*0.9*0.9</f>
        <v>#REF!</v>
      </c>
      <c r="C7" s="84" t="e">
        <f>'BAR BB| Open rates'!#REF!*0.9*0.9</f>
        <v>#REF!</v>
      </c>
      <c r="D7" s="84" t="e">
        <f>'BAR BB| Open rates'!#REF!*0.9*0.9</f>
        <v>#REF!</v>
      </c>
      <c r="E7" s="84" t="e">
        <f>'BAR BB| Open rates'!#REF!*0.9*0.9</f>
        <v>#REF!</v>
      </c>
    </row>
    <row r="8" spans="1:5" s="11" customFormat="1" x14ac:dyDescent="0.2">
      <c r="A8" s="42">
        <v>2</v>
      </c>
      <c r="B8" s="84" t="e">
        <f>'BAR BB| Open rates'!#REF!*0.9*0.9</f>
        <v>#REF!</v>
      </c>
      <c r="C8" s="84" t="e">
        <f>'BAR BB| Open rates'!#REF!*0.9*0.9</f>
        <v>#REF!</v>
      </c>
      <c r="D8" s="84" t="e">
        <f>'BAR BB| Open rates'!#REF!*0.9*0.9</f>
        <v>#REF!</v>
      </c>
      <c r="E8" s="84" t="e">
        <f>'BAR BB| Open rates'!#REF!*0.9*0.9</f>
        <v>#REF!</v>
      </c>
    </row>
    <row r="9" spans="1:5" s="11" customFormat="1" x14ac:dyDescent="0.2">
      <c r="A9" s="33" t="s">
        <v>54</v>
      </c>
      <c r="B9" s="84"/>
      <c r="C9" s="84"/>
      <c r="D9" s="84"/>
      <c r="E9" s="84"/>
    </row>
    <row r="10" spans="1:5" s="11" customFormat="1" x14ac:dyDescent="0.2">
      <c r="A10" s="42">
        <v>1</v>
      </c>
      <c r="B10" s="84" t="e">
        <f>'BAR BB| Open rates'!#REF!*0.9*0.9</f>
        <v>#REF!</v>
      </c>
      <c r="C10" s="84" t="e">
        <f>'BAR BB| Open rates'!#REF!*0.9*0.9</f>
        <v>#REF!</v>
      </c>
      <c r="D10" s="84" t="e">
        <f>'BAR BB| Open rates'!#REF!*0.9*0.9</f>
        <v>#REF!</v>
      </c>
      <c r="E10" s="84" t="e">
        <f>'BAR BB| Open rates'!#REF!*0.9*0.9</f>
        <v>#REF!</v>
      </c>
    </row>
    <row r="11" spans="1:5" s="11" customFormat="1" x14ac:dyDescent="0.2">
      <c r="A11" s="42">
        <v>2</v>
      </c>
      <c r="B11" s="84" t="e">
        <f>'BAR BB| Open rates'!#REF!*0.9*0.9</f>
        <v>#REF!</v>
      </c>
      <c r="C11" s="84" t="e">
        <f>'BAR BB| Open rates'!#REF!*0.9*0.9</f>
        <v>#REF!</v>
      </c>
      <c r="D11" s="84" t="e">
        <f>'BAR BB| Open rates'!#REF!*0.9*0.9</f>
        <v>#REF!</v>
      </c>
      <c r="E11" s="84" t="e">
        <f>'BAR BB| Open rates'!#REF!*0.9*0.9</f>
        <v>#REF!</v>
      </c>
    </row>
    <row r="12" spans="1:5" s="11" customFormat="1" x14ac:dyDescent="0.2">
      <c r="A12" s="33" t="s">
        <v>151</v>
      </c>
      <c r="B12" s="84"/>
      <c r="C12" s="84"/>
      <c r="D12" s="84"/>
      <c r="E12" s="84"/>
    </row>
    <row r="13" spans="1:5" s="11" customFormat="1" x14ac:dyDescent="0.2">
      <c r="A13" s="42">
        <v>1</v>
      </c>
      <c r="B13" s="84" t="e">
        <f>'BAR BB| Open rates'!#REF!*0.9*0.9</f>
        <v>#REF!</v>
      </c>
      <c r="C13" s="84" t="e">
        <f>'BAR BB| Open rates'!#REF!*0.9*0.9</f>
        <v>#REF!</v>
      </c>
      <c r="D13" s="84" t="e">
        <f>'BAR BB| Open rates'!#REF!*0.9*0.9</f>
        <v>#REF!</v>
      </c>
      <c r="E13" s="84" t="e">
        <f>'BAR BB| Open rates'!#REF!*0.9*0.9</f>
        <v>#REF!</v>
      </c>
    </row>
    <row r="14" spans="1:5" s="11" customFormat="1" x14ac:dyDescent="0.2">
      <c r="A14" s="42">
        <v>2</v>
      </c>
      <c r="B14" s="84" t="e">
        <f>'BAR BB| Open rates'!#REF!*0.9*0.9</f>
        <v>#REF!</v>
      </c>
      <c r="C14" s="84" t="e">
        <f>'BAR BB| Open rates'!#REF!*0.9*0.9</f>
        <v>#REF!</v>
      </c>
      <c r="D14" s="84" t="e">
        <f>'BAR BB| Open rates'!#REF!*0.9*0.9</f>
        <v>#REF!</v>
      </c>
      <c r="E14" s="84" t="e">
        <f>'BAR BB| Open rates'!#REF!*0.9*0.9</f>
        <v>#REF!</v>
      </c>
    </row>
    <row r="15" spans="1:5" s="11" customFormat="1" x14ac:dyDescent="0.2">
      <c r="A15" s="123"/>
    </row>
    <row r="16" spans="1:5" x14ac:dyDescent="0.2">
      <c r="A16" s="223" t="s">
        <v>157</v>
      </c>
    </row>
    <row r="17" spans="1:1" x14ac:dyDescent="0.2">
      <c r="A17" s="223"/>
    </row>
    <row r="18" spans="1:1" ht="13.5" thickBot="1" x14ac:dyDescent="0.25">
      <c r="A18" s="123"/>
    </row>
    <row r="19" spans="1:1" s="11" customFormat="1" ht="184.5" customHeight="1" thickBot="1" x14ac:dyDescent="0.25">
      <c r="A19" s="213" t="s">
        <v>277</v>
      </c>
    </row>
    <row r="20" spans="1:1" s="11" customFormat="1" ht="10.5" customHeight="1" x14ac:dyDescent="0.2">
      <c r="A20" s="5"/>
    </row>
    <row r="21" spans="1:1" s="11" customFormat="1" ht="21.75" customHeight="1" x14ac:dyDescent="0.2">
      <c r="A21" s="87" t="s">
        <v>80</v>
      </c>
    </row>
    <row r="22" spans="1:1" s="11" customFormat="1" ht="24.75" customHeight="1" x14ac:dyDescent="0.2">
      <c r="A22" s="109" t="s">
        <v>252</v>
      </c>
    </row>
    <row r="23" spans="1:1" ht="24.75" customHeight="1" x14ac:dyDescent="0.2">
      <c r="A23" s="109" t="s">
        <v>253</v>
      </c>
    </row>
    <row r="24" spans="1:1" ht="12.75" customHeight="1" x14ac:dyDescent="0.2">
      <c r="A24" s="13"/>
    </row>
    <row r="25" spans="1:1" x14ac:dyDescent="0.2">
      <c r="A25" s="22"/>
    </row>
    <row r="26" spans="1:1" x14ac:dyDescent="0.2">
      <c r="A26" s="137" t="s">
        <v>58</v>
      </c>
    </row>
    <row r="27" spans="1:1" s="155" customFormat="1" ht="35.25" customHeight="1" x14ac:dyDescent="0.2">
      <c r="A27" s="150" t="s">
        <v>163</v>
      </c>
    </row>
    <row r="28" spans="1:1" s="155" customFormat="1" ht="35.25" customHeight="1" x14ac:dyDescent="0.2">
      <c r="A28" s="150" t="s">
        <v>188</v>
      </c>
    </row>
    <row r="29" spans="1:1" s="155" customFormat="1" ht="35.25" customHeight="1" x14ac:dyDescent="0.2">
      <c r="A29" s="150" t="s">
        <v>164</v>
      </c>
    </row>
    <row r="30" spans="1:1" s="155" customFormat="1" ht="13.5" customHeight="1" x14ac:dyDescent="0.2">
      <c r="A30" s="150" t="s">
        <v>165</v>
      </c>
    </row>
    <row r="31" spans="1:1" s="155" customFormat="1" ht="35.25" customHeight="1" x14ac:dyDescent="0.2">
      <c r="A31" s="150" t="s">
        <v>162</v>
      </c>
    </row>
    <row r="32" spans="1:1" ht="24" x14ac:dyDescent="0.2">
      <c r="A32" s="145" t="s">
        <v>173</v>
      </c>
    </row>
    <row r="33" spans="1:1" ht="15" customHeight="1" x14ac:dyDescent="0.2">
      <c r="A33" s="145" t="s">
        <v>102</v>
      </c>
    </row>
    <row r="34" spans="1:1" ht="15" customHeight="1" x14ac:dyDescent="0.2">
      <c r="A34" s="193" t="s">
        <v>254</v>
      </c>
    </row>
    <row r="35" spans="1:1" ht="24" customHeight="1" x14ac:dyDescent="0.2">
      <c r="A35" s="145" t="s">
        <v>179</v>
      </c>
    </row>
    <row r="36" spans="1:1" ht="12.75" customHeight="1" x14ac:dyDescent="0.2">
      <c r="A36" s="193"/>
    </row>
    <row r="37" spans="1:1" s="11" customFormat="1" ht="15" customHeight="1" x14ac:dyDescent="0.2">
      <c r="A37" s="254" t="s">
        <v>103</v>
      </c>
    </row>
    <row r="38" spans="1:1" ht="15" customHeight="1" x14ac:dyDescent="0.2">
      <c r="A38" s="255"/>
    </row>
    <row r="39" spans="1:1" ht="51" customHeight="1" x14ac:dyDescent="0.2">
      <c r="A39" s="256"/>
    </row>
    <row r="40" spans="1:1" x14ac:dyDescent="0.2">
      <c r="A40" s="144"/>
    </row>
    <row r="41" spans="1:1" ht="36" x14ac:dyDescent="0.2">
      <c r="A41" s="144" t="s">
        <v>105</v>
      </c>
    </row>
    <row r="42" spans="1:1" x14ac:dyDescent="0.2">
      <c r="A42" s="133"/>
    </row>
    <row r="43" spans="1:1" ht="36" x14ac:dyDescent="0.2">
      <c r="A43" s="178" t="s">
        <v>180</v>
      </c>
    </row>
    <row r="44" spans="1:1" x14ac:dyDescent="0.2">
      <c r="A44" s="214" t="s">
        <v>290</v>
      </c>
    </row>
    <row r="45" spans="1:1" s="11" customFormat="1" x14ac:dyDescent="0.2">
      <c r="A45" s="193"/>
    </row>
    <row r="46" spans="1:1" s="11" customFormat="1" x14ac:dyDescent="0.2">
      <c r="A46" s="137" t="s">
        <v>65</v>
      </c>
    </row>
    <row r="47" spans="1:1" s="11" customFormat="1" ht="42" customHeight="1" x14ac:dyDescent="0.2">
      <c r="A47" s="144" t="s">
        <v>104</v>
      </c>
    </row>
    <row r="48" spans="1:1" s="11" customFormat="1" ht="40.5" customHeight="1" x14ac:dyDescent="0.2">
      <c r="A48" s="144" t="s">
        <v>105</v>
      </c>
    </row>
    <row r="49" spans="1:1" s="11" customFormat="1" x14ac:dyDescent="0.2">
      <c r="A49" s="193"/>
    </row>
    <row r="50" spans="1:1" s="11" customFormat="1" ht="12.75" customHeight="1" x14ac:dyDescent="0.2">
      <c r="A50" s="137" t="s">
        <v>255</v>
      </c>
    </row>
    <row r="51" spans="1:1" s="11" customFormat="1" ht="36" x14ac:dyDescent="0.2">
      <c r="A51" s="182" t="s">
        <v>234</v>
      </c>
    </row>
    <row r="52" spans="1:1" s="11" customFormat="1" ht="17.25" customHeight="1" x14ac:dyDescent="0.2">
      <c r="A52" s="195" t="s">
        <v>181</v>
      </c>
    </row>
    <row r="53" spans="1:1" s="11" customFormat="1" ht="12" customHeight="1" x14ac:dyDescent="0.2">
      <c r="A53" s="195"/>
    </row>
    <row r="54" spans="1:1" s="11" customFormat="1" x14ac:dyDescent="0.2">
      <c r="A54" s="194" t="s">
        <v>256</v>
      </c>
    </row>
    <row r="55" spans="1:1" s="11" customFormat="1" x14ac:dyDescent="0.2">
      <c r="A55" s="195" t="s">
        <v>257</v>
      </c>
    </row>
    <row r="56" spans="1:1" s="11" customFormat="1" ht="13.5" customHeight="1" x14ac:dyDescent="0.2">
      <c r="A56" s="19"/>
    </row>
    <row r="57" spans="1:1" s="11" customFormat="1" x14ac:dyDescent="0.2">
      <c r="A57" s="194" t="s">
        <v>258</v>
      </c>
    </row>
    <row r="58" spans="1:1" s="11" customFormat="1" x14ac:dyDescent="0.2">
      <c r="A58" s="196" t="s">
        <v>183</v>
      </c>
    </row>
    <row r="59" spans="1:1" s="11" customFormat="1" ht="13.5" customHeight="1" x14ac:dyDescent="0.2">
      <c r="A59" s="19"/>
    </row>
    <row r="60" spans="1:1" s="11" customFormat="1" x14ac:dyDescent="0.2">
      <c r="A60" s="211" t="s">
        <v>291</v>
      </c>
    </row>
    <row r="61" spans="1:1" s="11" customFormat="1" x14ac:dyDescent="0.2">
      <c r="A61" s="195" t="s">
        <v>183</v>
      </c>
    </row>
    <row r="62" spans="1:1" s="11" customFormat="1" ht="12.75" customHeight="1" x14ac:dyDescent="0.2">
      <c r="A62" s="197"/>
    </row>
    <row r="63" spans="1:1" s="11" customFormat="1" x14ac:dyDescent="0.2">
      <c r="A63" s="194" t="s">
        <v>259</v>
      </c>
    </row>
    <row r="64" spans="1:1" s="11" customFormat="1" x14ac:dyDescent="0.2">
      <c r="A64" s="196" t="s">
        <v>260</v>
      </c>
    </row>
    <row r="65" spans="1:1" s="11" customFormat="1" ht="13.5" customHeight="1" x14ac:dyDescent="0.2">
      <c r="A65" s="196"/>
    </row>
    <row r="66" spans="1:1" s="11" customFormat="1" x14ac:dyDescent="0.2">
      <c r="A66" s="194" t="s">
        <v>261</v>
      </c>
    </row>
    <row r="67" spans="1:1" s="11" customFormat="1" x14ac:dyDescent="0.2">
      <c r="A67" s="196" t="s">
        <v>262</v>
      </c>
    </row>
    <row r="68" spans="1:1" s="11" customFormat="1" ht="13.5" thickBot="1" x14ac:dyDescent="0.25">
      <c r="A68" s="198"/>
    </row>
    <row r="69" spans="1:1" s="11" customFormat="1" ht="77.25" customHeight="1" x14ac:dyDescent="0.2">
      <c r="A69" s="199" t="s">
        <v>263</v>
      </c>
    </row>
    <row r="70" spans="1:1" s="11" customFormat="1" ht="24.75" thickBot="1" x14ac:dyDescent="0.25">
      <c r="A70" s="200" t="s">
        <v>128</v>
      </c>
    </row>
    <row r="71" spans="1:1" s="11" customFormat="1" x14ac:dyDescent="0.2">
      <c r="A71" s="5"/>
    </row>
    <row r="72" spans="1:1" s="11" customFormat="1" ht="24" x14ac:dyDescent="0.2">
      <c r="A72" s="135" t="s">
        <v>264</v>
      </c>
    </row>
    <row r="73" spans="1:1" s="11" customFormat="1" ht="24" x14ac:dyDescent="0.2">
      <c r="A73" s="182" t="s">
        <v>239</v>
      </c>
    </row>
    <row r="74" spans="1:1" s="11" customFormat="1" x14ac:dyDescent="0.2">
      <c r="A74" s="176" t="s">
        <v>182</v>
      </c>
    </row>
    <row r="75" spans="1:1" x14ac:dyDescent="0.2">
      <c r="A75" s="144"/>
    </row>
    <row r="76" spans="1:1" x14ac:dyDescent="0.2">
      <c r="A76" s="182" t="s">
        <v>194</v>
      </c>
    </row>
    <row r="77" spans="1:1" x14ac:dyDescent="0.2">
      <c r="A77" s="176" t="s">
        <v>265</v>
      </c>
    </row>
    <row r="78" spans="1:1" s="11" customFormat="1" x14ac:dyDescent="0.2">
      <c r="A78" s="144"/>
    </row>
    <row r="79" spans="1:1" s="11" customFormat="1" x14ac:dyDescent="0.2">
      <c r="A79" s="182" t="s">
        <v>266</v>
      </c>
    </row>
    <row r="80" spans="1:1" s="11" customFormat="1" x14ac:dyDescent="0.2">
      <c r="A80" s="176" t="s">
        <v>184</v>
      </c>
    </row>
    <row r="81" spans="1:1" s="11" customFormat="1" x14ac:dyDescent="0.2">
      <c r="A81" s="144"/>
    </row>
    <row r="82" spans="1:1" s="11" customFormat="1" x14ac:dyDescent="0.2">
      <c r="A82" s="212" t="s">
        <v>292</v>
      </c>
    </row>
    <row r="83" spans="1:1" s="11" customFormat="1" x14ac:dyDescent="0.2">
      <c r="A83" s="176" t="s">
        <v>184</v>
      </c>
    </row>
    <row r="84" spans="1:1" s="11" customFormat="1" x14ac:dyDescent="0.2">
      <c r="A84" s="144"/>
    </row>
    <row r="85" spans="1:1" s="11" customFormat="1" x14ac:dyDescent="0.2">
      <c r="A85" s="182" t="s">
        <v>267</v>
      </c>
    </row>
    <row r="86" spans="1:1" s="11" customFormat="1" x14ac:dyDescent="0.2">
      <c r="A86" s="176" t="s">
        <v>268</v>
      </c>
    </row>
    <row r="87" spans="1:1" s="11" customFormat="1" x14ac:dyDescent="0.2">
      <c r="A87" s="201"/>
    </row>
    <row r="88" spans="1:1" s="11" customFormat="1" x14ac:dyDescent="0.2">
      <c r="A88" s="182" t="s">
        <v>269</v>
      </c>
    </row>
    <row r="89" spans="1:1" s="11" customFormat="1" x14ac:dyDescent="0.2">
      <c r="A89" s="176" t="s">
        <v>270</v>
      </c>
    </row>
    <row r="90" spans="1:1" s="11" customFormat="1" ht="30" customHeight="1" thickBot="1" x14ac:dyDescent="0.25">
      <c r="A90" s="31"/>
    </row>
    <row r="91" spans="1:1" s="11" customFormat="1" ht="72" x14ac:dyDescent="0.2">
      <c r="A91" s="202" t="s">
        <v>271</v>
      </c>
    </row>
    <row r="92" spans="1:1" s="11" customFormat="1" ht="24.75" thickBot="1" x14ac:dyDescent="0.25">
      <c r="A92" s="203" t="s">
        <v>272</v>
      </c>
    </row>
    <row r="93" spans="1:1" s="11" customFormat="1" x14ac:dyDescent="0.2">
      <c r="A93" s="31"/>
    </row>
    <row r="94" spans="1:1" x14ac:dyDescent="0.2">
      <c r="A94" s="143"/>
    </row>
    <row r="95" spans="1:1" x14ac:dyDescent="0.2">
      <c r="A95" s="143"/>
    </row>
    <row r="96" spans="1:1" x14ac:dyDescent="0.2">
      <c r="A96" s="143"/>
    </row>
    <row r="97" spans="1:1" x14ac:dyDescent="0.2">
      <c r="A97" s="143"/>
    </row>
    <row r="98" spans="1:1" x14ac:dyDescent="0.2">
      <c r="A98" s="143"/>
    </row>
    <row r="99" spans="1:1" x14ac:dyDescent="0.2">
      <c r="A99" s="143"/>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73" x14ac:dyDescent="0.2">
      <c r="A113" s="106"/>
    </row>
    <row r="114" spans="1:173" x14ac:dyDescent="0.2">
      <c r="A114" s="106"/>
    </row>
    <row r="115" spans="1:173" x14ac:dyDescent="0.2">
      <c r="A115" s="106"/>
    </row>
    <row r="116" spans="1:173" x14ac:dyDescent="0.2">
      <c r="A116" s="106"/>
    </row>
    <row r="117" spans="1:173" x14ac:dyDescent="0.2">
      <c r="A117" s="106"/>
    </row>
    <row r="118" spans="1:173" x14ac:dyDescent="0.2">
      <c r="A118" s="106"/>
    </row>
    <row r="119" spans="1:173" x14ac:dyDescent="0.2">
      <c r="A119" s="106"/>
    </row>
    <row r="120" spans="1:173" x14ac:dyDescent="0.2">
      <c r="A120" s="106"/>
    </row>
    <row r="121" spans="1:173" x14ac:dyDescent="0.2">
      <c r="A121" s="106"/>
    </row>
    <row r="122" spans="1:173" x14ac:dyDescent="0.2">
      <c r="A122" s="106"/>
    </row>
    <row r="123" spans="1:173" x14ac:dyDescent="0.2">
      <c r="A123" s="106"/>
    </row>
    <row r="124" spans="1:173" x14ac:dyDescent="0.2">
      <c r="A124" s="106"/>
    </row>
    <row r="125" spans="1:173" x14ac:dyDescent="0.2">
      <c r="A125" s="106"/>
    </row>
    <row r="126" spans="1:173" x14ac:dyDescent="0.2">
      <c r="A126" s="106"/>
    </row>
    <row r="127" spans="1:173" x14ac:dyDescent="0.2">
      <c r="A127" s="106"/>
      <c r="B127" s="106"/>
      <c r="C127" s="106"/>
      <c r="D127" s="106"/>
      <c r="E127" s="106"/>
      <c r="F127" s="106"/>
      <c r="G127" s="106"/>
      <c r="H127" s="106"/>
      <c r="I127" s="106"/>
      <c r="J127" s="106"/>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c r="CE127" s="106"/>
      <c r="CF127" s="106"/>
      <c r="CG127" s="106"/>
      <c r="CH127" s="106"/>
      <c r="CI127" s="106"/>
      <c r="CJ127" s="106"/>
      <c r="CK127" s="106"/>
      <c r="CL127" s="106"/>
      <c r="CM127" s="106"/>
      <c r="CN127" s="106"/>
      <c r="CO127" s="106"/>
      <c r="CP127" s="106"/>
      <c r="CQ127" s="106"/>
      <c r="CR127" s="106"/>
      <c r="CS127" s="106"/>
      <c r="CT127" s="106"/>
      <c r="CU127" s="106"/>
      <c r="CV127" s="106"/>
      <c r="CW127" s="106"/>
      <c r="CX127" s="106"/>
      <c r="CY127" s="106"/>
      <c r="CZ127" s="106"/>
      <c r="DA127" s="106"/>
      <c r="DB127" s="106"/>
      <c r="DC127" s="106"/>
      <c r="DD127" s="106"/>
      <c r="DE127" s="106"/>
      <c r="DF127" s="106"/>
      <c r="DG127" s="106"/>
      <c r="DH127" s="106"/>
      <c r="DI127" s="106"/>
      <c r="DJ127" s="106"/>
      <c r="DK127" s="106"/>
      <c r="DL127" s="106"/>
      <c r="DM127" s="106"/>
      <c r="DN127" s="106"/>
      <c r="DO127" s="106"/>
      <c r="DP127" s="106"/>
      <c r="DQ127" s="106"/>
      <c r="DR127" s="106"/>
      <c r="DS127" s="106"/>
      <c r="DT127" s="106"/>
      <c r="DU127" s="106"/>
      <c r="DV127" s="106"/>
      <c r="DW127" s="106"/>
      <c r="DX127" s="106"/>
      <c r="DY127" s="106"/>
      <c r="DZ127" s="106"/>
      <c r="EA127" s="106"/>
      <c r="EB127" s="106"/>
      <c r="EC127" s="106"/>
      <c r="ED127" s="106"/>
      <c r="EE127" s="106"/>
      <c r="EF127" s="106"/>
      <c r="EG127" s="106"/>
      <c r="EH127" s="106"/>
      <c r="EI127" s="106"/>
      <c r="EJ127" s="106"/>
      <c r="EK127" s="106"/>
      <c r="EL127" s="106"/>
      <c r="EM127" s="106"/>
      <c r="EN127" s="106"/>
      <c r="EO127" s="106"/>
      <c r="EP127" s="106"/>
      <c r="EQ127" s="106"/>
      <c r="ER127" s="106"/>
      <c r="ES127" s="106"/>
      <c r="ET127" s="106"/>
      <c r="EU127" s="106"/>
      <c r="EV127" s="106"/>
      <c r="EW127" s="106"/>
      <c r="EX127" s="106"/>
      <c r="EY127" s="106"/>
      <c r="EZ127" s="106"/>
      <c r="FA127" s="106"/>
      <c r="FB127" s="106"/>
      <c r="FC127" s="106"/>
      <c r="FD127" s="106"/>
      <c r="FE127" s="106"/>
      <c r="FF127" s="106"/>
      <c r="FG127" s="106"/>
      <c r="FH127" s="106"/>
      <c r="FI127" s="106"/>
      <c r="FJ127" s="106"/>
      <c r="FK127" s="106"/>
      <c r="FL127" s="106"/>
      <c r="FM127" s="106"/>
      <c r="FN127" s="106"/>
      <c r="FO127" s="106"/>
      <c r="FP127" s="106"/>
      <c r="FQ127" s="106"/>
    </row>
    <row r="128" spans="1:173" x14ac:dyDescent="0.2">
      <c r="A128" s="106"/>
      <c r="B128" s="106"/>
      <c r="C128" s="106"/>
      <c r="D128" s="106"/>
      <c r="E128" s="106"/>
      <c r="F128" s="106"/>
      <c r="G128" s="106"/>
      <c r="H128" s="106"/>
      <c r="I128" s="106"/>
      <c r="J128" s="106"/>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c r="CE128" s="106"/>
      <c r="CF128" s="106"/>
      <c r="CG128" s="106"/>
      <c r="CH128" s="106"/>
      <c r="CI128" s="106"/>
      <c r="CJ128" s="106"/>
      <c r="CK128" s="106"/>
      <c r="CL128" s="106"/>
      <c r="CM128" s="106"/>
      <c r="CN128" s="106"/>
      <c r="CO128" s="106"/>
      <c r="CP128" s="106"/>
      <c r="CQ128" s="106"/>
      <c r="CR128" s="106"/>
      <c r="CS128" s="106"/>
      <c r="CT128" s="106"/>
      <c r="CU128" s="106"/>
      <c r="CV128" s="106"/>
      <c r="CW128" s="106"/>
      <c r="CX128" s="106"/>
      <c r="CY128" s="106"/>
      <c r="CZ128" s="106"/>
      <c r="DA128" s="106"/>
      <c r="DB128" s="106"/>
      <c r="DC128" s="106"/>
      <c r="DD128" s="106"/>
      <c r="DE128" s="106"/>
      <c r="DF128" s="106"/>
      <c r="DG128" s="106"/>
      <c r="DH128" s="106"/>
      <c r="DI128" s="106"/>
      <c r="DJ128" s="106"/>
      <c r="DK128" s="106"/>
      <c r="DL128" s="106"/>
      <c r="DM128" s="106"/>
      <c r="DN128" s="106"/>
      <c r="DO128" s="106"/>
      <c r="DP128" s="106"/>
      <c r="DQ128" s="106"/>
      <c r="DR128" s="106"/>
      <c r="DS128" s="106"/>
      <c r="DT128" s="106"/>
      <c r="DU128" s="106"/>
      <c r="DV128" s="106"/>
      <c r="DW128" s="106"/>
      <c r="DX128" s="106"/>
      <c r="DY128" s="106"/>
      <c r="DZ128" s="106"/>
      <c r="EA128" s="106"/>
      <c r="EB128" s="106"/>
      <c r="EC128" s="106"/>
      <c r="ED128" s="106"/>
      <c r="EE128" s="106"/>
      <c r="EF128" s="106"/>
      <c r="EG128" s="106"/>
      <c r="EH128" s="106"/>
      <c r="EI128" s="106"/>
      <c r="EJ128" s="106"/>
      <c r="EK128" s="106"/>
      <c r="EL128" s="106"/>
      <c r="EM128" s="106"/>
      <c r="EN128" s="106"/>
      <c r="EO128" s="106"/>
      <c r="EP128" s="106"/>
      <c r="EQ128" s="106"/>
      <c r="ER128" s="106"/>
      <c r="ES128" s="106"/>
      <c r="ET128" s="106"/>
      <c r="EU128" s="106"/>
      <c r="EV128" s="106"/>
      <c r="EW128" s="106"/>
      <c r="EX128" s="106"/>
      <c r="EY128" s="106"/>
      <c r="EZ128" s="106"/>
      <c r="FA128" s="106"/>
      <c r="FB128" s="106"/>
      <c r="FC128" s="106"/>
      <c r="FD128" s="106"/>
      <c r="FE128" s="106"/>
      <c r="FF128" s="106"/>
      <c r="FG128" s="106"/>
      <c r="FH128" s="106"/>
      <c r="FI128" s="106"/>
      <c r="FJ128" s="106"/>
      <c r="FK128" s="106"/>
      <c r="FL128" s="106"/>
      <c r="FM128" s="106"/>
      <c r="FN128" s="106"/>
      <c r="FO128" s="106"/>
      <c r="FP128" s="106"/>
      <c r="FQ128" s="106"/>
    </row>
    <row r="129" spans="1:173" x14ac:dyDescent="0.2">
      <c r="A129" s="106"/>
      <c r="B129" s="106"/>
      <c r="C129" s="106"/>
      <c r="D129" s="106"/>
      <c r="E129" s="106"/>
      <c r="F129" s="106"/>
      <c r="G129" s="106"/>
      <c r="H129" s="106"/>
      <c r="I129" s="106"/>
      <c r="J129" s="106"/>
      <c r="K129" s="106"/>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6"/>
      <c r="CD129" s="106"/>
      <c r="CE129" s="106"/>
      <c r="CF129" s="106"/>
      <c r="CG129" s="106"/>
      <c r="CH129" s="106"/>
      <c r="CI129" s="106"/>
      <c r="CJ129" s="106"/>
      <c r="CK129" s="106"/>
      <c r="CL129" s="106"/>
      <c r="CM129" s="106"/>
      <c r="CN129" s="106"/>
      <c r="CO129" s="106"/>
      <c r="CP129" s="106"/>
      <c r="CQ129" s="106"/>
      <c r="CR129" s="106"/>
      <c r="CS129" s="106"/>
      <c r="CT129" s="106"/>
      <c r="CU129" s="106"/>
      <c r="CV129" s="106"/>
      <c r="CW129" s="106"/>
      <c r="CX129" s="106"/>
      <c r="CY129" s="106"/>
      <c r="CZ129" s="106"/>
      <c r="DA129" s="106"/>
      <c r="DB129" s="106"/>
      <c r="DC129" s="106"/>
      <c r="DD129" s="106"/>
      <c r="DE129" s="106"/>
      <c r="DF129" s="106"/>
      <c r="DG129" s="106"/>
      <c r="DH129" s="106"/>
      <c r="DI129" s="106"/>
      <c r="DJ129" s="106"/>
      <c r="DK129" s="106"/>
      <c r="DL129" s="106"/>
      <c r="DM129" s="106"/>
      <c r="DN129" s="106"/>
      <c r="DO129" s="106"/>
      <c r="DP129" s="106"/>
      <c r="DQ129" s="106"/>
      <c r="DR129" s="106"/>
      <c r="DS129" s="106"/>
      <c r="DT129" s="106"/>
      <c r="DU129" s="106"/>
      <c r="DV129" s="106"/>
      <c r="DW129" s="106"/>
      <c r="DX129" s="106"/>
      <c r="DY129" s="106"/>
      <c r="DZ129" s="106"/>
      <c r="EA129" s="106"/>
      <c r="EB129" s="106"/>
      <c r="EC129" s="106"/>
      <c r="ED129" s="106"/>
      <c r="EE129" s="106"/>
      <c r="EF129" s="106"/>
      <c r="EG129" s="106"/>
      <c r="EH129" s="106"/>
      <c r="EI129" s="106"/>
      <c r="EJ129" s="106"/>
      <c r="EK129" s="106"/>
      <c r="EL129" s="106"/>
      <c r="EM129" s="106"/>
      <c r="EN129" s="106"/>
      <c r="EO129" s="106"/>
      <c r="EP129" s="106"/>
      <c r="EQ129" s="106"/>
      <c r="ER129" s="106"/>
      <c r="ES129" s="106"/>
      <c r="ET129" s="106"/>
      <c r="EU129" s="106"/>
      <c r="EV129" s="106"/>
      <c r="EW129" s="106"/>
      <c r="EX129" s="106"/>
      <c r="EY129" s="106"/>
      <c r="EZ129" s="106"/>
      <c r="FA129" s="106"/>
      <c r="FB129" s="106"/>
      <c r="FC129" s="106"/>
      <c r="FD129" s="106"/>
      <c r="FE129" s="106"/>
      <c r="FF129" s="106"/>
      <c r="FG129" s="106"/>
      <c r="FH129" s="106"/>
      <c r="FI129" s="106"/>
      <c r="FJ129" s="106"/>
      <c r="FK129" s="106"/>
      <c r="FL129" s="106"/>
      <c r="FM129" s="106"/>
      <c r="FN129" s="106"/>
      <c r="FO129" s="106"/>
      <c r="FP129" s="106"/>
      <c r="FQ129" s="106"/>
    </row>
    <row r="130" spans="1:173" x14ac:dyDescent="0.2">
      <c r="A130" s="106"/>
      <c r="B130" s="106"/>
      <c r="C130" s="106"/>
      <c r="D130" s="106"/>
      <c r="E130" s="106"/>
      <c r="F130" s="106"/>
      <c r="G130" s="106"/>
      <c r="H130" s="106"/>
      <c r="I130" s="106"/>
      <c r="J130" s="106"/>
      <c r="K130" s="106"/>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6"/>
      <c r="CD130" s="106"/>
      <c r="CE130" s="106"/>
      <c r="CF130" s="106"/>
      <c r="CG130" s="106"/>
      <c r="CH130" s="106"/>
      <c r="CI130" s="106"/>
      <c r="CJ130" s="106"/>
      <c r="CK130" s="106"/>
      <c r="CL130" s="106"/>
      <c r="CM130" s="106"/>
      <c r="CN130" s="106"/>
      <c r="CO130" s="106"/>
      <c r="CP130" s="106"/>
      <c r="CQ130" s="106"/>
      <c r="CR130" s="106"/>
      <c r="CS130" s="106"/>
      <c r="CT130" s="106"/>
      <c r="CU130" s="106"/>
      <c r="CV130" s="106"/>
      <c r="CW130" s="106"/>
      <c r="CX130" s="106"/>
      <c r="CY130" s="106"/>
      <c r="CZ130" s="106"/>
      <c r="DA130" s="106"/>
      <c r="DB130" s="106"/>
      <c r="DC130" s="106"/>
      <c r="DD130" s="106"/>
      <c r="DE130" s="106"/>
      <c r="DF130" s="106"/>
      <c r="DG130" s="106"/>
      <c r="DH130" s="106"/>
      <c r="DI130" s="106"/>
      <c r="DJ130" s="106"/>
      <c r="DK130" s="106"/>
      <c r="DL130" s="106"/>
      <c r="DM130" s="106"/>
      <c r="DN130" s="106"/>
      <c r="DO130" s="106"/>
      <c r="DP130" s="106"/>
      <c r="DQ130" s="106"/>
      <c r="DR130" s="106"/>
      <c r="DS130" s="106"/>
      <c r="DT130" s="106"/>
      <c r="DU130" s="106"/>
      <c r="DV130" s="106"/>
      <c r="DW130" s="106"/>
      <c r="DX130" s="106"/>
      <c r="DY130" s="106"/>
      <c r="DZ130" s="106"/>
      <c r="EA130" s="106"/>
      <c r="EB130" s="106"/>
      <c r="EC130" s="106"/>
      <c r="ED130" s="106"/>
      <c r="EE130" s="106"/>
      <c r="EF130" s="106"/>
      <c r="EG130" s="106"/>
      <c r="EH130" s="106"/>
      <c r="EI130" s="106"/>
      <c r="EJ130" s="106"/>
      <c r="EK130" s="106"/>
      <c r="EL130" s="106"/>
      <c r="EM130" s="106"/>
      <c r="EN130" s="106"/>
      <c r="EO130" s="106"/>
      <c r="EP130" s="106"/>
      <c r="EQ130" s="106"/>
      <c r="ER130" s="106"/>
      <c r="ES130" s="106"/>
      <c r="ET130" s="106"/>
      <c r="EU130" s="106"/>
      <c r="EV130" s="106"/>
      <c r="EW130" s="106"/>
      <c r="EX130" s="106"/>
      <c r="EY130" s="106"/>
      <c r="EZ130" s="106"/>
      <c r="FA130" s="106"/>
      <c r="FB130" s="106"/>
      <c r="FC130" s="106"/>
      <c r="FD130" s="106"/>
      <c r="FE130" s="106"/>
      <c r="FF130" s="106"/>
      <c r="FG130" s="106"/>
      <c r="FH130" s="106"/>
      <c r="FI130" s="106"/>
      <c r="FJ130" s="106"/>
      <c r="FK130" s="106"/>
      <c r="FL130" s="106"/>
      <c r="FM130" s="106"/>
      <c r="FN130" s="106"/>
      <c r="FO130" s="106"/>
      <c r="FP130" s="106"/>
      <c r="FQ130" s="106"/>
    </row>
    <row r="131" spans="1:173" x14ac:dyDescent="0.2">
      <c r="A131" s="106"/>
      <c r="B131" s="106"/>
      <c r="C131" s="106"/>
      <c r="D131" s="106"/>
      <c r="E131" s="106"/>
      <c r="F131" s="106"/>
      <c r="G131" s="106"/>
      <c r="H131" s="106"/>
      <c r="I131" s="106"/>
      <c r="J131" s="106"/>
      <c r="K131" s="106"/>
      <c r="L131" s="106"/>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6"/>
      <c r="CD131" s="106"/>
      <c r="CE131" s="106"/>
      <c r="CF131" s="106"/>
      <c r="CG131" s="106"/>
      <c r="CH131" s="106"/>
      <c r="CI131" s="106"/>
      <c r="CJ131" s="106"/>
      <c r="CK131" s="106"/>
      <c r="CL131" s="106"/>
      <c r="CM131" s="106"/>
      <c r="CN131" s="106"/>
      <c r="CO131" s="106"/>
      <c r="CP131" s="106"/>
      <c r="CQ131" s="106"/>
      <c r="CR131" s="106"/>
      <c r="CS131" s="106"/>
      <c r="CT131" s="106"/>
      <c r="CU131" s="106"/>
      <c r="CV131" s="106"/>
      <c r="CW131" s="106"/>
      <c r="CX131" s="106"/>
      <c r="CY131" s="106"/>
      <c r="CZ131" s="106"/>
      <c r="DA131" s="106"/>
      <c r="DB131" s="106"/>
      <c r="DC131" s="106"/>
      <c r="DD131" s="106"/>
      <c r="DE131" s="106"/>
      <c r="DF131" s="106"/>
      <c r="DG131" s="106"/>
      <c r="DH131" s="106"/>
      <c r="DI131" s="106"/>
      <c r="DJ131" s="106"/>
      <c r="DK131" s="106"/>
      <c r="DL131" s="106"/>
      <c r="DM131" s="106"/>
      <c r="DN131" s="106"/>
      <c r="DO131" s="106"/>
      <c r="DP131" s="106"/>
      <c r="DQ131" s="106"/>
      <c r="DR131" s="106"/>
      <c r="DS131" s="106"/>
      <c r="DT131" s="106"/>
      <c r="DU131" s="106"/>
      <c r="DV131" s="106"/>
      <c r="DW131" s="106"/>
      <c r="DX131" s="106"/>
      <c r="DY131" s="106"/>
      <c r="DZ131" s="106"/>
      <c r="EA131" s="106"/>
      <c r="EB131" s="106"/>
      <c r="EC131" s="106"/>
      <c r="ED131" s="106"/>
      <c r="EE131" s="106"/>
      <c r="EF131" s="106"/>
      <c r="EG131" s="106"/>
      <c r="EH131" s="106"/>
      <c r="EI131" s="106"/>
      <c r="EJ131" s="106"/>
      <c r="EK131" s="106"/>
      <c r="EL131" s="106"/>
      <c r="EM131" s="106"/>
      <c r="EN131" s="106"/>
      <c r="EO131" s="106"/>
      <c r="EP131" s="106"/>
      <c r="EQ131" s="106"/>
      <c r="ER131" s="106"/>
      <c r="ES131" s="106"/>
      <c r="ET131" s="106"/>
      <c r="EU131" s="106"/>
      <c r="EV131" s="106"/>
      <c r="EW131" s="106"/>
      <c r="EX131" s="106"/>
      <c r="EY131" s="106"/>
      <c r="EZ131" s="106"/>
      <c r="FA131" s="106"/>
      <c r="FB131" s="106"/>
      <c r="FC131" s="106"/>
      <c r="FD131" s="106"/>
      <c r="FE131" s="106"/>
      <c r="FF131" s="106"/>
      <c r="FG131" s="106"/>
      <c r="FH131" s="106"/>
      <c r="FI131" s="106"/>
      <c r="FJ131" s="106"/>
      <c r="FK131" s="106"/>
      <c r="FL131" s="106"/>
      <c r="FM131" s="106"/>
      <c r="FN131" s="106"/>
      <c r="FO131" s="106"/>
      <c r="FP131" s="106"/>
      <c r="FQ131" s="106"/>
    </row>
    <row r="132" spans="1:173" x14ac:dyDescent="0.2">
      <c r="A132" s="106"/>
      <c r="B132" s="106"/>
      <c r="C132" s="106"/>
      <c r="D132" s="106"/>
      <c r="E132" s="106"/>
      <c r="F132" s="106"/>
      <c r="G132" s="106"/>
      <c r="H132" s="106"/>
      <c r="I132" s="106"/>
      <c r="J132" s="106"/>
      <c r="K132" s="106"/>
      <c r="L132" s="106"/>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6"/>
      <c r="BX132" s="106"/>
      <c r="BY132" s="106"/>
      <c r="BZ132" s="106"/>
      <c r="CA132" s="106"/>
      <c r="CB132" s="106"/>
      <c r="CC132" s="106"/>
      <c r="CD132" s="106"/>
      <c r="CE132" s="106"/>
      <c r="CF132" s="106"/>
      <c r="CG132" s="106"/>
      <c r="CH132" s="106"/>
      <c r="CI132" s="106"/>
      <c r="CJ132" s="106"/>
      <c r="CK132" s="106"/>
      <c r="CL132" s="106"/>
      <c r="CM132" s="106"/>
      <c r="CN132" s="106"/>
      <c r="CO132" s="106"/>
      <c r="CP132" s="106"/>
      <c r="CQ132" s="106"/>
      <c r="CR132" s="106"/>
      <c r="CS132" s="106"/>
      <c r="CT132" s="106"/>
      <c r="CU132" s="106"/>
      <c r="CV132" s="106"/>
      <c r="CW132" s="106"/>
      <c r="CX132" s="106"/>
      <c r="CY132" s="106"/>
      <c r="CZ132" s="106"/>
      <c r="DA132" s="106"/>
      <c r="DB132" s="106"/>
      <c r="DC132" s="106"/>
      <c r="DD132" s="106"/>
      <c r="DE132" s="106"/>
      <c r="DF132" s="106"/>
      <c r="DG132" s="106"/>
      <c r="DH132" s="106"/>
      <c r="DI132" s="106"/>
      <c r="DJ132" s="106"/>
      <c r="DK132" s="106"/>
      <c r="DL132" s="106"/>
      <c r="DM132" s="106"/>
      <c r="DN132" s="106"/>
      <c r="DO132" s="106"/>
      <c r="DP132" s="106"/>
      <c r="DQ132" s="106"/>
      <c r="DR132" s="106"/>
      <c r="DS132" s="106"/>
      <c r="DT132" s="106"/>
      <c r="DU132" s="106"/>
      <c r="DV132" s="106"/>
      <c r="DW132" s="106"/>
      <c r="DX132" s="106"/>
      <c r="DY132" s="106"/>
      <c r="DZ132" s="106"/>
      <c r="EA132" s="106"/>
      <c r="EB132" s="106"/>
      <c r="EC132" s="106"/>
      <c r="ED132" s="106"/>
      <c r="EE132" s="106"/>
      <c r="EF132" s="106"/>
      <c r="EG132" s="106"/>
      <c r="EH132" s="106"/>
      <c r="EI132" s="106"/>
      <c r="EJ132" s="106"/>
      <c r="EK132" s="106"/>
      <c r="EL132" s="106"/>
      <c r="EM132" s="106"/>
      <c r="EN132" s="106"/>
      <c r="EO132" s="106"/>
      <c r="EP132" s="106"/>
      <c r="EQ132" s="106"/>
      <c r="ER132" s="106"/>
      <c r="ES132" s="106"/>
      <c r="ET132" s="106"/>
      <c r="EU132" s="106"/>
      <c r="EV132" s="106"/>
      <c r="EW132" s="106"/>
      <c r="EX132" s="106"/>
      <c r="EY132" s="106"/>
      <c r="EZ132" s="106"/>
      <c r="FA132" s="106"/>
      <c r="FB132" s="106"/>
      <c r="FC132" s="106"/>
      <c r="FD132" s="106"/>
      <c r="FE132" s="106"/>
      <c r="FF132" s="106"/>
      <c r="FG132" s="106"/>
      <c r="FH132" s="106"/>
      <c r="FI132" s="106"/>
      <c r="FJ132" s="106"/>
      <c r="FK132" s="106"/>
      <c r="FL132" s="106"/>
      <c r="FM132" s="106"/>
      <c r="FN132" s="106"/>
      <c r="FO132" s="106"/>
      <c r="FP132" s="106"/>
      <c r="FQ132" s="106"/>
    </row>
    <row r="133" spans="1:173" x14ac:dyDescent="0.2">
      <c r="A133" s="106"/>
      <c r="B133" s="106"/>
      <c r="C133" s="106"/>
      <c r="D133" s="106"/>
      <c r="E133" s="106"/>
      <c r="F133" s="106"/>
      <c r="G133" s="106"/>
      <c r="H133" s="106"/>
      <c r="I133" s="106"/>
      <c r="J133" s="106"/>
      <c r="K133" s="106"/>
      <c r="L133" s="106"/>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c r="CE133" s="106"/>
      <c r="CF133" s="106"/>
      <c r="CG133" s="106"/>
      <c r="CH133" s="106"/>
      <c r="CI133" s="106"/>
      <c r="CJ133" s="106"/>
      <c r="CK133" s="106"/>
      <c r="CL133" s="106"/>
      <c r="CM133" s="106"/>
      <c r="CN133" s="106"/>
      <c r="CO133" s="106"/>
      <c r="CP133" s="106"/>
      <c r="CQ133" s="106"/>
      <c r="CR133" s="106"/>
      <c r="CS133" s="106"/>
      <c r="CT133" s="106"/>
      <c r="CU133" s="106"/>
      <c r="CV133" s="106"/>
      <c r="CW133" s="106"/>
      <c r="CX133" s="106"/>
      <c r="CY133" s="106"/>
      <c r="CZ133" s="106"/>
      <c r="DA133" s="106"/>
      <c r="DB133" s="106"/>
      <c r="DC133" s="106"/>
      <c r="DD133" s="106"/>
      <c r="DE133" s="106"/>
      <c r="DF133" s="106"/>
      <c r="DG133" s="106"/>
      <c r="DH133" s="106"/>
      <c r="DI133" s="106"/>
      <c r="DJ133" s="106"/>
      <c r="DK133" s="106"/>
      <c r="DL133" s="106"/>
      <c r="DM133" s="106"/>
      <c r="DN133" s="106"/>
      <c r="DO133" s="106"/>
      <c r="DP133" s="106"/>
      <c r="DQ133" s="106"/>
      <c r="DR133" s="106"/>
      <c r="DS133" s="106"/>
      <c r="DT133" s="106"/>
      <c r="DU133" s="106"/>
      <c r="DV133" s="106"/>
      <c r="DW133" s="106"/>
      <c r="DX133" s="106"/>
      <c r="DY133" s="106"/>
      <c r="DZ133" s="106"/>
      <c r="EA133" s="106"/>
      <c r="EB133" s="106"/>
      <c r="EC133" s="106"/>
      <c r="ED133" s="106"/>
      <c r="EE133" s="106"/>
      <c r="EF133" s="106"/>
      <c r="EG133" s="106"/>
      <c r="EH133" s="106"/>
      <c r="EI133" s="106"/>
      <c r="EJ133" s="106"/>
      <c r="EK133" s="106"/>
      <c r="EL133" s="106"/>
      <c r="EM133" s="106"/>
      <c r="EN133" s="106"/>
      <c r="EO133" s="106"/>
      <c r="EP133" s="106"/>
      <c r="EQ133" s="106"/>
      <c r="ER133" s="106"/>
      <c r="ES133" s="106"/>
      <c r="ET133" s="106"/>
      <c r="EU133" s="106"/>
      <c r="EV133" s="106"/>
      <c r="EW133" s="106"/>
      <c r="EX133" s="106"/>
      <c r="EY133" s="106"/>
      <c r="EZ133" s="106"/>
      <c r="FA133" s="106"/>
      <c r="FB133" s="106"/>
      <c r="FC133" s="106"/>
      <c r="FD133" s="106"/>
      <c r="FE133" s="106"/>
      <c r="FF133" s="106"/>
      <c r="FG133" s="106"/>
      <c r="FH133" s="106"/>
      <c r="FI133" s="106"/>
      <c r="FJ133" s="106"/>
      <c r="FK133" s="106"/>
      <c r="FL133" s="106"/>
      <c r="FM133" s="106"/>
      <c r="FN133" s="106"/>
      <c r="FO133" s="106"/>
      <c r="FP133" s="106"/>
      <c r="FQ133" s="106"/>
    </row>
    <row r="134" spans="1:173" x14ac:dyDescent="0.2">
      <c r="A134" s="106"/>
      <c r="B134" s="106"/>
      <c r="C134" s="106"/>
      <c r="D134" s="106"/>
      <c r="E134" s="106"/>
      <c r="F134" s="106"/>
      <c r="G134" s="106"/>
      <c r="H134" s="106"/>
      <c r="I134" s="106"/>
      <c r="J134" s="106"/>
      <c r="K134" s="106"/>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c r="CE134" s="106"/>
      <c r="CF134" s="106"/>
      <c r="CG134" s="106"/>
      <c r="CH134" s="106"/>
      <c r="CI134" s="106"/>
      <c r="CJ134" s="106"/>
      <c r="CK134" s="106"/>
      <c r="CL134" s="106"/>
      <c r="CM134" s="106"/>
      <c r="CN134" s="106"/>
      <c r="CO134" s="106"/>
      <c r="CP134" s="106"/>
      <c r="CQ134" s="106"/>
      <c r="CR134" s="106"/>
      <c r="CS134" s="106"/>
      <c r="CT134" s="106"/>
      <c r="CU134" s="106"/>
      <c r="CV134" s="106"/>
      <c r="CW134" s="106"/>
      <c r="CX134" s="106"/>
      <c r="CY134" s="106"/>
      <c r="CZ134" s="106"/>
      <c r="DA134" s="106"/>
      <c r="DB134" s="106"/>
      <c r="DC134" s="106"/>
      <c r="DD134" s="106"/>
      <c r="DE134" s="106"/>
      <c r="DF134" s="106"/>
      <c r="DG134" s="106"/>
      <c r="DH134" s="106"/>
      <c r="DI134" s="106"/>
      <c r="DJ134" s="106"/>
      <c r="DK134" s="106"/>
      <c r="DL134" s="106"/>
      <c r="DM134" s="106"/>
      <c r="DN134" s="106"/>
      <c r="DO134" s="106"/>
      <c r="DP134" s="106"/>
      <c r="DQ134" s="106"/>
      <c r="DR134" s="106"/>
      <c r="DS134" s="106"/>
      <c r="DT134" s="106"/>
      <c r="DU134" s="106"/>
      <c r="DV134" s="106"/>
      <c r="DW134" s="106"/>
      <c r="DX134" s="106"/>
      <c r="DY134" s="106"/>
      <c r="DZ134" s="106"/>
      <c r="EA134" s="106"/>
      <c r="EB134" s="106"/>
      <c r="EC134" s="106"/>
      <c r="ED134" s="106"/>
      <c r="EE134" s="106"/>
      <c r="EF134" s="106"/>
      <c r="EG134" s="106"/>
      <c r="EH134" s="106"/>
      <c r="EI134" s="106"/>
      <c r="EJ134" s="106"/>
      <c r="EK134" s="106"/>
      <c r="EL134" s="106"/>
      <c r="EM134" s="106"/>
      <c r="EN134" s="106"/>
      <c r="EO134" s="106"/>
      <c r="EP134" s="106"/>
      <c r="EQ134" s="106"/>
      <c r="ER134" s="106"/>
      <c r="ES134" s="106"/>
      <c r="ET134" s="106"/>
      <c r="EU134" s="106"/>
      <c r="EV134" s="106"/>
      <c r="EW134" s="106"/>
      <c r="EX134" s="106"/>
      <c r="EY134" s="106"/>
      <c r="EZ134" s="106"/>
      <c r="FA134" s="106"/>
      <c r="FB134" s="106"/>
      <c r="FC134" s="106"/>
      <c r="FD134" s="106"/>
      <c r="FE134" s="106"/>
      <c r="FF134" s="106"/>
      <c r="FG134" s="106"/>
      <c r="FH134" s="106"/>
      <c r="FI134" s="106"/>
      <c r="FJ134" s="106"/>
      <c r="FK134" s="106"/>
      <c r="FL134" s="106"/>
      <c r="FM134" s="106"/>
      <c r="FN134" s="106"/>
      <c r="FO134" s="106"/>
      <c r="FP134" s="106"/>
      <c r="FQ134" s="106"/>
    </row>
    <row r="135" spans="1:173" x14ac:dyDescent="0.2">
      <c r="A135" s="106"/>
      <c r="B135" s="106"/>
      <c r="C135" s="106"/>
      <c r="D135" s="106"/>
      <c r="E135" s="106"/>
      <c r="F135" s="106"/>
      <c r="G135" s="106"/>
      <c r="H135" s="106"/>
      <c r="I135" s="106"/>
      <c r="J135" s="106"/>
      <c r="K135" s="106"/>
      <c r="L135" s="106"/>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6"/>
      <c r="BV135" s="106"/>
      <c r="BW135" s="106"/>
      <c r="BX135" s="106"/>
      <c r="BY135" s="106"/>
      <c r="BZ135" s="106"/>
      <c r="CA135" s="106"/>
      <c r="CB135" s="106"/>
      <c r="CC135" s="106"/>
      <c r="CD135" s="106"/>
      <c r="CE135" s="106"/>
      <c r="CF135" s="106"/>
      <c r="CG135" s="106"/>
      <c r="CH135" s="106"/>
      <c r="CI135" s="106"/>
      <c r="CJ135" s="106"/>
      <c r="CK135" s="106"/>
      <c r="CL135" s="106"/>
      <c r="CM135" s="106"/>
      <c r="CN135" s="106"/>
      <c r="CO135" s="106"/>
      <c r="CP135" s="106"/>
      <c r="CQ135" s="106"/>
      <c r="CR135" s="106"/>
      <c r="CS135" s="106"/>
      <c r="CT135" s="106"/>
      <c r="CU135" s="106"/>
      <c r="CV135" s="106"/>
      <c r="CW135" s="106"/>
      <c r="CX135" s="106"/>
      <c r="CY135" s="106"/>
      <c r="CZ135" s="106"/>
      <c r="DA135" s="106"/>
      <c r="DB135" s="106"/>
      <c r="DC135" s="106"/>
      <c r="DD135" s="106"/>
      <c r="DE135" s="106"/>
      <c r="DF135" s="106"/>
      <c r="DG135" s="106"/>
      <c r="DH135" s="106"/>
      <c r="DI135" s="106"/>
      <c r="DJ135" s="106"/>
      <c r="DK135" s="106"/>
      <c r="DL135" s="106"/>
      <c r="DM135" s="106"/>
      <c r="DN135" s="106"/>
      <c r="DO135" s="106"/>
      <c r="DP135" s="106"/>
      <c r="DQ135" s="106"/>
      <c r="DR135" s="106"/>
      <c r="DS135" s="106"/>
      <c r="DT135" s="106"/>
      <c r="DU135" s="106"/>
      <c r="DV135" s="106"/>
      <c r="DW135" s="106"/>
      <c r="DX135" s="106"/>
      <c r="DY135" s="106"/>
      <c r="DZ135" s="106"/>
      <c r="EA135" s="106"/>
      <c r="EB135" s="106"/>
      <c r="EC135" s="106"/>
      <c r="ED135" s="106"/>
      <c r="EE135" s="106"/>
      <c r="EF135" s="106"/>
      <c r="EG135" s="106"/>
      <c r="EH135" s="106"/>
      <c r="EI135" s="106"/>
      <c r="EJ135" s="106"/>
      <c r="EK135" s="106"/>
      <c r="EL135" s="106"/>
      <c r="EM135" s="106"/>
      <c r="EN135" s="106"/>
      <c r="EO135" s="106"/>
      <c r="EP135" s="106"/>
      <c r="EQ135" s="106"/>
      <c r="ER135" s="106"/>
      <c r="ES135" s="106"/>
      <c r="ET135" s="106"/>
      <c r="EU135" s="106"/>
      <c r="EV135" s="106"/>
      <c r="EW135" s="106"/>
      <c r="EX135" s="106"/>
      <c r="EY135" s="106"/>
      <c r="EZ135" s="106"/>
      <c r="FA135" s="106"/>
      <c r="FB135" s="106"/>
      <c r="FC135" s="106"/>
      <c r="FD135" s="106"/>
      <c r="FE135" s="106"/>
      <c r="FF135" s="106"/>
      <c r="FG135" s="106"/>
      <c r="FH135" s="106"/>
      <c r="FI135" s="106"/>
      <c r="FJ135" s="106"/>
      <c r="FK135" s="106"/>
      <c r="FL135" s="106"/>
      <c r="FM135" s="106"/>
      <c r="FN135" s="106"/>
      <c r="FO135" s="106"/>
      <c r="FP135" s="106"/>
      <c r="FQ135" s="106"/>
    </row>
    <row r="136" spans="1:173" x14ac:dyDescent="0.2">
      <c r="A136" s="106"/>
      <c r="B136" s="106"/>
      <c r="C136" s="106"/>
      <c r="D136" s="106"/>
      <c r="E136" s="106"/>
      <c r="F136" s="106"/>
      <c r="G136" s="106"/>
      <c r="H136" s="106"/>
      <c r="I136" s="106"/>
      <c r="J136" s="106"/>
      <c r="K136" s="106"/>
      <c r="L136" s="106"/>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6"/>
      <c r="BJ136" s="106"/>
      <c r="BK136" s="106"/>
      <c r="BL136" s="106"/>
      <c r="BM136" s="106"/>
      <c r="BN136" s="106"/>
      <c r="BO136" s="106"/>
      <c r="BP136" s="106"/>
      <c r="BQ136" s="106"/>
      <c r="BR136" s="106"/>
      <c r="BS136" s="106"/>
      <c r="BT136" s="106"/>
      <c r="BU136" s="106"/>
      <c r="BV136" s="106"/>
      <c r="BW136" s="106"/>
      <c r="BX136" s="106"/>
      <c r="BY136" s="106"/>
      <c r="BZ136" s="106"/>
      <c r="CA136" s="106"/>
      <c r="CB136" s="106"/>
      <c r="CC136" s="106"/>
      <c r="CD136" s="106"/>
      <c r="CE136" s="106"/>
      <c r="CF136" s="106"/>
      <c r="CG136" s="106"/>
      <c r="CH136" s="106"/>
      <c r="CI136" s="106"/>
      <c r="CJ136" s="106"/>
      <c r="CK136" s="106"/>
      <c r="CL136" s="106"/>
      <c r="CM136" s="106"/>
      <c r="CN136" s="106"/>
      <c r="CO136" s="106"/>
      <c r="CP136" s="106"/>
      <c r="CQ136" s="106"/>
      <c r="CR136" s="106"/>
      <c r="CS136" s="106"/>
      <c r="CT136" s="106"/>
      <c r="CU136" s="106"/>
      <c r="CV136" s="106"/>
      <c r="CW136" s="106"/>
      <c r="CX136" s="106"/>
      <c r="CY136" s="106"/>
      <c r="CZ136" s="106"/>
      <c r="DA136" s="106"/>
      <c r="DB136" s="106"/>
      <c r="DC136" s="106"/>
      <c r="DD136" s="106"/>
      <c r="DE136" s="106"/>
      <c r="DF136" s="106"/>
      <c r="DG136" s="106"/>
      <c r="DH136" s="106"/>
      <c r="DI136" s="106"/>
      <c r="DJ136" s="106"/>
      <c r="DK136" s="106"/>
      <c r="DL136" s="106"/>
      <c r="DM136" s="106"/>
      <c r="DN136" s="106"/>
      <c r="DO136" s="106"/>
      <c r="DP136" s="106"/>
      <c r="DQ136" s="106"/>
      <c r="DR136" s="106"/>
      <c r="DS136" s="106"/>
      <c r="DT136" s="106"/>
      <c r="DU136" s="106"/>
      <c r="DV136" s="106"/>
      <c r="DW136" s="106"/>
      <c r="DX136" s="106"/>
      <c r="DY136" s="106"/>
      <c r="DZ136" s="106"/>
      <c r="EA136" s="106"/>
      <c r="EB136" s="106"/>
      <c r="EC136" s="106"/>
      <c r="ED136" s="106"/>
      <c r="EE136" s="106"/>
      <c r="EF136" s="106"/>
      <c r="EG136" s="106"/>
      <c r="EH136" s="106"/>
      <c r="EI136" s="106"/>
      <c r="EJ136" s="106"/>
      <c r="EK136" s="106"/>
      <c r="EL136" s="106"/>
      <c r="EM136" s="106"/>
      <c r="EN136" s="106"/>
      <c r="EO136" s="106"/>
      <c r="EP136" s="106"/>
      <c r="EQ136" s="106"/>
      <c r="ER136" s="106"/>
      <c r="ES136" s="106"/>
      <c r="ET136" s="106"/>
      <c r="EU136" s="106"/>
      <c r="EV136" s="106"/>
      <c r="EW136" s="106"/>
      <c r="EX136" s="106"/>
      <c r="EY136" s="106"/>
      <c r="EZ136" s="106"/>
      <c r="FA136" s="106"/>
      <c r="FB136" s="106"/>
      <c r="FC136" s="106"/>
      <c r="FD136" s="106"/>
      <c r="FE136" s="106"/>
      <c r="FF136" s="106"/>
      <c r="FG136" s="106"/>
      <c r="FH136" s="106"/>
      <c r="FI136" s="106"/>
      <c r="FJ136" s="106"/>
      <c r="FK136" s="106"/>
      <c r="FL136" s="106"/>
      <c r="FM136" s="106"/>
      <c r="FN136" s="106"/>
      <c r="FO136" s="106"/>
      <c r="FP136" s="106"/>
      <c r="FQ136" s="106"/>
    </row>
    <row r="137" spans="1:173" x14ac:dyDescent="0.2">
      <c r="A137" s="106"/>
      <c r="B137" s="106"/>
      <c r="C137" s="106"/>
      <c r="D137" s="106"/>
      <c r="E137" s="106"/>
      <c r="F137" s="106"/>
      <c r="G137" s="106"/>
      <c r="H137" s="106"/>
      <c r="I137" s="106"/>
      <c r="J137" s="106"/>
      <c r="K137" s="106"/>
      <c r="L137" s="106"/>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6"/>
      <c r="BJ137" s="106"/>
      <c r="BK137" s="106"/>
      <c r="BL137" s="106"/>
      <c r="BM137" s="106"/>
      <c r="BN137" s="106"/>
      <c r="BO137" s="106"/>
      <c r="BP137" s="106"/>
      <c r="BQ137" s="106"/>
      <c r="BR137" s="106"/>
      <c r="BS137" s="106"/>
      <c r="BT137" s="106"/>
      <c r="BU137" s="106"/>
      <c r="BV137" s="106"/>
      <c r="BW137" s="106"/>
      <c r="BX137" s="106"/>
      <c r="BY137" s="106"/>
      <c r="BZ137" s="106"/>
      <c r="CA137" s="106"/>
      <c r="CB137" s="106"/>
      <c r="CC137" s="106"/>
      <c r="CD137" s="106"/>
      <c r="CE137" s="106"/>
      <c r="CF137" s="106"/>
      <c r="CG137" s="106"/>
      <c r="CH137" s="106"/>
      <c r="CI137" s="106"/>
      <c r="CJ137" s="106"/>
      <c r="CK137" s="106"/>
      <c r="CL137" s="106"/>
      <c r="CM137" s="106"/>
      <c r="CN137" s="106"/>
      <c r="CO137" s="106"/>
      <c r="CP137" s="106"/>
      <c r="CQ137" s="106"/>
      <c r="CR137" s="106"/>
      <c r="CS137" s="106"/>
      <c r="CT137" s="106"/>
      <c r="CU137" s="106"/>
      <c r="CV137" s="106"/>
      <c r="CW137" s="106"/>
      <c r="CX137" s="106"/>
      <c r="CY137" s="106"/>
      <c r="CZ137" s="106"/>
      <c r="DA137" s="106"/>
      <c r="DB137" s="106"/>
      <c r="DC137" s="106"/>
      <c r="DD137" s="106"/>
      <c r="DE137" s="106"/>
      <c r="DF137" s="106"/>
      <c r="DG137" s="106"/>
      <c r="DH137" s="106"/>
      <c r="DI137" s="106"/>
      <c r="DJ137" s="106"/>
      <c r="DK137" s="106"/>
      <c r="DL137" s="106"/>
      <c r="DM137" s="106"/>
      <c r="DN137" s="106"/>
      <c r="DO137" s="106"/>
      <c r="DP137" s="106"/>
      <c r="DQ137" s="106"/>
      <c r="DR137" s="106"/>
      <c r="DS137" s="106"/>
      <c r="DT137" s="106"/>
      <c r="DU137" s="106"/>
      <c r="DV137" s="106"/>
      <c r="DW137" s="106"/>
      <c r="DX137" s="106"/>
      <c r="DY137" s="106"/>
      <c r="DZ137" s="106"/>
      <c r="EA137" s="106"/>
      <c r="EB137" s="106"/>
      <c r="EC137" s="106"/>
      <c r="ED137" s="106"/>
      <c r="EE137" s="106"/>
      <c r="EF137" s="106"/>
      <c r="EG137" s="106"/>
      <c r="EH137" s="106"/>
      <c r="EI137" s="106"/>
      <c r="EJ137" s="106"/>
      <c r="EK137" s="106"/>
      <c r="EL137" s="106"/>
      <c r="EM137" s="106"/>
      <c r="EN137" s="106"/>
      <c r="EO137" s="106"/>
      <c r="EP137" s="106"/>
      <c r="EQ137" s="106"/>
      <c r="ER137" s="106"/>
      <c r="ES137" s="106"/>
      <c r="ET137" s="106"/>
      <c r="EU137" s="106"/>
      <c r="EV137" s="106"/>
      <c r="EW137" s="106"/>
      <c r="EX137" s="106"/>
      <c r="EY137" s="106"/>
      <c r="EZ137" s="106"/>
      <c r="FA137" s="106"/>
      <c r="FB137" s="106"/>
      <c r="FC137" s="106"/>
      <c r="FD137" s="106"/>
      <c r="FE137" s="106"/>
      <c r="FF137" s="106"/>
      <c r="FG137" s="106"/>
      <c r="FH137" s="106"/>
      <c r="FI137" s="106"/>
      <c r="FJ137" s="106"/>
      <c r="FK137" s="106"/>
      <c r="FL137" s="106"/>
      <c r="FM137" s="106"/>
      <c r="FN137" s="106"/>
      <c r="FO137" s="106"/>
      <c r="FP137" s="106"/>
      <c r="FQ137" s="106"/>
    </row>
    <row r="138" spans="1:173" x14ac:dyDescent="0.2">
      <c r="A138" s="106"/>
      <c r="B138" s="106"/>
      <c r="C138" s="106"/>
      <c r="D138" s="106"/>
      <c r="E138" s="106"/>
      <c r="F138" s="106"/>
      <c r="G138" s="106"/>
      <c r="H138" s="106"/>
      <c r="I138" s="106"/>
      <c r="J138" s="106"/>
      <c r="K138" s="106"/>
      <c r="L138" s="106"/>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6"/>
      <c r="BV138" s="106"/>
      <c r="BW138" s="106"/>
      <c r="BX138" s="106"/>
      <c r="BY138" s="106"/>
      <c r="BZ138" s="106"/>
      <c r="CA138" s="106"/>
      <c r="CB138" s="106"/>
      <c r="CC138" s="106"/>
      <c r="CD138" s="106"/>
      <c r="CE138" s="106"/>
      <c r="CF138" s="106"/>
      <c r="CG138" s="106"/>
      <c r="CH138" s="106"/>
      <c r="CI138" s="106"/>
      <c r="CJ138" s="106"/>
      <c r="CK138" s="106"/>
      <c r="CL138" s="106"/>
      <c r="CM138" s="106"/>
      <c r="CN138" s="106"/>
      <c r="CO138" s="106"/>
      <c r="CP138" s="106"/>
      <c r="CQ138" s="106"/>
      <c r="CR138" s="106"/>
      <c r="CS138" s="106"/>
      <c r="CT138" s="106"/>
      <c r="CU138" s="106"/>
      <c r="CV138" s="106"/>
      <c r="CW138" s="106"/>
      <c r="CX138" s="106"/>
      <c r="CY138" s="106"/>
      <c r="CZ138" s="106"/>
      <c r="DA138" s="106"/>
      <c r="DB138" s="106"/>
      <c r="DC138" s="106"/>
      <c r="DD138" s="106"/>
      <c r="DE138" s="106"/>
      <c r="DF138" s="106"/>
      <c r="DG138" s="106"/>
      <c r="DH138" s="106"/>
      <c r="DI138" s="106"/>
      <c r="DJ138" s="106"/>
      <c r="DK138" s="106"/>
      <c r="DL138" s="106"/>
      <c r="DM138" s="106"/>
      <c r="DN138" s="106"/>
      <c r="DO138" s="106"/>
      <c r="DP138" s="106"/>
      <c r="DQ138" s="106"/>
      <c r="DR138" s="106"/>
      <c r="DS138" s="106"/>
      <c r="DT138" s="106"/>
      <c r="DU138" s="106"/>
      <c r="DV138" s="106"/>
      <c r="DW138" s="106"/>
      <c r="DX138" s="106"/>
      <c r="DY138" s="106"/>
      <c r="DZ138" s="106"/>
      <c r="EA138" s="106"/>
      <c r="EB138" s="106"/>
      <c r="EC138" s="106"/>
      <c r="ED138" s="106"/>
      <c r="EE138" s="106"/>
      <c r="EF138" s="106"/>
      <c r="EG138" s="106"/>
      <c r="EH138" s="106"/>
      <c r="EI138" s="106"/>
      <c r="EJ138" s="106"/>
      <c r="EK138" s="106"/>
      <c r="EL138" s="106"/>
      <c r="EM138" s="106"/>
      <c r="EN138" s="106"/>
      <c r="EO138" s="106"/>
      <c r="EP138" s="106"/>
      <c r="EQ138" s="106"/>
      <c r="ER138" s="106"/>
      <c r="ES138" s="106"/>
      <c r="ET138" s="106"/>
      <c r="EU138" s="106"/>
      <c r="EV138" s="106"/>
      <c r="EW138" s="106"/>
      <c r="EX138" s="106"/>
      <c r="EY138" s="106"/>
      <c r="EZ138" s="106"/>
      <c r="FA138" s="106"/>
      <c r="FB138" s="106"/>
      <c r="FC138" s="106"/>
      <c r="FD138" s="106"/>
      <c r="FE138" s="106"/>
      <c r="FF138" s="106"/>
      <c r="FG138" s="106"/>
      <c r="FH138" s="106"/>
      <c r="FI138" s="106"/>
      <c r="FJ138" s="106"/>
      <c r="FK138" s="106"/>
      <c r="FL138" s="106"/>
      <c r="FM138" s="106"/>
      <c r="FN138" s="106"/>
      <c r="FO138" s="106"/>
      <c r="FP138" s="106"/>
      <c r="FQ138" s="106"/>
    </row>
    <row r="139" spans="1:173" x14ac:dyDescent="0.2">
      <c r="A139" s="106"/>
      <c r="B139" s="106"/>
      <c r="C139" s="106"/>
      <c r="D139" s="106"/>
      <c r="E139" s="106"/>
      <c r="F139" s="106"/>
      <c r="G139" s="106"/>
      <c r="H139" s="106"/>
      <c r="I139" s="106"/>
      <c r="J139" s="106"/>
      <c r="K139" s="106"/>
      <c r="L139" s="106"/>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c r="CE139" s="106"/>
      <c r="CF139" s="106"/>
      <c r="CG139" s="106"/>
      <c r="CH139" s="106"/>
      <c r="CI139" s="106"/>
      <c r="CJ139" s="106"/>
      <c r="CK139" s="106"/>
      <c r="CL139" s="106"/>
      <c r="CM139" s="106"/>
      <c r="CN139" s="106"/>
      <c r="CO139" s="106"/>
      <c r="CP139" s="106"/>
      <c r="CQ139" s="106"/>
      <c r="CR139" s="106"/>
      <c r="CS139" s="106"/>
      <c r="CT139" s="106"/>
      <c r="CU139" s="106"/>
      <c r="CV139" s="106"/>
      <c r="CW139" s="106"/>
      <c r="CX139" s="106"/>
      <c r="CY139" s="106"/>
      <c r="CZ139" s="106"/>
      <c r="DA139" s="106"/>
      <c r="DB139" s="106"/>
      <c r="DC139" s="106"/>
      <c r="DD139" s="106"/>
      <c r="DE139" s="106"/>
      <c r="DF139" s="106"/>
      <c r="DG139" s="106"/>
      <c r="DH139" s="106"/>
      <c r="DI139" s="106"/>
      <c r="DJ139" s="106"/>
      <c r="DK139" s="106"/>
      <c r="DL139" s="106"/>
      <c r="DM139" s="106"/>
      <c r="DN139" s="106"/>
      <c r="DO139" s="106"/>
      <c r="DP139" s="106"/>
      <c r="DQ139" s="106"/>
      <c r="DR139" s="106"/>
      <c r="DS139" s="106"/>
      <c r="DT139" s="106"/>
      <c r="DU139" s="106"/>
      <c r="DV139" s="106"/>
      <c r="DW139" s="106"/>
      <c r="DX139" s="106"/>
      <c r="DY139" s="106"/>
      <c r="DZ139" s="106"/>
      <c r="EA139" s="106"/>
      <c r="EB139" s="106"/>
      <c r="EC139" s="106"/>
      <c r="ED139" s="106"/>
      <c r="EE139" s="106"/>
      <c r="EF139" s="106"/>
      <c r="EG139" s="106"/>
      <c r="EH139" s="106"/>
      <c r="EI139" s="106"/>
      <c r="EJ139" s="106"/>
      <c r="EK139" s="106"/>
      <c r="EL139" s="106"/>
      <c r="EM139" s="106"/>
      <c r="EN139" s="106"/>
      <c r="EO139" s="106"/>
      <c r="EP139" s="106"/>
      <c r="EQ139" s="106"/>
      <c r="ER139" s="106"/>
      <c r="ES139" s="106"/>
      <c r="ET139" s="106"/>
      <c r="EU139" s="106"/>
      <c r="EV139" s="106"/>
      <c r="EW139" s="106"/>
      <c r="EX139" s="106"/>
      <c r="EY139" s="106"/>
      <c r="EZ139" s="106"/>
      <c r="FA139" s="106"/>
      <c r="FB139" s="106"/>
      <c r="FC139" s="106"/>
      <c r="FD139" s="106"/>
      <c r="FE139" s="106"/>
      <c r="FF139" s="106"/>
      <c r="FG139" s="106"/>
      <c r="FH139" s="106"/>
      <c r="FI139" s="106"/>
      <c r="FJ139" s="106"/>
      <c r="FK139" s="106"/>
      <c r="FL139" s="106"/>
      <c r="FM139" s="106"/>
      <c r="FN139" s="106"/>
      <c r="FO139" s="106"/>
      <c r="FP139" s="106"/>
      <c r="FQ139" s="106"/>
    </row>
    <row r="140" spans="1:173" x14ac:dyDescent="0.2">
      <c r="A140" s="106"/>
      <c r="B140" s="106"/>
      <c r="C140" s="106"/>
      <c r="D140" s="106"/>
      <c r="E140" s="106"/>
      <c r="F140" s="106"/>
      <c r="G140" s="106"/>
      <c r="H140" s="106"/>
      <c r="I140" s="106"/>
      <c r="J140" s="106"/>
      <c r="K140" s="106"/>
      <c r="L140" s="106"/>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6"/>
      <c r="BV140" s="106"/>
      <c r="BW140" s="106"/>
      <c r="BX140" s="106"/>
      <c r="BY140" s="106"/>
      <c r="BZ140" s="106"/>
      <c r="CA140" s="106"/>
      <c r="CB140" s="106"/>
      <c r="CC140" s="106"/>
      <c r="CD140" s="106"/>
      <c r="CE140" s="106"/>
      <c r="CF140" s="106"/>
      <c r="CG140" s="106"/>
      <c r="CH140" s="106"/>
      <c r="CI140" s="106"/>
      <c r="CJ140" s="106"/>
      <c r="CK140" s="106"/>
      <c r="CL140" s="106"/>
      <c r="CM140" s="106"/>
      <c r="CN140" s="106"/>
      <c r="CO140" s="106"/>
      <c r="CP140" s="106"/>
      <c r="CQ140" s="106"/>
      <c r="CR140" s="106"/>
      <c r="CS140" s="106"/>
      <c r="CT140" s="106"/>
      <c r="CU140" s="106"/>
      <c r="CV140" s="106"/>
      <c r="CW140" s="106"/>
      <c r="CX140" s="106"/>
      <c r="CY140" s="106"/>
      <c r="CZ140" s="106"/>
      <c r="DA140" s="106"/>
      <c r="DB140" s="106"/>
      <c r="DC140" s="106"/>
      <c r="DD140" s="106"/>
      <c r="DE140" s="106"/>
      <c r="DF140" s="106"/>
      <c r="DG140" s="106"/>
      <c r="DH140" s="106"/>
      <c r="DI140" s="106"/>
      <c r="DJ140" s="106"/>
      <c r="DK140" s="106"/>
      <c r="DL140" s="106"/>
      <c r="DM140" s="106"/>
      <c r="DN140" s="106"/>
      <c r="DO140" s="106"/>
      <c r="DP140" s="106"/>
      <c r="DQ140" s="106"/>
      <c r="DR140" s="106"/>
      <c r="DS140" s="106"/>
      <c r="DT140" s="106"/>
      <c r="DU140" s="106"/>
      <c r="DV140" s="106"/>
      <c r="DW140" s="106"/>
      <c r="DX140" s="106"/>
      <c r="DY140" s="106"/>
      <c r="DZ140" s="106"/>
      <c r="EA140" s="106"/>
      <c r="EB140" s="106"/>
      <c r="EC140" s="106"/>
      <c r="ED140" s="106"/>
      <c r="EE140" s="106"/>
      <c r="EF140" s="106"/>
      <c r="EG140" s="106"/>
      <c r="EH140" s="106"/>
      <c r="EI140" s="106"/>
      <c r="EJ140" s="106"/>
      <c r="EK140" s="106"/>
      <c r="EL140" s="106"/>
      <c r="EM140" s="106"/>
      <c r="EN140" s="106"/>
      <c r="EO140" s="106"/>
      <c r="EP140" s="106"/>
      <c r="EQ140" s="106"/>
      <c r="ER140" s="106"/>
      <c r="ES140" s="106"/>
      <c r="ET140" s="106"/>
      <c r="EU140" s="106"/>
      <c r="EV140" s="106"/>
      <c r="EW140" s="106"/>
      <c r="EX140" s="106"/>
      <c r="EY140" s="106"/>
      <c r="EZ140" s="106"/>
      <c r="FA140" s="106"/>
      <c r="FB140" s="106"/>
      <c r="FC140" s="106"/>
      <c r="FD140" s="106"/>
      <c r="FE140" s="106"/>
      <c r="FF140" s="106"/>
      <c r="FG140" s="106"/>
      <c r="FH140" s="106"/>
      <c r="FI140" s="106"/>
      <c r="FJ140" s="106"/>
      <c r="FK140" s="106"/>
      <c r="FL140" s="106"/>
      <c r="FM140" s="106"/>
      <c r="FN140" s="106"/>
      <c r="FO140" s="106"/>
      <c r="FP140" s="106"/>
      <c r="FQ140" s="106"/>
    </row>
    <row r="141" spans="1:173" x14ac:dyDescent="0.2">
      <c r="A141" s="106"/>
      <c r="B141" s="106"/>
      <c r="C141" s="106"/>
      <c r="D141" s="106"/>
      <c r="E141" s="106"/>
      <c r="F141" s="106"/>
      <c r="G141" s="106"/>
      <c r="H141" s="106"/>
      <c r="I141" s="106"/>
      <c r="J141" s="106"/>
      <c r="K141" s="106"/>
      <c r="L141" s="106"/>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6"/>
      <c r="BJ141" s="106"/>
      <c r="BK141" s="106"/>
      <c r="BL141" s="106"/>
      <c r="BM141" s="106"/>
      <c r="BN141" s="106"/>
      <c r="BO141" s="106"/>
      <c r="BP141" s="106"/>
      <c r="BQ141" s="106"/>
      <c r="BR141" s="106"/>
      <c r="BS141" s="106"/>
      <c r="BT141" s="106"/>
      <c r="BU141" s="106"/>
      <c r="BV141" s="106"/>
      <c r="BW141" s="106"/>
      <c r="BX141" s="106"/>
      <c r="BY141" s="106"/>
      <c r="BZ141" s="106"/>
      <c r="CA141" s="106"/>
      <c r="CB141" s="106"/>
      <c r="CC141" s="106"/>
      <c r="CD141" s="106"/>
      <c r="CE141" s="106"/>
      <c r="CF141" s="106"/>
      <c r="CG141" s="106"/>
      <c r="CH141" s="106"/>
      <c r="CI141" s="106"/>
      <c r="CJ141" s="106"/>
      <c r="CK141" s="106"/>
      <c r="CL141" s="106"/>
      <c r="CM141" s="106"/>
      <c r="CN141" s="106"/>
      <c r="CO141" s="106"/>
      <c r="CP141" s="106"/>
      <c r="CQ141" s="106"/>
      <c r="CR141" s="106"/>
      <c r="CS141" s="106"/>
      <c r="CT141" s="106"/>
      <c r="CU141" s="106"/>
      <c r="CV141" s="106"/>
      <c r="CW141" s="106"/>
      <c r="CX141" s="106"/>
      <c r="CY141" s="106"/>
      <c r="CZ141" s="106"/>
      <c r="DA141" s="106"/>
      <c r="DB141" s="106"/>
      <c r="DC141" s="106"/>
      <c r="DD141" s="106"/>
      <c r="DE141" s="106"/>
      <c r="DF141" s="106"/>
      <c r="DG141" s="106"/>
      <c r="DH141" s="106"/>
      <c r="DI141" s="106"/>
      <c r="DJ141" s="106"/>
      <c r="DK141" s="106"/>
      <c r="DL141" s="106"/>
      <c r="DM141" s="106"/>
      <c r="DN141" s="106"/>
      <c r="DO141" s="106"/>
      <c r="DP141" s="106"/>
      <c r="DQ141" s="106"/>
      <c r="DR141" s="106"/>
      <c r="DS141" s="106"/>
      <c r="DT141" s="106"/>
      <c r="DU141" s="106"/>
      <c r="DV141" s="106"/>
      <c r="DW141" s="106"/>
      <c r="DX141" s="106"/>
      <c r="DY141" s="106"/>
      <c r="DZ141" s="106"/>
      <c r="EA141" s="106"/>
      <c r="EB141" s="106"/>
      <c r="EC141" s="106"/>
      <c r="ED141" s="106"/>
      <c r="EE141" s="106"/>
      <c r="EF141" s="106"/>
      <c r="EG141" s="106"/>
      <c r="EH141" s="106"/>
      <c r="EI141" s="106"/>
      <c r="EJ141" s="106"/>
      <c r="EK141" s="106"/>
      <c r="EL141" s="106"/>
      <c r="EM141" s="106"/>
      <c r="EN141" s="106"/>
      <c r="EO141" s="106"/>
      <c r="EP141" s="106"/>
      <c r="EQ141" s="106"/>
      <c r="ER141" s="106"/>
      <c r="ES141" s="106"/>
      <c r="ET141" s="106"/>
      <c r="EU141" s="106"/>
      <c r="EV141" s="106"/>
      <c r="EW141" s="106"/>
      <c r="EX141" s="106"/>
      <c r="EY141" s="106"/>
      <c r="EZ141" s="106"/>
      <c r="FA141" s="106"/>
      <c r="FB141" s="106"/>
      <c r="FC141" s="106"/>
      <c r="FD141" s="106"/>
      <c r="FE141" s="106"/>
      <c r="FF141" s="106"/>
      <c r="FG141" s="106"/>
      <c r="FH141" s="106"/>
      <c r="FI141" s="106"/>
      <c r="FJ141" s="106"/>
      <c r="FK141" s="106"/>
      <c r="FL141" s="106"/>
      <c r="FM141" s="106"/>
      <c r="FN141" s="106"/>
      <c r="FO141" s="106"/>
      <c r="FP141" s="106"/>
      <c r="FQ141" s="106"/>
    </row>
    <row r="142" spans="1:173" x14ac:dyDescent="0.2">
      <c r="A142" s="106"/>
      <c r="B142" s="106"/>
      <c r="C142" s="106"/>
      <c r="D142" s="106"/>
      <c r="E142" s="106"/>
      <c r="F142" s="106"/>
      <c r="G142" s="106"/>
      <c r="H142" s="106"/>
      <c r="I142" s="106"/>
      <c r="J142" s="106"/>
      <c r="K142" s="106"/>
      <c r="L142" s="106"/>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6"/>
      <c r="BV142" s="106"/>
      <c r="BW142" s="106"/>
      <c r="BX142" s="106"/>
      <c r="BY142" s="106"/>
      <c r="BZ142" s="106"/>
      <c r="CA142" s="106"/>
      <c r="CB142" s="106"/>
      <c r="CC142" s="106"/>
      <c r="CD142" s="106"/>
      <c r="CE142" s="106"/>
      <c r="CF142" s="106"/>
      <c r="CG142" s="106"/>
      <c r="CH142" s="106"/>
      <c r="CI142" s="106"/>
      <c r="CJ142" s="106"/>
      <c r="CK142" s="106"/>
      <c r="CL142" s="106"/>
      <c r="CM142" s="106"/>
      <c r="CN142" s="106"/>
      <c r="CO142" s="106"/>
      <c r="CP142" s="106"/>
      <c r="CQ142" s="106"/>
      <c r="CR142" s="106"/>
      <c r="CS142" s="106"/>
      <c r="CT142" s="106"/>
      <c r="CU142" s="106"/>
      <c r="CV142" s="106"/>
      <c r="CW142" s="106"/>
      <c r="CX142" s="106"/>
      <c r="CY142" s="106"/>
      <c r="CZ142" s="106"/>
      <c r="DA142" s="106"/>
      <c r="DB142" s="106"/>
      <c r="DC142" s="106"/>
      <c r="DD142" s="106"/>
      <c r="DE142" s="106"/>
      <c r="DF142" s="106"/>
      <c r="DG142" s="106"/>
      <c r="DH142" s="106"/>
      <c r="DI142" s="106"/>
      <c r="DJ142" s="106"/>
      <c r="DK142" s="106"/>
      <c r="DL142" s="106"/>
      <c r="DM142" s="106"/>
      <c r="DN142" s="106"/>
      <c r="DO142" s="106"/>
      <c r="DP142" s="106"/>
      <c r="DQ142" s="106"/>
      <c r="DR142" s="106"/>
      <c r="DS142" s="106"/>
      <c r="DT142" s="106"/>
      <c r="DU142" s="106"/>
      <c r="DV142" s="106"/>
      <c r="DW142" s="106"/>
      <c r="DX142" s="106"/>
      <c r="DY142" s="106"/>
      <c r="DZ142" s="106"/>
      <c r="EA142" s="106"/>
      <c r="EB142" s="106"/>
      <c r="EC142" s="106"/>
      <c r="ED142" s="106"/>
      <c r="EE142" s="106"/>
      <c r="EF142" s="106"/>
      <c r="EG142" s="106"/>
      <c r="EH142" s="106"/>
      <c r="EI142" s="106"/>
      <c r="EJ142" s="106"/>
      <c r="EK142" s="106"/>
      <c r="EL142" s="106"/>
      <c r="EM142" s="106"/>
      <c r="EN142" s="106"/>
      <c r="EO142" s="106"/>
      <c r="EP142" s="106"/>
      <c r="EQ142" s="106"/>
      <c r="ER142" s="106"/>
      <c r="ES142" s="106"/>
      <c r="ET142" s="106"/>
      <c r="EU142" s="106"/>
      <c r="EV142" s="106"/>
      <c r="EW142" s="106"/>
      <c r="EX142" s="106"/>
      <c r="EY142" s="106"/>
      <c r="EZ142" s="106"/>
      <c r="FA142" s="106"/>
      <c r="FB142" s="106"/>
      <c r="FC142" s="106"/>
      <c r="FD142" s="106"/>
      <c r="FE142" s="106"/>
      <c r="FF142" s="106"/>
      <c r="FG142" s="106"/>
      <c r="FH142" s="106"/>
      <c r="FI142" s="106"/>
      <c r="FJ142" s="106"/>
      <c r="FK142" s="106"/>
      <c r="FL142" s="106"/>
      <c r="FM142" s="106"/>
      <c r="FN142" s="106"/>
      <c r="FO142" s="106"/>
      <c r="FP142" s="106"/>
      <c r="FQ142" s="106"/>
    </row>
    <row r="143" spans="1:173" x14ac:dyDescent="0.2">
      <c r="A143" s="106"/>
      <c r="B143" s="106"/>
      <c r="C143" s="106"/>
      <c r="D143" s="106"/>
      <c r="E143" s="106"/>
      <c r="F143" s="106"/>
      <c r="G143" s="106"/>
      <c r="H143" s="106"/>
      <c r="I143" s="106"/>
      <c r="J143" s="106"/>
      <c r="K143" s="106"/>
      <c r="L143" s="106"/>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6"/>
      <c r="BV143" s="106"/>
      <c r="BW143" s="106"/>
      <c r="BX143" s="106"/>
      <c r="BY143" s="106"/>
      <c r="BZ143" s="106"/>
      <c r="CA143" s="106"/>
      <c r="CB143" s="106"/>
      <c r="CC143" s="106"/>
      <c r="CD143" s="106"/>
      <c r="CE143" s="106"/>
      <c r="CF143" s="106"/>
      <c r="CG143" s="106"/>
      <c r="CH143" s="106"/>
      <c r="CI143" s="106"/>
      <c r="CJ143" s="106"/>
      <c r="CK143" s="106"/>
      <c r="CL143" s="106"/>
      <c r="CM143" s="106"/>
      <c r="CN143" s="106"/>
      <c r="CO143" s="106"/>
      <c r="CP143" s="106"/>
      <c r="CQ143" s="106"/>
      <c r="CR143" s="106"/>
      <c r="CS143" s="106"/>
      <c r="CT143" s="106"/>
      <c r="CU143" s="106"/>
      <c r="CV143" s="106"/>
      <c r="CW143" s="106"/>
      <c r="CX143" s="106"/>
      <c r="CY143" s="106"/>
      <c r="CZ143" s="106"/>
      <c r="DA143" s="106"/>
      <c r="DB143" s="106"/>
      <c r="DC143" s="106"/>
      <c r="DD143" s="106"/>
      <c r="DE143" s="106"/>
      <c r="DF143" s="106"/>
      <c r="DG143" s="106"/>
      <c r="DH143" s="106"/>
      <c r="DI143" s="106"/>
      <c r="DJ143" s="106"/>
      <c r="DK143" s="106"/>
      <c r="DL143" s="106"/>
      <c r="DM143" s="106"/>
      <c r="DN143" s="106"/>
      <c r="DO143" s="106"/>
      <c r="DP143" s="106"/>
      <c r="DQ143" s="106"/>
      <c r="DR143" s="106"/>
      <c r="DS143" s="106"/>
      <c r="DT143" s="106"/>
      <c r="DU143" s="106"/>
      <c r="DV143" s="106"/>
      <c r="DW143" s="106"/>
      <c r="DX143" s="106"/>
      <c r="DY143" s="106"/>
      <c r="DZ143" s="106"/>
      <c r="EA143" s="106"/>
      <c r="EB143" s="106"/>
      <c r="EC143" s="106"/>
      <c r="ED143" s="106"/>
      <c r="EE143" s="106"/>
      <c r="EF143" s="106"/>
      <c r="EG143" s="106"/>
      <c r="EH143" s="106"/>
      <c r="EI143" s="106"/>
      <c r="EJ143" s="106"/>
      <c r="EK143" s="106"/>
      <c r="EL143" s="106"/>
      <c r="EM143" s="106"/>
      <c r="EN143" s="106"/>
      <c r="EO143" s="106"/>
      <c r="EP143" s="106"/>
      <c r="EQ143" s="106"/>
      <c r="ER143" s="106"/>
      <c r="ES143" s="106"/>
      <c r="ET143" s="106"/>
      <c r="EU143" s="106"/>
      <c r="EV143" s="106"/>
      <c r="EW143" s="106"/>
      <c r="EX143" s="106"/>
      <c r="EY143" s="106"/>
      <c r="EZ143" s="106"/>
      <c r="FA143" s="106"/>
      <c r="FB143" s="106"/>
      <c r="FC143" s="106"/>
      <c r="FD143" s="106"/>
      <c r="FE143" s="106"/>
      <c r="FF143" s="106"/>
      <c r="FG143" s="106"/>
      <c r="FH143" s="106"/>
      <c r="FI143" s="106"/>
      <c r="FJ143" s="106"/>
      <c r="FK143" s="106"/>
      <c r="FL143" s="106"/>
      <c r="FM143" s="106"/>
      <c r="FN143" s="106"/>
      <c r="FO143" s="106"/>
      <c r="FP143" s="106"/>
      <c r="FQ143" s="106"/>
    </row>
    <row r="144" spans="1:173" x14ac:dyDescent="0.2">
      <c r="A144" s="106"/>
      <c r="B144" s="106"/>
      <c r="C144" s="106"/>
      <c r="D144" s="106"/>
      <c r="E144" s="106"/>
      <c r="F144" s="106"/>
      <c r="G144" s="106"/>
      <c r="H144" s="106"/>
      <c r="I144" s="106"/>
      <c r="J144" s="106"/>
      <c r="K144" s="106"/>
      <c r="L144" s="106"/>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c r="BO144" s="106"/>
      <c r="BP144" s="106"/>
      <c r="BQ144" s="106"/>
      <c r="BR144" s="106"/>
      <c r="BS144" s="106"/>
      <c r="BT144" s="106"/>
      <c r="BU144" s="106"/>
      <c r="BV144" s="106"/>
      <c r="BW144" s="106"/>
      <c r="BX144" s="106"/>
      <c r="BY144" s="106"/>
      <c r="BZ144" s="106"/>
      <c r="CA144" s="106"/>
      <c r="CB144" s="106"/>
      <c r="CC144" s="106"/>
      <c r="CD144" s="106"/>
      <c r="CE144" s="106"/>
      <c r="CF144" s="106"/>
      <c r="CG144" s="106"/>
      <c r="CH144" s="106"/>
      <c r="CI144" s="106"/>
      <c r="CJ144" s="106"/>
      <c r="CK144" s="106"/>
      <c r="CL144" s="106"/>
      <c r="CM144" s="106"/>
      <c r="CN144" s="106"/>
      <c r="CO144" s="106"/>
      <c r="CP144" s="106"/>
      <c r="CQ144" s="106"/>
      <c r="CR144" s="106"/>
      <c r="CS144" s="106"/>
      <c r="CT144" s="106"/>
      <c r="CU144" s="106"/>
      <c r="CV144" s="106"/>
      <c r="CW144" s="106"/>
      <c r="CX144" s="106"/>
      <c r="CY144" s="106"/>
      <c r="CZ144" s="106"/>
      <c r="DA144" s="106"/>
      <c r="DB144" s="106"/>
      <c r="DC144" s="106"/>
      <c r="DD144" s="106"/>
      <c r="DE144" s="106"/>
      <c r="DF144" s="106"/>
      <c r="DG144" s="106"/>
      <c r="DH144" s="106"/>
      <c r="DI144" s="106"/>
      <c r="DJ144" s="106"/>
      <c r="DK144" s="106"/>
      <c r="DL144" s="106"/>
      <c r="DM144" s="106"/>
      <c r="DN144" s="106"/>
      <c r="DO144" s="106"/>
      <c r="DP144" s="106"/>
      <c r="DQ144" s="106"/>
      <c r="DR144" s="106"/>
      <c r="DS144" s="106"/>
      <c r="DT144" s="106"/>
      <c r="DU144" s="106"/>
      <c r="DV144" s="106"/>
      <c r="DW144" s="106"/>
      <c r="DX144" s="106"/>
      <c r="DY144" s="106"/>
      <c r="DZ144" s="106"/>
      <c r="EA144" s="106"/>
      <c r="EB144" s="106"/>
      <c r="EC144" s="106"/>
      <c r="ED144" s="106"/>
      <c r="EE144" s="106"/>
      <c r="EF144" s="106"/>
      <c r="EG144" s="106"/>
      <c r="EH144" s="106"/>
      <c r="EI144" s="106"/>
      <c r="EJ144" s="106"/>
      <c r="EK144" s="106"/>
      <c r="EL144" s="106"/>
      <c r="EM144" s="106"/>
      <c r="EN144" s="106"/>
      <c r="EO144" s="106"/>
      <c r="EP144" s="106"/>
      <c r="EQ144" s="106"/>
      <c r="ER144" s="106"/>
      <c r="ES144" s="106"/>
      <c r="ET144" s="106"/>
      <c r="EU144" s="106"/>
      <c r="EV144" s="106"/>
      <c r="EW144" s="106"/>
      <c r="EX144" s="106"/>
      <c r="EY144" s="106"/>
      <c r="EZ144" s="106"/>
      <c r="FA144" s="106"/>
      <c r="FB144" s="106"/>
      <c r="FC144" s="106"/>
      <c r="FD144" s="106"/>
      <c r="FE144" s="106"/>
      <c r="FF144" s="106"/>
      <c r="FG144" s="106"/>
      <c r="FH144" s="106"/>
      <c r="FI144" s="106"/>
      <c r="FJ144" s="106"/>
      <c r="FK144" s="106"/>
      <c r="FL144" s="106"/>
      <c r="FM144" s="106"/>
      <c r="FN144" s="106"/>
      <c r="FO144" s="106"/>
      <c r="FP144" s="106"/>
      <c r="FQ144" s="106"/>
    </row>
    <row r="145" spans="1:173" x14ac:dyDescent="0.2">
      <c r="A145" s="106"/>
      <c r="B145" s="106"/>
      <c r="C145" s="106"/>
      <c r="D145" s="106"/>
      <c r="E145" s="106"/>
      <c r="F145" s="106"/>
      <c r="G145" s="106"/>
      <c r="H145" s="106"/>
      <c r="I145" s="106"/>
      <c r="J145" s="106"/>
      <c r="K145" s="106"/>
      <c r="L145" s="106"/>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6"/>
      <c r="BJ145" s="106"/>
      <c r="BK145" s="106"/>
      <c r="BL145" s="106"/>
      <c r="BM145" s="106"/>
      <c r="BN145" s="106"/>
      <c r="BO145" s="106"/>
      <c r="BP145" s="106"/>
      <c r="BQ145" s="106"/>
      <c r="BR145" s="106"/>
      <c r="BS145" s="106"/>
      <c r="BT145" s="106"/>
      <c r="BU145" s="106"/>
      <c r="BV145" s="106"/>
      <c r="BW145" s="106"/>
      <c r="BX145" s="106"/>
      <c r="BY145" s="106"/>
      <c r="BZ145" s="106"/>
      <c r="CA145" s="106"/>
      <c r="CB145" s="106"/>
      <c r="CC145" s="106"/>
      <c r="CD145" s="106"/>
      <c r="CE145" s="106"/>
      <c r="CF145" s="106"/>
      <c r="CG145" s="106"/>
      <c r="CH145" s="106"/>
      <c r="CI145" s="106"/>
      <c r="CJ145" s="106"/>
      <c r="CK145" s="106"/>
      <c r="CL145" s="106"/>
      <c r="CM145" s="106"/>
      <c r="CN145" s="106"/>
      <c r="CO145" s="106"/>
      <c r="CP145" s="106"/>
      <c r="CQ145" s="106"/>
      <c r="CR145" s="106"/>
      <c r="CS145" s="106"/>
      <c r="CT145" s="106"/>
      <c r="CU145" s="106"/>
      <c r="CV145" s="106"/>
      <c r="CW145" s="106"/>
      <c r="CX145" s="106"/>
      <c r="CY145" s="106"/>
      <c r="CZ145" s="106"/>
      <c r="DA145" s="106"/>
      <c r="DB145" s="106"/>
      <c r="DC145" s="106"/>
      <c r="DD145" s="106"/>
      <c r="DE145" s="106"/>
      <c r="DF145" s="106"/>
      <c r="DG145" s="106"/>
      <c r="DH145" s="106"/>
      <c r="DI145" s="106"/>
      <c r="DJ145" s="106"/>
      <c r="DK145" s="106"/>
      <c r="DL145" s="106"/>
      <c r="DM145" s="106"/>
      <c r="DN145" s="106"/>
      <c r="DO145" s="106"/>
      <c r="DP145" s="106"/>
      <c r="DQ145" s="106"/>
      <c r="DR145" s="106"/>
      <c r="DS145" s="106"/>
      <c r="DT145" s="106"/>
      <c r="DU145" s="106"/>
      <c r="DV145" s="106"/>
      <c r="DW145" s="106"/>
      <c r="DX145" s="106"/>
      <c r="DY145" s="106"/>
      <c r="DZ145" s="106"/>
      <c r="EA145" s="106"/>
      <c r="EB145" s="106"/>
      <c r="EC145" s="106"/>
      <c r="ED145" s="106"/>
      <c r="EE145" s="106"/>
      <c r="EF145" s="106"/>
      <c r="EG145" s="106"/>
      <c r="EH145" s="106"/>
      <c r="EI145" s="106"/>
      <c r="EJ145" s="106"/>
      <c r="EK145" s="106"/>
      <c r="EL145" s="106"/>
      <c r="EM145" s="106"/>
      <c r="EN145" s="106"/>
      <c r="EO145" s="106"/>
      <c r="EP145" s="106"/>
      <c r="EQ145" s="106"/>
      <c r="ER145" s="106"/>
      <c r="ES145" s="106"/>
      <c r="ET145" s="106"/>
      <c r="EU145" s="106"/>
      <c r="EV145" s="106"/>
      <c r="EW145" s="106"/>
      <c r="EX145" s="106"/>
      <c r="EY145" s="106"/>
      <c r="EZ145" s="106"/>
      <c r="FA145" s="106"/>
      <c r="FB145" s="106"/>
      <c r="FC145" s="106"/>
      <c r="FD145" s="106"/>
      <c r="FE145" s="106"/>
      <c r="FF145" s="106"/>
      <c r="FG145" s="106"/>
      <c r="FH145" s="106"/>
      <c r="FI145" s="106"/>
      <c r="FJ145" s="106"/>
      <c r="FK145" s="106"/>
      <c r="FL145" s="106"/>
      <c r="FM145" s="106"/>
      <c r="FN145" s="106"/>
      <c r="FO145" s="106"/>
      <c r="FP145" s="106"/>
      <c r="FQ145" s="106"/>
    </row>
    <row r="146" spans="1:173" x14ac:dyDescent="0.2">
      <c r="A146" s="106"/>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c r="BO146" s="106"/>
      <c r="BP146" s="106"/>
      <c r="BQ146" s="106"/>
      <c r="BR146" s="106"/>
      <c r="BS146" s="106"/>
      <c r="BT146" s="106"/>
      <c r="BU146" s="106"/>
      <c r="BV146" s="106"/>
      <c r="BW146" s="106"/>
      <c r="BX146" s="106"/>
      <c r="BY146" s="106"/>
      <c r="BZ146" s="106"/>
      <c r="CA146" s="106"/>
      <c r="CB146" s="106"/>
      <c r="CC146" s="106"/>
      <c r="CD146" s="106"/>
      <c r="CE146" s="106"/>
      <c r="CF146" s="106"/>
      <c r="CG146" s="106"/>
      <c r="CH146" s="106"/>
      <c r="CI146" s="106"/>
      <c r="CJ146" s="106"/>
      <c r="CK146" s="106"/>
      <c r="CL146" s="106"/>
      <c r="CM146" s="106"/>
      <c r="CN146" s="106"/>
      <c r="CO146" s="106"/>
      <c r="CP146" s="106"/>
      <c r="CQ146" s="106"/>
      <c r="CR146" s="106"/>
      <c r="CS146" s="106"/>
      <c r="CT146" s="106"/>
      <c r="CU146" s="106"/>
      <c r="CV146" s="106"/>
      <c r="CW146" s="106"/>
      <c r="CX146" s="106"/>
      <c r="CY146" s="106"/>
      <c r="CZ146" s="106"/>
      <c r="DA146" s="106"/>
      <c r="DB146" s="106"/>
      <c r="DC146" s="106"/>
      <c r="DD146" s="106"/>
      <c r="DE146" s="106"/>
      <c r="DF146" s="106"/>
      <c r="DG146" s="106"/>
      <c r="DH146" s="106"/>
      <c r="DI146" s="106"/>
      <c r="DJ146" s="106"/>
      <c r="DK146" s="106"/>
      <c r="DL146" s="106"/>
      <c r="DM146" s="106"/>
      <c r="DN146" s="106"/>
      <c r="DO146" s="106"/>
      <c r="DP146" s="106"/>
      <c r="DQ146" s="106"/>
      <c r="DR146" s="106"/>
      <c r="DS146" s="106"/>
      <c r="DT146" s="106"/>
      <c r="DU146" s="106"/>
      <c r="DV146" s="106"/>
      <c r="DW146" s="106"/>
      <c r="DX146" s="106"/>
      <c r="DY146" s="106"/>
      <c r="DZ146" s="106"/>
      <c r="EA146" s="106"/>
      <c r="EB146" s="106"/>
      <c r="EC146" s="106"/>
      <c r="ED146" s="106"/>
      <c r="EE146" s="106"/>
      <c r="EF146" s="106"/>
      <c r="EG146" s="106"/>
      <c r="EH146" s="106"/>
      <c r="EI146" s="106"/>
      <c r="EJ146" s="106"/>
      <c r="EK146" s="106"/>
      <c r="EL146" s="106"/>
      <c r="EM146" s="106"/>
      <c r="EN146" s="106"/>
      <c r="EO146" s="106"/>
      <c r="EP146" s="106"/>
      <c r="EQ146" s="106"/>
      <c r="ER146" s="106"/>
      <c r="ES146" s="106"/>
      <c r="ET146" s="106"/>
      <c r="EU146" s="106"/>
      <c r="EV146" s="106"/>
      <c r="EW146" s="106"/>
      <c r="EX146" s="106"/>
      <c r="EY146" s="106"/>
      <c r="EZ146" s="106"/>
      <c r="FA146" s="106"/>
      <c r="FB146" s="106"/>
      <c r="FC146" s="106"/>
      <c r="FD146" s="106"/>
      <c r="FE146" s="106"/>
      <c r="FF146" s="106"/>
      <c r="FG146" s="106"/>
      <c r="FH146" s="106"/>
      <c r="FI146" s="106"/>
      <c r="FJ146" s="106"/>
      <c r="FK146" s="106"/>
      <c r="FL146" s="106"/>
      <c r="FM146" s="106"/>
      <c r="FN146" s="106"/>
      <c r="FO146" s="106"/>
      <c r="FP146" s="106"/>
      <c r="FQ146" s="106"/>
    </row>
    <row r="147" spans="1:173" x14ac:dyDescent="0.2">
      <c r="A147" s="106"/>
      <c r="B147" s="106"/>
      <c r="C147" s="106"/>
      <c r="D147" s="106"/>
      <c r="E147" s="106"/>
      <c r="F147" s="106"/>
      <c r="G147" s="106"/>
      <c r="H147" s="106"/>
      <c r="I147" s="106"/>
      <c r="J147" s="106"/>
      <c r="K147" s="106"/>
      <c r="L147" s="106"/>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6"/>
      <c r="BV147" s="106"/>
      <c r="BW147" s="106"/>
      <c r="BX147" s="106"/>
      <c r="BY147" s="106"/>
      <c r="BZ147" s="106"/>
      <c r="CA147" s="106"/>
      <c r="CB147" s="106"/>
      <c r="CC147" s="106"/>
      <c r="CD147" s="106"/>
      <c r="CE147" s="106"/>
      <c r="CF147" s="106"/>
      <c r="CG147" s="106"/>
      <c r="CH147" s="106"/>
      <c r="CI147" s="106"/>
      <c r="CJ147" s="106"/>
      <c r="CK147" s="106"/>
      <c r="CL147" s="106"/>
      <c r="CM147" s="106"/>
      <c r="CN147" s="106"/>
      <c r="CO147" s="106"/>
      <c r="CP147" s="106"/>
      <c r="CQ147" s="106"/>
      <c r="CR147" s="106"/>
      <c r="CS147" s="106"/>
      <c r="CT147" s="106"/>
      <c r="CU147" s="106"/>
      <c r="CV147" s="106"/>
      <c r="CW147" s="106"/>
      <c r="CX147" s="106"/>
      <c r="CY147" s="106"/>
      <c r="CZ147" s="106"/>
      <c r="DA147" s="106"/>
      <c r="DB147" s="106"/>
      <c r="DC147" s="106"/>
      <c r="DD147" s="106"/>
      <c r="DE147" s="106"/>
      <c r="DF147" s="106"/>
      <c r="DG147" s="106"/>
      <c r="DH147" s="106"/>
      <c r="DI147" s="106"/>
      <c r="DJ147" s="106"/>
      <c r="DK147" s="106"/>
      <c r="DL147" s="106"/>
      <c r="DM147" s="106"/>
      <c r="DN147" s="106"/>
      <c r="DO147" s="106"/>
      <c r="DP147" s="106"/>
      <c r="DQ147" s="106"/>
      <c r="DR147" s="106"/>
      <c r="DS147" s="106"/>
      <c r="DT147" s="106"/>
      <c r="DU147" s="106"/>
      <c r="DV147" s="106"/>
      <c r="DW147" s="106"/>
      <c r="DX147" s="106"/>
      <c r="DY147" s="106"/>
      <c r="DZ147" s="106"/>
      <c r="EA147" s="106"/>
      <c r="EB147" s="106"/>
      <c r="EC147" s="106"/>
      <c r="ED147" s="106"/>
      <c r="EE147" s="106"/>
      <c r="EF147" s="106"/>
      <c r="EG147" s="106"/>
      <c r="EH147" s="106"/>
      <c r="EI147" s="106"/>
      <c r="EJ147" s="106"/>
      <c r="EK147" s="106"/>
      <c r="EL147" s="106"/>
      <c r="EM147" s="106"/>
      <c r="EN147" s="106"/>
      <c r="EO147" s="106"/>
      <c r="EP147" s="106"/>
      <c r="EQ147" s="106"/>
      <c r="ER147" s="106"/>
      <c r="ES147" s="106"/>
      <c r="ET147" s="106"/>
      <c r="EU147" s="106"/>
      <c r="EV147" s="106"/>
      <c r="EW147" s="106"/>
      <c r="EX147" s="106"/>
      <c r="EY147" s="106"/>
      <c r="EZ147" s="106"/>
      <c r="FA147" s="106"/>
      <c r="FB147" s="106"/>
      <c r="FC147" s="106"/>
      <c r="FD147" s="106"/>
      <c r="FE147" s="106"/>
      <c r="FF147" s="106"/>
      <c r="FG147" s="106"/>
      <c r="FH147" s="106"/>
      <c r="FI147" s="106"/>
      <c r="FJ147" s="106"/>
      <c r="FK147" s="106"/>
      <c r="FL147" s="106"/>
      <c r="FM147" s="106"/>
      <c r="FN147" s="106"/>
      <c r="FO147" s="106"/>
      <c r="FP147" s="106"/>
      <c r="FQ147" s="106"/>
    </row>
    <row r="148" spans="1:173" x14ac:dyDescent="0.2">
      <c r="A148" s="106"/>
      <c r="B148" s="106"/>
      <c r="C148" s="106"/>
      <c r="D148" s="106"/>
      <c r="E148" s="106"/>
      <c r="F148" s="106"/>
      <c r="G148" s="106"/>
      <c r="H148" s="106"/>
      <c r="I148" s="106"/>
      <c r="J148" s="106"/>
      <c r="K148" s="106"/>
      <c r="L148" s="106"/>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6"/>
      <c r="BJ148" s="106"/>
      <c r="BK148" s="106"/>
      <c r="BL148" s="106"/>
      <c r="BM148" s="106"/>
      <c r="BN148" s="106"/>
      <c r="BO148" s="106"/>
      <c r="BP148" s="106"/>
      <c r="BQ148" s="106"/>
      <c r="BR148" s="106"/>
      <c r="BS148" s="106"/>
      <c r="BT148" s="106"/>
      <c r="BU148" s="106"/>
      <c r="BV148" s="106"/>
      <c r="BW148" s="106"/>
      <c r="BX148" s="106"/>
      <c r="BY148" s="106"/>
      <c r="BZ148" s="106"/>
      <c r="CA148" s="106"/>
      <c r="CB148" s="106"/>
      <c r="CC148" s="106"/>
      <c r="CD148" s="106"/>
      <c r="CE148" s="106"/>
      <c r="CF148" s="106"/>
      <c r="CG148" s="106"/>
      <c r="CH148" s="106"/>
      <c r="CI148" s="106"/>
      <c r="CJ148" s="106"/>
      <c r="CK148" s="106"/>
      <c r="CL148" s="106"/>
      <c r="CM148" s="106"/>
      <c r="CN148" s="106"/>
      <c r="CO148" s="106"/>
      <c r="CP148" s="106"/>
      <c r="CQ148" s="106"/>
      <c r="CR148" s="106"/>
      <c r="CS148" s="106"/>
      <c r="CT148" s="106"/>
      <c r="CU148" s="106"/>
      <c r="CV148" s="106"/>
      <c r="CW148" s="106"/>
      <c r="CX148" s="106"/>
      <c r="CY148" s="106"/>
      <c r="CZ148" s="106"/>
      <c r="DA148" s="106"/>
      <c r="DB148" s="106"/>
      <c r="DC148" s="106"/>
      <c r="DD148" s="106"/>
      <c r="DE148" s="106"/>
      <c r="DF148" s="106"/>
      <c r="DG148" s="106"/>
      <c r="DH148" s="106"/>
      <c r="DI148" s="106"/>
      <c r="DJ148" s="106"/>
      <c r="DK148" s="106"/>
      <c r="DL148" s="106"/>
      <c r="DM148" s="106"/>
      <c r="DN148" s="106"/>
      <c r="DO148" s="106"/>
      <c r="DP148" s="106"/>
      <c r="DQ148" s="106"/>
      <c r="DR148" s="106"/>
      <c r="DS148" s="106"/>
      <c r="DT148" s="106"/>
      <c r="DU148" s="106"/>
      <c r="DV148" s="106"/>
      <c r="DW148" s="106"/>
      <c r="DX148" s="106"/>
      <c r="DY148" s="106"/>
      <c r="DZ148" s="106"/>
      <c r="EA148" s="106"/>
      <c r="EB148" s="106"/>
      <c r="EC148" s="106"/>
      <c r="ED148" s="106"/>
      <c r="EE148" s="106"/>
      <c r="EF148" s="106"/>
      <c r="EG148" s="106"/>
      <c r="EH148" s="106"/>
      <c r="EI148" s="106"/>
      <c r="EJ148" s="106"/>
      <c r="EK148" s="106"/>
      <c r="EL148" s="106"/>
      <c r="EM148" s="106"/>
      <c r="EN148" s="106"/>
      <c r="EO148" s="106"/>
      <c r="EP148" s="106"/>
      <c r="EQ148" s="106"/>
      <c r="ER148" s="106"/>
      <c r="ES148" s="106"/>
      <c r="ET148" s="106"/>
      <c r="EU148" s="106"/>
      <c r="EV148" s="106"/>
      <c r="EW148" s="106"/>
      <c r="EX148" s="106"/>
      <c r="EY148" s="106"/>
      <c r="EZ148" s="106"/>
      <c r="FA148" s="106"/>
      <c r="FB148" s="106"/>
      <c r="FC148" s="106"/>
      <c r="FD148" s="106"/>
      <c r="FE148" s="106"/>
      <c r="FF148" s="106"/>
      <c r="FG148" s="106"/>
      <c r="FH148" s="106"/>
      <c r="FI148" s="106"/>
      <c r="FJ148" s="106"/>
      <c r="FK148" s="106"/>
      <c r="FL148" s="106"/>
      <c r="FM148" s="106"/>
      <c r="FN148" s="106"/>
      <c r="FO148" s="106"/>
      <c r="FP148" s="106"/>
      <c r="FQ148" s="106"/>
    </row>
    <row r="149" spans="1:173" x14ac:dyDescent="0.2">
      <c r="A149" s="106"/>
      <c r="B149" s="106"/>
      <c r="C149" s="106"/>
      <c r="D149" s="106"/>
      <c r="E149" s="106"/>
      <c r="F149" s="106"/>
      <c r="G149" s="106"/>
      <c r="H149" s="106"/>
      <c r="I149" s="106"/>
      <c r="J149" s="106"/>
      <c r="K149" s="106"/>
      <c r="L149" s="106"/>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6"/>
      <c r="BX149" s="106"/>
      <c r="BY149" s="106"/>
      <c r="BZ149" s="106"/>
      <c r="CA149" s="106"/>
      <c r="CB149" s="106"/>
      <c r="CC149" s="106"/>
      <c r="CD149" s="106"/>
      <c r="CE149" s="106"/>
      <c r="CF149" s="106"/>
      <c r="CG149" s="106"/>
      <c r="CH149" s="106"/>
      <c r="CI149" s="106"/>
      <c r="CJ149" s="106"/>
      <c r="CK149" s="106"/>
      <c r="CL149" s="106"/>
      <c r="CM149" s="106"/>
      <c r="CN149" s="106"/>
      <c r="CO149" s="106"/>
      <c r="CP149" s="106"/>
      <c r="CQ149" s="106"/>
      <c r="CR149" s="106"/>
      <c r="CS149" s="106"/>
      <c r="CT149" s="106"/>
      <c r="CU149" s="106"/>
      <c r="CV149" s="106"/>
      <c r="CW149" s="106"/>
      <c r="CX149" s="106"/>
      <c r="CY149" s="106"/>
      <c r="CZ149" s="106"/>
      <c r="DA149" s="106"/>
      <c r="DB149" s="106"/>
      <c r="DC149" s="106"/>
      <c r="DD149" s="106"/>
      <c r="DE149" s="106"/>
      <c r="DF149" s="106"/>
      <c r="DG149" s="106"/>
      <c r="DH149" s="106"/>
      <c r="DI149" s="106"/>
      <c r="DJ149" s="106"/>
      <c r="DK149" s="106"/>
      <c r="DL149" s="106"/>
      <c r="DM149" s="106"/>
      <c r="DN149" s="106"/>
      <c r="DO149" s="106"/>
      <c r="DP149" s="106"/>
      <c r="DQ149" s="106"/>
      <c r="DR149" s="106"/>
      <c r="DS149" s="106"/>
      <c r="DT149" s="106"/>
      <c r="DU149" s="106"/>
      <c r="DV149" s="106"/>
      <c r="DW149" s="106"/>
      <c r="DX149" s="106"/>
      <c r="DY149" s="106"/>
      <c r="DZ149" s="106"/>
      <c r="EA149" s="106"/>
      <c r="EB149" s="106"/>
      <c r="EC149" s="106"/>
      <c r="ED149" s="106"/>
      <c r="EE149" s="106"/>
      <c r="EF149" s="106"/>
      <c r="EG149" s="106"/>
      <c r="EH149" s="106"/>
      <c r="EI149" s="106"/>
      <c r="EJ149" s="106"/>
      <c r="EK149" s="106"/>
      <c r="EL149" s="106"/>
      <c r="EM149" s="106"/>
      <c r="EN149" s="106"/>
      <c r="EO149" s="106"/>
      <c r="EP149" s="106"/>
      <c r="EQ149" s="106"/>
      <c r="ER149" s="106"/>
      <c r="ES149" s="106"/>
      <c r="ET149" s="106"/>
      <c r="EU149" s="106"/>
      <c r="EV149" s="106"/>
      <c r="EW149" s="106"/>
      <c r="EX149" s="106"/>
      <c r="EY149" s="106"/>
      <c r="EZ149" s="106"/>
      <c r="FA149" s="106"/>
      <c r="FB149" s="106"/>
      <c r="FC149" s="106"/>
      <c r="FD149" s="106"/>
      <c r="FE149" s="106"/>
      <c r="FF149" s="106"/>
      <c r="FG149" s="106"/>
      <c r="FH149" s="106"/>
      <c r="FI149" s="106"/>
      <c r="FJ149" s="106"/>
      <c r="FK149" s="106"/>
      <c r="FL149" s="106"/>
      <c r="FM149" s="106"/>
      <c r="FN149" s="106"/>
      <c r="FO149" s="106"/>
      <c r="FP149" s="106"/>
      <c r="FQ149" s="106"/>
    </row>
    <row r="150" spans="1:173" x14ac:dyDescent="0.2">
      <c r="A150" s="106"/>
      <c r="B150" s="106"/>
      <c r="C150" s="106"/>
      <c r="D150" s="106"/>
      <c r="E150" s="106"/>
      <c r="F150" s="106"/>
      <c r="G150" s="106"/>
      <c r="H150" s="106"/>
      <c r="I150" s="106"/>
      <c r="J150" s="106"/>
      <c r="K150" s="106"/>
      <c r="L150" s="106"/>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6"/>
      <c r="BJ150" s="106"/>
      <c r="BK150" s="106"/>
      <c r="BL150" s="106"/>
      <c r="BM150" s="106"/>
      <c r="BN150" s="106"/>
      <c r="BO150" s="106"/>
      <c r="BP150" s="106"/>
      <c r="BQ150" s="106"/>
      <c r="BR150" s="106"/>
      <c r="BS150" s="106"/>
      <c r="BT150" s="106"/>
      <c r="BU150" s="106"/>
      <c r="BV150" s="106"/>
      <c r="BW150" s="106"/>
      <c r="BX150" s="106"/>
      <c r="BY150" s="106"/>
      <c r="BZ150" s="106"/>
      <c r="CA150" s="106"/>
      <c r="CB150" s="106"/>
      <c r="CC150" s="106"/>
      <c r="CD150" s="106"/>
      <c r="CE150" s="106"/>
      <c r="CF150" s="106"/>
      <c r="CG150" s="106"/>
      <c r="CH150" s="106"/>
      <c r="CI150" s="106"/>
      <c r="CJ150" s="106"/>
      <c r="CK150" s="106"/>
      <c r="CL150" s="106"/>
      <c r="CM150" s="106"/>
      <c r="CN150" s="106"/>
      <c r="CO150" s="106"/>
      <c r="CP150" s="106"/>
      <c r="CQ150" s="106"/>
      <c r="CR150" s="106"/>
      <c r="CS150" s="106"/>
      <c r="CT150" s="106"/>
      <c r="CU150" s="106"/>
      <c r="CV150" s="106"/>
      <c r="CW150" s="106"/>
      <c r="CX150" s="106"/>
      <c r="CY150" s="106"/>
      <c r="CZ150" s="106"/>
      <c r="DA150" s="106"/>
      <c r="DB150" s="106"/>
      <c r="DC150" s="106"/>
      <c r="DD150" s="106"/>
      <c r="DE150" s="106"/>
      <c r="DF150" s="106"/>
      <c r="DG150" s="106"/>
      <c r="DH150" s="106"/>
      <c r="DI150" s="106"/>
      <c r="DJ150" s="106"/>
      <c r="DK150" s="106"/>
      <c r="DL150" s="106"/>
      <c r="DM150" s="106"/>
      <c r="DN150" s="106"/>
      <c r="DO150" s="106"/>
      <c r="DP150" s="106"/>
      <c r="DQ150" s="106"/>
      <c r="DR150" s="106"/>
      <c r="DS150" s="106"/>
      <c r="DT150" s="106"/>
      <c r="DU150" s="106"/>
      <c r="DV150" s="106"/>
      <c r="DW150" s="106"/>
      <c r="DX150" s="106"/>
      <c r="DY150" s="106"/>
      <c r="DZ150" s="106"/>
      <c r="EA150" s="106"/>
      <c r="EB150" s="106"/>
      <c r="EC150" s="106"/>
      <c r="ED150" s="106"/>
      <c r="EE150" s="106"/>
      <c r="EF150" s="106"/>
      <c r="EG150" s="106"/>
      <c r="EH150" s="106"/>
      <c r="EI150" s="106"/>
      <c r="EJ150" s="106"/>
      <c r="EK150" s="106"/>
      <c r="EL150" s="106"/>
      <c r="EM150" s="106"/>
      <c r="EN150" s="106"/>
      <c r="EO150" s="106"/>
      <c r="EP150" s="106"/>
      <c r="EQ150" s="106"/>
      <c r="ER150" s="106"/>
      <c r="ES150" s="106"/>
      <c r="ET150" s="106"/>
      <c r="EU150" s="106"/>
      <c r="EV150" s="106"/>
      <c r="EW150" s="106"/>
      <c r="EX150" s="106"/>
      <c r="EY150" s="106"/>
      <c r="EZ150" s="106"/>
      <c r="FA150" s="106"/>
      <c r="FB150" s="106"/>
      <c r="FC150" s="106"/>
      <c r="FD150" s="106"/>
      <c r="FE150" s="106"/>
      <c r="FF150" s="106"/>
      <c r="FG150" s="106"/>
      <c r="FH150" s="106"/>
      <c r="FI150" s="106"/>
      <c r="FJ150" s="106"/>
      <c r="FK150" s="106"/>
      <c r="FL150" s="106"/>
      <c r="FM150" s="106"/>
      <c r="FN150" s="106"/>
      <c r="FO150" s="106"/>
      <c r="FP150" s="106"/>
      <c r="FQ150" s="106"/>
    </row>
    <row r="151" spans="1:173" x14ac:dyDescent="0.2">
      <c r="A151" s="106"/>
      <c r="B151" s="106"/>
      <c r="C151" s="106"/>
      <c r="D151" s="106"/>
      <c r="E151" s="106"/>
      <c r="F151" s="106"/>
      <c r="G151" s="106"/>
      <c r="H151" s="106"/>
      <c r="I151" s="106"/>
      <c r="J151" s="106"/>
      <c r="K151" s="106"/>
      <c r="L151" s="106"/>
      <c r="M151" s="106"/>
      <c r="N151" s="106"/>
      <c r="O151" s="106"/>
      <c r="P151" s="106"/>
      <c r="Q151" s="106"/>
      <c r="R151" s="106"/>
      <c r="S151" s="106"/>
      <c r="T151" s="106"/>
      <c r="U151" s="106"/>
      <c r="V151" s="106"/>
      <c r="W151" s="106"/>
      <c r="X151" s="106"/>
      <c r="Y151" s="106"/>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6"/>
      <c r="BV151" s="106"/>
      <c r="BW151" s="106"/>
      <c r="BX151" s="106"/>
      <c r="BY151" s="106"/>
      <c r="BZ151" s="106"/>
      <c r="CA151" s="106"/>
      <c r="CB151" s="106"/>
      <c r="CC151" s="106"/>
      <c r="CD151" s="106"/>
      <c r="CE151" s="106"/>
      <c r="CF151" s="106"/>
      <c r="CG151" s="106"/>
      <c r="CH151" s="106"/>
      <c r="CI151" s="106"/>
      <c r="CJ151" s="106"/>
      <c r="CK151" s="106"/>
      <c r="CL151" s="106"/>
      <c r="CM151" s="106"/>
      <c r="CN151" s="106"/>
      <c r="CO151" s="106"/>
      <c r="CP151" s="106"/>
      <c r="CQ151" s="106"/>
      <c r="CR151" s="106"/>
      <c r="CS151" s="106"/>
      <c r="CT151" s="106"/>
      <c r="CU151" s="106"/>
      <c r="CV151" s="106"/>
      <c r="CW151" s="106"/>
      <c r="CX151" s="106"/>
      <c r="CY151" s="106"/>
      <c r="CZ151" s="106"/>
      <c r="DA151" s="106"/>
      <c r="DB151" s="106"/>
      <c r="DC151" s="106"/>
      <c r="DD151" s="106"/>
      <c r="DE151" s="106"/>
      <c r="DF151" s="106"/>
      <c r="DG151" s="106"/>
      <c r="DH151" s="106"/>
      <c r="DI151" s="106"/>
      <c r="DJ151" s="106"/>
      <c r="DK151" s="106"/>
      <c r="DL151" s="106"/>
      <c r="DM151" s="106"/>
      <c r="DN151" s="106"/>
      <c r="DO151" s="106"/>
      <c r="DP151" s="106"/>
      <c r="DQ151" s="106"/>
      <c r="DR151" s="106"/>
      <c r="DS151" s="106"/>
      <c r="DT151" s="106"/>
      <c r="DU151" s="106"/>
      <c r="DV151" s="106"/>
      <c r="DW151" s="106"/>
      <c r="DX151" s="106"/>
      <c r="DY151" s="106"/>
      <c r="DZ151" s="106"/>
      <c r="EA151" s="106"/>
      <c r="EB151" s="106"/>
      <c r="EC151" s="106"/>
      <c r="ED151" s="106"/>
      <c r="EE151" s="106"/>
      <c r="EF151" s="106"/>
      <c r="EG151" s="106"/>
      <c r="EH151" s="106"/>
      <c r="EI151" s="106"/>
      <c r="EJ151" s="106"/>
      <c r="EK151" s="106"/>
      <c r="EL151" s="106"/>
      <c r="EM151" s="106"/>
      <c r="EN151" s="106"/>
      <c r="EO151" s="106"/>
      <c r="EP151" s="106"/>
      <c r="EQ151" s="106"/>
      <c r="ER151" s="106"/>
      <c r="ES151" s="106"/>
      <c r="ET151" s="106"/>
      <c r="EU151" s="106"/>
      <c r="EV151" s="106"/>
      <c r="EW151" s="106"/>
      <c r="EX151" s="106"/>
      <c r="EY151" s="106"/>
      <c r="EZ151" s="106"/>
      <c r="FA151" s="106"/>
      <c r="FB151" s="106"/>
      <c r="FC151" s="106"/>
      <c r="FD151" s="106"/>
      <c r="FE151" s="106"/>
      <c r="FF151" s="106"/>
      <c r="FG151" s="106"/>
      <c r="FH151" s="106"/>
      <c r="FI151" s="106"/>
      <c r="FJ151" s="106"/>
      <c r="FK151" s="106"/>
      <c r="FL151" s="106"/>
      <c r="FM151" s="106"/>
      <c r="FN151" s="106"/>
      <c r="FO151" s="106"/>
      <c r="FP151" s="106"/>
      <c r="FQ151" s="106"/>
    </row>
    <row r="152" spans="1:173" x14ac:dyDescent="0.2">
      <c r="A152" s="106"/>
      <c r="B152" s="106"/>
      <c r="C152" s="106"/>
      <c r="D152" s="106"/>
      <c r="E152" s="106"/>
      <c r="F152" s="106"/>
      <c r="G152" s="106"/>
      <c r="H152" s="106"/>
      <c r="I152" s="106"/>
      <c r="J152" s="106"/>
      <c r="K152" s="106"/>
      <c r="L152" s="106"/>
      <c r="M152" s="106"/>
      <c r="N152" s="106"/>
      <c r="O152" s="106"/>
      <c r="P152" s="106"/>
      <c r="Q152" s="106"/>
      <c r="R152" s="106"/>
      <c r="S152" s="106"/>
      <c r="T152" s="106"/>
      <c r="U152" s="106"/>
      <c r="V152" s="106"/>
      <c r="W152" s="106"/>
      <c r="X152" s="106"/>
      <c r="Y152" s="106"/>
      <c r="Z152" s="106"/>
      <c r="AA152" s="106"/>
      <c r="AB152" s="106"/>
      <c r="AC152" s="106"/>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6"/>
      <c r="BV152" s="106"/>
      <c r="BW152" s="106"/>
      <c r="BX152" s="106"/>
      <c r="BY152" s="106"/>
      <c r="BZ152" s="106"/>
      <c r="CA152" s="106"/>
      <c r="CB152" s="106"/>
      <c r="CC152" s="106"/>
      <c r="CD152" s="106"/>
      <c r="CE152" s="106"/>
      <c r="CF152" s="106"/>
      <c r="CG152" s="106"/>
      <c r="CH152" s="106"/>
      <c r="CI152" s="106"/>
      <c r="CJ152" s="106"/>
      <c r="CK152" s="106"/>
      <c r="CL152" s="106"/>
      <c r="CM152" s="106"/>
      <c r="CN152" s="106"/>
      <c r="CO152" s="106"/>
      <c r="CP152" s="106"/>
      <c r="CQ152" s="106"/>
      <c r="CR152" s="106"/>
      <c r="CS152" s="106"/>
      <c r="CT152" s="106"/>
      <c r="CU152" s="106"/>
      <c r="CV152" s="106"/>
      <c r="CW152" s="106"/>
      <c r="CX152" s="106"/>
      <c r="CY152" s="106"/>
      <c r="CZ152" s="106"/>
      <c r="DA152" s="106"/>
      <c r="DB152" s="106"/>
      <c r="DC152" s="106"/>
      <c r="DD152" s="106"/>
      <c r="DE152" s="106"/>
      <c r="DF152" s="106"/>
      <c r="DG152" s="106"/>
      <c r="DH152" s="106"/>
      <c r="DI152" s="106"/>
      <c r="DJ152" s="106"/>
      <c r="DK152" s="106"/>
      <c r="DL152" s="106"/>
      <c r="DM152" s="106"/>
      <c r="DN152" s="106"/>
      <c r="DO152" s="106"/>
      <c r="DP152" s="106"/>
      <c r="DQ152" s="106"/>
      <c r="DR152" s="106"/>
      <c r="DS152" s="106"/>
      <c r="DT152" s="106"/>
      <c r="DU152" s="106"/>
      <c r="DV152" s="106"/>
      <c r="DW152" s="106"/>
      <c r="DX152" s="106"/>
      <c r="DY152" s="106"/>
      <c r="DZ152" s="106"/>
      <c r="EA152" s="106"/>
      <c r="EB152" s="106"/>
      <c r="EC152" s="106"/>
      <c r="ED152" s="106"/>
      <c r="EE152" s="106"/>
      <c r="EF152" s="106"/>
      <c r="EG152" s="106"/>
      <c r="EH152" s="106"/>
      <c r="EI152" s="106"/>
      <c r="EJ152" s="106"/>
      <c r="EK152" s="106"/>
      <c r="EL152" s="106"/>
      <c r="EM152" s="106"/>
      <c r="EN152" s="106"/>
      <c r="EO152" s="106"/>
      <c r="EP152" s="106"/>
      <c r="EQ152" s="106"/>
      <c r="ER152" s="106"/>
      <c r="ES152" s="106"/>
      <c r="ET152" s="106"/>
      <c r="EU152" s="106"/>
      <c r="EV152" s="106"/>
      <c r="EW152" s="106"/>
      <c r="EX152" s="106"/>
      <c r="EY152" s="106"/>
      <c r="EZ152" s="106"/>
      <c r="FA152" s="106"/>
      <c r="FB152" s="106"/>
      <c r="FC152" s="106"/>
      <c r="FD152" s="106"/>
      <c r="FE152" s="106"/>
      <c r="FF152" s="106"/>
      <c r="FG152" s="106"/>
      <c r="FH152" s="106"/>
      <c r="FI152" s="106"/>
      <c r="FJ152" s="106"/>
      <c r="FK152" s="106"/>
      <c r="FL152" s="106"/>
      <c r="FM152" s="106"/>
      <c r="FN152" s="106"/>
      <c r="FO152" s="106"/>
      <c r="FP152" s="106"/>
      <c r="FQ152" s="106"/>
    </row>
    <row r="153" spans="1:173" x14ac:dyDescent="0.2">
      <c r="A153" s="106"/>
      <c r="B153" s="106"/>
      <c r="C153" s="106"/>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6"/>
      <c r="Z153" s="106"/>
      <c r="AA153" s="106"/>
      <c r="AB153" s="106"/>
      <c r="AC153" s="106"/>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c r="BO153" s="106"/>
      <c r="BP153" s="106"/>
      <c r="BQ153" s="106"/>
      <c r="BR153" s="106"/>
      <c r="BS153" s="106"/>
      <c r="BT153" s="106"/>
      <c r="BU153" s="106"/>
      <c r="BV153" s="106"/>
      <c r="BW153" s="106"/>
      <c r="BX153" s="106"/>
      <c r="BY153" s="106"/>
      <c r="BZ153" s="106"/>
      <c r="CA153" s="106"/>
      <c r="CB153" s="106"/>
      <c r="CC153" s="106"/>
      <c r="CD153" s="106"/>
      <c r="CE153" s="106"/>
      <c r="CF153" s="106"/>
      <c r="CG153" s="106"/>
      <c r="CH153" s="106"/>
      <c r="CI153" s="106"/>
      <c r="CJ153" s="106"/>
      <c r="CK153" s="106"/>
      <c r="CL153" s="106"/>
      <c r="CM153" s="106"/>
      <c r="CN153" s="106"/>
      <c r="CO153" s="106"/>
      <c r="CP153" s="106"/>
      <c r="CQ153" s="106"/>
      <c r="CR153" s="106"/>
      <c r="CS153" s="106"/>
      <c r="CT153" s="106"/>
      <c r="CU153" s="106"/>
      <c r="CV153" s="106"/>
      <c r="CW153" s="106"/>
      <c r="CX153" s="106"/>
      <c r="CY153" s="106"/>
      <c r="CZ153" s="106"/>
      <c r="DA153" s="106"/>
      <c r="DB153" s="106"/>
      <c r="DC153" s="106"/>
      <c r="DD153" s="106"/>
      <c r="DE153" s="106"/>
      <c r="DF153" s="106"/>
      <c r="DG153" s="106"/>
      <c r="DH153" s="106"/>
      <c r="DI153" s="106"/>
      <c r="DJ153" s="106"/>
      <c r="DK153" s="106"/>
      <c r="DL153" s="106"/>
      <c r="DM153" s="106"/>
      <c r="DN153" s="106"/>
      <c r="DO153" s="106"/>
      <c r="DP153" s="106"/>
      <c r="DQ153" s="106"/>
      <c r="DR153" s="106"/>
      <c r="DS153" s="106"/>
      <c r="DT153" s="106"/>
      <c r="DU153" s="106"/>
      <c r="DV153" s="106"/>
      <c r="DW153" s="106"/>
      <c r="DX153" s="106"/>
      <c r="DY153" s="106"/>
      <c r="DZ153" s="106"/>
      <c r="EA153" s="106"/>
      <c r="EB153" s="106"/>
      <c r="EC153" s="106"/>
      <c r="ED153" s="106"/>
      <c r="EE153" s="106"/>
      <c r="EF153" s="106"/>
      <c r="EG153" s="106"/>
      <c r="EH153" s="106"/>
      <c r="EI153" s="106"/>
      <c r="EJ153" s="106"/>
      <c r="EK153" s="106"/>
      <c r="EL153" s="106"/>
      <c r="EM153" s="106"/>
      <c r="EN153" s="106"/>
      <c r="EO153" s="106"/>
      <c r="EP153" s="106"/>
      <c r="EQ153" s="106"/>
      <c r="ER153" s="106"/>
      <c r="ES153" s="106"/>
      <c r="ET153" s="106"/>
      <c r="EU153" s="106"/>
      <c r="EV153" s="106"/>
      <c r="EW153" s="106"/>
      <c r="EX153" s="106"/>
      <c r="EY153" s="106"/>
      <c r="EZ153" s="106"/>
      <c r="FA153" s="106"/>
      <c r="FB153" s="106"/>
      <c r="FC153" s="106"/>
      <c r="FD153" s="106"/>
      <c r="FE153" s="106"/>
      <c r="FF153" s="106"/>
      <c r="FG153" s="106"/>
      <c r="FH153" s="106"/>
      <c r="FI153" s="106"/>
      <c r="FJ153" s="106"/>
      <c r="FK153" s="106"/>
      <c r="FL153" s="106"/>
      <c r="FM153" s="106"/>
      <c r="FN153" s="106"/>
      <c r="FO153" s="106"/>
      <c r="FP153" s="106"/>
      <c r="FQ153" s="106"/>
    </row>
    <row r="154" spans="1:173" x14ac:dyDescent="0.2">
      <c r="A154" s="106"/>
      <c r="B154" s="106"/>
      <c r="C154" s="106"/>
      <c r="D154" s="106"/>
      <c r="E154" s="106"/>
      <c r="F154" s="106"/>
      <c r="G154" s="106"/>
      <c r="H154" s="106"/>
      <c r="I154" s="106"/>
      <c r="J154" s="106"/>
      <c r="K154" s="106"/>
      <c r="L154" s="106"/>
      <c r="M154" s="106"/>
      <c r="N154" s="106"/>
      <c r="O154" s="106"/>
      <c r="P154" s="106"/>
      <c r="Q154" s="106"/>
      <c r="R154" s="106"/>
      <c r="S154" s="106"/>
      <c r="T154" s="106"/>
      <c r="U154" s="106"/>
      <c r="V154" s="106"/>
      <c r="W154" s="106"/>
      <c r="X154" s="106"/>
      <c r="Y154" s="106"/>
      <c r="Z154" s="106"/>
      <c r="AA154" s="106"/>
      <c r="AB154" s="106"/>
      <c r="AC154" s="106"/>
      <c r="AD154" s="106"/>
      <c r="AE154" s="106"/>
      <c r="AF154" s="106"/>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106"/>
      <c r="BN154" s="106"/>
      <c r="BO154" s="106"/>
      <c r="BP154" s="106"/>
      <c r="BQ154" s="106"/>
      <c r="BR154" s="106"/>
      <c r="BS154" s="106"/>
      <c r="BT154" s="106"/>
      <c r="BU154" s="106"/>
      <c r="BV154" s="106"/>
      <c r="BW154" s="106"/>
      <c r="BX154" s="106"/>
      <c r="BY154" s="106"/>
      <c r="BZ154" s="106"/>
      <c r="CA154" s="106"/>
      <c r="CB154" s="106"/>
      <c r="CC154" s="106"/>
      <c r="CD154" s="106"/>
      <c r="CE154" s="106"/>
      <c r="CF154" s="106"/>
      <c r="CG154" s="106"/>
      <c r="CH154" s="106"/>
      <c r="CI154" s="106"/>
      <c r="CJ154" s="106"/>
      <c r="CK154" s="106"/>
      <c r="CL154" s="106"/>
      <c r="CM154" s="106"/>
      <c r="CN154" s="106"/>
      <c r="CO154" s="106"/>
      <c r="CP154" s="106"/>
      <c r="CQ154" s="106"/>
      <c r="CR154" s="106"/>
      <c r="CS154" s="106"/>
      <c r="CT154" s="106"/>
      <c r="CU154" s="106"/>
      <c r="CV154" s="106"/>
      <c r="CW154" s="106"/>
      <c r="CX154" s="106"/>
      <c r="CY154" s="106"/>
      <c r="CZ154" s="106"/>
      <c r="DA154" s="106"/>
      <c r="DB154" s="106"/>
      <c r="DC154" s="106"/>
      <c r="DD154" s="106"/>
      <c r="DE154" s="106"/>
      <c r="DF154" s="106"/>
      <c r="DG154" s="106"/>
      <c r="DH154" s="106"/>
      <c r="DI154" s="106"/>
      <c r="DJ154" s="106"/>
      <c r="DK154" s="106"/>
      <c r="DL154" s="106"/>
      <c r="DM154" s="106"/>
      <c r="DN154" s="106"/>
      <c r="DO154" s="106"/>
      <c r="DP154" s="106"/>
      <c r="DQ154" s="106"/>
      <c r="DR154" s="106"/>
      <c r="DS154" s="106"/>
      <c r="DT154" s="106"/>
      <c r="DU154" s="106"/>
      <c r="DV154" s="106"/>
      <c r="DW154" s="106"/>
      <c r="DX154" s="106"/>
      <c r="DY154" s="106"/>
      <c r="DZ154" s="106"/>
      <c r="EA154" s="106"/>
      <c r="EB154" s="106"/>
      <c r="EC154" s="106"/>
      <c r="ED154" s="106"/>
      <c r="EE154" s="106"/>
      <c r="EF154" s="106"/>
      <c r="EG154" s="106"/>
      <c r="EH154" s="106"/>
      <c r="EI154" s="106"/>
      <c r="EJ154" s="106"/>
      <c r="EK154" s="106"/>
      <c r="EL154" s="106"/>
      <c r="EM154" s="106"/>
      <c r="EN154" s="106"/>
      <c r="EO154" s="106"/>
      <c r="EP154" s="106"/>
      <c r="EQ154" s="106"/>
      <c r="ER154" s="106"/>
      <c r="ES154" s="106"/>
      <c r="ET154" s="106"/>
      <c r="EU154" s="106"/>
      <c r="EV154" s="106"/>
      <c r="EW154" s="106"/>
      <c r="EX154" s="106"/>
      <c r="EY154" s="106"/>
      <c r="EZ154" s="106"/>
      <c r="FA154" s="106"/>
      <c r="FB154" s="106"/>
      <c r="FC154" s="106"/>
      <c r="FD154" s="106"/>
      <c r="FE154" s="106"/>
      <c r="FF154" s="106"/>
      <c r="FG154" s="106"/>
      <c r="FH154" s="106"/>
      <c r="FI154" s="106"/>
      <c r="FJ154" s="106"/>
      <c r="FK154" s="106"/>
      <c r="FL154" s="106"/>
      <c r="FM154" s="106"/>
      <c r="FN154" s="106"/>
      <c r="FO154" s="106"/>
      <c r="FP154" s="106"/>
      <c r="FQ154" s="106"/>
    </row>
    <row r="155" spans="1:173" x14ac:dyDescent="0.2">
      <c r="A155" s="106"/>
      <c r="B155" s="106"/>
      <c r="C155" s="106"/>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6"/>
      <c r="Z155" s="106"/>
      <c r="AA155" s="106"/>
      <c r="AB155" s="106"/>
      <c r="AC155" s="106"/>
      <c r="AD155" s="106"/>
      <c r="AE155" s="106"/>
      <c r="AF155" s="106"/>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6"/>
      <c r="BX155" s="106"/>
      <c r="BY155" s="106"/>
      <c r="BZ155" s="106"/>
      <c r="CA155" s="106"/>
      <c r="CB155" s="106"/>
      <c r="CC155" s="106"/>
      <c r="CD155" s="106"/>
      <c r="CE155" s="106"/>
      <c r="CF155" s="106"/>
      <c r="CG155" s="106"/>
      <c r="CH155" s="106"/>
      <c r="CI155" s="106"/>
      <c r="CJ155" s="106"/>
      <c r="CK155" s="106"/>
      <c r="CL155" s="106"/>
      <c r="CM155" s="106"/>
      <c r="CN155" s="106"/>
      <c r="CO155" s="106"/>
      <c r="CP155" s="106"/>
      <c r="CQ155" s="106"/>
      <c r="CR155" s="106"/>
      <c r="CS155" s="106"/>
      <c r="CT155" s="106"/>
      <c r="CU155" s="106"/>
      <c r="CV155" s="106"/>
      <c r="CW155" s="106"/>
      <c r="CX155" s="106"/>
      <c r="CY155" s="106"/>
      <c r="CZ155" s="106"/>
      <c r="DA155" s="106"/>
      <c r="DB155" s="106"/>
      <c r="DC155" s="106"/>
      <c r="DD155" s="106"/>
      <c r="DE155" s="106"/>
      <c r="DF155" s="106"/>
      <c r="DG155" s="106"/>
      <c r="DH155" s="106"/>
      <c r="DI155" s="106"/>
      <c r="DJ155" s="106"/>
      <c r="DK155" s="106"/>
      <c r="DL155" s="106"/>
      <c r="DM155" s="106"/>
      <c r="DN155" s="106"/>
      <c r="DO155" s="106"/>
      <c r="DP155" s="106"/>
      <c r="DQ155" s="106"/>
      <c r="DR155" s="106"/>
      <c r="DS155" s="106"/>
      <c r="DT155" s="106"/>
      <c r="DU155" s="106"/>
      <c r="DV155" s="106"/>
      <c r="DW155" s="106"/>
      <c r="DX155" s="106"/>
      <c r="DY155" s="106"/>
      <c r="DZ155" s="106"/>
      <c r="EA155" s="106"/>
      <c r="EB155" s="106"/>
      <c r="EC155" s="106"/>
      <c r="ED155" s="106"/>
      <c r="EE155" s="106"/>
      <c r="EF155" s="106"/>
      <c r="EG155" s="106"/>
      <c r="EH155" s="106"/>
      <c r="EI155" s="106"/>
      <c r="EJ155" s="106"/>
      <c r="EK155" s="106"/>
      <c r="EL155" s="106"/>
      <c r="EM155" s="106"/>
      <c r="EN155" s="106"/>
      <c r="EO155" s="106"/>
      <c r="EP155" s="106"/>
      <c r="EQ155" s="106"/>
      <c r="ER155" s="106"/>
      <c r="ES155" s="106"/>
      <c r="ET155" s="106"/>
      <c r="EU155" s="106"/>
      <c r="EV155" s="106"/>
      <c r="EW155" s="106"/>
      <c r="EX155" s="106"/>
      <c r="EY155" s="106"/>
      <c r="EZ155" s="106"/>
      <c r="FA155" s="106"/>
      <c r="FB155" s="106"/>
      <c r="FC155" s="106"/>
      <c r="FD155" s="106"/>
      <c r="FE155" s="106"/>
      <c r="FF155" s="106"/>
      <c r="FG155" s="106"/>
      <c r="FH155" s="106"/>
      <c r="FI155" s="106"/>
      <c r="FJ155" s="106"/>
      <c r="FK155" s="106"/>
      <c r="FL155" s="106"/>
      <c r="FM155" s="106"/>
      <c r="FN155" s="106"/>
      <c r="FO155" s="106"/>
      <c r="FP155" s="106"/>
      <c r="FQ155" s="106"/>
    </row>
    <row r="156" spans="1:173" x14ac:dyDescent="0.2">
      <c r="A156" s="106"/>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6"/>
      <c r="AF156" s="106"/>
      <c r="AG156" s="106"/>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6"/>
      <c r="BJ156" s="106"/>
      <c r="BK156" s="106"/>
      <c r="BL156" s="106"/>
      <c r="BM156" s="106"/>
      <c r="BN156" s="106"/>
      <c r="BO156" s="106"/>
      <c r="BP156" s="106"/>
      <c r="BQ156" s="106"/>
      <c r="BR156" s="106"/>
      <c r="BS156" s="106"/>
      <c r="BT156" s="106"/>
      <c r="BU156" s="106"/>
      <c r="BV156" s="106"/>
      <c r="BW156" s="106"/>
      <c r="BX156" s="106"/>
      <c r="BY156" s="106"/>
      <c r="BZ156" s="106"/>
      <c r="CA156" s="106"/>
      <c r="CB156" s="106"/>
      <c r="CC156" s="106"/>
      <c r="CD156" s="106"/>
      <c r="CE156" s="106"/>
      <c r="CF156" s="106"/>
      <c r="CG156" s="106"/>
      <c r="CH156" s="106"/>
      <c r="CI156" s="106"/>
      <c r="CJ156" s="106"/>
      <c r="CK156" s="106"/>
      <c r="CL156" s="106"/>
      <c r="CM156" s="106"/>
      <c r="CN156" s="106"/>
      <c r="CO156" s="106"/>
      <c r="CP156" s="106"/>
      <c r="CQ156" s="106"/>
      <c r="CR156" s="106"/>
      <c r="CS156" s="106"/>
      <c r="CT156" s="106"/>
      <c r="CU156" s="106"/>
      <c r="CV156" s="106"/>
      <c r="CW156" s="106"/>
      <c r="CX156" s="106"/>
      <c r="CY156" s="106"/>
      <c r="CZ156" s="106"/>
      <c r="DA156" s="106"/>
      <c r="DB156" s="106"/>
      <c r="DC156" s="106"/>
      <c r="DD156" s="106"/>
      <c r="DE156" s="106"/>
      <c r="DF156" s="106"/>
      <c r="DG156" s="106"/>
      <c r="DH156" s="106"/>
      <c r="DI156" s="106"/>
      <c r="DJ156" s="106"/>
      <c r="DK156" s="106"/>
      <c r="DL156" s="106"/>
      <c r="DM156" s="106"/>
      <c r="DN156" s="106"/>
      <c r="DO156" s="106"/>
      <c r="DP156" s="106"/>
      <c r="DQ156" s="106"/>
      <c r="DR156" s="106"/>
      <c r="DS156" s="106"/>
      <c r="DT156" s="106"/>
      <c r="DU156" s="106"/>
      <c r="DV156" s="106"/>
      <c r="DW156" s="106"/>
      <c r="DX156" s="106"/>
      <c r="DY156" s="106"/>
      <c r="DZ156" s="106"/>
      <c r="EA156" s="106"/>
      <c r="EB156" s="106"/>
      <c r="EC156" s="106"/>
      <c r="ED156" s="106"/>
      <c r="EE156" s="106"/>
      <c r="EF156" s="106"/>
      <c r="EG156" s="106"/>
      <c r="EH156" s="106"/>
      <c r="EI156" s="106"/>
      <c r="EJ156" s="106"/>
      <c r="EK156" s="106"/>
      <c r="EL156" s="106"/>
      <c r="EM156" s="106"/>
      <c r="EN156" s="106"/>
      <c r="EO156" s="106"/>
      <c r="EP156" s="106"/>
      <c r="EQ156" s="106"/>
      <c r="ER156" s="106"/>
      <c r="ES156" s="106"/>
      <c r="ET156" s="106"/>
      <c r="EU156" s="106"/>
      <c r="EV156" s="106"/>
      <c r="EW156" s="106"/>
      <c r="EX156" s="106"/>
      <c r="EY156" s="106"/>
      <c r="EZ156" s="106"/>
      <c r="FA156" s="106"/>
      <c r="FB156" s="106"/>
      <c r="FC156" s="106"/>
      <c r="FD156" s="106"/>
      <c r="FE156" s="106"/>
      <c r="FF156" s="106"/>
      <c r="FG156" s="106"/>
      <c r="FH156" s="106"/>
      <c r="FI156" s="106"/>
      <c r="FJ156" s="106"/>
      <c r="FK156" s="106"/>
      <c r="FL156" s="106"/>
      <c r="FM156" s="106"/>
      <c r="FN156" s="106"/>
      <c r="FO156" s="106"/>
      <c r="FP156" s="106"/>
      <c r="FQ156" s="106"/>
    </row>
    <row r="157" spans="1:173" x14ac:dyDescent="0.2">
      <c r="A157" s="106"/>
      <c r="B157" s="106"/>
      <c r="C157" s="106"/>
      <c r="D157" s="106"/>
      <c r="E157" s="106"/>
      <c r="F157" s="106"/>
      <c r="G157" s="106"/>
      <c r="H157" s="106"/>
      <c r="I157" s="106"/>
      <c r="J157" s="106"/>
      <c r="K157" s="106"/>
      <c r="L157" s="106"/>
      <c r="M157" s="106"/>
      <c r="N157" s="106"/>
      <c r="O157" s="106"/>
      <c r="P157" s="106"/>
      <c r="Q157" s="106"/>
      <c r="R157" s="106"/>
      <c r="S157" s="106"/>
      <c r="T157" s="106"/>
      <c r="U157" s="106"/>
      <c r="V157" s="106"/>
      <c r="W157" s="106"/>
      <c r="X157" s="106"/>
      <c r="Y157" s="106"/>
      <c r="Z157" s="106"/>
      <c r="AA157" s="106"/>
      <c r="AB157" s="106"/>
      <c r="AC157" s="106"/>
      <c r="AD157" s="106"/>
      <c r="AE157" s="106"/>
      <c r="AF157" s="106"/>
      <c r="AG157" s="106"/>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6"/>
      <c r="BJ157" s="106"/>
      <c r="BK157" s="106"/>
      <c r="BL157" s="106"/>
      <c r="BM157" s="106"/>
      <c r="BN157" s="106"/>
      <c r="BO157" s="106"/>
      <c r="BP157" s="106"/>
      <c r="BQ157" s="106"/>
      <c r="BR157" s="106"/>
      <c r="BS157" s="106"/>
      <c r="BT157" s="106"/>
      <c r="BU157" s="106"/>
      <c r="BV157" s="106"/>
      <c r="BW157" s="106"/>
      <c r="BX157" s="106"/>
      <c r="BY157" s="106"/>
      <c r="BZ157" s="106"/>
      <c r="CA157" s="106"/>
      <c r="CB157" s="106"/>
      <c r="CC157" s="106"/>
      <c r="CD157" s="106"/>
      <c r="CE157" s="106"/>
      <c r="CF157" s="106"/>
      <c r="CG157" s="106"/>
      <c r="CH157" s="106"/>
      <c r="CI157" s="106"/>
      <c r="CJ157" s="106"/>
      <c r="CK157" s="106"/>
      <c r="CL157" s="106"/>
      <c r="CM157" s="106"/>
      <c r="CN157" s="106"/>
      <c r="CO157" s="106"/>
      <c r="CP157" s="106"/>
      <c r="CQ157" s="106"/>
      <c r="CR157" s="106"/>
      <c r="CS157" s="106"/>
      <c r="CT157" s="106"/>
      <c r="CU157" s="106"/>
      <c r="CV157" s="106"/>
      <c r="CW157" s="106"/>
      <c r="CX157" s="106"/>
      <c r="CY157" s="106"/>
      <c r="CZ157" s="106"/>
      <c r="DA157" s="106"/>
      <c r="DB157" s="106"/>
      <c r="DC157" s="106"/>
      <c r="DD157" s="106"/>
      <c r="DE157" s="106"/>
      <c r="DF157" s="106"/>
      <c r="DG157" s="106"/>
      <c r="DH157" s="106"/>
      <c r="DI157" s="106"/>
      <c r="DJ157" s="106"/>
      <c r="DK157" s="106"/>
      <c r="DL157" s="106"/>
      <c r="DM157" s="106"/>
      <c r="DN157" s="106"/>
      <c r="DO157" s="106"/>
      <c r="DP157" s="106"/>
      <c r="DQ157" s="106"/>
      <c r="DR157" s="106"/>
      <c r="DS157" s="106"/>
      <c r="DT157" s="106"/>
      <c r="DU157" s="106"/>
      <c r="DV157" s="106"/>
      <c r="DW157" s="106"/>
      <c r="DX157" s="106"/>
      <c r="DY157" s="106"/>
      <c r="DZ157" s="106"/>
      <c r="EA157" s="106"/>
      <c r="EB157" s="106"/>
      <c r="EC157" s="106"/>
      <c r="ED157" s="106"/>
      <c r="EE157" s="106"/>
      <c r="EF157" s="106"/>
      <c r="EG157" s="106"/>
      <c r="EH157" s="106"/>
      <c r="EI157" s="106"/>
      <c r="EJ157" s="106"/>
      <c r="EK157" s="106"/>
      <c r="EL157" s="106"/>
      <c r="EM157" s="106"/>
      <c r="EN157" s="106"/>
      <c r="EO157" s="106"/>
      <c r="EP157" s="106"/>
      <c r="EQ157" s="106"/>
      <c r="ER157" s="106"/>
      <c r="ES157" s="106"/>
      <c r="ET157" s="106"/>
      <c r="EU157" s="106"/>
      <c r="EV157" s="106"/>
      <c r="EW157" s="106"/>
      <c r="EX157" s="106"/>
      <c r="EY157" s="106"/>
      <c r="EZ157" s="106"/>
      <c r="FA157" s="106"/>
      <c r="FB157" s="106"/>
      <c r="FC157" s="106"/>
      <c r="FD157" s="106"/>
      <c r="FE157" s="106"/>
      <c r="FF157" s="106"/>
      <c r="FG157" s="106"/>
      <c r="FH157" s="106"/>
      <c r="FI157" s="106"/>
      <c r="FJ157" s="106"/>
      <c r="FK157" s="106"/>
      <c r="FL157" s="106"/>
      <c r="FM157" s="106"/>
      <c r="FN157" s="106"/>
      <c r="FO157" s="106"/>
      <c r="FP157" s="106"/>
      <c r="FQ157" s="106"/>
    </row>
    <row r="158" spans="1:173" x14ac:dyDescent="0.2">
      <c r="A158" s="106"/>
      <c r="B158" s="106"/>
      <c r="C158" s="106"/>
      <c r="D158" s="106"/>
      <c r="E158" s="106"/>
      <c r="F158" s="106"/>
      <c r="G158" s="106"/>
      <c r="H158" s="106"/>
      <c r="I158" s="106"/>
      <c r="J158" s="106"/>
      <c r="K158" s="106"/>
      <c r="L158" s="106"/>
      <c r="M158" s="106"/>
      <c r="N158" s="106"/>
      <c r="O158" s="106"/>
      <c r="P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6"/>
      <c r="BJ158" s="106"/>
      <c r="BK158" s="106"/>
      <c r="BL158" s="106"/>
      <c r="BM158" s="106"/>
      <c r="BN158" s="106"/>
      <c r="BO158" s="106"/>
      <c r="BP158" s="106"/>
      <c r="BQ158" s="106"/>
      <c r="BR158" s="106"/>
      <c r="BS158" s="106"/>
      <c r="BT158" s="106"/>
      <c r="BU158" s="106"/>
      <c r="BV158" s="106"/>
      <c r="BW158" s="106"/>
      <c r="BX158" s="106"/>
      <c r="BY158" s="106"/>
      <c r="BZ158" s="106"/>
      <c r="CA158" s="106"/>
      <c r="CB158" s="106"/>
      <c r="CC158" s="106"/>
      <c r="CD158" s="106"/>
      <c r="CE158" s="106"/>
      <c r="CF158" s="106"/>
      <c r="CG158" s="106"/>
      <c r="CH158" s="106"/>
      <c r="CI158" s="106"/>
      <c r="CJ158" s="106"/>
      <c r="CK158" s="106"/>
      <c r="CL158" s="106"/>
      <c r="CM158" s="106"/>
      <c r="CN158" s="106"/>
      <c r="CO158" s="106"/>
      <c r="CP158" s="106"/>
      <c r="CQ158" s="106"/>
      <c r="CR158" s="106"/>
      <c r="CS158" s="106"/>
      <c r="CT158" s="106"/>
      <c r="CU158" s="106"/>
      <c r="CV158" s="106"/>
      <c r="CW158" s="106"/>
      <c r="CX158" s="106"/>
      <c r="CY158" s="106"/>
      <c r="CZ158" s="106"/>
      <c r="DA158" s="106"/>
      <c r="DB158" s="106"/>
      <c r="DC158" s="106"/>
      <c r="DD158" s="106"/>
      <c r="DE158" s="106"/>
      <c r="DF158" s="106"/>
      <c r="DG158" s="106"/>
      <c r="DH158" s="106"/>
      <c r="DI158" s="106"/>
      <c r="DJ158" s="106"/>
      <c r="DK158" s="106"/>
      <c r="DL158" s="106"/>
      <c r="DM158" s="106"/>
      <c r="DN158" s="106"/>
      <c r="DO158" s="106"/>
      <c r="DP158" s="106"/>
      <c r="DQ158" s="106"/>
      <c r="DR158" s="106"/>
      <c r="DS158" s="106"/>
      <c r="DT158" s="106"/>
      <c r="DU158" s="106"/>
      <c r="DV158" s="106"/>
      <c r="DW158" s="106"/>
      <c r="DX158" s="106"/>
      <c r="DY158" s="106"/>
      <c r="DZ158" s="106"/>
      <c r="EA158" s="106"/>
      <c r="EB158" s="106"/>
      <c r="EC158" s="106"/>
      <c r="ED158" s="106"/>
      <c r="EE158" s="106"/>
      <c r="EF158" s="106"/>
      <c r="EG158" s="106"/>
      <c r="EH158" s="106"/>
      <c r="EI158" s="106"/>
      <c r="EJ158" s="106"/>
      <c r="EK158" s="106"/>
      <c r="EL158" s="106"/>
      <c r="EM158" s="106"/>
      <c r="EN158" s="106"/>
      <c r="EO158" s="106"/>
      <c r="EP158" s="106"/>
      <c r="EQ158" s="106"/>
      <c r="ER158" s="106"/>
      <c r="ES158" s="106"/>
      <c r="ET158" s="106"/>
      <c r="EU158" s="106"/>
      <c r="EV158" s="106"/>
      <c r="EW158" s="106"/>
      <c r="EX158" s="106"/>
      <c r="EY158" s="106"/>
      <c r="EZ158" s="106"/>
      <c r="FA158" s="106"/>
      <c r="FB158" s="106"/>
      <c r="FC158" s="106"/>
      <c r="FD158" s="106"/>
      <c r="FE158" s="106"/>
      <c r="FF158" s="106"/>
      <c r="FG158" s="106"/>
      <c r="FH158" s="106"/>
      <c r="FI158" s="106"/>
      <c r="FJ158" s="106"/>
      <c r="FK158" s="106"/>
      <c r="FL158" s="106"/>
      <c r="FM158" s="106"/>
      <c r="FN158" s="106"/>
      <c r="FO158" s="106"/>
      <c r="FP158" s="106"/>
      <c r="FQ158" s="106"/>
    </row>
    <row r="159" spans="1:173" x14ac:dyDescent="0.2">
      <c r="A159" s="106"/>
      <c r="B159" s="106"/>
      <c r="C159" s="106"/>
      <c r="D159" s="106"/>
      <c r="E159" s="106"/>
      <c r="F159" s="106"/>
      <c r="G159" s="106"/>
      <c r="H159" s="106"/>
      <c r="I159" s="106"/>
      <c r="J159" s="106"/>
      <c r="K159" s="106"/>
      <c r="L159" s="106"/>
      <c r="M159" s="106"/>
      <c r="N159" s="106"/>
      <c r="O159" s="106"/>
      <c r="P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6"/>
      <c r="BJ159" s="106"/>
      <c r="BK159" s="106"/>
      <c r="BL159" s="106"/>
      <c r="BM159" s="106"/>
      <c r="BN159" s="106"/>
      <c r="BO159" s="106"/>
      <c r="BP159" s="106"/>
      <c r="BQ159" s="106"/>
      <c r="BR159" s="106"/>
      <c r="BS159" s="106"/>
      <c r="BT159" s="106"/>
      <c r="BU159" s="106"/>
      <c r="BV159" s="106"/>
      <c r="BW159" s="106"/>
      <c r="BX159" s="106"/>
      <c r="BY159" s="106"/>
      <c r="BZ159" s="106"/>
      <c r="CA159" s="106"/>
      <c r="CB159" s="106"/>
      <c r="CC159" s="106"/>
      <c r="CD159" s="106"/>
      <c r="CE159" s="106"/>
      <c r="CF159" s="106"/>
      <c r="CG159" s="106"/>
      <c r="CH159" s="106"/>
      <c r="CI159" s="106"/>
      <c r="CJ159" s="106"/>
      <c r="CK159" s="106"/>
      <c r="CL159" s="106"/>
      <c r="CM159" s="106"/>
      <c r="CN159" s="106"/>
      <c r="CO159" s="106"/>
      <c r="CP159" s="106"/>
      <c r="CQ159" s="106"/>
      <c r="CR159" s="106"/>
      <c r="CS159" s="106"/>
      <c r="CT159" s="106"/>
      <c r="CU159" s="106"/>
      <c r="CV159" s="106"/>
      <c r="CW159" s="106"/>
      <c r="CX159" s="106"/>
      <c r="CY159" s="106"/>
      <c r="CZ159" s="106"/>
      <c r="DA159" s="106"/>
      <c r="DB159" s="106"/>
      <c r="DC159" s="106"/>
      <c r="DD159" s="106"/>
      <c r="DE159" s="106"/>
      <c r="DF159" s="106"/>
      <c r="DG159" s="106"/>
      <c r="DH159" s="106"/>
      <c r="DI159" s="106"/>
      <c r="DJ159" s="106"/>
      <c r="DK159" s="106"/>
      <c r="DL159" s="106"/>
      <c r="DM159" s="106"/>
      <c r="DN159" s="106"/>
      <c r="DO159" s="106"/>
      <c r="DP159" s="106"/>
      <c r="DQ159" s="106"/>
      <c r="DR159" s="106"/>
      <c r="DS159" s="106"/>
      <c r="DT159" s="106"/>
      <c r="DU159" s="106"/>
      <c r="DV159" s="106"/>
      <c r="DW159" s="106"/>
      <c r="DX159" s="106"/>
      <c r="DY159" s="106"/>
      <c r="DZ159" s="106"/>
      <c r="EA159" s="106"/>
      <c r="EB159" s="106"/>
      <c r="EC159" s="106"/>
      <c r="ED159" s="106"/>
      <c r="EE159" s="106"/>
      <c r="EF159" s="106"/>
      <c r="EG159" s="106"/>
      <c r="EH159" s="106"/>
      <c r="EI159" s="106"/>
      <c r="EJ159" s="106"/>
      <c r="EK159" s="106"/>
      <c r="EL159" s="106"/>
      <c r="EM159" s="106"/>
      <c r="EN159" s="106"/>
      <c r="EO159" s="106"/>
      <c r="EP159" s="106"/>
      <c r="EQ159" s="106"/>
      <c r="ER159" s="106"/>
      <c r="ES159" s="106"/>
      <c r="ET159" s="106"/>
      <c r="EU159" s="106"/>
      <c r="EV159" s="106"/>
      <c r="EW159" s="106"/>
      <c r="EX159" s="106"/>
      <c r="EY159" s="106"/>
      <c r="EZ159" s="106"/>
      <c r="FA159" s="106"/>
      <c r="FB159" s="106"/>
      <c r="FC159" s="106"/>
      <c r="FD159" s="106"/>
      <c r="FE159" s="106"/>
      <c r="FF159" s="106"/>
      <c r="FG159" s="106"/>
      <c r="FH159" s="106"/>
      <c r="FI159" s="106"/>
      <c r="FJ159" s="106"/>
      <c r="FK159" s="106"/>
      <c r="FL159" s="106"/>
      <c r="FM159" s="106"/>
      <c r="FN159" s="106"/>
      <c r="FO159" s="106"/>
      <c r="FP159" s="106"/>
      <c r="FQ159" s="106"/>
    </row>
    <row r="160" spans="1:173" x14ac:dyDescent="0.2">
      <c r="A160" s="106"/>
      <c r="B160" s="106"/>
      <c r="C160" s="106"/>
      <c r="D160" s="106"/>
      <c r="E160" s="106"/>
      <c r="F160" s="106"/>
      <c r="G160" s="106"/>
      <c r="H160" s="106"/>
      <c r="I160" s="106"/>
      <c r="J160" s="106"/>
      <c r="K160" s="106"/>
      <c r="L160" s="106"/>
      <c r="M160" s="106"/>
      <c r="N160" s="106"/>
      <c r="O160" s="106"/>
      <c r="P160" s="106"/>
      <c r="Q160" s="106"/>
      <c r="R160" s="106"/>
      <c r="S160" s="106"/>
      <c r="T160" s="106"/>
      <c r="U160" s="106"/>
      <c r="V160" s="106"/>
      <c r="W160" s="106"/>
      <c r="X160" s="106"/>
      <c r="Y160" s="106"/>
      <c r="Z160" s="106"/>
      <c r="AA160" s="106"/>
      <c r="AB160" s="106"/>
      <c r="AC160" s="106"/>
      <c r="AD160" s="106"/>
      <c r="AE160" s="106"/>
      <c r="AF160" s="106"/>
      <c r="AG160" s="106"/>
      <c r="AH160" s="106"/>
      <c r="AI160" s="106"/>
      <c r="AJ160" s="106"/>
      <c r="AK160" s="106"/>
      <c r="AL160" s="106"/>
      <c r="AM160" s="106"/>
      <c r="AN160" s="106"/>
      <c r="AO160" s="106"/>
      <c r="AP160" s="106"/>
      <c r="AQ160" s="106"/>
      <c r="AR160" s="106"/>
      <c r="AS160" s="106"/>
      <c r="AT160" s="106"/>
      <c r="AU160" s="106"/>
      <c r="AV160" s="106"/>
      <c r="AW160" s="106"/>
      <c r="AX160" s="106"/>
      <c r="AY160" s="106"/>
      <c r="AZ160" s="106"/>
      <c r="BA160" s="106"/>
      <c r="BB160" s="106"/>
      <c r="BC160" s="106"/>
      <c r="BD160" s="106"/>
      <c r="BE160" s="106"/>
      <c r="BF160" s="106"/>
      <c r="BG160" s="106"/>
      <c r="BH160" s="106"/>
      <c r="BI160" s="106"/>
      <c r="BJ160" s="106"/>
      <c r="BK160" s="106"/>
      <c r="BL160" s="106"/>
      <c r="BM160" s="106"/>
      <c r="BN160" s="106"/>
      <c r="BO160" s="106"/>
      <c r="BP160" s="106"/>
      <c r="BQ160" s="106"/>
      <c r="BR160" s="106"/>
      <c r="BS160" s="106"/>
      <c r="BT160" s="106"/>
      <c r="BU160" s="106"/>
      <c r="BV160" s="106"/>
      <c r="BW160" s="106"/>
      <c r="BX160" s="106"/>
      <c r="BY160" s="106"/>
      <c r="BZ160" s="106"/>
      <c r="CA160" s="106"/>
      <c r="CB160" s="106"/>
      <c r="CC160" s="106"/>
      <c r="CD160" s="106"/>
      <c r="CE160" s="106"/>
      <c r="CF160" s="106"/>
      <c r="CG160" s="106"/>
      <c r="CH160" s="106"/>
      <c r="CI160" s="106"/>
      <c r="CJ160" s="106"/>
      <c r="CK160" s="106"/>
      <c r="CL160" s="106"/>
      <c r="CM160" s="106"/>
      <c r="CN160" s="106"/>
      <c r="CO160" s="106"/>
      <c r="CP160" s="106"/>
      <c r="CQ160" s="106"/>
      <c r="CR160" s="106"/>
      <c r="CS160" s="106"/>
      <c r="CT160" s="106"/>
      <c r="CU160" s="106"/>
      <c r="CV160" s="106"/>
      <c r="CW160" s="106"/>
      <c r="CX160" s="106"/>
      <c r="CY160" s="106"/>
      <c r="CZ160" s="106"/>
      <c r="DA160" s="106"/>
      <c r="DB160" s="106"/>
      <c r="DC160" s="106"/>
      <c r="DD160" s="106"/>
      <c r="DE160" s="106"/>
      <c r="DF160" s="106"/>
      <c r="DG160" s="106"/>
      <c r="DH160" s="106"/>
      <c r="DI160" s="106"/>
      <c r="DJ160" s="106"/>
      <c r="DK160" s="106"/>
      <c r="DL160" s="106"/>
      <c r="DM160" s="106"/>
      <c r="DN160" s="106"/>
      <c r="DO160" s="106"/>
      <c r="DP160" s="106"/>
      <c r="DQ160" s="106"/>
      <c r="DR160" s="106"/>
      <c r="DS160" s="106"/>
      <c r="DT160" s="106"/>
      <c r="DU160" s="106"/>
      <c r="DV160" s="106"/>
      <c r="DW160" s="106"/>
      <c r="DX160" s="106"/>
      <c r="DY160" s="106"/>
      <c r="DZ160" s="106"/>
      <c r="EA160" s="106"/>
      <c r="EB160" s="106"/>
      <c r="EC160" s="106"/>
      <c r="ED160" s="106"/>
      <c r="EE160" s="106"/>
      <c r="EF160" s="106"/>
      <c r="EG160" s="106"/>
      <c r="EH160" s="106"/>
      <c r="EI160" s="106"/>
      <c r="EJ160" s="106"/>
      <c r="EK160" s="106"/>
      <c r="EL160" s="106"/>
      <c r="EM160" s="106"/>
      <c r="EN160" s="106"/>
      <c r="EO160" s="106"/>
      <c r="EP160" s="106"/>
      <c r="EQ160" s="106"/>
      <c r="ER160" s="106"/>
      <c r="ES160" s="106"/>
      <c r="ET160" s="106"/>
      <c r="EU160" s="106"/>
      <c r="EV160" s="106"/>
      <c r="EW160" s="106"/>
      <c r="EX160" s="106"/>
      <c r="EY160" s="106"/>
      <c r="EZ160" s="106"/>
      <c r="FA160" s="106"/>
      <c r="FB160" s="106"/>
      <c r="FC160" s="106"/>
      <c r="FD160" s="106"/>
      <c r="FE160" s="106"/>
      <c r="FF160" s="106"/>
      <c r="FG160" s="106"/>
      <c r="FH160" s="106"/>
      <c r="FI160" s="106"/>
      <c r="FJ160" s="106"/>
      <c r="FK160" s="106"/>
      <c r="FL160" s="106"/>
      <c r="FM160" s="106"/>
      <c r="FN160" s="106"/>
      <c r="FO160" s="106"/>
      <c r="FP160" s="106"/>
      <c r="FQ160" s="106"/>
    </row>
    <row r="161" spans="1:173" x14ac:dyDescent="0.2">
      <c r="A161" s="106"/>
      <c r="B161" s="106"/>
      <c r="C161" s="106"/>
      <c r="D161" s="106"/>
      <c r="E161" s="106"/>
      <c r="F161" s="106"/>
      <c r="G161" s="106"/>
      <c r="H161" s="106"/>
      <c r="I161" s="106"/>
      <c r="J161" s="106"/>
      <c r="K161" s="106"/>
      <c r="L161" s="106"/>
      <c r="M161" s="106"/>
      <c r="N161" s="106"/>
      <c r="O161" s="106"/>
      <c r="P161" s="106"/>
      <c r="Q161" s="106"/>
      <c r="R161" s="106"/>
      <c r="S161" s="106"/>
      <c r="T161" s="106"/>
      <c r="U161" s="106"/>
      <c r="V161" s="106"/>
      <c r="W161" s="106"/>
      <c r="X161" s="106"/>
      <c r="Y161" s="106"/>
      <c r="Z161" s="106"/>
      <c r="AA161" s="106"/>
      <c r="AB161" s="106"/>
      <c r="AC161" s="106"/>
      <c r="AD161" s="106"/>
      <c r="AE161" s="106"/>
      <c r="AF161" s="106"/>
      <c r="AG161" s="106"/>
      <c r="AH161" s="106"/>
      <c r="AI161" s="106"/>
      <c r="AJ161" s="106"/>
      <c r="AK161" s="106"/>
      <c r="AL161" s="106"/>
      <c r="AM161" s="106"/>
      <c r="AN161" s="106"/>
      <c r="AO161" s="106"/>
      <c r="AP161" s="106"/>
      <c r="AQ161" s="106"/>
      <c r="AR161" s="106"/>
      <c r="AS161" s="106"/>
      <c r="AT161" s="106"/>
      <c r="AU161" s="106"/>
      <c r="AV161" s="106"/>
      <c r="AW161" s="106"/>
      <c r="AX161" s="106"/>
      <c r="AY161" s="106"/>
      <c r="AZ161" s="106"/>
      <c r="BA161" s="106"/>
      <c r="BB161" s="106"/>
      <c r="BC161" s="106"/>
      <c r="BD161" s="106"/>
      <c r="BE161" s="106"/>
      <c r="BF161" s="106"/>
      <c r="BG161" s="106"/>
      <c r="BH161" s="106"/>
      <c r="BI161" s="106"/>
      <c r="BJ161" s="106"/>
      <c r="BK161" s="106"/>
      <c r="BL161" s="106"/>
      <c r="BM161" s="106"/>
      <c r="BN161" s="106"/>
      <c r="BO161" s="106"/>
      <c r="BP161" s="106"/>
      <c r="BQ161" s="106"/>
      <c r="BR161" s="106"/>
      <c r="BS161" s="106"/>
      <c r="BT161" s="106"/>
      <c r="BU161" s="106"/>
      <c r="BV161" s="106"/>
      <c r="BW161" s="106"/>
      <c r="BX161" s="106"/>
      <c r="BY161" s="106"/>
      <c r="BZ161" s="106"/>
      <c r="CA161" s="106"/>
      <c r="CB161" s="106"/>
      <c r="CC161" s="106"/>
      <c r="CD161" s="106"/>
      <c r="CE161" s="106"/>
      <c r="CF161" s="106"/>
      <c r="CG161" s="106"/>
      <c r="CH161" s="106"/>
      <c r="CI161" s="106"/>
      <c r="CJ161" s="106"/>
      <c r="CK161" s="106"/>
      <c r="CL161" s="106"/>
      <c r="CM161" s="106"/>
      <c r="CN161" s="106"/>
      <c r="CO161" s="106"/>
      <c r="CP161" s="106"/>
      <c r="CQ161" s="106"/>
      <c r="CR161" s="106"/>
      <c r="CS161" s="106"/>
      <c r="CT161" s="106"/>
      <c r="CU161" s="106"/>
      <c r="CV161" s="106"/>
      <c r="CW161" s="106"/>
      <c r="CX161" s="106"/>
      <c r="CY161" s="106"/>
      <c r="CZ161" s="106"/>
      <c r="DA161" s="106"/>
      <c r="DB161" s="106"/>
      <c r="DC161" s="106"/>
      <c r="DD161" s="106"/>
      <c r="DE161" s="106"/>
      <c r="DF161" s="106"/>
      <c r="DG161" s="106"/>
      <c r="DH161" s="106"/>
      <c r="DI161" s="106"/>
      <c r="DJ161" s="106"/>
      <c r="DK161" s="106"/>
      <c r="DL161" s="106"/>
      <c r="DM161" s="106"/>
      <c r="DN161" s="106"/>
      <c r="DO161" s="106"/>
      <c r="DP161" s="106"/>
      <c r="DQ161" s="106"/>
      <c r="DR161" s="106"/>
      <c r="DS161" s="106"/>
      <c r="DT161" s="106"/>
      <c r="DU161" s="106"/>
      <c r="DV161" s="106"/>
      <c r="DW161" s="106"/>
      <c r="DX161" s="106"/>
      <c r="DY161" s="106"/>
      <c r="DZ161" s="106"/>
      <c r="EA161" s="106"/>
      <c r="EB161" s="106"/>
      <c r="EC161" s="106"/>
      <c r="ED161" s="106"/>
      <c r="EE161" s="106"/>
      <c r="EF161" s="106"/>
      <c r="EG161" s="106"/>
      <c r="EH161" s="106"/>
      <c r="EI161" s="106"/>
      <c r="EJ161" s="106"/>
      <c r="EK161" s="106"/>
      <c r="EL161" s="106"/>
      <c r="EM161" s="106"/>
      <c r="EN161" s="106"/>
      <c r="EO161" s="106"/>
      <c r="EP161" s="106"/>
      <c r="EQ161" s="106"/>
      <c r="ER161" s="106"/>
      <c r="ES161" s="106"/>
      <c r="ET161" s="106"/>
      <c r="EU161" s="106"/>
      <c r="EV161" s="106"/>
      <c r="EW161" s="106"/>
      <c r="EX161" s="106"/>
      <c r="EY161" s="106"/>
      <c r="EZ161" s="106"/>
      <c r="FA161" s="106"/>
      <c r="FB161" s="106"/>
      <c r="FC161" s="106"/>
      <c r="FD161" s="106"/>
      <c r="FE161" s="106"/>
      <c r="FF161" s="106"/>
      <c r="FG161" s="106"/>
      <c r="FH161" s="106"/>
      <c r="FI161" s="106"/>
      <c r="FJ161" s="106"/>
      <c r="FK161" s="106"/>
      <c r="FL161" s="106"/>
      <c r="FM161" s="106"/>
      <c r="FN161" s="106"/>
      <c r="FO161" s="106"/>
      <c r="FP161" s="106"/>
      <c r="FQ161" s="106"/>
    </row>
    <row r="162" spans="1:173" x14ac:dyDescent="0.2">
      <c r="A162" s="106"/>
      <c r="B162" s="106"/>
      <c r="C162" s="106"/>
      <c r="D162" s="106"/>
      <c r="E162" s="106"/>
      <c r="F162" s="106"/>
      <c r="G162" s="106"/>
      <c r="H162" s="106"/>
      <c r="I162" s="106"/>
      <c r="J162" s="106"/>
      <c r="K162" s="106"/>
      <c r="L162" s="106"/>
      <c r="M162" s="106"/>
      <c r="N162" s="106"/>
      <c r="O162" s="106"/>
      <c r="P162" s="106"/>
      <c r="Q162" s="106"/>
      <c r="R162" s="106"/>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6"/>
      <c r="BC162" s="106"/>
      <c r="BD162" s="106"/>
      <c r="BE162" s="106"/>
      <c r="BF162" s="106"/>
      <c r="BG162" s="106"/>
      <c r="BH162" s="106"/>
      <c r="BI162" s="106"/>
      <c r="BJ162" s="106"/>
      <c r="BK162" s="106"/>
      <c r="BL162" s="106"/>
      <c r="BM162" s="106"/>
      <c r="BN162" s="106"/>
      <c r="BO162" s="106"/>
      <c r="BP162" s="106"/>
      <c r="BQ162" s="106"/>
      <c r="BR162" s="106"/>
      <c r="BS162" s="106"/>
      <c r="BT162" s="106"/>
      <c r="BU162" s="106"/>
      <c r="BV162" s="106"/>
      <c r="BW162" s="106"/>
      <c r="BX162" s="106"/>
      <c r="BY162" s="106"/>
      <c r="BZ162" s="106"/>
      <c r="CA162" s="106"/>
      <c r="CB162" s="106"/>
      <c r="CC162" s="106"/>
      <c r="CD162" s="106"/>
      <c r="CE162" s="106"/>
      <c r="CF162" s="106"/>
      <c r="CG162" s="106"/>
      <c r="CH162" s="106"/>
      <c r="CI162" s="106"/>
      <c r="CJ162" s="106"/>
      <c r="CK162" s="106"/>
      <c r="CL162" s="106"/>
      <c r="CM162" s="106"/>
      <c r="CN162" s="106"/>
      <c r="CO162" s="106"/>
      <c r="CP162" s="106"/>
      <c r="CQ162" s="106"/>
      <c r="CR162" s="106"/>
      <c r="CS162" s="106"/>
      <c r="CT162" s="106"/>
      <c r="CU162" s="106"/>
      <c r="CV162" s="106"/>
      <c r="CW162" s="106"/>
      <c r="CX162" s="106"/>
      <c r="CY162" s="106"/>
      <c r="CZ162" s="106"/>
      <c r="DA162" s="106"/>
      <c r="DB162" s="106"/>
      <c r="DC162" s="106"/>
      <c r="DD162" s="106"/>
      <c r="DE162" s="106"/>
      <c r="DF162" s="106"/>
      <c r="DG162" s="106"/>
      <c r="DH162" s="106"/>
      <c r="DI162" s="106"/>
      <c r="DJ162" s="106"/>
      <c r="DK162" s="106"/>
      <c r="DL162" s="106"/>
      <c r="DM162" s="106"/>
      <c r="DN162" s="106"/>
      <c r="DO162" s="106"/>
      <c r="DP162" s="106"/>
      <c r="DQ162" s="106"/>
      <c r="DR162" s="106"/>
      <c r="DS162" s="106"/>
      <c r="DT162" s="106"/>
      <c r="DU162" s="106"/>
      <c r="DV162" s="106"/>
      <c r="DW162" s="106"/>
      <c r="DX162" s="106"/>
      <c r="DY162" s="106"/>
      <c r="DZ162" s="106"/>
      <c r="EA162" s="106"/>
      <c r="EB162" s="106"/>
      <c r="EC162" s="106"/>
      <c r="ED162" s="106"/>
      <c r="EE162" s="106"/>
      <c r="EF162" s="106"/>
      <c r="EG162" s="106"/>
      <c r="EH162" s="106"/>
      <c r="EI162" s="106"/>
      <c r="EJ162" s="106"/>
      <c r="EK162" s="106"/>
      <c r="EL162" s="106"/>
      <c r="EM162" s="106"/>
      <c r="EN162" s="106"/>
      <c r="EO162" s="106"/>
      <c r="EP162" s="106"/>
      <c r="EQ162" s="106"/>
      <c r="ER162" s="106"/>
      <c r="ES162" s="106"/>
      <c r="ET162" s="106"/>
      <c r="EU162" s="106"/>
      <c r="EV162" s="106"/>
      <c r="EW162" s="106"/>
      <c r="EX162" s="106"/>
      <c r="EY162" s="106"/>
      <c r="EZ162" s="106"/>
      <c r="FA162" s="106"/>
      <c r="FB162" s="106"/>
      <c r="FC162" s="106"/>
      <c r="FD162" s="106"/>
      <c r="FE162" s="106"/>
      <c r="FF162" s="106"/>
      <c r="FG162" s="106"/>
      <c r="FH162" s="106"/>
      <c r="FI162" s="106"/>
      <c r="FJ162" s="106"/>
      <c r="FK162" s="106"/>
      <c r="FL162" s="106"/>
      <c r="FM162" s="106"/>
      <c r="FN162" s="106"/>
      <c r="FO162" s="106"/>
      <c r="FP162" s="106"/>
      <c r="FQ162" s="106"/>
    </row>
    <row r="163" spans="1:173" x14ac:dyDescent="0.2">
      <c r="A163" s="106"/>
      <c r="B163" s="106"/>
      <c r="C163" s="106"/>
      <c r="D163" s="106"/>
      <c r="E163" s="106"/>
      <c r="F163" s="106"/>
      <c r="G163" s="106"/>
      <c r="H163" s="106"/>
      <c r="I163" s="106"/>
      <c r="J163" s="106"/>
      <c r="K163" s="106"/>
      <c r="L163" s="106"/>
      <c r="M163" s="106"/>
      <c r="N163" s="106"/>
      <c r="O163" s="106"/>
      <c r="P163" s="106"/>
      <c r="Q163" s="106"/>
      <c r="R163" s="106"/>
      <c r="S163" s="106"/>
      <c r="T163" s="106"/>
      <c r="U163" s="106"/>
      <c r="V163" s="106"/>
      <c r="W163" s="106"/>
      <c r="X163" s="106"/>
      <c r="Y163" s="106"/>
      <c r="Z163" s="106"/>
      <c r="AA163" s="106"/>
      <c r="AB163" s="106"/>
      <c r="AC163" s="106"/>
      <c r="AD163" s="106"/>
      <c r="AE163" s="106"/>
      <c r="AF163" s="106"/>
      <c r="AG163" s="106"/>
      <c r="AH163" s="106"/>
      <c r="AI163" s="106"/>
      <c r="AJ163" s="106"/>
      <c r="AK163" s="106"/>
      <c r="AL163" s="106"/>
      <c r="AM163" s="106"/>
      <c r="AN163" s="106"/>
      <c r="AO163" s="106"/>
      <c r="AP163" s="106"/>
      <c r="AQ163" s="106"/>
      <c r="AR163" s="106"/>
      <c r="AS163" s="106"/>
      <c r="AT163" s="106"/>
      <c r="AU163" s="106"/>
      <c r="AV163" s="106"/>
      <c r="AW163" s="106"/>
      <c r="AX163" s="106"/>
      <c r="AY163" s="106"/>
      <c r="AZ163" s="106"/>
      <c r="BA163" s="106"/>
      <c r="BB163" s="106"/>
      <c r="BC163" s="106"/>
      <c r="BD163" s="106"/>
      <c r="BE163" s="106"/>
      <c r="BF163" s="106"/>
      <c r="BG163" s="106"/>
      <c r="BH163" s="106"/>
      <c r="BI163" s="106"/>
      <c r="BJ163" s="106"/>
      <c r="BK163" s="106"/>
      <c r="BL163" s="106"/>
      <c r="BM163" s="106"/>
      <c r="BN163" s="106"/>
      <c r="BO163" s="106"/>
      <c r="BP163" s="106"/>
      <c r="BQ163" s="106"/>
      <c r="BR163" s="106"/>
      <c r="BS163" s="106"/>
      <c r="BT163" s="106"/>
      <c r="BU163" s="106"/>
      <c r="BV163" s="106"/>
      <c r="BW163" s="106"/>
      <c r="BX163" s="106"/>
      <c r="BY163" s="106"/>
      <c r="BZ163" s="106"/>
      <c r="CA163" s="106"/>
      <c r="CB163" s="106"/>
      <c r="CC163" s="106"/>
      <c r="CD163" s="106"/>
      <c r="CE163" s="106"/>
      <c r="CF163" s="106"/>
      <c r="CG163" s="106"/>
      <c r="CH163" s="106"/>
      <c r="CI163" s="106"/>
      <c r="CJ163" s="106"/>
      <c r="CK163" s="106"/>
      <c r="CL163" s="106"/>
      <c r="CM163" s="106"/>
      <c r="CN163" s="106"/>
      <c r="CO163" s="106"/>
      <c r="CP163" s="106"/>
      <c r="CQ163" s="106"/>
      <c r="CR163" s="106"/>
      <c r="CS163" s="106"/>
      <c r="CT163" s="106"/>
      <c r="CU163" s="106"/>
      <c r="CV163" s="106"/>
      <c r="CW163" s="106"/>
      <c r="CX163" s="106"/>
      <c r="CY163" s="106"/>
      <c r="CZ163" s="106"/>
      <c r="DA163" s="106"/>
      <c r="DB163" s="106"/>
      <c r="DC163" s="106"/>
      <c r="DD163" s="106"/>
      <c r="DE163" s="106"/>
      <c r="DF163" s="106"/>
      <c r="DG163" s="106"/>
      <c r="DH163" s="106"/>
      <c r="DI163" s="106"/>
      <c r="DJ163" s="106"/>
      <c r="DK163" s="106"/>
      <c r="DL163" s="106"/>
      <c r="DM163" s="106"/>
      <c r="DN163" s="106"/>
      <c r="DO163" s="106"/>
      <c r="DP163" s="106"/>
      <c r="DQ163" s="106"/>
      <c r="DR163" s="106"/>
      <c r="DS163" s="106"/>
      <c r="DT163" s="106"/>
      <c r="DU163" s="106"/>
      <c r="DV163" s="106"/>
      <c r="DW163" s="106"/>
      <c r="DX163" s="106"/>
      <c r="DY163" s="106"/>
      <c r="DZ163" s="106"/>
      <c r="EA163" s="106"/>
      <c r="EB163" s="106"/>
      <c r="EC163" s="106"/>
      <c r="ED163" s="106"/>
      <c r="EE163" s="106"/>
      <c r="EF163" s="106"/>
      <c r="EG163" s="106"/>
      <c r="EH163" s="106"/>
      <c r="EI163" s="106"/>
      <c r="EJ163" s="106"/>
      <c r="EK163" s="106"/>
      <c r="EL163" s="106"/>
      <c r="EM163" s="106"/>
      <c r="EN163" s="106"/>
      <c r="EO163" s="106"/>
      <c r="EP163" s="106"/>
      <c r="EQ163" s="106"/>
      <c r="ER163" s="106"/>
      <c r="ES163" s="106"/>
      <c r="ET163" s="106"/>
      <c r="EU163" s="106"/>
      <c r="EV163" s="106"/>
      <c r="EW163" s="106"/>
      <c r="EX163" s="106"/>
      <c r="EY163" s="106"/>
      <c r="EZ163" s="106"/>
      <c r="FA163" s="106"/>
      <c r="FB163" s="106"/>
      <c r="FC163" s="106"/>
      <c r="FD163" s="106"/>
      <c r="FE163" s="106"/>
      <c r="FF163" s="106"/>
      <c r="FG163" s="106"/>
      <c r="FH163" s="106"/>
      <c r="FI163" s="106"/>
      <c r="FJ163" s="106"/>
      <c r="FK163" s="106"/>
      <c r="FL163" s="106"/>
      <c r="FM163" s="106"/>
      <c r="FN163" s="106"/>
      <c r="FO163" s="106"/>
      <c r="FP163" s="106"/>
      <c r="FQ163" s="106"/>
    </row>
    <row r="164" spans="1:173" x14ac:dyDescent="0.2">
      <c r="A164" s="106"/>
      <c r="B164" s="106"/>
      <c r="C164" s="106"/>
      <c r="D164" s="106"/>
      <c r="E164" s="106"/>
      <c r="F164" s="106"/>
      <c r="G164" s="106"/>
      <c r="H164" s="106"/>
      <c r="I164" s="106"/>
      <c r="J164" s="106"/>
      <c r="K164" s="106"/>
      <c r="L164" s="106"/>
      <c r="M164" s="106"/>
      <c r="N164" s="106"/>
      <c r="O164" s="106"/>
      <c r="P164" s="106"/>
      <c r="Q164" s="106"/>
      <c r="R164" s="106"/>
      <c r="S164" s="106"/>
      <c r="T164" s="106"/>
      <c r="U164" s="106"/>
      <c r="V164" s="106"/>
      <c r="W164" s="106"/>
      <c r="X164" s="106"/>
      <c r="Y164" s="106"/>
      <c r="Z164" s="106"/>
      <c r="AA164" s="106"/>
      <c r="AB164" s="106"/>
      <c r="AC164" s="106"/>
      <c r="AD164" s="106"/>
      <c r="AE164" s="106"/>
      <c r="AF164" s="106"/>
      <c r="AG164" s="106"/>
      <c r="AH164" s="106"/>
      <c r="AI164" s="106"/>
      <c r="AJ164" s="106"/>
      <c r="AK164" s="106"/>
      <c r="AL164" s="106"/>
      <c r="AM164" s="106"/>
      <c r="AN164" s="106"/>
      <c r="AO164" s="106"/>
      <c r="AP164" s="106"/>
      <c r="AQ164" s="106"/>
      <c r="AR164" s="106"/>
      <c r="AS164" s="106"/>
      <c r="AT164" s="106"/>
      <c r="AU164" s="106"/>
      <c r="AV164" s="106"/>
      <c r="AW164" s="106"/>
      <c r="AX164" s="106"/>
      <c r="AY164" s="106"/>
      <c r="AZ164" s="106"/>
      <c r="BA164" s="106"/>
      <c r="BB164" s="106"/>
      <c r="BC164" s="106"/>
      <c r="BD164" s="106"/>
      <c r="BE164" s="106"/>
      <c r="BF164" s="106"/>
      <c r="BG164" s="106"/>
      <c r="BH164" s="106"/>
      <c r="BI164" s="106"/>
      <c r="BJ164" s="106"/>
      <c r="BK164" s="106"/>
      <c r="BL164" s="106"/>
      <c r="BM164" s="106"/>
      <c r="BN164" s="106"/>
      <c r="BO164" s="106"/>
      <c r="BP164" s="106"/>
      <c r="BQ164" s="106"/>
      <c r="BR164" s="106"/>
      <c r="BS164" s="106"/>
      <c r="BT164" s="106"/>
      <c r="BU164" s="106"/>
      <c r="BV164" s="106"/>
      <c r="BW164" s="106"/>
      <c r="BX164" s="106"/>
      <c r="BY164" s="106"/>
      <c r="BZ164" s="106"/>
      <c r="CA164" s="106"/>
      <c r="CB164" s="106"/>
      <c r="CC164" s="106"/>
      <c r="CD164" s="106"/>
      <c r="CE164" s="106"/>
      <c r="CF164" s="106"/>
      <c r="CG164" s="106"/>
      <c r="CH164" s="106"/>
      <c r="CI164" s="106"/>
      <c r="CJ164" s="106"/>
      <c r="CK164" s="106"/>
      <c r="CL164" s="106"/>
      <c r="CM164" s="106"/>
      <c r="CN164" s="106"/>
      <c r="CO164" s="106"/>
      <c r="CP164" s="106"/>
      <c r="CQ164" s="106"/>
      <c r="CR164" s="106"/>
      <c r="CS164" s="106"/>
      <c r="CT164" s="106"/>
      <c r="CU164" s="106"/>
      <c r="CV164" s="106"/>
      <c r="CW164" s="106"/>
      <c r="CX164" s="106"/>
      <c r="CY164" s="106"/>
      <c r="CZ164" s="106"/>
      <c r="DA164" s="106"/>
      <c r="DB164" s="106"/>
      <c r="DC164" s="106"/>
      <c r="DD164" s="106"/>
      <c r="DE164" s="106"/>
      <c r="DF164" s="106"/>
      <c r="DG164" s="106"/>
      <c r="DH164" s="106"/>
      <c r="DI164" s="106"/>
      <c r="DJ164" s="106"/>
      <c r="DK164" s="106"/>
      <c r="DL164" s="106"/>
      <c r="DM164" s="106"/>
      <c r="DN164" s="106"/>
      <c r="DO164" s="106"/>
      <c r="DP164" s="106"/>
      <c r="DQ164" s="106"/>
      <c r="DR164" s="106"/>
      <c r="DS164" s="106"/>
      <c r="DT164" s="106"/>
      <c r="DU164" s="106"/>
      <c r="DV164" s="106"/>
      <c r="DW164" s="106"/>
      <c r="DX164" s="106"/>
      <c r="DY164" s="106"/>
      <c r="DZ164" s="106"/>
      <c r="EA164" s="106"/>
      <c r="EB164" s="106"/>
      <c r="EC164" s="106"/>
      <c r="ED164" s="106"/>
      <c r="EE164" s="106"/>
      <c r="EF164" s="106"/>
      <c r="EG164" s="106"/>
      <c r="EH164" s="106"/>
      <c r="EI164" s="106"/>
      <c r="EJ164" s="106"/>
      <c r="EK164" s="106"/>
      <c r="EL164" s="106"/>
      <c r="EM164" s="106"/>
      <c r="EN164" s="106"/>
      <c r="EO164" s="106"/>
      <c r="EP164" s="106"/>
      <c r="EQ164" s="106"/>
      <c r="ER164" s="106"/>
      <c r="ES164" s="106"/>
      <c r="ET164" s="106"/>
      <c r="EU164" s="106"/>
      <c r="EV164" s="106"/>
      <c r="EW164" s="106"/>
      <c r="EX164" s="106"/>
      <c r="EY164" s="106"/>
      <c r="EZ164" s="106"/>
      <c r="FA164" s="106"/>
      <c r="FB164" s="106"/>
      <c r="FC164" s="106"/>
      <c r="FD164" s="106"/>
      <c r="FE164" s="106"/>
      <c r="FF164" s="106"/>
      <c r="FG164" s="106"/>
      <c r="FH164" s="106"/>
      <c r="FI164" s="106"/>
      <c r="FJ164" s="106"/>
      <c r="FK164" s="106"/>
      <c r="FL164" s="106"/>
      <c r="FM164" s="106"/>
      <c r="FN164" s="106"/>
      <c r="FO164" s="106"/>
      <c r="FP164" s="106"/>
      <c r="FQ164" s="106"/>
    </row>
    <row r="165" spans="1:173" x14ac:dyDescent="0.2">
      <c r="A165" s="106"/>
      <c r="B165" s="106"/>
      <c r="C165" s="106"/>
      <c r="D165" s="106"/>
      <c r="E165" s="106"/>
      <c r="F165" s="106"/>
      <c r="G165" s="106"/>
      <c r="H165" s="106"/>
      <c r="I165" s="106"/>
      <c r="J165" s="106"/>
      <c r="K165" s="106"/>
      <c r="L165" s="106"/>
      <c r="M165" s="106"/>
      <c r="N165" s="106"/>
      <c r="O165" s="106"/>
      <c r="P165" s="106"/>
      <c r="Q165" s="106"/>
      <c r="R165" s="106"/>
      <c r="S165" s="106"/>
      <c r="T165" s="106"/>
      <c r="U165" s="106"/>
      <c r="V165" s="106"/>
      <c r="W165" s="106"/>
      <c r="X165" s="106"/>
      <c r="Y165" s="106"/>
      <c r="Z165" s="106"/>
      <c r="AA165" s="106"/>
      <c r="AB165" s="106"/>
      <c r="AC165" s="106"/>
      <c r="AD165" s="106"/>
      <c r="AE165" s="106"/>
      <c r="AF165" s="106"/>
      <c r="AG165" s="106"/>
      <c r="AH165" s="106"/>
      <c r="AI165" s="106"/>
      <c r="AJ165" s="106"/>
      <c r="AK165" s="106"/>
      <c r="AL165" s="106"/>
      <c r="AM165" s="106"/>
      <c r="AN165" s="106"/>
      <c r="AO165" s="106"/>
      <c r="AP165" s="106"/>
      <c r="AQ165" s="106"/>
      <c r="AR165" s="106"/>
      <c r="AS165" s="106"/>
      <c r="AT165" s="106"/>
      <c r="AU165" s="106"/>
      <c r="AV165" s="106"/>
      <c r="AW165" s="106"/>
      <c r="AX165" s="106"/>
      <c r="AY165" s="106"/>
      <c r="AZ165" s="106"/>
      <c r="BA165" s="106"/>
      <c r="BB165" s="106"/>
      <c r="BC165" s="106"/>
      <c r="BD165" s="106"/>
      <c r="BE165" s="106"/>
      <c r="BF165" s="106"/>
      <c r="BG165" s="106"/>
      <c r="BH165" s="106"/>
      <c r="BI165" s="106"/>
      <c r="BJ165" s="106"/>
      <c r="BK165" s="106"/>
      <c r="BL165" s="106"/>
      <c r="BM165" s="106"/>
      <c r="BN165" s="106"/>
      <c r="BO165" s="106"/>
      <c r="BP165" s="106"/>
      <c r="BQ165" s="106"/>
      <c r="BR165" s="106"/>
      <c r="BS165" s="106"/>
      <c r="BT165" s="106"/>
      <c r="BU165" s="106"/>
      <c r="BV165" s="106"/>
      <c r="BW165" s="106"/>
      <c r="BX165" s="106"/>
      <c r="BY165" s="106"/>
      <c r="BZ165" s="106"/>
      <c r="CA165" s="106"/>
      <c r="CB165" s="106"/>
      <c r="CC165" s="106"/>
      <c r="CD165" s="106"/>
      <c r="CE165" s="106"/>
      <c r="CF165" s="106"/>
      <c r="CG165" s="106"/>
      <c r="CH165" s="106"/>
      <c r="CI165" s="106"/>
      <c r="CJ165" s="106"/>
      <c r="CK165" s="106"/>
      <c r="CL165" s="106"/>
      <c r="CM165" s="106"/>
      <c r="CN165" s="106"/>
      <c r="CO165" s="106"/>
      <c r="CP165" s="106"/>
      <c r="CQ165" s="106"/>
      <c r="CR165" s="106"/>
      <c r="CS165" s="106"/>
      <c r="CT165" s="106"/>
      <c r="CU165" s="106"/>
      <c r="CV165" s="106"/>
      <c r="CW165" s="106"/>
      <c r="CX165" s="106"/>
      <c r="CY165" s="106"/>
      <c r="CZ165" s="106"/>
      <c r="DA165" s="106"/>
      <c r="DB165" s="106"/>
      <c r="DC165" s="106"/>
      <c r="DD165" s="106"/>
      <c r="DE165" s="106"/>
      <c r="DF165" s="106"/>
      <c r="DG165" s="106"/>
      <c r="DH165" s="106"/>
      <c r="DI165" s="106"/>
      <c r="DJ165" s="106"/>
      <c r="DK165" s="106"/>
      <c r="DL165" s="106"/>
      <c r="DM165" s="106"/>
      <c r="DN165" s="106"/>
      <c r="DO165" s="106"/>
      <c r="DP165" s="106"/>
      <c r="DQ165" s="106"/>
      <c r="DR165" s="106"/>
      <c r="DS165" s="106"/>
      <c r="DT165" s="106"/>
      <c r="DU165" s="106"/>
      <c r="DV165" s="106"/>
      <c r="DW165" s="106"/>
      <c r="DX165" s="106"/>
      <c r="DY165" s="106"/>
      <c r="DZ165" s="106"/>
      <c r="EA165" s="106"/>
      <c r="EB165" s="106"/>
      <c r="EC165" s="106"/>
      <c r="ED165" s="106"/>
      <c r="EE165" s="106"/>
      <c r="EF165" s="106"/>
      <c r="EG165" s="106"/>
      <c r="EH165" s="106"/>
      <c r="EI165" s="106"/>
      <c r="EJ165" s="106"/>
      <c r="EK165" s="106"/>
      <c r="EL165" s="106"/>
      <c r="EM165" s="106"/>
      <c r="EN165" s="106"/>
      <c r="EO165" s="106"/>
      <c r="EP165" s="106"/>
      <c r="EQ165" s="106"/>
      <c r="ER165" s="106"/>
      <c r="ES165" s="106"/>
      <c r="ET165" s="106"/>
      <c r="EU165" s="106"/>
      <c r="EV165" s="106"/>
      <c r="EW165" s="106"/>
      <c r="EX165" s="106"/>
      <c r="EY165" s="106"/>
      <c r="EZ165" s="106"/>
      <c r="FA165" s="106"/>
      <c r="FB165" s="106"/>
      <c r="FC165" s="106"/>
      <c r="FD165" s="106"/>
      <c r="FE165" s="106"/>
      <c r="FF165" s="106"/>
      <c r="FG165" s="106"/>
      <c r="FH165" s="106"/>
      <c r="FI165" s="106"/>
      <c r="FJ165" s="106"/>
      <c r="FK165" s="106"/>
      <c r="FL165" s="106"/>
      <c r="FM165" s="106"/>
      <c r="FN165" s="106"/>
      <c r="FO165" s="106"/>
      <c r="FP165" s="106"/>
      <c r="FQ165" s="106"/>
    </row>
    <row r="166" spans="1:173" x14ac:dyDescent="0.2">
      <c r="A166" s="106"/>
      <c r="B166" s="106"/>
      <c r="C166" s="106"/>
      <c r="D166" s="106"/>
      <c r="E166" s="106"/>
      <c r="F166" s="106"/>
      <c r="G166" s="106"/>
      <c r="H166" s="106"/>
      <c r="I166" s="106"/>
      <c r="J166" s="106"/>
      <c r="K166" s="106"/>
      <c r="L166" s="106"/>
      <c r="M166" s="106"/>
      <c r="N166" s="106"/>
      <c r="O166" s="106"/>
      <c r="P166" s="106"/>
      <c r="Q166" s="106"/>
      <c r="R166" s="106"/>
      <c r="S166" s="106"/>
      <c r="T166" s="106"/>
      <c r="U166" s="106"/>
      <c r="V166" s="106"/>
      <c r="W166" s="106"/>
      <c r="X166" s="106"/>
      <c r="Y166" s="106"/>
      <c r="Z166" s="106"/>
      <c r="AA166" s="106"/>
      <c r="AB166" s="106"/>
      <c r="AC166" s="106"/>
      <c r="AD166" s="106"/>
      <c r="AE166" s="106"/>
      <c r="AF166" s="106"/>
      <c r="AG166" s="106"/>
      <c r="AH166" s="106"/>
      <c r="AI166" s="106"/>
      <c r="AJ166" s="106"/>
      <c r="AK166" s="106"/>
      <c r="AL166" s="106"/>
      <c r="AM166" s="106"/>
      <c r="AN166" s="106"/>
      <c r="AO166" s="106"/>
      <c r="AP166" s="106"/>
      <c r="AQ166" s="106"/>
      <c r="AR166" s="106"/>
      <c r="AS166" s="106"/>
      <c r="AT166" s="106"/>
      <c r="AU166" s="106"/>
      <c r="AV166" s="106"/>
      <c r="AW166" s="106"/>
      <c r="AX166" s="106"/>
      <c r="AY166" s="106"/>
      <c r="AZ166" s="106"/>
      <c r="BA166" s="106"/>
      <c r="BB166" s="106"/>
      <c r="BC166" s="106"/>
      <c r="BD166" s="106"/>
      <c r="BE166" s="106"/>
      <c r="BF166" s="106"/>
      <c r="BG166" s="106"/>
      <c r="BH166" s="106"/>
      <c r="BI166" s="106"/>
      <c r="BJ166" s="106"/>
      <c r="BK166" s="106"/>
      <c r="BL166" s="106"/>
      <c r="BM166" s="106"/>
      <c r="BN166" s="106"/>
      <c r="BO166" s="106"/>
      <c r="BP166" s="106"/>
      <c r="BQ166" s="106"/>
      <c r="BR166" s="106"/>
      <c r="BS166" s="106"/>
      <c r="BT166" s="106"/>
      <c r="BU166" s="106"/>
      <c r="BV166" s="106"/>
      <c r="BW166" s="106"/>
      <c r="BX166" s="106"/>
      <c r="BY166" s="106"/>
      <c r="BZ166" s="106"/>
      <c r="CA166" s="106"/>
      <c r="CB166" s="106"/>
      <c r="CC166" s="106"/>
      <c r="CD166" s="106"/>
      <c r="CE166" s="106"/>
      <c r="CF166" s="106"/>
      <c r="CG166" s="106"/>
      <c r="CH166" s="106"/>
      <c r="CI166" s="106"/>
      <c r="CJ166" s="106"/>
      <c r="CK166" s="106"/>
      <c r="CL166" s="106"/>
      <c r="CM166" s="106"/>
      <c r="CN166" s="106"/>
      <c r="CO166" s="106"/>
      <c r="CP166" s="106"/>
      <c r="CQ166" s="106"/>
      <c r="CR166" s="106"/>
      <c r="CS166" s="106"/>
      <c r="CT166" s="106"/>
      <c r="CU166" s="106"/>
      <c r="CV166" s="106"/>
      <c r="CW166" s="106"/>
      <c r="CX166" s="106"/>
      <c r="CY166" s="106"/>
      <c r="CZ166" s="106"/>
      <c r="DA166" s="106"/>
      <c r="DB166" s="106"/>
      <c r="DC166" s="106"/>
      <c r="DD166" s="106"/>
      <c r="DE166" s="106"/>
      <c r="DF166" s="106"/>
      <c r="DG166" s="106"/>
      <c r="DH166" s="106"/>
      <c r="DI166" s="106"/>
      <c r="DJ166" s="106"/>
      <c r="DK166" s="106"/>
      <c r="DL166" s="106"/>
      <c r="DM166" s="106"/>
      <c r="DN166" s="106"/>
      <c r="DO166" s="106"/>
      <c r="DP166" s="106"/>
      <c r="DQ166" s="106"/>
      <c r="DR166" s="106"/>
      <c r="DS166" s="106"/>
      <c r="DT166" s="106"/>
      <c r="DU166" s="106"/>
      <c r="DV166" s="106"/>
      <c r="DW166" s="106"/>
      <c r="DX166" s="106"/>
      <c r="DY166" s="106"/>
      <c r="DZ166" s="106"/>
      <c r="EA166" s="106"/>
      <c r="EB166" s="106"/>
      <c r="EC166" s="106"/>
      <c r="ED166" s="106"/>
      <c r="EE166" s="106"/>
      <c r="EF166" s="106"/>
      <c r="EG166" s="106"/>
      <c r="EH166" s="106"/>
      <c r="EI166" s="106"/>
      <c r="EJ166" s="106"/>
      <c r="EK166" s="106"/>
      <c r="EL166" s="106"/>
      <c r="EM166" s="106"/>
      <c r="EN166" s="106"/>
      <c r="EO166" s="106"/>
      <c r="EP166" s="106"/>
      <c r="EQ166" s="106"/>
      <c r="ER166" s="106"/>
      <c r="ES166" s="106"/>
      <c r="ET166" s="106"/>
      <c r="EU166" s="106"/>
      <c r="EV166" s="106"/>
      <c r="EW166" s="106"/>
      <c r="EX166" s="106"/>
      <c r="EY166" s="106"/>
      <c r="EZ166" s="106"/>
      <c r="FA166" s="106"/>
      <c r="FB166" s="106"/>
      <c r="FC166" s="106"/>
      <c r="FD166" s="106"/>
      <c r="FE166" s="106"/>
      <c r="FF166" s="106"/>
      <c r="FG166" s="106"/>
      <c r="FH166" s="106"/>
      <c r="FI166" s="106"/>
      <c r="FJ166" s="106"/>
      <c r="FK166" s="106"/>
      <c r="FL166" s="106"/>
      <c r="FM166" s="106"/>
      <c r="FN166" s="106"/>
      <c r="FO166" s="106"/>
      <c r="FP166" s="106"/>
      <c r="FQ166" s="106"/>
    </row>
    <row r="167" spans="1:173" x14ac:dyDescent="0.2">
      <c r="A167" s="106"/>
      <c r="B167" s="106"/>
      <c r="C167" s="106"/>
      <c r="D167" s="106"/>
      <c r="E167" s="106"/>
      <c r="F167" s="106"/>
      <c r="G167" s="106"/>
      <c r="H167" s="106"/>
      <c r="I167" s="106"/>
      <c r="J167" s="106"/>
      <c r="K167" s="106"/>
      <c r="L167" s="106"/>
      <c r="M167" s="106"/>
      <c r="N167" s="106"/>
      <c r="O167" s="106"/>
      <c r="P167" s="106"/>
      <c r="Q167" s="106"/>
      <c r="R167" s="106"/>
      <c r="S167" s="106"/>
      <c r="T167" s="106"/>
      <c r="U167" s="106"/>
      <c r="V167" s="106"/>
      <c r="W167" s="106"/>
      <c r="X167" s="106"/>
      <c r="Y167" s="106"/>
      <c r="Z167" s="106"/>
      <c r="AA167" s="106"/>
      <c r="AB167" s="106"/>
      <c r="AC167" s="106"/>
      <c r="AD167" s="106"/>
      <c r="AE167" s="106"/>
      <c r="AF167" s="106"/>
      <c r="AG167" s="106"/>
      <c r="AH167" s="106"/>
      <c r="AI167" s="106"/>
      <c r="AJ167" s="106"/>
      <c r="AK167" s="106"/>
      <c r="AL167" s="106"/>
      <c r="AM167" s="106"/>
      <c r="AN167" s="106"/>
      <c r="AO167" s="106"/>
      <c r="AP167" s="106"/>
      <c r="AQ167" s="106"/>
      <c r="AR167" s="106"/>
      <c r="AS167" s="106"/>
      <c r="AT167" s="106"/>
      <c r="AU167" s="106"/>
      <c r="AV167" s="106"/>
      <c r="AW167" s="106"/>
      <c r="AX167" s="106"/>
      <c r="AY167" s="106"/>
      <c r="AZ167" s="106"/>
      <c r="BA167" s="106"/>
      <c r="BB167" s="106"/>
      <c r="BC167" s="106"/>
      <c r="BD167" s="106"/>
      <c r="BE167" s="106"/>
      <c r="BF167" s="106"/>
      <c r="BG167" s="106"/>
      <c r="BH167" s="106"/>
      <c r="BI167" s="106"/>
      <c r="BJ167" s="106"/>
      <c r="BK167" s="106"/>
      <c r="BL167" s="106"/>
      <c r="BM167" s="106"/>
      <c r="BN167" s="106"/>
      <c r="BO167" s="106"/>
      <c r="BP167" s="106"/>
      <c r="BQ167" s="106"/>
      <c r="BR167" s="106"/>
      <c r="BS167" s="106"/>
      <c r="BT167" s="106"/>
      <c r="BU167" s="106"/>
      <c r="BV167" s="106"/>
      <c r="BW167" s="106"/>
      <c r="BX167" s="106"/>
      <c r="BY167" s="106"/>
      <c r="BZ167" s="106"/>
      <c r="CA167" s="106"/>
      <c r="CB167" s="106"/>
      <c r="CC167" s="106"/>
      <c r="CD167" s="106"/>
      <c r="CE167" s="106"/>
      <c r="CF167" s="106"/>
      <c r="CG167" s="106"/>
      <c r="CH167" s="106"/>
      <c r="CI167" s="106"/>
      <c r="CJ167" s="106"/>
      <c r="CK167" s="106"/>
      <c r="CL167" s="106"/>
      <c r="CM167" s="106"/>
      <c r="CN167" s="106"/>
      <c r="CO167" s="106"/>
      <c r="CP167" s="106"/>
      <c r="CQ167" s="106"/>
      <c r="CR167" s="106"/>
      <c r="CS167" s="106"/>
      <c r="CT167" s="106"/>
      <c r="CU167" s="106"/>
      <c r="CV167" s="106"/>
      <c r="CW167" s="106"/>
      <c r="CX167" s="106"/>
      <c r="CY167" s="106"/>
      <c r="CZ167" s="106"/>
      <c r="DA167" s="106"/>
      <c r="DB167" s="106"/>
      <c r="DC167" s="106"/>
      <c r="DD167" s="106"/>
      <c r="DE167" s="106"/>
      <c r="DF167" s="106"/>
      <c r="DG167" s="106"/>
      <c r="DH167" s="106"/>
      <c r="DI167" s="106"/>
      <c r="DJ167" s="106"/>
      <c r="DK167" s="106"/>
      <c r="DL167" s="106"/>
      <c r="DM167" s="106"/>
      <c r="DN167" s="106"/>
      <c r="DO167" s="106"/>
      <c r="DP167" s="106"/>
      <c r="DQ167" s="106"/>
      <c r="DR167" s="106"/>
      <c r="DS167" s="106"/>
      <c r="DT167" s="106"/>
      <c r="DU167" s="106"/>
      <c r="DV167" s="106"/>
      <c r="DW167" s="106"/>
      <c r="DX167" s="106"/>
      <c r="DY167" s="106"/>
      <c r="DZ167" s="106"/>
      <c r="EA167" s="106"/>
      <c r="EB167" s="106"/>
      <c r="EC167" s="106"/>
      <c r="ED167" s="106"/>
      <c r="EE167" s="106"/>
      <c r="EF167" s="106"/>
      <c r="EG167" s="106"/>
      <c r="EH167" s="106"/>
      <c r="EI167" s="106"/>
      <c r="EJ167" s="106"/>
      <c r="EK167" s="106"/>
      <c r="EL167" s="106"/>
      <c r="EM167" s="106"/>
      <c r="EN167" s="106"/>
      <c r="EO167" s="106"/>
      <c r="EP167" s="106"/>
      <c r="EQ167" s="106"/>
      <c r="ER167" s="106"/>
      <c r="ES167" s="106"/>
      <c r="ET167" s="106"/>
      <c r="EU167" s="106"/>
      <c r="EV167" s="106"/>
      <c r="EW167" s="106"/>
      <c r="EX167" s="106"/>
      <c r="EY167" s="106"/>
      <c r="EZ167" s="106"/>
      <c r="FA167" s="106"/>
      <c r="FB167" s="106"/>
      <c r="FC167" s="106"/>
      <c r="FD167" s="106"/>
      <c r="FE167" s="106"/>
      <c r="FF167" s="106"/>
      <c r="FG167" s="106"/>
      <c r="FH167" s="106"/>
      <c r="FI167" s="106"/>
      <c r="FJ167" s="106"/>
      <c r="FK167" s="106"/>
      <c r="FL167" s="106"/>
      <c r="FM167" s="106"/>
      <c r="FN167" s="106"/>
      <c r="FO167" s="106"/>
      <c r="FP167" s="106"/>
      <c r="FQ167" s="106"/>
    </row>
    <row r="168" spans="1:173" x14ac:dyDescent="0.2">
      <c r="A168" s="106"/>
      <c r="B168" s="106"/>
      <c r="C168" s="106"/>
      <c r="D168" s="106"/>
      <c r="E168" s="106"/>
      <c r="F168" s="106"/>
      <c r="G168" s="106"/>
      <c r="H168" s="106"/>
      <c r="I168" s="106"/>
      <c r="J168" s="106"/>
      <c r="K168" s="106"/>
      <c r="L168" s="106"/>
      <c r="M168" s="106"/>
      <c r="N168" s="106"/>
      <c r="O168" s="106"/>
      <c r="P168" s="106"/>
      <c r="Q168" s="106"/>
      <c r="R168" s="106"/>
      <c r="S168" s="106"/>
      <c r="T168" s="106"/>
      <c r="U168" s="106"/>
      <c r="V168" s="106"/>
      <c r="W168" s="106"/>
      <c r="X168" s="106"/>
      <c r="Y168" s="106"/>
      <c r="Z168" s="106"/>
      <c r="AA168" s="106"/>
      <c r="AB168" s="106"/>
      <c r="AC168" s="106"/>
      <c r="AD168" s="106"/>
      <c r="AE168" s="106"/>
      <c r="AF168" s="106"/>
      <c r="AG168" s="106"/>
      <c r="AH168" s="106"/>
      <c r="AI168" s="106"/>
      <c r="AJ168" s="106"/>
      <c r="AK168" s="106"/>
      <c r="AL168" s="106"/>
      <c r="AM168" s="106"/>
      <c r="AN168" s="106"/>
      <c r="AO168" s="106"/>
      <c r="AP168" s="106"/>
      <c r="AQ168" s="106"/>
      <c r="AR168" s="106"/>
      <c r="AS168" s="106"/>
      <c r="AT168" s="106"/>
      <c r="AU168" s="106"/>
      <c r="AV168" s="106"/>
      <c r="AW168" s="106"/>
      <c r="AX168" s="106"/>
      <c r="AY168" s="106"/>
      <c r="AZ168" s="106"/>
      <c r="BA168" s="106"/>
      <c r="BB168" s="106"/>
      <c r="BC168" s="106"/>
      <c r="BD168" s="106"/>
      <c r="BE168" s="106"/>
      <c r="BF168" s="106"/>
      <c r="BG168" s="106"/>
      <c r="BH168" s="106"/>
      <c r="BI168" s="106"/>
      <c r="BJ168" s="106"/>
      <c r="BK168" s="106"/>
      <c r="BL168" s="106"/>
      <c r="BM168" s="106"/>
      <c r="BN168" s="106"/>
      <c r="BO168" s="106"/>
      <c r="BP168" s="106"/>
      <c r="BQ168" s="106"/>
      <c r="BR168" s="106"/>
      <c r="BS168" s="106"/>
      <c r="BT168" s="106"/>
      <c r="BU168" s="106"/>
      <c r="BV168" s="106"/>
      <c r="BW168" s="106"/>
      <c r="BX168" s="106"/>
      <c r="BY168" s="106"/>
      <c r="BZ168" s="106"/>
      <c r="CA168" s="106"/>
      <c r="CB168" s="106"/>
      <c r="CC168" s="106"/>
      <c r="CD168" s="106"/>
      <c r="CE168" s="106"/>
      <c r="CF168" s="106"/>
      <c r="CG168" s="106"/>
      <c r="CH168" s="106"/>
      <c r="CI168" s="106"/>
      <c r="CJ168" s="106"/>
      <c r="CK168" s="106"/>
      <c r="CL168" s="106"/>
      <c r="CM168" s="106"/>
      <c r="CN168" s="106"/>
      <c r="CO168" s="106"/>
      <c r="CP168" s="106"/>
      <c r="CQ168" s="106"/>
      <c r="CR168" s="106"/>
      <c r="CS168" s="106"/>
      <c r="CT168" s="106"/>
      <c r="CU168" s="106"/>
      <c r="CV168" s="106"/>
      <c r="CW168" s="106"/>
      <c r="CX168" s="106"/>
      <c r="CY168" s="106"/>
      <c r="CZ168" s="106"/>
      <c r="DA168" s="106"/>
      <c r="DB168" s="106"/>
      <c r="DC168" s="106"/>
      <c r="DD168" s="106"/>
      <c r="DE168" s="106"/>
      <c r="DF168" s="106"/>
      <c r="DG168" s="106"/>
      <c r="DH168" s="106"/>
      <c r="DI168" s="106"/>
      <c r="DJ168" s="106"/>
      <c r="DK168" s="106"/>
      <c r="DL168" s="106"/>
      <c r="DM168" s="106"/>
      <c r="DN168" s="106"/>
      <c r="DO168" s="106"/>
      <c r="DP168" s="106"/>
      <c r="DQ168" s="106"/>
      <c r="DR168" s="106"/>
      <c r="DS168" s="106"/>
      <c r="DT168" s="106"/>
      <c r="DU168" s="106"/>
      <c r="DV168" s="106"/>
      <c r="DW168" s="106"/>
      <c r="DX168" s="106"/>
      <c r="DY168" s="106"/>
      <c r="DZ168" s="106"/>
      <c r="EA168" s="106"/>
      <c r="EB168" s="106"/>
      <c r="EC168" s="106"/>
      <c r="ED168" s="106"/>
      <c r="EE168" s="106"/>
      <c r="EF168" s="106"/>
      <c r="EG168" s="106"/>
      <c r="EH168" s="106"/>
      <c r="EI168" s="106"/>
      <c r="EJ168" s="106"/>
      <c r="EK168" s="106"/>
      <c r="EL168" s="106"/>
      <c r="EM168" s="106"/>
      <c r="EN168" s="106"/>
      <c r="EO168" s="106"/>
      <c r="EP168" s="106"/>
      <c r="EQ168" s="106"/>
      <c r="ER168" s="106"/>
      <c r="ES168" s="106"/>
      <c r="ET168" s="106"/>
      <c r="EU168" s="106"/>
      <c r="EV168" s="106"/>
      <c r="EW168" s="106"/>
      <c r="EX168" s="106"/>
      <c r="EY168" s="106"/>
      <c r="EZ168" s="106"/>
      <c r="FA168" s="106"/>
      <c r="FB168" s="106"/>
      <c r="FC168" s="106"/>
      <c r="FD168" s="106"/>
      <c r="FE168" s="106"/>
      <c r="FF168" s="106"/>
      <c r="FG168" s="106"/>
      <c r="FH168" s="106"/>
      <c r="FI168" s="106"/>
      <c r="FJ168" s="106"/>
      <c r="FK168" s="106"/>
      <c r="FL168" s="106"/>
      <c r="FM168" s="106"/>
      <c r="FN168" s="106"/>
      <c r="FO168" s="106"/>
      <c r="FP168" s="106"/>
      <c r="FQ168" s="106"/>
    </row>
    <row r="169" spans="1:173" x14ac:dyDescent="0.2">
      <c r="A169" s="106"/>
      <c r="B169" s="106"/>
      <c r="C169" s="106"/>
      <c r="D169" s="106"/>
      <c r="E169" s="106"/>
      <c r="F169" s="106"/>
      <c r="G169" s="106"/>
      <c r="H169" s="106"/>
      <c r="I169" s="106"/>
      <c r="J169" s="106"/>
      <c r="K169" s="106"/>
      <c r="L169" s="106"/>
      <c r="M169" s="106"/>
      <c r="N169" s="106"/>
      <c r="O169" s="106"/>
      <c r="P169" s="106"/>
      <c r="Q169" s="106"/>
      <c r="R169" s="106"/>
      <c r="S169" s="106"/>
      <c r="T169" s="106"/>
      <c r="U169" s="106"/>
      <c r="V169" s="106"/>
      <c r="W169" s="106"/>
      <c r="X169" s="106"/>
      <c r="Y169" s="106"/>
      <c r="Z169" s="106"/>
      <c r="AA169" s="106"/>
      <c r="AB169" s="106"/>
      <c r="AC169" s="106"/>
      <c r="AD169" s="106"/>
      <c r="AE169" s="106"/>
      <c r="AF169" s="106"/>
      <c r="AG169" s="106"/>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c r="BB169" s="106"/>
      <c r="BC169" s="106"/>
      <c r="BD169" s="106"/>
      <c r="BE169" s="106"/>
      <c r="BF169" s="106"/>
      <c r="BG169" s="106"/>
      <c r="BH169" s="106"/>
      <c r="BI169" s="106"/>
      <c r="BJ169" s="106"/>
      <c r="BK169" s="106"/>
      <c r="BL169" s="106"/>
      <c r="BM169" s="106"/>
      <c r="BN169" s="106"/>
      <c r="BO169" s="106"/>
      <c r="BP169" s="106"/>
      <c r="BQ169" s="106"/>
      <c r="BR169" s="106"/>
      <c r="BS169" s="106"/>
      <c r="BT169" s="106"/>
      <c r="BU169" s="106"/>
      <c r="BV169" s="106"/>
      <c r="BW169" s="106"/>
      <c r="BX169" s="106"/>
      <c r="BY169" s="106"/>
      <c r="BZ169" s="106"/>
      <c r="CA169" s="106"/>
      <c r="CB169" s="106"/>
      <c r="CC169" s="106"/>
      <c r="CD169" s="106"/>
      <c r="CE169" s="106"/>
      <c r="CF169" s="106"/>
      <c r="CG169" s="106"/>
      <c r="CH169" s="106"/>
      <c r="CI169" s="106"/>
      <c r="CJ169" s="106"/>
      <c r="CK169" s="106"/>
      <c r="CL169" s="106"/>
      <c r="CM169" s="106"/>
      <c r="CN169" s="106"/>
      <c r="CO169" s="106"/>
      <c r="CP169" s="106"/>
      <c r="CQ169" s="106"/>
      <c r="CR169" s="106"/>
      <c r="CS169" s="106"/>
      <c r="CT169" s="106"/>
      <c r="CU169" s="106"/>
      <c r="CV169" s="106"/>
      <c r="CW169" s="106"/>
      <c r="CX169" s="106"/>
      <c r="CY169" s="106"/>
      <c r="CZ169" s="106"/>
      <c r="DA169" s="106"/>
      <c r="DB169" s="106"/>
      <c r="DC169" s="106"/>
      <c r="DD169" s="106"/>
      <c r="DE169" s="106"/>
      <c r="DF169" s="106"/>
      <c r="DG169" s="106"/>
      <c r="DH169" s="106"/>
      <c r="DI169" s="106"/>
      <c r="DJ169" s="106"/>
      <c r="DK169" s="106"/>
      <c r="DL169" s="106"/>
      <c r="DM169" s="106"/>
      <c r="DN169" s="106"/>
      <c r="DO169" s="106"/>
      <c r="DP169" s="106"/>
      <c r="DQ169" s="106"/>
      <c r="DR169" s="106"/>
      <c r="DS169" s="106"/>
      <c r="DT169" s="106"/>
      <c r="DU169" s="106"/>
      <c r="DV169" s="106"/>
      <c r="DW169" s="106"/>
      <c r="DX169" s="106"/>
      <c r="DY169" s="106"/>
      <c r="DZ169" s="106"/>
      <c r="EA169" s="106"/>
      <c r="EB169" s="106"/>
      <c r="EC169" s="106"/>
      <c r="ED169" s="106"/>
      <c r="EE169" s="106"/>
      <c r="EF169" s="106"/>
      <c r="EG169" s="106"/>
      <c r="EH169" s="106"/>
      <c r="EI169" s="106"/>
      <c r="EJ169" s="106"/>
      <c r="EK169" s="106"/>
      <c r="EL169" s="106"/>
      <c r="EM169" s="106"/>
      <c r="EN169" s="106"/>
      <c r="EO169" s="106"/>
      <c r="EP169" s="106"/>
      <c r="EQ169" s="106"/>
      <c r="ER169" s="106"/>
      <c r="ES169" s="106"/>
      <c r="ET169" s="106"/>
      <c r="EU169" s="106"/>
      <c r="EV169" s="106"/>
      <c r="EW169" s="106"/>
      <c r="EX169" s="106"/>
      <c r="EY169" s="106"/>
      <c r="EZ169" s="106"/>
      <c r="FA169" s="106"/>
      <c r="FB169" s="106"/>
      <c r="FC169" s="106"/>
      <c r="FD169" s="106"/>
      <c r="FE169" s="106"/>
      <c r="FF169" s="106"/>
      <c r="FG169" s="106"/>
      <c r="FH169" s="106"/>
      <c r="FI169" s="106"/>
      <c r="FJ169" s="106"/>
      <c r="FK169" s="106"/>
      <c r="FL169" s="106"/>
      <c r="FM169" s="106"/>
      <c r="FN169" s="106"/>
      <c r="FO169" s="106"/>
      <c r="FP169" s="106"/>
      <c r="FQ169" s="106"/>
    </row>
    <row r="170" spans="1:173" x14ac:dyDescent="0.2">
      <c r="A170" s="106"/>
      <c r="B170" s="106"/>
      <c r="C170" s="106"/>
      <c r="D170" s="106"/>
      <c r="E170" s="106"/>
      <c r="F170" s="106"/>
      <c r="G170" s="106"/>
      <c r="H170" s="106"/>
      <c r="I170" s="106"/>
      <c r="J170" s="106"/>
      <c r="K170" s="106"/>
      <c r="L170" s="106"/>
      <c r="M170" s="106"/>
      <c r="N170" s="106"/>
      <c r="O170" s="106"/>
      <c r="P170" s="106"/>
      <c r="Q170" s="106"/>
      <c r="R170" s="106"/>
      <c r="S170" s="106"/>
      <c r="T170" s="106"/>
      <c r="U170" s="106"/>
      <c r="V170" s="106"/>
      <c r="W170" s="106"/>
      <c r="X170" s="106"/>
      <c r="Y170" s="106"/>
      <c r="Z170" s="106"/>
      <c r="AA170" s="106"/>
      <c r="AB170" s="106"/>
      <c r="AC170" s="106"/>
      <c r="AD170" s="106"/>
      <c r="AE170" s="106"/>
      <c r="AF170" s="106"/>
      <c r="AG170" s="106"/>
      <c r="AH170" s="106"/>
      <c r="AI170" s="106"/>
      <c r="AJ170" s="106"/>
      <c r="AK170" s="106"/>
      <c r="AL170" s="106"/>
      <c r="AM170" s="106"/>
      <c r="AN170" s="106"/>
      <c r="AO170" s="106"/>
      <c r="AP170" s="106"/>
      <c r="AQ170" s="106"/>
      <c r="AR170" s="106"/>
      <c r="AS170" s="106"/>
      <c r="AT170" s="106"/>
      <c r="AU170" s="106"/>
      <c r="AV170" s="106"/>
      <c r="AW170" s="106"/>
      <c r="AX170" s="106"/>
      <c r="AY170" s="106"/>
      <c r="AZ170" s="106"/>
      <c r="BA170" s="106"/>
      <c r="BB170" s="106"/>
      <c r="BC170" s="106"/>
      <c r="BD170" s="106"/>
      <c r="BE170" s="106"/>
      <c r="BF170" s="106"/>
      <c r="BG170" s="106"/>
      <c r="BH170" s="106"/>
      <c r="BI170" s="106"/>
      <c r="BJ170" s="106"/>
      <c r="BK170" s="106"/>
      <c r="BL170" s="106"/>
      <c r="BM170" s="106"/>
      <c r="BN170" s="106"/>
      <c r="BO170" s="106"/>
      <c r="BP170" s="106"/>
      <c r="BQ170" s="106"/>
      <c r="BR170" s="106"/>
      <c r="BS170" s="106"/>
      <c r="BT170" s="106"/>
      <c r="BU170" s="106"/>
      <c r="BV170" s="106"/>
      <c r="BW170" s="106"/>
      <c r="BX170" s="106"/>
      <c r="BY170" s="106"/>
      <c r="BZ170" s="106"/>
      <c r="CA170" s="106"/>
      <c r="CB170" s="106"/>
      <c r="CC170" s="106"/>
      <c r="CD170" s="106"/>
      <c r="CE170" s="106"/>
      <c r="CF170" s="106"/>
      <c r="CG170" s="106"/>
      <c r="CH170" s="106"/>
      <c r="CI170" s="106"/>
      <c r="CJ170" s="106"/>
      <c r="CK170" s="106"/>
      <c r="CL170" s="106"/>
      <c r="CM170" s="106"/>
      <c r="CN170" s="106"/>
      <c r="CO170" s="106"/>
      <c r="CP170" s="106"/>
      <c r="CQ170" s="106"/>
      <c r="CR170" s="106"/>
      <c r="CS170" s="106"/>
      <c r="CT170" s="106"/>
      <c r="CU170" s="106"/>
      <c r="CV170" s="106"/>
      <c r="CW170" s="106"/>
      <c r="CX170" s="106"/>
      <c r="CY170" s="106"/>
      <c r="CZ170" s="106"/>
      <c r="DA170" s="106"/>
      <c r="DB170" s="106"/>
      <c r="DC170" s="106"/>
      <c r="DD170" s="106"/>
      <c r="DE170" s="106"/>
      <c r="DF170" s="106"/>
      <c r="DG170" s="106"/>
      <c r="DH170" s="106"/>
      <c r="DI170" s="106"/>
      <c r="DJ170" s="106"/>
      <c r="DK170" s="106"/>
      <c r="DL170" s="106"/>
      <c r="DM170" s="106"/>
      <c r="DN170" s="106"/>
      <c r="DO170" s="106"/>
      <c r="DP170" s="106"/>
      <c r="DQ170" s="106"/>
      <c r="DR170" s="106"/>
      <c r="DS170" s="106"/>
      <c r="DT170" s="106"/>
      <c r="DU170" s="106"/>
      <c r="DV170" s="106"/>
      <c r="DW170" s="106"/>
      <c r="DX170" s="106"/>
      <c r="DY170" s="106"/>
      <c r="DZ170" s="106"/>
      <c r="EA170" s="106"/>
      <c r="EB170" s="106"/>
      <c r="EC170" s="106"/>
      <c r="ED170" s="106"/>
      <c r="EE170" s="106"/>
      <c r="EF170" s="106"/>
      <c r="EG170" s="106"/>
      <c r="EH170" s="106"/>
      <c r="EI170" s="106"/>
      <c r="EJ170" s="106"/>
      <c r="EK170" s="106"/>
      <c r="EL170" s="106"/>
      <c r="EM170" s="106"/>
      <c r="EN170" s="106"/>
      <c r="EO170" s="106"/>
      <c r="EP170" s="106"/>
      <c r="EQ170" s="106"/>
      <c r="ER170" s="106"/>
      <c r="ES170" s="106"/>
      <c r="ET170" s="106"/>
      <c r="EU170" s="106"/>
      <c r="EV170" s="106"/>
      <c r="EW170" s="106"/>
      <c r="EX170" s="106"/>
      <c r="EY170" s="106"/>
      <c r="EZ170" s="106"/>
      <c r="FA170" s="106"/>
      <c r="FB170" s="106"/>
      <c r="FC170" s="106"/>
      <c r="FD170" s="106"/>
      <c r="FE170" s="106"/>
      <c r="FF170" s="106"/>
      <c r="FG170" s="106"/>
      <c r="FH170" s="106"/>
      <c r="FI170" s="106"/>
      <c r="FJ170" s="106"/>
      <c r="FK170" s="106"/>
      <c r="FL170" s="106"/>
      <c r="FM170" s="106"/>
      <c r="FN170" s="106"/>
      <c r="FO170" s="106"/>
      <c r="FP170" s="106"/>
      <c r="FQ170" s="106"/>
    </row>
    <row r="171" spans="1:173" x14ac:dyDescent="0.2">
      <c r="A171" s="106"/>
      <c r="B171" s="106"/>
      <c r="C171" s="106"/>
      <c r="D171" s="106"/>
      <c r="E171" s="106"/>
      <c r="F171" s="106"/>
      <c r="G171" s="106"/>
      <c r="H171" s="106"/>
      <c r="I171" s="106"/>
      <c r="J171" s="106"/>
      <c r="K171" s="106"/>
      <c r="L171" s="106"/>
      <c r="M171" s="106"/>
      <c r="N171" s="106"/>
      <c r="O171" s="106"/>
      <c r="P171" s="106"/>
      <c r="Q171" s="106"/>
      <c r="R171" s="106"/>
      <c r="S171" s="106"/>
      <c r="T171" s="106"/>
      <c r="U171" s="106"/>
      <c r="V171" s="106"/>
      <c r="W171" s="106"/>
      <c r="X171" s="106"/>
      <c r="Y171" s="106"/>
      <c r="Z171" s="106"/>
      <c r="AA171" s="106"/>
      <c r="AB171" s="106"/>
      <c r="AC171" s="106"/>
      <c r="AD171" s="106"/>
      <c r="AE171" s="106"/>
      <c r="AF171" s="106"/>
      <c r="AG171" s="106"/>
      <c r="AH171" s="106"/>
      <c r="AI171" s="106"/>
      <c r="AJ171" s="106"/>
      <c r="AK171" s="106"/>
      <c r="AL171" s="106"/>
      <c r="AM171" s="106"/>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6"/>
      <c r="BJ171" s="106"/>
      <c r="BK171" s="106"/>
      <c r="BL171" s="106"/>
      <c r="BM171" s="106"/>
      <c r="BN171" s="106"/>
      <c r="BO171" s="106"/>
      <c r="BP171" s="106"/>
      <c r="BQ171" s="106"/>
      <c r="BR171" s="106"/>
      <c r="BS171" s="106"/>
      <c r="BT171" s="106"/>
      <c r="BU171" s="106"/>
      <c r="BV171" s="106"/>
      <c r="BW171" s="106"/>
      <c r="BX171" s="106"/>
      <c r="BY171" s="106"/>
      <c r="BZ171" s="106"/>
      <c r="CA171" s="106"/>
      <c r="CB171" s="106"/>
      <c r="CC171" s="106"/>
      <c r="CD171" s="106"/>
      <c r="CE171" s="106"/>
      <c r="CF171" s="106"/>
      <c r="CG171" s="106"/>
      <c r="CH171" s="106"/>
      <c r="CI171" s="106"/>
      <c r="CJ171" s="106"/>
      <c r="CK171" s="106"/>
      <c r="CL171" s="106"/>
      <c r="CM171" s="106"/>
      <c r="CN171" s="106"/>
      <c r="CO171" s="106"/>
      <c r="CP171" s="106"/>
      <c r="CQ171" s="106"/>
      <c r="CR171" s="106"/>
      <c r="CS171" s="106"/>
      <c r="CT171" s="106"/>
      <c r="CU171" s="106"/>
      <c r="CV171" s="106"/>
      <c r="CW171" s="106"/>
      <c r="CX171" s="106"/>
      <c r="CY171" s="106"/>
      <c r="CZ171" s="106"/>
      <c r="DA171" s="106"/>
      <c r="DB171" s="106"/>
      <c r="DC171" s="106"/>
      <c r="DD171" s="106"/>
      <c r="DE171" s="106"/>
      <c r="DF171" s="106"/>
      <c r="DG171" s="106"/>
      <c r="DH171" s="106"/>
      <c r="DI171" s="106"/>
      <c r="DJ171" s="106"/>
      <c r="DK171" s="106"/>
      <c r="DL171" s="106"/>
      <c r="DM171" s="106"/>
      <c r="DN171" s="106"/>
      <c r="DO171" s="106"/>
      <c r="DP171" s="106"/>
      <c r="DQ171" s="106"/>
      <c r="DR171" s="106"/>
      <c r="DS171" s="106"/>
      <c r="DT171" s="106"/>
      <c r="DU171" s="106"/>
      <c r="DV171" s="106"/>
      <c r="DW171" s="106"/>
      <c r="DX171" s="106"/>
      <c r="DY171" s="106"/>
      <c r="DZ171" s="106"/>
      <c r="EA171" s="106"/>
      <c r="EB171" s="106"/>
      <c r="EC171" s="106"/>
      <c r="ED171" s="106"/>
      <c r="EE171" s="106"/>
      <c r="EF171" s="106"/>
      <c r="EG171" s="106"/>
      <c r="EH171" s="106"/>
      <c r="EI171" s="106"/>
      <c r="EJ171" s="106"/>
      <c r="EK171" s="106"/>
      <c r="EL171" s="106"/>
      <c r="EM171" s="106"/>
      <c r="EN171" s="106"/>
      <c r="EO171" s="106"/>
      <c r="EP171" s="106"/>
      <c r="EQ171" s="106"/>
      <c r="ER171" s="106"/>
      <c r="ES171" s="106"/>
      <c r="ET171" s="106"/>
      <c r="EU171" s="106"/>
      <c r="EV171" s="106"/>
      <c r="EW171" s="106"/>
      <c r="EX171" s="106"/>
      <c r="EY171" s="106"/>
      <c r="EZ171" s="106"/>
      <c r="FA171" s="106"/>
      <c r="FB171" s="106"/>
      <c r="FC171" s="106"/>
      <c r="FD171" s="106"/>
      <c r="FE171" s="106"/>
      <c r="FF171" s="106"/>
      <c r="FG171" s="106"/>
      <c r="FH171" s="106"/>
      <c r="FI171" s="106"/>
      <c r="FJ171" s="106"/>
      <c r="FK171" s="106"/>
      <c r="FL171" s="106"/>
      <c r="FM171" s="106"/>
      <c r="FN171" s="106"/>
      <c r="FO171" s="106"/>
      <c r="FP171" s="106"/>
      <c r="FQ171" s="106"/>
    </row>
    <row r="172" spans="1:173" x14ac:dyDescent="0.2">
      <c r="A172" s="106"/>
      <c r="B172" s="106"/>
      <c r="C172" s="106"/>
      <c r="D172" s="106"/>
      <c r="E172" s="106"/>
      <c r="F172" s="106"/>
      <c r="G172" s="106"/>
      <c r="H172" s="106"/>
      <c r="I172" s="106"/>
      <c r="J172" s="106"/>
      <c r="K172" s="106"/>
      <c r="L172" s="106"/>
      <c r="M172" s="106"/>
      <c r="N172" s="106"/>
      <c r="O172" s="106"/>
      <c r="P172" s="106"/>
      <c r="Q172" s="106"/>
      <c r="R172" s="106"/>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6"/>
      <c r="BC172" s="106"/>
      <c r="BD172" s="106"/>
      <c r="BE172" s="106"/>
      <c r="BF172" s="106"/>
      <c r="BG172" s="106"/>
      <c r="BH172" s="106"/>
      <c r="BI172" s="106"/>
      <c r="BJ172" s="106"/>
      <c r="BK172" s="106"/>
      <c r="BL172" s="106"/>
      <c r="BM172" s="106"/>
      <c r="BN172" s="106"/>
      <c r="BO172" s="106"/>
      <c r="BP172" s="106"/>
      <c r="BQ172" s="106"/>
      <c r="BR172" s="106"/>
      <c r="BS172" s="106"/>
      <c r="BT172" s="106"/>
      <c r="BU172" s="106"/>
      <c r="BV172" s="106"/>
      <c r="BW172" s="106"/>
      <c r="BX172" s="106"/>
      <c r="BY172" s="106"/>
      <c r="BZ172" s="106"/>
      <c r="CA172" s="106"/>
      <c r="CB172" s="106"/>
      <c r="CC172" s="106"/>
      <c r="CD172" s="106"/>
      <c r="CE172" s="106"/>
      <c r="CF172" s="106"/>
      <c r="CG172" s="106"/>
      <c r="CH172" s="106"/>
      <c r="CI172" s="106"/>
      <c r="CJ172" s="106"/>
      <c r="CK172" s="106"/>
      <c r="CL172" s="106"/>
      <c r="CM172" s="106"/>
      <c r="CN172" s="106"/>
      <c r="CO172" s="106"/>
      <c r="CP172" s="106"/>
      <c r="CQ172" s="106"/>
      <c r="CR172" s="106"/>
      <c r="CS172" s="106"/>
      <c r="CT172" s="106"/>
      <c r="CU172" s="106"/>
      <c r="CV172" s="106"/>
      <c r="CW172" s="106"/>
      <c r="CX172" s="106"/>
      <c r="CY172" s="106"/>
      <c r="CZ172" s="106"/>
      <c r="DA172" s="106"/>
      <c r="DB172" s="106"/>
      <c r="DC172" s="106"/>
      <c r="DD172" s="106"/>
      <c r="DE172" s="106"/>
      <c r="DF172" s="106"/>
      <c r="DG172" s="106"/>
      <c r="DH172" s="106"/>
      <c r="DI172" s="106"/>
      <c r="DJ172" s="106"/>
      <c r="DK172" s="106"/>
      <c r="DL172" s="106"/>
      <c r="DM172" s="106"/>
      <c r="DN172" s="106"/>
      <c r="DO172" s="106"/>
      <c r="DP172" s="106"/>
      <c r="DQ172" s="106"/>
      <c r="DR172" s="106"/>
      <c r="DS172" s="106"/>
      <c r="DT172" s="106"/>
      <c r="DU172" s="106"/>
      <c r="DV172" s="106"/>
      <c r="DW172" s="106"/>
      <c r="DX172" s="106"/>
      <c r="DY172" s="106"/>
      <c r="DZ172" s="106"/>
      <c r="EA172" s="106"/>
      <c r="EB172" s="106"/>
      <c r="EC172" s="106"/>
      <c r="ED172" s="106"/>
      <c r="EE172" s="106"/>
      <c r="EF172" s="106"/>
      <c r="EG172" s="106"/>
      <c r="EH172" s="106"/>
      <c r="EI172" s="106"/>
      <c r="EJ172" s="106"/>
      <c r="EK172" s="106"/>
      <c r="EL172" s="106"/>
      <c r="EM172" s="106"/>
      <c r="EN172" s="106"/>
      <c r="EO172" s="106"/>
      <c r="EP172" s="106"/>
      <c r="EQ172" s="106"/>
      <c r="ER172" s="106"/>
      <c r="ES172" s="106"/>
      <c r="ET172" s="106"/>
      <c r="EU172" s="106"/>
      <c r="EV172" s="106"/>
      <c r="EW172" s="106"/>
      <c r="EX172" s="106"/>
      <c r="EY172" s="106"/>
      <c r="EZ172" s="106"/>
      <c r="FA172" s="106"/>
      <c r="FB172" s="106"/>
      <c r="FC172" s="106"/>
      <c r="FD172" s="106"/>
      <c r="FE172" s="106"/>
      <c r="FF172" s="106"/>
      <c r="FG172" s="106"/>
      <c r="FH172" s="106"/>
      <c r="FI172" s="106"/>
      <c r="FJ172" s="106"/>
      <c r="FK172" s="106"/>
      <c r="FL172" s="106"/>
      <c r="FM172" s="106"/>
      <c r="FN172" s="106"/>
      <c r="FO172" s="106"/>
      <c r="FP172" s="106"/>
      <c r="FQ172" s="106"/>
    </row>
    <row r="173" spans="1:173" x14ac:dyDescent="0.2">
      <c r="A173" s="106"/>
      <c r="B173" s="106"/>
      <c r="C173" s="106"/>
      <c r="D173" s="106"/>
      <c r="E173" s="106"/>
      <c r="F173" s="106"/>
      <c r="G173" s="106"/>
      <c r="H173" s="106"/>
      <c r="I173" s="106"/>
      <c r="J173" s="106"/>
      <c r="K173" s="106"/>
      <c r="L173" s="106"/>
      <c r="M173" s="106"/>
      <c r="N173" s="106"/>
      <c r="O173" s="106"/>
      <c r="P173" s="106"/>
      <c r="Q173" s="106"/>
      <c r="R173" s="106"/>
      <c r="S173" s="106"/>
      <c r="T173" s="106"/>
      <c r="U173" s="106"/>
      <c r="V173" s="106"/>
      <c r="W173" s="106"/>
      <c r="X173" s="106"/>
      <c r="Y173" s="106"/>
      <c r="Z173" s="106"/>
      <c r="AA173" s="106"/>
      <c r="AB173" s="106"/>
      <c r="AC173" s="106"/>
      <c r="AD173" s="106"/>
      <c r="AE173" s="106"/>
      <c r="AF173" s="106"/>
      <c r="AG173" s="106"/>
      <c r="AH173" s="106"/>
      <c r="AI173" s="106"/>
      <c r="AJ173" s="106"/>
      <c r="AK173" s="106"/>
      <c r="AL173" s="106"/>
      <c r="AM173" s="106"/>
      <c r="AN173" s="106"/>
      <c r="AO173" s="106"/>
      <c r="AP173" s="106"/>
      <c r="AQ173" s="106"/>
      <c r="AR173" s="106"/>
      <c r="AS173" s="106"/>
      <c r="AT173" s="106"/>
      <c r="AU173" s="106"/>
      <c r="AV173" s="106"/>
      <c r="AW173" s="106"/>
      <c r="AX173" s="106"/>
      <c r="AY173" s="106"/>
      <c r="AZ173" s="106"/>
      <c r="BA173" s="106"/>
      <c r="BB173" s="106"/>
      <c r="BC173" s="106"/>
      <c r="BD173" s="106"/>
      <c r="BE173" s="106"/>
      <c r="BF173" s="106"/>
      <c r="BG173" s="106"/>
      <c r="BH173" s="106"/>
      <c r="BI173" s="106"/>
      <c r="BJ173" s="106"/>
      <c r="BK173" s="106"/>
      <c r="BL173" s="106"/>
      <c r="BM173" s="106"/>
      <c r="BN173" s="106"/>
      <c r="BO173" s="106"/>
      <c r="BP173" s="106"/>
      <c r="BQ173" s="106"/>
      <c r="BR173" s="106"/>
      <c r="BS173" s="106"/>
      <c r="BT173" s="106"/>
      <c r="BU173" s="106"/>
      <c r="BV173" s="106"/>
      <c r="BW173" s="106"/>
      <c r="BX173" s="106"/>
      <c r="BY173" s="106"/>
      <c r="BZ173" s="106"/>
      <c r="CA173" s="106"/>
      <c r="CB173" s="106"/>
      <c r="CC173" s="106"/>
      <c r="CD173" s="106"/>
      <c r="CE173" s="106"/>
      <c r="CF173" s="106"/>
      <c r="CG173" s="106"/>
      <c r="CH173" s="106"/>
      <c r="CI173" s="106"/>
      <c r="CJ173" s="106"/>
      <c r="CK173" s="106"/>
      <c r="CL173" s="106"/>
      <c r="CM173" s="106"/>
      <c r="CN173" s="106"/>
      <c r="CO173" s="106"/>
      <c r="CP173" s="106"/>
      <c r="CQ173" s="106"/>
      <c r="CR173" s="106"/>
      <c r="CS173" s="106"/>
      <c r="CT173" s="106"/>
      <c r="CU173" s="106"/>
      <c r="CV173" s="106"/>
      <c r="CW173" s="106"/>
      <c r="CX173" s="106"/>
      <c r="CY173" s="106"/>
      <c r="CZ173" s="106"/>
      <c r="DA173" s="106"/>
      <c r="DB173" s="106"/>
      <c r="DC173" s="106"/>
      <c r="DD173" s="106"/>
      <c r="DE173" s="106"/>
      <c r="DF173" s="106"/>
      <c r="DG173" s="106"/>
      <c r="DH173" s="106"/>
      <c r="DI173" s="106"/>
      <c r="DJ173" s="106"/>
      <c r="DK173" s="106"/>
      <c r="DL173" s="106"/>
      <c r="DM173" s="106"/>
      <c r="DN173" s="106"/>
      <c r="DO173" s="106"/>
      <c r="DP173" s="106"/>
      <c r="DQ173" s="106"/>
      <c r="DR173" s="106"/>
      <c r="DS173" s="106"/>
      <c r="DT173" s="106"/>
      <c r="DU173" s="106"/>
      <c r="DV173" s="106"/>
      <c r="DW173" s="106"/>
      <c r="DX173" s="106"/>
      <c r="DY173" s="106"/>
      <c r="DZ173" s="106"/>
      <c r="EA173" s="106"/>
      <c r="EB173" s="106"/>
      <c r="EC173" s="106"/>
      <c r="ED173" s="106"/>
      <c r="EE173" s="106"/>
      <c r="EF173" s="106"/>
      <c r="EG173" s="106"/>
      <c r="EH173" s="106"/>
      <c r="EI173" s="106"/>
      <c r="EJ173" s="106"/>
      <c r="EK173" s="106"/>
      <c r="EL173" s="106"/>
      <c r="EM173" s="106"/>
      <c r="EN173" s="106"/>
      <c r="EO173" s="106"/>
      <c r="EP173" s="106"/>
      <c r="EQ173" s="106"/>
      <c r="ER173" s="106"/>
      <c r="ES173" s="106"/>
      <c r="ET173" s="106"/>
      <c r="EU173" s="106"/>
      <c r="EV173" s="106"/>
      <c r="EW173" s="106"/>
      <c r="EX173" s="106"/>
      <c r="EY173" s="106"/>
      <c r="EZ173" s="106"/>
      <c r="FA173" s="106"/>
      <c r="FB173" s="106"/>
      <c r="FC173" s="106"/>
      <c r="FD173" s="106"/>
      <c r="FE173" s="106"/>
      <c r="FF173" s="106"/>
      <c r="FG173" s="106"/>
      <c r="FH173" s="106"/>
      <c r="FI173" s="106"/>
      <c r="FJ173" s="106"/>
      <c r="FK173" s="106"/>
      <c r="FL173" s="106"/>
      <c r="FM173" s="106"/>
      <c r="FN173" s="106"/>
      <c r="FO173" s="106"/>
      <c r="FP173" s="106"/>
      <c r="FQ173" s="106"/>
    </row>
    <row r="174" spans="1:173" x14ac:dyDescent="0.2">
      <c r="A174" s="106"/>
      <c r="B174" s="106"/>
      <c r="C174" s="106"/>
      <c r="D174" s="106"/>
      <c r="E174" s="106"/>
      <c r="F174" s="106"/>
      <c r="G174" s="106"/>
      <c r="H174" s="106"/>
      <c r="I174" s="106"/>
      <c r="J174" s="106"/>
      <c r="K174" s="106"/>
      <c r="L174" s="106"/>
      <c r="M174" s="106"/>
      <c r="N174" s="106"/>
      <c r="O174" s="106"/>
      <c r="P174" s="106"/>
      <c r="Q174" s="106"/>
      <c r="R174" s="106"/>
      <c r="S174" s="106"/>
      <c r="T174" s="106"/>
      <c r="U174" s="106"/>
      <c r="V174" s="106"/>
      <c r="W174" s="106"/>
      <c r="X174" s="106"/>
      <c r="Y174" s="106"/>
      <c r="Z174" s="106"/>
      <c r="AA174" s="106"/>
      <c r="AB174" s="106"/>
      <c r="AC174" s="106"/>
      <c r="AD174" s="106"/>
      <c r="AE174" s="106"/>
      <c r="AF174" s="106"/>
      <c r="AG174" s="106"/>
      <c r="AH174" s="106"/>
      <c r="AI174" s="106"/>
      <c r="AJ174" s="106"/>
      <c r="AK174" s="106"/>
      <c r="AL174" s="106"/>
      <c r="AM174" s="106"/>
      <c r="AN174" s="106"/>
      <c r="AO174" s="106"/>
      <c r="AP174" s="106"/>
      <c r="AQ174" s="106"/>
      <c r="AR174" s="106"/>
      <c r="AS174" s="106"/>
      <c r="AT174" s="106"/>
      <c r="AU174" s="106"/>
      <c r="AV174" s="106"/>
      <c r="AW174" s="106"/>
      <c r="AX174" s="106"/>
      <c r="AY174" s="106"/>
      <c r="AZ174" s="106"/>
      <c r="BA174" s="106"/>
      <c r="BB174" s="106"/>
      <c r="BC174" s="106"/>
      <c r="BD174" s="106"/>
      <c r="BE174" s="106"/>
      <c r="BF174" s="106"/>
      <c r="BG174" s="106"/>
      <c r="BH174" s="106"/>
      <c r="BI174" s="106"/>
      <c r="BJ174" s="106"/>
      <c r="BK174" s="106"/>
      <c r="BL174" s="106"/>
      <c r="BM174" s="106"/>
      <c r="BN174" s="106"/>
      <c r="BO174" s="106"/>
      <c r="BP174" s="106"/>
      <c r="BQ174" s="106"/>
      <c r="BR174" s="106"/>
      <c r="BS174" s="106"/>
      <c r="BT174" s="106"/>
      <c r="BU174" s="106"/>
      <c r="BV174" s="106"/>
      <c r="BW174" s="106"/>
      <c r="BX174" s="106"/>
      <c r="BY174" s="106"/>
      <c r="BZ174" s="106"/>
      <c r="CA174" s="106"/>
      <c r="CB174" s="106"/>
      <c r="CC174" s="106"/>
      <c r="CD174" s="106"/>
      <c r="CE174" s="106"/>
      <c r="CF174" s="106"/>
      <c r="CG174" s="106"/>
      <c r="CH174" s="106"/>
      <c r="CI174" s="106"/>
      <c r="CJ174" s="106"/>
      <c r="CK174" s="106"/>
      <c r="CL174" s="106"/>
      <c r="CM174" s="106"/>
      <c r="CN174" s="106"/>
      <c r="CO174" s="106"/>
      <c r="CP174" s="106"/>
      <c r="CQ174" s="106"/>
      <c r="CR174" s="106"/>
      <c r="CS174" s="106"/>
      <c r="CT174" s="106"/>
      <c r="CU174" s="106"/>
      <c r="CV174" s="106"/>
      <c r="CW174" s="106"/>
      <c r="CX174" s="106"/>
      <c r="CY174" s="106"/>
      <c r="CZ174" s="106"/>
      <c r="DA174" s="106"/>
      <c r="DB174" s="106"/>
      <c r="DC174" s="106"/>
      <c r="DD174" s="106"/>
      <c r="DE174" s="106"/>
      <c r="DF174" s="106"/>
      <c r="DG174" s="106"/>
      <c r="DH174" s="106"/>
      <c r="DI174" s="106"/>
      <c r="DJ174" s="106"/>
      <c r="DK174" s="106"/>
      <c r="DL174" s="106"/>
      <c r="DM174" s="106"/>
      <c r="DN174" s="106"/>
      <c r="DO174" s="106"/>
      <c r="DP174" s="106"/>
      <c r="DQ174" s="106"/>
      <c r="DR174" s="106"/>
      <c r="DS174" s="106"/>
      <c r="DT174" s="106"/>
      <c r="DU174" s="106"/>
      <c r="DV174" s="106"/>
      <c r="DW174" s="106"/>
      <c r="DX174" s="106"/>
      <c r="DY174" s="106"/>
      <c r="DZ174" s="106"/>
      <c r="EA174" s="106"/>
      <c r="EB174" s="106"/>
      <c r="EC174" s="106"/>
      <c r="ED174" s="106"/>
      <c r="EE174" s="106"/>
      <c r="EF174" s="106"/>
      <c r="EG174" s="106"/>
      <c r="EH174" s="106"/>
      <c r="EI174" s="106"/>
      <c r="EJ174" s="106"/>
      <c r="EK174" s="106"/>
      <c r="EL174" s="106"/>
      <c r="EM174" s="106"/>
      <c r="EN174" s="106"/>
      <c r="EO174" s="106"/>
      <c r="EP174" s="106"/>
      <c r="EQ174" s="106"/>
      <c r="ER174" s="106"/>
      <c r="ES174" s="106"/>
      <c r="ET174" s="106"/>
      <c r="EU174" s="106"/>
      <c r="EV174" s="106"/>
      <c r="EW174" s="106"/>
      <c r="EX174" s="106"/>
      <c r="EY174" s="106"/>
      <c r="EZ174" s="106"/>
      <c r="FA174" s="106"/>
      <c r="FB174" s="106"/>
      <c r="FC174" s="106"/>
      <c r="FD174" s="106"/>
      <c r="FE174" s="106"/>
      <c r="FF174" s="106"/>
      <c r="FG174" s="106"/>
      <c r="FH174" s="106"/>
      <c r="FI174" s="106"/>
      <c r="FJ174" s="106"/>
      <c r="FK174" s="106"/>
      <c r="FL174" s="106"/>
      <c r="FM174" s="106"/>
      <c r="FN174" s="106"/>
      <c r="FO174" s="106"/>
      <c r="FP174" s="106"/>
      <c r="FQ174" s="106"/>
    </row>
    <row r="175" spans="1:173" x14ac:dyDescent="0.2">
      <c r="A175" s="106"/>
      <c r="B175" s="106"/>
      <c r="C175" s="106"/>
      <c r="D175" s="106"/>
      <c r="E175" s="106"/>
      <c r="F175" s="106"/>
      <c r="G175" s="106"/>
      <c r="H175" s="106"/>
      <c r="I175" s="106"/>
      <c r="J175" s="106"/>
      <c r="K175" s="106"/>
      <c r="L175" s="106"/>
      <c r="M175" s="106"/>
      <c r="N175" s="106"/>
      <c r="O175" s="106"/>
      <c r="P175" s="106"/>
      <c r="Q175" s="106"/>
      <c r="R175" s="106"/>
      <c r="S175" s="106"/>
      <c r="T175" s="106"/>
      <c r="U175" s="106"/>
      <c r="V175" s="106"/>
      <c r="W175" s="106"/>
      <c r="X175" s="106"/>
      <c r="Y175" s="106"/>
      <c r="Z175" s="106"/>
      <c r="AA175" s="106"/>
      <c r="AB175" s="106"/>
      <c r="AC175" s="106"/>
      <c r="AD175" s="106"/>
      <c r="AE175" s="106"/>
      <c r="AF175" s="106"/>
      <c r="AG175" s="106"/>
      <c r="AH175" s="106"/>
      <c r="AI175" s="106"/>
      <c r="AJ175" s="106"/>
      <c r="AK175" s="106"/>
      <c r="AL175" s="106"/>
      <c r="AM175" s="106"/>
      <c r="AN175" s="106"/>
      <c r="AO175" s="106"/>
      <c r="AP175" s="106"/>
      <c r="AQ175" s="106"/>
      <c r="AR175" s="106"/>
      <c r="AS175" s="106"/>
      <c r="AT175" s="106"/>
      <c r="AU175" s="106"/>
      <c r="AV175" s="106"/>
      <c r="AW175" s="106"/>
      <c r="AX175" s="106"/>
      <c r="AY175" s="106"/>
      <c r="AZ175" s="106"/>
      <c r="BA175" s="106"/>
      <c r="BB175" s="106"/>
      <c r="BC175" s="106"/>
      <c r="BD175" s="106"/>
      <c r="BE175" s="106"/>
      <c r="BF175" s="106"/>
      <c r="BG175" s="106"/>
      <c r="BH175" s="106"/>
      <c r="BI175" s="106"/>
      <c r="BJ175" s="106"/>
      <c r="BK175" s="106"/>
      <c r="BL175" s="106"/>
      <c r="BM175" s="106"/>
      <c r="BN175" s="106"/>
      <c r="BO175" s="106"/>
      <c r="BP175" s="106"/>
      <c r="BQ175" s="106"/>
      <c r="BR175" s="106"/>
      <c r="BS175" s="106"/>
      <c r="BT175" s="106"/>
      <c r="BU175" s="106"/>
      <c r="BV175" s="106"/>
      <c r="BW175" s="106"/>
      <c r="BX175" s="106"/>
      <c r="BY175" s="106"/>
      <c r="BZ175" s="106"/>
      <c r="CA175" s="106"/>
      <c r="CB175" s="106"/>
      <c r="CC175" s="106"/>
      <c r="CD175" s="106"/>
      <c r="CE175" s="106"/>
      <c r="CF175" s="106"/>
      <c r="CG175" s="106"/>
      <c r="CH175" s="106"/>
      <c r="CI175" s="106"/>
      <c r="CJ175" s="106"/>
      <c r="CK175" s="106"/>
      <c r="CL175" s="106"/>
      <c r="CM175" s="106"/>
      <c r="CN175" s="106"/>
      <c r="CO175" s="106"/>
      <c r="CP175" s="106"/>
      <c r="CQ175" s="106"/>
      <c r="CR175" s="106"/>
      <c r="CS175" s="106"/>
      <c r="CT175" s="106"/>
      <c r="CU175" s="106"/>
      <c r="CV175" s="106"/>
      <c r="CW175" s="106"/>
      <c r="CX175" s="106"/>
      <c r="CY175" s="106"/>
      <c r="CZ175" s="106"/>
      <c r="DA175" s="106"/>
      <c r="DB175" s="106"/>
      <c r="DC175" s="106"/>
      <c r="DD175" s="106"/>
      <c r="DE175" s="106"/>
      <c r="DF175" s="106"/>
      <c r="DG175" s="106"/>
      <c r="DH175" s="106"/>
      <c r="DI175" s="106"/>
      <c r="DJ175" s="106"/>
      <c r="DK175" s="106"/>
      <c r="DL175" s="106"/>
      <c r="DM175" s="106"/>
      <c r="DN175" s="106"/>
      <c r="DO175" s="106"/>
      <c r="DP175" s="106"/>
      <c r="DQ175" s="106"/>
      <c r="DR175" s="106"/>
      <c r="DS175" s="106"/>
      <c r="DT175" s="106"/>
      <c r="DU175" s="106"/>
      <c r="DV175" s="106"/>
      <c r="DW175" s="106"/>
      <c r="DX175" s="106"/>
      <c r="DY175" s="106"/>
      <c r="DZ175" s="106"/>
      <c r="EA175" s="106"/>
      <c r="EB175" s="106"/>
      <c r="EC175" s="106"/>
      <c r="ED175" s="106"/>
      <c r="EE175" s="106"/>
      <c r="EF175" s="106"/>
      <c r="EG175" s="106"/>
      <c r="EH175" s="106"/>
      <c r="EI175" s="106"/>
      <c r="EJ175" s="106"/>
      <c r="EK175" s="106"/>
      <c r="EL175" s="106"/>
      <c r="EM175" s="106"/>
      <c r="EN175" s="106"/>
      <c r="EO175" s="106"/>
      <c r="EP175" s="106"/>
      <c r="EQ175" s="106"/>
      <c r="ER175" s="106"/>
      <c r="ES175" s="106"/>
      <c r="ET175" s="106"/>
      <c r="EU175" s="106"/>
      <c r="EV175" s="106"/>
      <c r="EW175" s="106"/>
      <c r="EX175" s="106"/>
      <c r="EY175" s="106"/>
      <c r="EZ175" s="106"/>
      <c r="FA175" s="106"/>
      <c r="FB175" s="106"/>
      <c r="FC175" s="106"/>
      <c r="FD175" s="106"/>
      <c r="FE175" s="106"/>
      <c r="FF175" s="106"/>
      <c r="FG175" s="106"/>
      <c r="FH175" s="106"/>
      <c r="FI175" s="106"/>
      <c r="FJ175" s="106"/>
      <c r="FK175" s="106"/>
      <c r="FL175" s="106"/>
      <c r="FM175" s="106"/>
      <c r="FN175" s="106"/>
      <c r="FO175" s="106"/>
      <c r="FP175" s="106"/>
      <c r="FQ175" s="106"/>
    </row>
    <row r="176" spans="1:173" x14ac:dyDescent="0.2">
      <c r="A176" s="106"/>
      <c r="B176" s="106"/>
      <c r="C176" s="106"/>
      <c r="D176" s="106"/>
      <c r="E176" s="106"/>
      <c r="F176" s="106"/>
      <c r="G176" s="106"/>
      <c r="H176" s="106"/>
      <c r="I176" s="106"/>
      <c r="J176" s="106"/>
      <c r="K176" s="106"/>
      <c r="L176" s="106"/>
      <c r="M176" s="106"/>
      <c r="N176" s="106"/>
      <c r="O176" s="106"/>
      <c r="P176" s="106"/>
      <c r="Q176" s="106"/>
      <c r="R176" s="106"/>
      <c r="S176" s="106"/>
      <c r="T176" s="106"/>
      <c r="U176" s="106"/>
      <c r="V176" s="106"/>
      <c r="W176" s="106"/>
      <c r="X176" s="106"/>
      <c r="Y176" s="106"/>
      <c r="Z176" s="106"/>
      <c r="AA176" s="106"/>
      <c r="AB176" s="106"/>
      <c r="AC176" s="106"/>
      <c r="AD176" s="106"/>
      <c r="AE176" s="106"/>
      <c r="AF176" s="106"/>
      <c r="AG176" s="106"/>
      <c r="AH176" s="106"/>
      <c r="AI176" s="106"/>
      <c r="AJ176" s="106"/>
      <c r="AK176" s="106"/>
      <c r="AL176" s="106"/>
      <c r="AM176" s="106"/>
      <c r="AN176" s="106"/>
      <c r="AO176" s="106"/>
      <c r="AP176" s="106"/>
      <c r="AQ176" s="106"/>
      <c r="AR176" s="106"/>
      <c r="AS176" s="106"/>
      <c r="AT176" s="106"/>
      <c r="AU176" s="106"/>
      <c r="AV176" s="106"/>
      <c r="AW176" s="106"/>
      <c r="AX176" s="106"/>
      <c r="AY176" s="106"/>
      <c r="AZ176" s="106"/>
      <c r="BA176" s="106"/>
      <c r="BB176" s="106"/>
      <c r="BC176" s="106"/>
      <c r="BD176" s="106"/>
      <c r="BE176" s="106"/>
      <c r="BF176" s="106"/>
      <c r="BG176" s="106"/>
      <c r="BH176" s="106"/>
      <c r="BI176" s="106"/>
      <c r="BJ176" s="106"/>
      <c r="BK176" s="106"/>
      <c r="BL176" s="106"/>
      <c r="BM176" s="106"/>
      <c r="BN176" s="106"/>
      <c r="BO176" s="106"/>
      <c r="BP176" s="106"/>
      <c r="BQ176" s="106"/>
      <c r="BR176" s="106"/>
      <c r="BS176" s="106"/>
      <c r="BT176" s="106"/>
      <c r="BU176" s="106"/>
      <c r="BV176" s="106"/>
      <c r="BW176" s="106"/>
      <c r="BX176" s="106"/>
      <c r="BY176" s="106"/>
      <c r="BZ176" s="106"/>
      <c r="CA176" s="106"/>
      <c r="CB176" s="106"/>
      <c r="CC176" s="106"/>
      <c r="CD176" s="106"/>
      <c r="CE176" s="106"/>
      <c r="CF176" s="106"/>
      <c r="CG176" s="106"/>
      <c r="CH176" s="106"/>
      <c r="CI176" s="106"/>
      <c r="CJ176" s="106"/>
      <c r="CK176" s="106"/>
      <c r="CL176" s="106"/>
      <c r="CM176" s="106"/>
      <c r="CN176" s="106"/>
      <c r="CO176" s="106"/>
      <c r="CP176" s="106"/>
      <c r="CQ176" s="106"/>
      <c r="CR176" s="106"/>
      <c r="CS176" s="106"/>
      <c r="CT176" s="106"/>
      <c r="CU176" s="106"/>
      <c r="CV176" s="106"/>
      <c r="CW176" s="106"/>
      <c r="CX176" s="106"/>
      <c r="CY176" s="106"/>
      <c r="CZ176" s="106"/>
      <c r="DA176" s="106"/>
      <c r="DB176" s="106"/>
      <c r="DC176" s="106"/>
      <c r="DD176" s="106"/>
      <c r="DE176" s="106"/>
      <c r="DF176" s="106"/>
      <c r="DG176" s="106"/>
      <c r="DH176" s="106"/>
      <c r="DI176" s="106"/>
      <c r="DJ176" s="106"/>
      <c r="DK176" s="106"/>
      <c r="DL176" s="106"/>
      <c r="DM176" s="106"/>
      <c r="DN176" s="106"/>
      <c r="DO176" s="106"/>
      <c r="DP176" s="106"/>
      <c r="DQ176" s="106"/>
      <c r="DR176" s="106"/>
      <c r="DS176" s="106"/>
      <c r="DT176" s="106"/>
      <c r="DU176" s="106"/>
      <c r="DV176" s="106"/>
      <c r="DW176" s="106"/>
      <c r="DX176" s="106"/>
      <c r="DY176" s="106"/>
      <c r="DZ176" s="106"/>
      <c r="EA176" s="106"/>
      <c r="EB176" s="106"/>
      <c r="EC176" s="106"/>
      <c r="ED176" s="106"/>
      <c r="EE176" s="106"/>
      <c r="EF176" s="106"/>
      <c r="EG176" s="106"/>
      <c r="EH176" s="106"/>
      <c r="EI176" s="106"/>
      <c r="EJ176" s="106"/>
      <c r="EK176" s="106"/>
      <c r="EL176" s="106"/>
      <c r="EM176" s="106"/>
      <c r="EN176" s="106"/>
      <c r="EO176" s="106"/>
      <c r="EP176" s="106"/>
      <c r="EQ176" s="106"/>
      <c r="ER176" s="106"/>
      <c r="ES176" s="106"/>
      <c r="ET176" s="106"/>
      <c r="EU176" s="106"/>
      <c r="EV176" s="106"/>
      <c r="EW176" s="106"/>
      <c r="EX176" s="106"/>
      <c r="EY176" s="106"/>
      <c r="EZ176" s="106"/>
      <c r="FA176" s="106"/>
      <c r="FB176" s="106"/>
      <c r="FC176" s="106"/>
      <c r="FD176" s="106"/>
      <c r="FE176" s="106"/>
      <c r="FF176" s="106"/>
      <c r="FG176" s="106"/>
      <c r="FH176" s="106"/>
      <c r="FI176" s="106"/>
      <c r="FJ176" s="106"/>
      <c r="FK176" s="106"/>
      <c r="FL176" s="106"/>
      <c r="FM176" s="106"/>
      <c r="FN176" s="106"/>
      <c r="FO176" s="106"/>
      <c r="FP176" s="106"/>
      <c r="FQ176" s="106"/>
    </row>
    <row r="177" spans="1:173" x14ac:dyDescent="0.2">
      <c r="A177" s="106"/>
      <c r="B177" s="106"/>
      <c r="C177" s="106"/>
      <c r="D177" s="106"/>
      <c r="E177" s="106"/>
      <c r="F177" s="106"/>
      <c r="G177" s="106"/>
      <c r="H177" s="106"/>
      <c r="I177" s="106"/>
      <c r="J177" s="106"/>
      <c r="K177" s="106"/>
      <c r="L177" s="106"/>
      <c r="M177" s="106"/>
      <c r="N177" s="106"/>
      <c r="O177" s="106"/>
      <c r="P177" s="106"/>
      <c r="Q177" s="106"/>
      <c r="R177" s="106"/>
      <c r="S177" s="106"/>
      <c r="T177" s="106"/>
      <c r="U177" s="106"/>
      <c r="V177" s="106"/>
      <c r="W177" s="106"/>
      <c r="X177" s="106"/>
      <c r="Y177" s="106"/>
      <c r="Z177" s="106"/>
      <c r="AA177" s="106"/>
      <c r="AB177" s="106"/>
      <c r="AC177" s="106"/>
      <c r="AD177" s="106"/>
      <c r="AE177" s="106"/>
      <c r="AF177" s="106"/>
      <c r="AG177" s="106"/>
      <c r="AH177" s="106"/>
      <c r="AI177" s="106"/>
      <c r="AJ177" s="106"/>
      <c r="AK177" s="106"/>
      <c r="AL177" s="106"/>
      <c r="AM177" s="106"/>
      <c r="AN177" s="106"/>
      <c r="AO177" s="106"/>
      <c r="AP177" s="106"/>
      <c r="AQ177" s="106"/>
      <c r="AR177" s="106"/>
      <c r="AS177" s="106"/>
      <c r="AT177" s="106"/>
      <c r="AU177" s="106"/>
      <c r="AV177" s="106"/>
      <c r="AW177" s="106"/>
      <c r="AX177" s="106"/>
      <c r="AY177" s="106"/>
      <c r="AZ177" s="106"/>
      <c r="BA177" s="106"/>
      <c r="BB177" s="106"/>
      <c r="BC177" s="106"/>
      <c r="BD177" s="106"/>
      <c r="BE177" s="106"/>
      <c r="BF177" s="106"/>
      <c r="BG177" s="106"/>
      <c r="BH177" s="106"/>
      <c r="BI177" s="106"/>
      <c r="BJ177" s="106"/>
      <c r="BK177" s="106"/>
      <c r="BL177" s="106"/>
      <c r="BM177" s="106"/>
      <c r="BN177" s="106"/>
      <c r="BO177" s="106"/>
      <c r="BP177" s="106"/>
      <c r="BQ177" s="106"/>
      <c r="BR177" s="106"/>
      <c r="BS177" s="106"/>
      <c r="BT177" s="106"/>
      <c r="BU177" s="106"/>
      <c r="BV177" s="106"/>
      <c r="BW177" s="106"/>
      <c r="BX177" s="106"/>
      <c r="BY177" s="106"/>
      <c r="BZ177" s="106"/>
      <c r="CA177" s="106"/>
      <c r="CB177" s="106"/>
      <c r="CC177" s="106"/>
      <c r="CD177" s="106"/>
      <c r="CE177" s="106"/>
      <c r="CF177" s="106"/>
      <c r="CG177" s="106"/>
      <c r="CH177" s="106"/>
      <c r="CI177" s="106"/>
      <c r="CJ177" s="106"/>
      <c r="CK177" s="106"/>
      <c r="CL177" s="106"/>
      <c r="CM177" s="106"/>
      <c r="CN177" s="106"/>
      <c r="CO177" s="106"/>
      <c r="CP177" s="106"/>
      <c r="CQ177" s="106"/>
      <c r="CR177" s="106"/>
      <c r="CS177" s="106"/>
      <c r="CT177" s="106"/>
      <c r="CU177" s="106"/>
      <c r="CV177" s="106"/>
      <c r="CW177" s="106"/>
      <c r="CX177" s="106"/>
      <c r="CY177" s="106"/>
      <c r="CZ177" s="106"/>
      <c r="DA177" s="106"/>
      <c r="DB177" s="106"/>
      <c r="DC177" s="106"/>
      <c r="DD177" s="106"/>
      <c r="DE177" s="106"/>
      <c r="DF177" s="106"/>
      <c r="DG177" s="106"/>
      <c r="DH177" s="106"/>
      <c r="DI177" s="106"/>
      <c r="DJ177" s="106"/>
      <c r="DK177" s="106"/>
      <c r="DL177" s="106"/>
      <c r="DM177" s="106"/>
      <c r="DN177" s="106"/>
      <c r="DO177" s="106"/>
      <c r="DP177" s="106"/>
      <c r="DQ177" s="106"/>
      <c r="DR177" s="106"/>
      <c r="DS177" s="106"/>
      <c r="DT177" s="106"/>
      <c r="DU177" s="106"/>
      <c r="DV177" s="106"/>
      <c r="DW177" s="106"/>
      <c r="DX177" s="106"/>
      <c r="DY177" s="106"/>
      <c r="DZ177" s="106"/>
      <c r="EA177" s="106"/>
      <c r="EB177" s="106"/>
      <c r="EC177" s="106"/>
      <c r="ED177" s="106"/>
      <c r="EE177" s="106"/>
      <c r="EF177" s="106"/>
      <c r="EG177" s="106"/>
      <c r="EH177" s="106"/>
      <c r="EI177" s="106"/>
      <c r="EJ177" s="106"/>
      <c r="EK177" s="106"/>
      <c r="EL177" s="106"/>
      <c r="EM177" s="106"/>
      <c r="EN177" s="106"/>
      <c r="EO177" s="106"/>
      <c r="EP177" s="106"/>
      <c r="EQ177" s="106"/>
      <c r="ER177" s="106"/>
      <c r="ES177" s="106"/>
      <c r="ET177" s="106"/>
      <c r="EU177" s="106"/>
      <c r="EV177" s="106"/>
      <c r="EW177" s="106"/>
      <c r="EX177" s="106"/>
      <c r="EY177" s="106"/>
      <c r="EZ177" s="106"/>
      <c r="FA177" s="106"/>
      <c r="FB177" s="106"/>
      <c r="FC177" s="106"/>
      <c r="FD177" s="106"/>
      <c r="FE177" s="106"/>
      <c r="FF177" s="106"/>
      <c r="FG177" s="106"/>
      <c r="FH177" s="106"/>
      <c r="FI177" s="106"/>
      <c r="FJ177" s="106"/>
      <c r="FK177" s="106"/>
      <c r="FL177" s="106"/>
      <c r="FM177" s="106"/>
      <c r="FN177" s="106"/>
      <c r="FO177" s="106"/>
      <c r="FP177" s="106"/>
      <c r="FQ177" s="106"/>
    </row>
    <row r="178" spans="1:173" x14ac:dyDescent="0.2">
      <c r="A178" s="106"/>
      <c r="B178" s="106"/>
      <c r="C178" s="106"/>
      <c r="D178" s="106"/>
      <c r="E178" s="106"/>
      <c r="F178" s="106"/>
      <c r="G178" s="106"/>
      <c r="H178" s="106"/>
      <c r="I178" s="106"/>
      <c r="J178" s="106"/>
      <c r="K178" s="106"/>
      <c r="L178" s="106"/>
      <c r="M178" s="106"/>
      <c r="N178" s="106"/>
      <c r="O178" s="106"/>
      <c r="P178" s="106"/>
      <c r="Q178" s="106"/>
      <c r="R178" s="106"/>
      <c r="S178" s="106"/>
      <c r="T178" s="106"/>
      <c r="U178" s="106"/>
      <c r="V178" s="106"/>
      <c r="W178" s="106"/>
      <c r="X178" s="106"/>
      <c r="Y178" s="106"/>
      <c r="Z178" s="106"/>
      <c r="AA178" s="106"/>
      <c r="AB178" s="106"/>
      <c r="AC178" s="106"/>
      <c r="AD178" s="106"/>
      <c r="AE178" s="106"/>
      <c r="AF178" s="106"/>
      <c r="AG178" s="106"/>
      <c r="AH178" s="106"/>
      <c r="AI178" s="106"/>
      <c r="AJ178" s="106"/>
      <c r="AK178" s="106"/>
      <c r="AL178" s="106"/>
      <c r="AM178" s="106"/>
      <c r="AN178" s="106"/>
      <c r="AO178" s="106"/>
      <c r="AP178" s="106"/>
      <c r="AQ178" s="106"/>
      <c r="AR178" s="106"/>
      <c r="AS178" s="106"/>
      <c r="AT178" s="106"/>
      <c r="AU178" s="106"/>
      <c r="AV178" s="106"/>
      <c r="AW178" s="106"/>
      <c r="AX178" s="106"/>
      <c r="AY178" s="106"/>
      <c r="AZ178" s="106"/>
      <c r="BA178" s="106"/>
      <c r="BB178" s="106"/>
      <c r="BC178" s="106"/>
      <c r="BD178" s="106"/>
      <c r="BE178" s="106"/>
      <c r="BF178" s="106"/>
      <c r="BG178" s="106"/>
      <c r="BH178" s="106"/>
      <c r="BI178" s="106"/>
      <c r="BJ178" s="106"/>
      <c r="BK178" s="106"/>
      <c r="BL178" s="106"/>
      <c r="BM178" s="106"/>
      <c r="BN178" s="106"/>
      <c r="BO178" s="106"/>
      <c r="BP178" s="106"/>
      <c r="BQ178" s="106"/>
      <c r="BR178" s="106"/>
      <c r="BS178" s="106"/>
      <c r="BT178" s="106"/>
      <c r="BU178" s="106"/>
      <c r="BV178" s="106"/>
      <c r="BW178" s="106"/>
      <c r="BX178" s="106"/>
      <c r="BY178" s="106"/>
      <c r="BZ178" s="106"/>
      <c r="CA178" s="106"/>
      <c r="CB178" s="106"/>
      <c r="CC178" s="106"/>
      <c r="CD178" s="106"/>
      <c r="CE178" s="106"/>
      <c r="CF178" s="106"/>
      <c r="CG178" s="106"/>
      <c r="CH178" s="106"/>
      <c r="CI178" s="106"/>
      <c r="CJ178" s="106"/>
      <c r="CK178" s="106"/>
      <c r="CL178" s="106"/>
      <c r="CM178" s="106"/>
      <c r="CN178" s="106"/>
      <c r="CO178" s="106"/>
      <c r="CP178" s="106"/>
      <c r="CQ178" s="106"/>
      <c r="CR178" s="106"/>
      <c r="CS178" s="106"/>
      <c r="CT178" s="106"/>
      <c r="CU178" s="106"/>
      <c r="CV178" s="106"/>
      <c r="CW178" s="106"/>
      <c r="CX178" s="106"/>
      <c r="CY178" s="106"/>
      <c r="CZ178" s="106"/>
      <c r="DA178" s="106"/>
      <c r="DB178" s="106"/>
      <c r="DC178" s="106"/>
      <c r="DD178" s="106"/>
      <c r="DE178" s="106"/>
      <c r="DF178" s="106"/>
      <c r="DG178" s="106"/>
      <c r="DH178" s="106"/>
      <c r="DI178" s="106"/>
      <c r="DJ178" s="106"/>
      <c r="DK178" s="106"/>
      <c r="DL178" s="106"/>
      <c r="DM178" s="106"/>
      <c r="DN178" s="106"/>
      <c r="DO178" s="106"/>
      <c r="DP178" s="106"/>
      <c r="DQ178" s="106"/>
      <c r="DR178" s="106"/>
      <c r="DS178" s="106"/>
      <c r="DT178" s="106"/>
      <c r="DU178" s="106"/>
      <c r="DV178" s="106"/>
      <c r="DW178" s="106"/>
      <c r="DX178" s="106"/>
      <c r="DY178" s="106"/>
      <c r="DZ178" s="106"/>
      <c r="EA178" s="106"/>
      <c r="EB178" s="106"/>
      <c r="EC178" s="106"/>
      <c r="ED178" s="106"/>
      <c r="EE178" s="106"/>
      <c r="EF178" s="106"/>
      <c r="EG178" s="106"/>
      <c r="EH178" s="106"/>
      <c r="EI178" s="106"/>
      <c r="EJ178" s="106"/>
      <c r="EK178" s="106"/>
      <c r="EL178" s="106"/>
      <c r="EM178" s="106"/>
      <c r="EN178" s="106"/>
      <c r="EO178" s="106"/>
      <c r="EP178" s="106"/>
      <c r="EQ178" s="106"/>
      <c r="ER178" s="106"/>
      <c r="ES178" s="106"/>
      <c r="ET178" s="106"/>
      <c r="EU178" s="106"/>
      <c r="EV178" s="106"/>
      <c r="EW178" s="106"/>
      <c r="EX178" s="106"/>
      <c r="EY178" s="106"/>
      <c r="EZ178" s="106"/>
      <c r="FA178" s="106"/>
      <c r="FB178" s="106"/>
      <c r="FC178" s="106"/>
      <c r="FD178" s="106"/>
      <c r="FE178" s="106"/>
      <c r="FF178" s="106"/>
      <c r="FG178" s="106"/>
      <c r="FH178" s="106"/>
      <c r="FI178" s="106"/>
      <c r="FJ178" s="106"/>
      <c r="FK178" s="106"/>
      <c r="FL178" s="106"/>
      <c r="FM178" s="106"/>
      <c r="FN178" s="106"/>
      <c r="FO178" s="106"/>
      <c r="FP178" s="106"/>
      <c r="FQ178" s="106"/>
    </row>
    <row r="179" spans="1:173" x14ac:dyDescent="0.2">
      <c r="A179" s="106"/>
      <c r="B179" s="106"/>
      <c r="C179" s="106"/>
      <c r="D179" s="106"/>
      <c r="E179" s="106"/>
      <c r="F179" s="106"/>
      <c r="G179" s="106"/>
      <c r="H179" s="106"/>
      <c r="I179" s="106"/>
      <c r="J179" s="106"/>
      <c r="K179" s="106"/>
      <c r="L179" s="106"/>
      <c r="M179" s="106"/>
      <c r="N179" s="106"/>
      <c r="O179" s="106"/>
      <c r="P179" s="106"/>
      <c r="Q179" s="106"/>
      <c r="R179" s="106"/>
      <c r="S179" s="106"/>
      <c r="T179" s="106"/>
      <c r="U179" s="106"/>
      <c r="V179" s="106"/>
      <c r="W179" s="106"/>
      <c r="X179" s="106"/>
      <c r="Y179" s="106"/>
      <c r="Z179" s="106"/>
      <c r="AA179" s="106"/>
      <c r="AB179" s="106"/>
      <c r="AC179" s="106"/>
      <c r="AD179" s="106"/>
      <c r="AE179" s="106"/>
      <c r="AF179" s="106"/>
      <c r="AG179" s="106"/>
      <c r="AH179" s="106"/>
      <c r="AI179" s="106"/>
      <c r="AJ179" s="106"/>
      <c r="AK179" s="106"/>
      <c r="AL179" s="106"/>
      <c r="AM179" s="106"/>
      <c r="AN179" s="106"/>
      <c r="AO179" s="106"/>
      <c r="AP179" s="106"/>
      <c r="AQ179" s="106"/>
      <c r="AR179" s="106"/>
      <c r="AS179" s="106"/>
      <c r="AT179" s="106"/>
      <c r="AU179" s="106"/>
      <c r="AV179" s="106"/>
      <c r="AW179" s="106"/>
      <c r="AX179" s="106"/>
      <c r="AY179" s="106"/>
      <c r="AZ179" s="106"/>
      <c r="BA179" s="106"/>
      <c r="BB179" s="106"/>
      <c r="BC179" s="106"/>
      <c r="BD179" s="106"/>
      <c r="BE179" s="106"/>
      <c r="BF179" s="106"/>
      <c r="BG179" s="106"/>
      <c r="BH179" s="106"/>
      <c r="BI179" s="106"/>
      <c r="BJ179" s="106"/>
      <c r="BK179" s="106"/>
      <c r="BL179" s="106"/>
      <c r="BM179" s="106"/>
      <c r="BN179" s="106"/>
      <c r="BO179" s="106"/>
      <c r="BP179" s="106"/>
      <c r="BQ179" s="106"/>
      <c r="BR179" s="106"/>
      <c r="BS179" s="106"/>
      <c r="BT179" s="106"/>
      <c r="BU179" s="106"/>
      <c r="BV179" s="106"/>
      <c r="BW179" s="106"/>
      <c r="BX179" s="106"/>
      <c r="BY179" s="106"/>
      <c r="BZ179" s="106"/>
      <c r="CA179" s="106"/>
      <c r="CB179" s="106"/>
      <c r="CC179" s="106"/>
      <c r="CD179" s="106"/>
      <c r="CE179" s="106"/>
      <c r="CF179" s="106"/>
      <c r="CG179" s="106"/>
      <c r="CH179" s="106"/>
      <c r="CI179" s="106"/>
      <c r="CJ179" s="106"/>
      <c r="CK179" s="106"/>
      <c r="CL179" s="106"/>
      <c r="CM179" s="106"/>
      <c r="CN179" s="106"/>
      <c r="CO179" s="106"/>
      <c r="CP179" s="106"/>
      <c r="CQ179" s="106"/>
      <c r="CR179" s="106"/>
      <c r="CS179" s="106"/>
      <c r="CT179" s="106"/>
      <c r="CU179" s="106"/>
      <c r="CV179" s="106"/>
      <c r="CW179" s="106"/>
      <c r="CX179" s="106"/>
      <c r="CY179" s="106"/>
      <c r="CZ179" s="106"/>
      <c r="DA179" s="106"/>
      <c r="DB179" s="106"/>
      <c r="DC179" s="106"/>
      <c r="DD179" s="106"/>
      <c r="DE179" s="106"/>
      <c r="DF179" s="106"/>
      <c r="DG179" s="106"/>
      <c r="DH179" s="106"/>
      <c r="DI179" s="106"/>
      <c r="DJ179" s="106"/>
      <c r="DK179" s="106"/>
      <c r="DL179" s="106"/>
      <c r="DM179" s="106"/>
      <c r="DN179" s="106"/>
      <c r="DO179" s="106"/>
      <c r="DP179" s="106"/>
      <c r="DQ179" s="106"/>
      <c r="DR179" s="106"/>
      <c r="DS179" s="106"/>
      <c r="DT179" s="106"/>
      <c r="DU179" s="106"/>
      <c r="DV179" s="106"/>
      <c r="DW179" s="106"/>
      <c r="DX179" s="106"/>
      <c r="DY179" s="106"/>
      <c r="DZ179" s="106"/>
      <c r="EA179" s="106"/>
      <c r="EB179" s="106"/>
      <c r="EC179" s="106"/>
      <c r="ED179" s="106"/>
      <c r="EE179" s="106"/>
      <c r="EF179" s="106"/>
      <c r="EG179" s="106"/>
      <c r="EH179" s="106"/>
      <c r="EI179" s="106"/>
      <c r="EJ179" s="106"/>
      <c r="EK179" s="106"/>
      <c r="EL179" s="106"/>
      <c r="EM179" s="106"/>
      <c r="EN179" s="106"/>
      <c r="EO179" s="106"/>
      <c r="EP179" s="106"/>
      <c r="EQ179" s="106"/>
      <c r="ER179" s="106"/>
      <c r="ES179" s="106"/>
      <c r="ET179" s="106"/>
      <c r="EU179" s="106"/>
      <c r="EV179" s="106"/>
      <c r="EW179" s="106"/>
      <c r="EX179" s="106"/>
      <c r="EY179" s="106"/>
      <c r="EZ179" s="106"/>
      <c r="FA179" s="106"/>
      <c r="FB179" s="106"/>
      <c r="FC179" s="106"/>
      <c r="FD179" s="106"/>
      <c r="FE179" s="106"/>
      <c r="FF179" s="106"/>
      <c r="FG179" s="106"/>
      <c r="FH179" s="106"/>
      <c r="FI179" s="106"/>
      <c r="FJ179" s="106"/>
      <c r="FK179" s="106"/>
      <c r="FL179" s="106"/>
      <c r="FM179" s="106"/>
      <c r="FN179" s="106"/>
      <c r="FO179" s="106"/>
      <c r="FP179" s="106"/>
      <c r="FQ179" s="106"/>
    </row>
    <row r="180" spans="1:173" x14ac:dyDescent="0.2">
      <c r="B180" s="106"/>
      <c r="C180" s="106"/>
      <c r="D180" s="106"/>
      <c r="E180" s="106"/>
      <c r="F180" s="106"/>
      <c r="G180" s="106"/>
      <c r="H180" s="106"/>
      <c r="I180" s="106"/>
      <c r="J180" s="106"/>
      <c r="K180" s="106"/>
      <c r="L180" s="106"/>
      <c r="M180" s="106"/>
      <c r="N180" s="106"/>
      <c r="O180" s="106"/>
      <c r="P180" s="106"/>
      <c r="Q180" s="106"/>
      <c r="R180" s="106"/>
      <c r="S180" s="106"/>
      <c r="T180" s="106"/>
      <c r="U180" s="106"/>
      <c r="V180" s="106"/>
      <c r="W180" s="106"/>
      <c r="X180" s="106"/>
      <c r="Y180" s="106"/>
      <c r="Z180" s="106"/>
      <c r="AA180" s="106"/>
      <c r="AB180" s="106"/>
      <c r="AC180" s="106"/>
      <c r="AD180" s="106"/>
      <c r="AE180" s="106"/>
      <c r="AF180" s="106"/>
      <c r="AG180" s="106"/>
      <c r="AH180" s="106"/>
      <c r="AI180" s="106"/>
      <c r="AJ180" s="106"/>
      <c r="AK180" s="106"/>
      <c r="AL180" s="106"/>
      <c r="AM180" s="106"/>
      <c r="AN180" s="106"/>
      <c r="AO180" s="106"/>
      <c r="AP180" s="106"/>
      <c r="AQ180" s="106"/>
      <c r="AR180" s="106"/>
      <c r="AS180" s="106"/>
      <c r="AT180" s="106"/>
      <c r="AU180" s="106"/>
      <c r="AV180" s="106"/>
      <c r="AW180" s="106"/>
      <c r="AX180" s="106"/>
      <c r="AY180" s="106"/>
      <c r="AZ180" s="106"/>
      <c r="BA180" s="106"/>
      <c r="BB180" s="106"/>
      <c r="BC180" s="106"/>
      <c r="BD180" s="106"/>
      <c r="BE180" s="106"/>
      <c r="BF180" s="106"/>
      <c r="BG180" s="106"/>
      <c r="BH180" s="106"/>
      <c r="BI180" s="106"/>
      <c r="BJ180" s="106"/>
      <c r="BK180" s="106"/>
      <c r="BL180" s="106"/>
      <c r="BM180" s="106"/>
      <c r="BN180" s="106"/>
      <c r="BO180" s="106"/>
      <c r="BP180" s="106"/>
      <c r="BQ180" s="106"/>
      <c r="BR180" s="106"/>
      <c r="BS180" s="106"/>
      <c r="BT180" s="106"/>
      <c r="BU180" s="106"/>
      <c r="BV180" s="106"/>
      <c r="BW180" s="106"/>
      <c r="BX180" s="106"/>
      <c r="BY180" s="106"/>
      <c r="BZ180" s="106"/>
      <c r="CA180" s="106"/>
      <c r="CB180" s="106"/>
      <c r="CC180" s="106"/>
      <c r="CD180" s="106"/>
      <c r="CE180" s="106"/>
      <c r="CF180" s="106"/>
      <c r="CG180" s="106"/>
      <c r="CH180" s="106"/>
      <c r="CI180" s="106"/>
      <c r="CJ180" s="106"/>
      <c r="CK180" s="106"/>
      <c r="CL180" s="106"/>
      <c r="CM180" s="106"/>
      <c r="CN180" s="106"/>
      <c r="CO180" s="106"/>
      <c r="CP180" s="106"/>
      <c r="CQ180" s="106"/>
      <c r="CR180" s="106"/>
      <c r="CS180" s="106"/>
      <c r="CT180" s="106"/>
      <c r="CU180" s="106"/>
      <c r="CV180" s="106"/>
      <c r="CW180" s="106"/>
      <c r="CX180" s="106"/>
      <c r="CY180" s="106"/>
      <c r="CZ180" s="106"/>
      <c r="DA180" s="106"/>
      <c r="DB180" s="106"/>
      <c r="DC180" s="106"/>
      <c r="DD180" s="106"/>
      <c r="DE180" s="106"/>
      <c r="DF180" s="106"/>
      <c r="DG180" s="106"/>
      <c r="DH180" s="106"/>
      <c r="DI180" s="106"/>
      <c r="DJ180" s="106"/>
      <c r="DK180" s="106"/>
      <c r="DL180" s="106"/>
      <c r="DM180" s="106"/>
      <c r="DN180" s="106"/>
      <c r="DO180" s="106"/>
      <c r="DP180" s="106"/>
      <c r="DQ180" s="106"/>
      <c r="DR180" s="106"/>
      <c r="DS180" s="106"/>
      <c r="DT180" s="106"/>
      <c r="DU180" s="106"/>
      <c r="DV180" s="106"/>
      <c r="DW180" s="106"/>
      <c r="DX180" s="106"/>
      <c r="DY180" s="106"/>
      <c r="DZ180" s="106"/>
      <c r="EA180" s="106"/>
      <c r="EB180" s="106"/>
      <c r="EC180" s="106"/>
      <c r="ED180" s="106"/>
      <c r="EE180" s="106"/>
      <c r="EF180" s="106"/>
      <c r="EG180" s="106"/>
      <c r="EH180" s="106"/>
      <c r="EI180" s="106"/>
      <c r="EJ180" s="106"/>
      <c r="EK180" s="106"/>
      <c r="EL180" s="106"/>
      <c r="EM180" s="106"/>
      <c r="EN180" s="106"/>
      <c r="EO180" s="106"/>
      <c r="EP180" s="106"/>
      <c r="EQ180" s="106"/>
      <c r="ER180" s="106"/>
      <c r="ES180" s="106"/>
      <c r="ET180" s="106"/>
      <c r="EU180" s="106"/>
      <c r="EV180" s="106"/>
      <c r="EW180" s="106"/>
      <c r="EX180" s="106"/>
      <c r="EY180" s="106"/>
      <c r="EZ180" s="106"/>
      <c r="FA180" s="106"/>
      <c r="FB180" s="106"/>
      <c r="FC180" s="106"/>
      <c r="FD180" s="106"/>
      <c r="FE180" s="106"/>
      <c r="FF180" s="106"/>
      <c r="FG180" s="106"/>
      <c r="FH180" s="106"/>
      <c r="FI180" s="106"/>
      <c r="FJ180" s="106"/>
      <c r="FK180" s="106"/>
      <c r="FL180" s="106"/>
      <c r="FM180" s="106"/>
      <c r="FN180" s="106"/>
      <c r="FO180" s="106"/>
      <c r="FP180" s="106"/>
      <c r="FQ180" s="106"/>
    </row>
    <row r="181" spans="1:173" x14ac:dyDescent="0.2">
      <c r="B181" s="106"/>
      <c r="C181" s="106"/>
      <c r="D181" s="106"/>
      <c r="E181" s="106"/>
      <c r="F181" s="106"/>
      <c r="G181" s="106"/>
      <c r="H181" s="106"/>
      <c r="I181" s="106"/>
      <c r="J181" s="106"/>
      <c r="K181" s="106"/>
      <c r="L181" s="106"/>
      <c r="M181" s="106"/>
      <c r="N181" s="106"/>
      <c r="O181" s="106"/>
      <c r="P181" s="106"/>
      <c r="Q181" s="106"/>
      <c r="R181" s="106"/>
      <c r="S181" s="106"/>
      <c r="T181" s="106"/>
      <c r="U181" s="106"/>
      <c r="V181" s="106"/>
      <c r="W181" s="106"/>
      <c r="X181" s="106"/>
      <c r="Y181" s="106"/>
      <c r="Z181" s="106"/>
      <c r="AA181" s="106"/>
      <c r="AB181" s="106"/>
      <c r="AC181" s="106"/>
      <c r="AD181" s="106"/>
      <c r="AE181" s="106"/>
      <c r="AF181" s="106"/>
      <c r="AG181" s="106"/>
      <c r="AH181" s="106"/>
      <c r="AI181" s="106"/>
      <c r="AJ181" s="106"/>
      <c r="AK181" s="106"/>
      <c r="AL181" s="106"/>
      <c r="AM181" s="106"/>
      <c r="AN181" s="106"/>
      <c r="AO181" s="106"/>
      <c r="AP181" s="106"/>
      <c r="AQ181" s="106"/>
      <c r="AR181" s="106"/>
      <c r="AS181" s="106"/>
      <c r="AT181" s="106"/>
      <c r="AU181" s="106"/>
      <c r="AV181" s="106"/>
      <c r="AW181" s="106"/>
      <c r="AX181" s="106"/>
      <c r="AY181" s="106"/>
      <c r="AZ181" s="106"/>
      <c r="BA181" s="106"/>
      <c r="BB181" s="106"/>
      <c r="BC181" s="106"/>
      <c r="BD181" s="106"/>
      <c r="BE181" s="106"/>
      <c r="BF181" s="106"/>
      <c r="BG181" s="106"/>
      <c r="BH181" s="106"/>
      <c r="BI181" s="106"/>
      <c r="BJ181" s="106"/>
      <c r="BK181" s="106"/>
      <c r="BL181" s="106"/>
      <c r="BM181" s="106"/>
      <c r="BN181" s="106"/>
      <c r="BO181" s="106"/>
      <c r="BP181" s="106"/>
      <c r="BQ181" s="106"/>
      <c r="BR181" s="106"/>
      <c r="BS181" s="106"/>
      <c r="BT181" s="106"/>
      <c r="BU181" s="106"/>
      <c r="BV181" s="106"/>
      <c r="BW181" s="106"/>
      <c r="BX181" s="106"/>
      <c r="BY181" s="106"/>
      <c r="BZ181" s="106"/>
      <c r="CA181" s="106"/>
      <c r="CB181" s="106"/>
      <c r="CC181" s="106"/>
      <c r="CD181" s="106"/>
      <c r="CE181" s="106"/>
      <c r="CF181" s="106"/>
      <c r="CG181" s="106"/>
      <c r="CH181" s="106"/>
      <c r="CI181" s="106"/>
      <c r="CJ181" s="106"/>
      <c r="CK181" s="106"/>
      <c r="CL181" s="106"/>
      <c r="CM181" s="106"/>
      <c r="CN181" s="106"/>
      <c r="CO181" s="106"/>
      <c r="CP181" s="106"/>
      <c r="CQ181" s="106"/>
      <c r="CR181" s="106"/>
      <c r="CS181" s="106"/>
      <c r="CT181" s="106"/>
      <c r="CU181" s="106"/>
      <c r="CV181" s="106"/>
      <c r="CW181" s="106"/>
      <c r="CX181" s="106"/>
      <c r="CY181" s="106"/>
      <c r="CZ181" s="106"/>
      <c r="DA181" s="106"/>
      <c r="DB181" s="106"/>
      <c r="DC181" s="106"/>
      <c r="DD181" s="106"/>
      <c r="DE181" s="106"/>
      <c r="DF181" s="106"/>
      <c r="DG181" s="106"/>
      <c r="DH181" s="106"/>
      <c r="DI181" s="106"/>
      <c r="DJ181" s="106"/>
      <c r="DK181" s="106"/>
      <c r="DL181" s="106"/>
      <c r="DM181" s="106"/>
      <c r="DN181" s="106"/>
      <c r="DO181" s="106"/>
      <c r="DP181" s="106"/>
      <c r="DQ181" s="106"/>
      <c r="DR181" s="106"/>
      <c r="DS181" s="106"/>
      <c r="DT181" s="106"/>
      <c r="DU181" s="106"/>
      <c r="DV181" s="106"/>
      <c r="DW181" s="106"/>
      <c r="DX181" s="106"/>
      <c r="DY181" s="106"/>
      <c r="DZ181" s="106"/>
      <c r="EA181" s="106"/>
      <c r="EB181" s="106"/>
      <c r="EC181" s="106"/>
      <c r="ED181" s="106"/>
      <c r="EE181" s="106"/>
      <c r="EF181" s="106"/>
      <c r="EG181" s="106"/>
      <c r="EH181" s="106"/>
      <c r="EI181" s="106"/>
      <c r="EJ181" s="106"/>
      <c r="EK181" s="106"/>
      <c r="EL181" s="106"/>
      <c r="EM181" s="106"/>
      <c r="EN181" s="106"/>
      <c r="EO181" s="106"/>
      <c r="EP181" s="106"/>
      <c r="EQ181" s="106"/>
      <c r="ER181" s="106"/>
      <c r="ES181" s="106"/>
      <c r="ET181" s="106"/>
      <c r="EU181" s="106"/>
      <c r="EV181" s="106"/>
      <c r="EW181" s="106"/>
      <c r="EX181" s="106"/>
      <c r="EY181" s="106"/>
      <c r="EZ181" s="106"/>
      <c r="FA181" s="106"/>
      <c r="FB181" s="106"/>
      <c r="FC181" s="106"/>
      <c r="FD181" s="106"/>
      <c r="FE181" s="106"/>
      <c r="FF181" s="106"/>
      <c r="FG181" s="106"/>
      <c r="FH181" s="106"/>
      <c r="FI181" s="106"/>
      <c r="FJ181" s="106"/>
      <c r="FK181" s="106"/>
      <c r="FL181" s="106"/>
      <c r="FM181" s="106"/>
      <c r="FN181" s="106"/>
      <c r="FO181" s="106"/>
      <c r="FP181" s="106"/>
      <c r="FQ181" s="106"/>
    </row>
    <row r="182" spans="1:173" x14ac:dyDescent="0.2">
      <c r="B182" s="106"/>
      <c r="C182" s="106"/>
      <c r="D182" s="106"/>
      <c r="E182" s="106"/>
      <c r="F182" s="106"/>
      <c r="G182" s="106"/>
      <c r="H182" s="106"/>
      <c r="I182" s="106"/>
      <c r="J182" s="106"/>
      <c r="K182" s="106"/>
      <c r="L182" s="106"/>
      <c r="M182" s="106"/>
      <c r="N182" s="106"/>
      <c r="O182" s="106"/>
      <c r="P182" s="106"/>
      <c r="Q182" s="106"/>
      <c r="R182" s="106"/>
      <c r="S182" s="106"/>
      <c r="T182" s="106"/>
      <c r="U182" s="106"/>
      <c r="V182" s="106"/>
      <c r="W182" s="106"/>
      <c r="X182" s="106"/>
      <c r="Y182" s="106"/>
      <c r="Z182" s="106"/>
      <c r="AA182" s="106"/>
      <c r="AB182" s="106"/>
      <c r="AC182" s="106"/>
      <c r="AD182" s="106"/>
      <c r="AE182" s="106"/>
      <c r="AF182" s="106"/>
      <c r="AG182" s="106"/>
      <c r="AH182" s="106"/>
      <c r="AI182" s="106"/>
      <c r="AJ182" s="106"/>
      <c r="AK182" s="106"/>
      <c r="AL182" s="106"/>
      <c r="AM182" s="106"/>
      <c r="AN182" s="106"/>
      <c r="AO182" s="106"/>
      <c r="AP182" s="106"/>
      <c r="AQ182" s="106"/>
      <c r="AR182" s="106"/>
      <c r="AS182" s="106"/>
      <c r="AT182" s="106"/>
      <c r="AU182" s="106"/>
      <c r="AV182" s="106"/>
      <c r="AW182" s="106"/>
      <c r="AX182" s="106"/>
      <c r="AY182" s="106"/>
      <c r="AZ182" s="106"/>
      <c r="BA182" s="106"/>
      <c r="BB182" s="106"/>
      <c r="BC182" s="106"/>
      <c r="BD182" s="106"/>
      <c r="BE182" s="106"/>
      <c r="BF182" s="106"/>
      <c r="BG182" s="106"/>
      <c r="BH182" s="106"/>
      <c r="BI182" s="106"/>
      <c r="BJ182" s="106"/>
      <c r="BK182" s="106"/>
      <c r="BL182" s="106"/>
      <c r="BM182" s="106"/>
      <c r="BN182" s="106"/>
      <c r="BO182" s="106"/>
      <c r="BP182" s="106"/>
      <c r="BQ182" s="106"/>
      <c r="BR182" s="106"/>
      <c r="BS182" s="106"/>
      <c r="BT182" s="106"/>
      <c r="BU182" s="106"/>
      <c r="BV182" s="106"/>
      <c r="BW182" s="106"/>
      <c r="BX182" s="106"/>
      <c r="BY182" s="106"/>
      <c r="BZ182" s="106"/>
      <c r="CA182" s="106"/>
      <c r="CB182" s="106"/>
      <c r="CC182" s="106"/>
      <c r="CD182" s="106"/>
      <c r="CE182" s="106"/>
      <c r="CF182" s="106"/>
      <c r="CG182" s="106"/>
      <c r="CH182" s="106"/>
      <c r="CI182" s="106"/>
      <c r="CJ182" s="106"/>
      <c r="CK182" s="106"/>
      <c r="CL182" s="106"/>
      <c r="CM182" s="106"/>
      <c r="CN182" s="106"/>
      <c r="CO182" s="106"/>
      <c r="CP182" s="106"/>
      <c r="CQ182" s="106"/>
      <c r="CR182" s="106"/>
      <c r="CS182" s="106"/>
      <c r="CT182" s="106"/>
      <c r="CU182" s="106"/>
      <c r="CV182" s="106"/>
      <c r="CW182" s="106"/>
      <c r="CX182" s="106"/>
      <c r="CY182" s="106"/>
      <c r="CZ182" s="106"/>
      <c r="DA182" s="106"/>
      <c r="DB182" s="106"/>
      <c r="DC182" s="106"/>
      <c r="DD182" s="106"/>
      <c r="DE182" s="106"/>
      <c r="DF182" s="106"/>
      <c r="DG182" s="106"/>
      <c r="DH182" s="106"/>
      <c r="DI182" s="106"/>
      <c r="DJ182" s="106"/>
      <c r="DK182" s="106"/>
      <c r="DL182" s="106"/>
      <c r="DM182" s="106"/>
      <c r="DN182" s="106"/>
      <c r="DO182" s="106"/>
      <c r="DP182" s="106"/>
      <c r="DQ182" s="106"/>
      <c r="DR182" s="106"/>
      <c r="DS182" s="106"/>
      <c r="DT182" s="106"/>
      <c r="DU182" s="106"/>
      <c r="DV182" s="106"/>
      <c r="DW182" s="106"/>
      <c r="DX182" s="106"/>
      <c r="DY182" s="106"/>
      <c r="DZ182" s="106"/>
      <c r="EA182" s="106"/>
      <c r="EB182" s="106"/>
      <c r="EC182" s="106"/>
      <c r="ED182" s="106"/>
      <c r="EE182" s="106"/>
      <c r="EF182" s="106"/>
      <c r="EG182" s="106"/>
      <c r="EH182" s="106"/>
      <c r="EI182" s="106"/>
      <c r="EJ182" s="106"/>
      <c r="EK182" s="106"/>
      <c r="EL182" s="106"/>
      <c r="EM182" s="106"/>
      <c r="EN182" s="106"/>
      <c r="EO182" s="106"/>
      <c r="EP182" s="106"/>
      <c r="EQ182" s="106"/>
      <c r="ER182" s="106"/>
      <c r="ES182" s="106"/>
      <c r="ET182" s="106"/>
      <c r="EU182" s="106"/>
      <c r="EV182" s="106"/>
      <c r="EW182" s="106"/>
      <c r="EX182" s="106"/>
      <c r="EY182" s="106"/>
      <c r="EZ182" s="106"/>
      <c r="FA182" s="106"/>
      <c r="FB182" s="106"/>
      <c r="FC182" s="106"/>
      <c r="FD182" s="106"/>
      <c r="FE182" s="106"/>
      <c r="FF182" s="106"/>
      <c r="FG182" s="106"/>
      <c r="FH182" s="106"/>
      <c r="FI182" s="106"/>
      <c r="FJ182" s="106"/>
      <c r="FK182" s="106"/>
      <c r="FL182" s="106"/>
      <c r="FM182" s="106"/>
      <c r="FN182" s="106"/>
      <c r="FO182" s="106"/>
      <c r="FP182" s="106"/>
      <c r="FQ182" s="106"/>
    </row>
    <row r="183" spans="1:173" x14ac:dyDescent="0.2">
      <c r="B183" s="106"/>
      <c r="C183" s="106"/>
      <c r="D183" s="106"/>
      <c r="E183" s="106"/>
      <c r="F183" s="106"/>
      <c r="G183" s="106"/>
      <c r="H183" s="106"/>
      <c r="I183" s="106"/>
      <c r="J183" s="106"/>
      <c r="K183" s="106"/>
      <c r="L183" s="106"/>
      <c r="M183" s="106"/>
      <c r="N183" s="106"/>
      <c r="O183" s="106"/>
      <c r="P183" s="106"/>
      <c r="Q183" s="106"/>
      <c r="R183" s="106"/>
      <c r="S183" s="106"/>
      <c r="T183" s="106"/>
      <c r="U183" s="106"/>
      <c r="V183" s="106"/>
      <c r="W183" s="106"/>
      <c r="X183" s="106"/>
      <c r="Y183" s="106"/>
      <c r="Z183" s="106"/>
      <c r="AA183" s="106"/>
      <c r="AB183" s="106"/>
      <c r="AC183" s="106"/>
      <c r="AD183" s="106"/>
      <c r="AE183" s="106"/>
      <c r="AF183" s="106"/>
      <c r="AG183" s="106"/>
      <c r="AH183" s="106"/>
      <c r="AI183" s="106"/>
      <c r="AJ183" s="106"/>
      <c r="AK183" s="106"/>
      <c r="AL183" s="106"/>
      <c r="AM183" s="106"/>
      <c r="AN183" s="106"/>
      <c r="AO183" s="106"/>
      <c r="AP183" s="106"/>
      <c r="AQ183" s="106"/>
      <c r="AR183" s="106"/>
      <c r="AS183" s="106"/>
      <c r="AT183" s="106"/>
      <c r="AU183" s="106"/>
      <c r="AV183" s="106"/>
      <c r="AW183" s="106"/>
      <c r="AX183" s="106"/>
      <c r="AY183" s="106"/>
      <c r="AZ183" s="106"/>
      <c r="BA183" s="106"/>
      <c r="BB183" s="106"/>
      <c r="BC183" s="106"/>
      <c r="BD183" s="106"/>
      <c r="BE183" s="106"/>
      <c r="BF183" s="106"/>
      <c r="BG183" s="106"/>
      <c r="BH183" s="106"/>
      <c r="BI183" s="106"/>
      <c r="BJ183" s="106"/>
      <c r="BK183" s="106"/>
      <c r="BL183" s="106"/>
      <c r="BM183" s="106"/>
      <c r="BN183" s="106"/>
      <c r="BO183" s="106"/>
      <c r="BP183" s="106"/>
      <c r="BQ183" s="106"/>
      <c r="BR183" s="106"/>
      <c r="BS183" s="106"/>
      <c r="BT183" s="106"/>
      <c r="BU183" s="106"/>
      <c r="BV183" s="106"/>
      <c r="BW183" s="106"/>
      <c r="BX183" s="106"/>
      <c r="BY183" s="106"/>
      <c r="BZ183" s="106"/>
      <c r="CA183" s="106"/>
      <c r="CB183" s="106"/>
      <c r="CC183" s="106"/>
      <c r="CD183" s="106"/>
      <c r="CE183" s="106"/>
      <c r="CF183" s="106"/>
      <c r="CG183" s="106"/>
      <c r="CH183" s="106"/>
      <c r="CI183" s="106"/>
      <c r="CJ183" s="106"/>
      <c r="CK183" s="106"/>
      <c r="CL183" s="106"/>
      <c r="CM183" s="106"/>
      <c r="CN183" s="106"/>
      <c r="CO183" s="106"/>
      <c r="CP183" s="106"/>
      <c r="CQ183" s="106"/>
      <c r="CR183" s="106"/>
      <c r="CS183" s="106"/>
      <c r="CT183" s="106"/>
      <c r="CU183" s="106"/>
      <c r="CV183" s="106"/>
      <c r="CW183" s="106"/>
      <c r="CX183" s="106"/>
      <c r="CY183" s="106"/>
      <c r="CZ183" s="106"/>
      <c r="DA183" s="106"/>
      <c r="DB183" s="106"/>
      <c r="DC183" s="106"/>
      <c r="DD183" s="106"/>
      <c r="DE183" s="106"/>
      <c r="DF183" s="106"/>
      <c r="DG183" s="106"/>
      <c r="DH183" s="106"/>
      <c r="DI183" s="106"/>
      <c r="DJ183" s="106"/>
      <c r="DK183" s="106"/>
      <c r="DL183" s="106"/>
      <c r="DM183" s="106"/>
      <c r="DN183" s="106"/>
      <c r="DO183" s="106"/>
      <c r="DP183" s="106"/>
      <c r="DQ183" s="106"/>
      <c r="DR183" s="106"/>
      <c r="DS183" s="106"/>
      <c r="DT183" s="106"/>
      <c r="DU183" s="106"/>
      <c r="DV183" s="106"/>
      <c r="DW183" s="106"/>
      <c r="DX183" s="106"/>
      <c r="DY183" s="106"/>
      <c r="DZ183" s="106"/>
      <c r="EA183" s="106"/>
      <c r="EB183" s="106"/>
      <c r="EC183" s="106"/>
      <c r="ED183" s="106"/>
      <c r="EE183" s="106"/>
      <c r="EF183" s="106"/>
      <c r="EG183" s="106"/>
      <c r="EH183" s="106"/>
      <c r="EI183" s="106"/>
      <c r="EJ183" s="106"/>
      <c r="EK183" s="106"/>
      <c r="EL183" s="106"/>
      <c r="EM183" s="106"/>
      <c r="EN183" s="106"/>
      <c r="EO183" s="106"/>
      <c r="EP183" s="106"/>
      <c r="EQ183" s="106"/>
      <c r="ER183" s="106"/>
      <c r="ES183" s="106"/>
      <c r="ET183" s="106"/>
      <c r="EU183" s="106"/>
      <c r="EV183" s="106"/>
      <c r="EW183" s="106"/>
      <c r="EX183" s="106"/>
      <c r="EY183" s="106"/>
      <c r="EZ183" s="106"/>
      <c r="FA183" s="106"/>
      <c r="FB183" s="106"/>
      <c r="FC183" s="106"/>
      <c r="FD183" s="106"/>
      <c r="FE183" s="106"/>
      <c r="FF183" s="106"/>
      <c r="FG183" s="106"/>
      <c r="FH183" s="106"/>
      <c r="FI183" s="106"/>
      <c r="FJ183" s="106"/>
      <c r="FK183" s="106"/>
      <c r="FL183" s="106"/>
      <c r="FM183" s="106"/>
      <c r="FN183" s="106"/>
      <c r="FO183" s="106"/>
      <c r="FP183" s="106"/>
      <c r="FQ183" s="106"/>
    </row>
    <row r="184" spans="1:173" x14ac:dyDescent="0.2">
      <c r="B184" s="106"/>
      <c r="C184" s="106"/>
      <c r="D184" s="106"/>
      <c r="E184" s="106"/>
      <c r="F184" s="106"/>
      <c r="G184" s="106"/>
      <c r="H184" s="106"/>
      <c r="I184" s="106"/>
      <c r="J184" s="106"/>
      <c r="K184" s="106"/>
      <c r="L184" s="106"/>
      <c r="M184" s="106"/>
      <c r="N184" s="106"/>
      <c r="O184" s="106"/>
      <c r="P184" s="106"/>
      <c r="Q184" s="106"/>
      <c r="R184" s="106"/>
      <c r="S184" s="106"/>
      <c r="T184" s="106"/>
      <c r="U184" s="106"/>
      <c r="V184" s="106"/>
      <c r="W184" s="106"/>
      <c r="X184" s="106"/>
      <c r="Y184" s="106"/>
      <c r="Z184" s="106"/>
      <c r="AA184" s="106"/>
      <c r="AB184" s="106"/>
      <c r="AC184" s="106"/>
      <c r="AD184" s="106"/>
      <c r="AE184" s="106"/>
      <c r="AF184" s="106"/>
      <c r="AG184" s="106"/>
      <c r="AH184" s="106"/>
      <c r="AI184" s="106"/>
      <c r="AJ184" s="106"/>
      <c r="AK184" s="106"/>
      <c r="AL184" s="106"/>
      <c r="AM184" s="106"/>
      <c r="AN184" s="106"/>
      <c r="AO184" s="106"/>
      <c r="AP184" s="106"/>
      <c r="AQ184" s="106"/>
      <c r="AR184" s="106"/>
      <c r="AS184" s="106"/>
      <c r="AT184" s="106"/>
      <c r="AU184" s="106"/>
      <c r="AV184" s="106"/>
      <c r="AW184" s="106"/>
      <c r="AX184" s="106"/>
      <c r="AY184" s="106"/>
      <c r="AZ184" s="106"/>
      <c r="BA184" s="106"/>
      <c r="BB184" s="106"/>
      <c r="BC184" s="106"/>
      <c r="BD184" s="106"/>
      <c r="BE184" s="106"/>
      <c r="BF184" s="106"/>
      <c r="BG184" s="106"/>
      <c r="BH184" s="106"/>
      <c r="BI184" s="106"/>
      <c r="BJ184" s="106"/>
      <c r="BK184" s="106"/>
      <c r="BL184" s="106"/>
      <c r="BM184" s="106"/>
      <c r="BN184" s="106"/>
      <c r="BO184" s="106"/>
      <c r="BP184" s="106"/>
      <c r="BQ184" s="106"/>
      <c r="BR184" s="106"/>
      <c r="BS184" s="106"/>
      <c r="BT184" s="106"/>
      <c r="BU184" s="106"/>
      <c r="BV184" s="106"/>
      <c r="BW184" s="106"/>
      <c r="BX184" s="106"/>
      <c r="BY184" s="106"/>
      <c r="BZ184" s="106"/>
      <c r="CA184" s="106"/>
      <c r="CB184" s="106"/>
      <c r="CC184" s="106"/>
      <c r="CD184" s="106"/>
      <c r="CE184" s="106"/>
      <c r="CF184" s="106"/>
      <c r="CG184" s="106"/>
      <c r="CH184" s="106"/>
      <c r="CI184" s="106"/>
      <c r="CJ184" s="106"/>
      <c r="CK184" s="106"/>
      <c r="CL184" s="106"/>
      <c r="CM184" s="106"/>
      <c r="CN184" s="106"/>
      <c r="CO184" s="106"/>
      <c r="CP184" s="106"/>
      <c r="CQ184" s="106"/>
      <c r="CR184" s="106"/>
      <c r="CS184" s="106"/>
      <c r="CT184" s="106"/>
      <c r="CU184" s="106"/>
      <c r="CV184" s="106"/>
      <c r="CW184" s="106"/>
      <c r="CX184" s="106"/>
      <c r="CY184" s="106"/>
      <c r="CZ184" s="106"/>
      <c r="DA184" s="106"/>
      <c r="DB184" s="106"/>
      <c r="DC184" s="106"/>
      <c r="DD184" s="106"/>
      <c r="DE184" s="106"/>
      <c r="DF184" s="106"/>
      <c r="DG184" s="106"/>
      <c r="DH184" s="106"/>
      <c r="DI184" s="106"/>
      <c r="DJ184" s="106"/>
      <c r="DK184" s="106"/>
      <c r="DL184" s="106"/>
      <c r="DM184" s="106"/>
      <c r="DN184" s="106"/>
      <c r="DO184" s="106"/>
      <c r="DP184" s="106"/>
      <c r="DQ184" s="106"/>
      <c r="DR184" s="106"/>
      <c r="DS184" s="106"/>
      <c r="DT184" s="106"/>
      <c r="DU184" s="106"/>
      <c r="DV184" s="106"/>
      <c r="DW184" s="106"/>
      <c r="DX184" s="106"/>
      <c r="DY184" s="106"/>
      <c r="DZ184" s="106"/>
      <c r="EA184" s="106"/>
      <c r="EB184" s="106"/>
      <c r="EC184" s="106"/>
      <c r="ED184" s="106"/>
      <c r="EE184" s="106"/>
      <c r="EF184" s="106"/>
      <c r="EG184" s="106"/>
      <c r="EH184" s="106"/>
      <c r="EI184" s="106"/>
      <c r="EJ184" s="106"/>
      <c r="EK184" s="106"/>
      <c r="EL184" s="106"/>
      <c r="EM184" s="106"/>
      <c r="EN184" s="106"/>
      <c r="EO184" s="106"/>
      <c r="EP184" s="106"/>
      <c r="EQ184" s="106"/>
      <c r="ER184" s="106"/>
      <c r="ES184" s="106"/>
      <c r="ET184" s="106"/>
      <c r="EU184" s="106"/>
      <c r="EV184" s="106"/>
      <c r="EW184" s="106"/>
      <c r="EX184" s="106"/>
      <c r="EY184" s="106"/>
      <c r="EZ184" s="106"/>
      <c r="FA184" s="106"/>
      <c r="FB184" s="106"/>
      <c r="FC184" s="106"/>
      <c r="FD184" s="106"/>
      <c r="FE184" s="106"/>
      <c r="FF184" s="106"/>
      <c r="FG184" s="106"/>
      <c r="FH184" s="106"/>
      <c r="FI184" s="106"/>
      <c r="FJ184" s="106"/>
      <c r="FK184" s="106"/>
      <c r="FL184" s="106"/>
      <c r="FM184" s="106"/>
      <c r="FN184" s="106"/>
      <c r="FO184" s="106"/>
      <c r="FP184" s="106"/>
      <c r="FQ184" s="106"/>
    </row>
    <row r="185" spans="1:173" x14ac:dyDescent="0.2">
      <c r="B185" s="106"/>
      <c r="C185" s="106"/>
      <c r="D185" s="106"/>
      <c r="E185" s="106"/>
      <c r="F185" s="106"/>
      <c r="G185" s="106"/>
      <c r="H185" s="106"/>
      <c r="I185" s="106"/>
      <c r="J185" s="106"/>
      <c r="K185" s="106"/>
      <c r="L185" s="106"/>
      <c r="M185" s="106"/>
      <c r="N185" s="106"/>
      <c r="O185" s="106"/>
      <c r="P185" s="106"/>
      <c r="Q185" s="106"/>
      <c r="R185" s="106"/>
      <c r="S185" s="106"/>
      <c r="T185" s="106"/>
      <c r="U185" s="106"/>
      <c r="V185" s="106"/>
      <c r="W185" s="106"/>
      <c r="X185" s="106"/>
      <c r="Y185" s="106"/>
      <c r="Z185" s="106"/>
      <c r="AA185" s="106"/>
      <c r="AB185" s="106"/>
      <c r="AC185" s="106"/>
      <c r="AD185" s="106"/>
      <c r="AE185" s="106"/>
      <c r="AF185" s="106"/>
      <c r="AG185" s="106"/>
      <c r="AH185" s="106"/>
      <c r="AI185" s="106"/>
      <c r="AJ185" s="106"/>
      <c r="AK185" s="106"/>
      <c r="AL185" s="106"/>
      <c r="AM185" s="106"/>
      <c r="AN185" s="106"/>
      <c r="AO185" s="106"/>
      <c r="AP185" s="106"/>
      <c r="AQ185" s="106"/>
      <c r="AR185" s="106"/>
      <c r="AS185" s="106"/>
      <c r="AT185" s="106"/>
      <c r="AU185" s="106"/>
      <c r="AV185" s="106"/>
      <c r="AW185" s="106"/>
      <c r="AX185" s="106"/>
      <c r="AY185" s="106"/>
      <c r="AZ185" s="106"/>
      <c r="BA185" s="106"/>
      <c r="BB185" s="106"/>
      <c r="BC185" s="106"/>
      <c r="BD185" s="106"/>
      <c r="BE185" s="106"/>
      <c r="BF185" s="106"/>
      <c r="BG185" s="106"/>
      <c r="BH185" s="106"/>
      <c r="BI185" s="106"/>
      <c r="BJ185" s="106"/>
      <c r="BK185" s="106"/>
      <c r="BL185" s="106"/>
      <c r="BM185" s="106"/>
      <c r="BN185" s="106"/>
      <c r="BO185" s="106"/>
      <c r="BP185" s="106"/>
      <c r="BQ185" s="106"/>
      <c r="BR185" s="106"/>
      <c r="BS185" s="106"/>
      <c r="BT185" s="106"/>
      <c r="BU185" s="106"/>
      <c r="BV185" s="106"/>
      <c r="BW185" s="106"/>
      <c r="BX185" s="106"/>
      <c r="BY185" s="106"/>
      <c r="BZ185" s="106"/>
      <c r="CA185" s="106"/>
      <c r="CB185" s="106"/>
      <c r="CC185" s="106"/>
      <c r="CD185" s="106"/>
      <c r="CE185" s="106"/>
      <c r="CF185" s="106"/>
      <c r="CG185" s="106"/>
      <c r="CH185" s="106"/>
      <c r="CI185" s="106"/>
      <c r="CJ185" s="106"/>
      <c r="CK185" s="106"/>
      <c r="CL185" s="106"/>
      <c r="CM185" s="106"/>
      <c r="CN185" s="106"/>
      <c r="CO185" s="106"/>
      <c r="CP185" s="106"/>
      <c r="CQ185" s="106"/>
      <c r="CR185" s="106"/>
      <c r="CS185" s="106"/>
      <c r="CT185" s="106"/>
      <c r="CU185" s="106"/>
      <c r="CV185" s="106"/>
      <c r="CW185" s="106"/>
      <c r="CX185" s="106"/>
      <c r="CY185" s="106"/>
      <c r="CZ185" s="106"/>
      <c r="DA185" s="106"/>
      <c r="DB185" s="106"/>
      <c r="DC185" s="106"/>
      <c r="DD185" s="106"/>
      <c r="DE185" s="106"/>
      <c r="DF185" s="106"/>
      <c r="DG185" s="106"/>
      <c r="DH185" s="106"/>
      <c r="DI185" s="106"/>
      <c r="DJ185" s="106"/>
      <c r="DK185" s="106"/>
      <c r="DL185" s="106"/>
      <c r="DM185" s="106"/>
      <c r="DN185" s="106"/>
      <c r="DO185" s="106"/>
      <c r="DP185" s="106"/>
      <c r="DQ185" s="106"/>
      <c r="DR185" s="106"/>
      <c r="DS185" s="106"/>
      <c r="DT185" s="106"/>
      <c r="DU185" s="106"/>
      <c r="DV185" s="106"/>
      <c r="DW185" s="106"/>
      <c r="DX185" s="106"/>
      <c r="DY185" s="106"/>
      <c r="DZ185" s="106"/>
      <c r="EA185" s="106"/>
      <c r="EB185" s="106"/>
      <c r="EC185" s="106"/>
      <c r="ED185" s="106"/>
      <c r="EE185" s="106"/>
      <c r="EF185" s="106"/>
      <c r="EG185" s="106"/>
      <c r="EH185" s="106"/>
      <c r="EI185" s="106"/>
      <c r="EJ185" s="106"/>
      <c r="EK185" s="106"/>
      <c r="EL185" s="106"/>
      <c r="EM185" s="106"/>
      <c r="EN185" s="106"/>
      <c r="EO185" s="106"/>
      <c r="EP185" s="106"/>
      <c r="EQ185" s="106"/>
      <c r="ER185" s="106"/>
      <c r="ES185" s="106"/>
      <c r="ET185" s="106"/>
      <c r="EU185" s="106"/>
      <c r="EV185" s="106"/>
      <c r="EW185" s="106"/>
      <c r="EX185" s="106"/>
      <c r="EY185" s="106"/>
      <c r="EZ185" s="106"/>
      <c r="FA185" s="106"/>
      <c r="FB185" s="106"/>
      <c r="FC185" s="106"/>
      <c r="FD185" s="106"/>
      <c r="FE185" s="106"/>
      <c r="FF185" s="106"/>
      <c r="FG185" s="106"/>
      <c r="FH185" s="106"/>
      <c r="FI185" s="106"/>
      <c r="FJ185" s="106"/>
      <c r="FK185" s="106"/>
      <c r="FL185" s="106"/>
      <c r="FM185" s="106"/>
      <c r="FN185" s="106"/>
      <c r="FO185" s="106"/>
      <c r="FP185" s="106"/>
      <c r="FQ185" s="106"/>
    </row>
    <row r="186" spans="1:173" x14ac:dyDescent="0.2">
      <c r="B186" s="106"/>
      <c r="C186" s="106"/>
      <c r="D186" s="106"/>
      <c r="E186" s="106"/>
      <c r="F186" s="106"/>
      <c r="G186" s="106"/>
      <c r="H186" s="106"/>
      <c r="I186" s="106"/>
      <c r="J186" s="106"/>
      <c r="K186" s="106"/>
      <c r="L186" s="106"/>
      <c r="M186" s="106"/>
      <c r="N186" s="106"/>
      <c r="O186" s="106"/>
      <c r="P186" s="106"/>
      <c r="Q186" s="106"/>
      <c r="R186" s="106"/>
      <c r="S186" s="106"/>
      <c r="T186" s="106"/>
      <c r="U186" s="106"/>
      <c r="V186" s="106"/>
      <c r="W186" s="106"/>
      <c r="X186" s="106"/>
      <c r="Y186" s="106"/>
      <c r="Z186" s="106"/>
      <c r="AA186" s="106"/>
      <c r="AB186" s="106"/>
      <c r="AC186" s="106"/>
      <c r="AD186" s="106"/>
      <c r="AE186" s="106"/>
      <c r="AF186" s="106"/>
      <c r="AG186" s="106"/>
      <c r="AH186" s="106"/>
      <c r="AI186" s="106"/>
      <c r="AJ186" s="106"/>
      <c r="AK186" s="106"/>
      <c r="AL186" s="106"/>
      <c r="AM186" s="106"/>
      <c r="AN186" s="106"/>
      <c r="AO186" s="106"/>
      <c r="AP186" s="106"/>
      <c r="AQ186" s="106"/>
      <c r="AR186" s="106"/>
      <c r="AS186" s="106"/>
      <c r="AT186" s="106"/>
      <c r="AU186" s="106"/>
      <c r="AV186" s="106"/>
      <c r="AW186" s="106"/>
      <c r="AX186" s="106"/>
      <c r="AY186" s="106"/>
      <c r="AZ186" s="106"/>
      <c r="BA186" s="106"/>
      <c r="BB186" s="106"/>
      <c r="BC186" s="106"/>
      <c r="BD186" s="106"/>
      <c r="BE186" s="106"/>
      <c r="BF186" s="106"/>
      <c r="BG186" s="106"/>
      <c r="BH186" s="106"/>
      <c r="BI186" s="106"/>
      <c r="BJ186" s="106"/>
      <c r="BK186" s="106"/>
      <c r="BL186" s="106"/>
      <c r="BM186" s="106"/>
      <c r="BN186" s="106"/>
      <c r="BO186" s="106"/>
      <c r="BP186" s="106"/>
      <c r="BQ186" s="106"/>
      <c r="BR186" s="106"/>
      <c r="BS186" s="106"/>
      <c r="BT186" s="106"/>
      <c r="BU186" s="106"/>
      <c r="BV186" s="106"/>
      <c r="BW186" s="106"/>
      <c r="BX186" s="106"/>
      <c r="BY186" s="106"/>
      <c r="BZ186" s="106"/>
      <c r="CA186" s="106"/>
      <c r="CB186" s="106"/>
      <c r="CC186" s="106"/>
      <c r="CD186" s="106"/>
      <c r="CE186" s="106"/>
      <c r="CF186" s="106"/>
      <c r="CG186" s="106"/>
      <c r="CH186" s="106"/>
      <c r="CI186" s="106"/>
      <c r="CJ186" s="106"/>
      <c r="CK186" s="106"/>
      <c r="CL186" s="106"/>
      <c r="CM186" s="106"/>
      <c r="CN186" s="106"/>
      <c r="CO186" s="106"/>
      <c r="CP186" s="106"/>
      <c r="CQ186" s="106"/>
      <c r="CR186" s="106"/>
      <c r="CS186" s="106"/>
      <c r="CT186" s="106"/>
      <c r="CU186" s="106"/>
      <c r="CV186" s="106"/>
      <c r="CW186" s="106"/>
      <c r="CX186" s="106"/>
      <c r="CY186" s="106"/>
      <c r="CZ186" s="106"/>
      <c r="DA186" s="106"/>
      <c r="DB186" s="106"/>
      <c r="DC186" s="106"/>
      <c r="DD186" s="106"/>
      <c r="DE186" s="106"/>
      <c r="DF186" s="106"/>
      <c r="DG186" s="106"/>
      <c r="DH186" s="106"/>
      <c r="DI186" s="106"/>
      <c r="DJ186" s="106"/>
      <c r="DK186" s="106"/>
      <c r="DL186" s="106"/>
      <c r="DM186" s="106"/>
      <c r="DN186" s="106"/>
      <c r="DO186" s="106"/>
      <c r="DP186" s="106"/>
      <c r="DQ186" s="106"/>
      <c r="DR186" s="106"/>
      <c r="DS186" s="106"/>
      <c r="DT186" s="106"/>
      <c r="DU186" s="106"/>
      <c r="DV186" s="106"/>
      <c r="DW186" s="106"/>
      <c r="DX186" s="106"/>
      <c r="DY186" s="106"/>
      <c r="DZ186" s="106"/>
      <c r="EA186" s="106"/>
      <c r="EB186" s="106"/>
      <c r="EC186" s="106"/>
      <c r="ED186" s="106"/>
      <c r="EE186" s="106"/>
      <c r="EF186" s="106"/>
      <c r="EG186" s="106"/>
      <c r="EH186" s="106"/>
      <c r="EI186" s="106"/>
      <c r="EJ186" s="106"/>
      <c r="EK186" s="106"/>
      <c r="EL186" s="106"/>
      <c r="EM186" s="106"/>
      <c r="EN186" s="106"/>
      <c r="EO186" s="106"/>
      <c r="EP186" s="106"/>
      <c r="EQ186" s="106"/>
      <c r="ER186" s="106"/>
      <c r="ES186" s="106"/>
      <c r="ET186" s="106"/>
      <c r="EU186" s="106"/>
      <c r="EV186" s="106"/>
      <c r="EW186" s="106"/>
      <c r="EX186" s="106"/>
      <c r="EY186" s="106"/>
      <c r="EZ186" s="106"/>
      <c r="FA186" s="106"/>
      <c r="FB186" s="106"/>
      <c r="FC186" s="106"/>
      <c r="FD186" s="106"/>
      <c r="FE186" s="106"/>
      <c r="FF186" s="106"/>
      <c r="FG186" s="106"/>
      <c r="FH186" s="106"/>
      <c r="FI186" s="106"/>
      <c r="FJ186" s="106"/>
      <c r="FK186" s="106"/>
      <c r="FL186" s="106"/>
      <c r="FM186" s="106"/>
      <c r="FN186" s="106"/>
      <c r="FO186" s="106"/>
      <c r="FP186" s="106"/>
      <c r="FQ186" s="106"/>
    </row>
    <row r="187" spans="1:173" x14ac:dyDescent="0.2">
      <c r="B187" s="106"/>
      <c r="C187" s="106"/>
      <c r="D187" s="106"/>
      <c r="E187" s="106"/>
      <c r="F187" s="106"/>
      <c r="G187" s="106"/>
      <c r="H187" s="106"/>
      <c r="I187" s="106"/>
      <c r="J187" s="106"/>
      <c r="K187" s="106"/>
      <c r="L187" s="106"/>
      <c r="M187" s="106"/>
      <c r="N187" s="106"/>
      <c r="O187" s="106"/>
      <c r="P187" s="106"/>
      <c r="Q187" s="106"/>
      <c r="R187" s="106"/>
      <c r="S187" s="106"/>
      <c r="T187" s="106"/>
      <c r="U187" s="106"/>
      <c r="V187" s="106"/>
      <c r="W187" s="106"/>
      <c r="X187" s="106"/>
      <c r="Y187" s="106"/>
      <c r="Z187" s="106"/>
      <c r="AA187" s="106"/>
      <c r="AB187" s="106"/>
      <c r="AC187" s="106"/>
      <c r="AD187" s="106"/>
      <c r="AE187" s="106"/>
      <c r="AF187" s="106"/>
      <c r="AG187" s="106"/>
      <c r="AH187" s="106"/>
      <c r="AI187" s="106"/>
      <c r="AJ187" s="106"/>
      <c r="AK187" s="106"/>
      <c r="AL187" s="106"/>
      <c r="AM187" s="106"/>
      <c r="AN187" s="106"/>
      <c r="AO187" s="106"/>
      <c r="AP187" s="106"/>
      <c r="AQ187" s="106"/>
      <c r="AR187" s="106"/>
      <c r="AS187" s="106"/>
      <c r="AT187" s="106"/>
      <c r="AU187" s="106"/>
      <c r="AV187" s="106"/>
      <c r="AW187" s="106"/>
      <c r="AX187" s="106"/>
      <c r="AY187" s="106"/>
      <c r="AZ187" s="106"/>
      <c r="BA187" s="106"/>
      <c r="BB187" s="106"/>
      <c r="BC187" s="106"/>
      <c r="BD187" s="106"/>
      <c r="BE187" s="106"/>
      <c r="BF187" s="106"/>
      <c r="BG187" s="106"/>
      <c r="BH187" s="106"/>
      <c r="BI187" s="106"/>
      <c r="BJ187" s="106"/>
      <c r="BK187" s="106"/>
      <c r="BL187" s="106"/>
      <c r="BM187" s="106"/>
      <c r="BN187" s="106"/>
      <c r="BO187" s="106"/>
      <c r="BP187" s="106"/>
      <c r="BQ187" s="106"/>
      <c r="BR187" s="106"/>
      <c r="BS187" s="106"/>
      <c r="BT187" s="106"/>
      <c r="BU187" s="106"/>
      <c r="BV187" s="106"/>
      <c r="BW187" s="106"/>
      <c r="BX187" s="106"/>
      <c r="BY187" s="106"/>
      <c r="BZ187" s="106"/>
      <c r="CA187" s="106"/>
      <c r="CB187" s="106"/>
      <c r="CC187" s="106"/>
      <c r="CD187" s="106"/>
      <c r="CE187" s="106"/>
      <c r="CF187" s="106"/>
      <c r="CG187" s="106"/>
      <c r="CH187" s="106"/>
      <c r="CI187" s="106"/>
      <c r="CJ187" s="106"/>
      <c r="CK187" s="106"/>
      <c r="CL187" s="106"/>
      <c r="CM187" s="106"/>
      <c r="CN187" s="106"/>
      <c r="CO187" s="106"/>
      <c r="CP187" s="106"/>
      <c r="CQ187" s="106"/>
      <c r="CR187" s="106"/>
      <c r="CS187" s="106"/>
      <c r="CT187" s="106"/>
      <c r="CU187" s="106"/>
      <c r="CV187" s="106"/>
      <c r="CW187" s="106"/>
      <c r="CX187" s="106"/>
      <c r="CY187" s="106"/>
      <c r="CZ187" s="106"/>
      <c r="DA187" s="106"/>
      <c r="DB187" s="106"/>
      <c r="DC187" s="106"/>
      <c r="DD187" s="106"/>
      <c r="DE187" s="106"/>
      <c r="DF187" s="106"/>
      <c r="DG187" s="106"/>
      <c r="DH187" s="106"/>
      <c r="DI187" s="106"/>
      <c r="DJ187" s="106"/>
      <c r="DK187" s="106"/>
      <c r="DL187" s="106"/>
      <c r="DM187" s="106"/>
      <c r="DN187" s="106"/>
      <c r="DO187" s="106"/>
      <c r="DP187" s="106"/>
      <c r="DQ187" s="106"/>
      <c r="DR187" s="106"/>
      <c r="DS187" s="106"/>
      <c r="DT187" s="106"/>
      <c r="DU187" s="106"/>
      <c r="DV187" s="106"/>
      <c r="DW187" s="106"/>
      <c r="DX187" s="106"/>
      <c r="DY187" s="106"/>
      <c r="DZ187" s="106"/>
      <c r="EA187" s="106"/>
      <c r="EB187" s="106"/>
      <c r="EC187" s="106"/>
      <c r="ED187" s="106"/>
      <c r="EE187" s="106"/>
      <c r="EF187" s="106"/>
      <c r="EG187" s="106"/>
      <c r="EH187" s="106"/>
      <c r="EI187" s="106"/>
      <c r="EJ187" s="106"/>
      <c r="EK187" s="106"/>
      <c r="EL187" s="106"/>
      <c r="EM187" s="106"/>
      <c r="EN187" s="106"/>
      <c r="EO187" s="106"/>
      <c r="EP187" s="106"/>
      <c r="EQ187" s="106"/>
      <c r="ER187" s="106"/>
      <c r="ES187" s="106"/>
      <c r="ET187" s="106"/>
      <c r="EU187" s="106"/>
      <c r="EV187" s="106"/>
      <c r="EW187" s="106"/>
      <c r="EX187" s="106"/>
      <c r="EY187" s="106"/>
      <c r="EZ187" s="106"/>
      <c r="FA187" s="106"/>
      <c r="FB187" s="106"/>
      <c r="FC187" s="106"/>
      <c r="FD187" s="106"/>
      <c r="FE187" s="106"/>
      <c r="FF187" s="106"/>
      <c r="FG187" s="106"/>
      <c r="FH187" s="106"/>
      <c r="FI187" s="106"/>
      <c r="FJ187" s="106"/>
      <c r="FK187" s="106"/>
      <c r="FL187" s="106"/>
      <c r="FM187" s="106"/>
      <c r="FN187" s="106"/>
      <c r="FO187" s="106"/>
      <c r="FP187" s="106"/>
      <c r="FQ187" s="106"/>
    </row>
    <row r="188" spans="1:173" x14ac:dyDescent="0.2">
      <c r="B188" s="106"/>
      <c r="C188" s="106"/>
      <c r="D188" s="106"/>
      <c r="E188" s="106"/>
      <c r="F188" s="106"/>
      <c r="G188" s="106"/>
      <c r="H188" s="106"/>
      <c r="I188" s="106"/>
      <c r="J188" s="106"/>
      <c r="K188" s="106"/>
      <c r="L188" s="106"/>
      <c r="M188" s="106"/>
      <c r="N188" s="106"/>
      <c r="O188" s="106"/>
      <c r="P188" s="106"/>
      <c r="Q188" s="106"/>
      <c r="R188" s="106"/>
      <c r="S188" s="106"/>
      <c r="T188" s="106"/>
      <c r="U188" s="106"/>
      <c r="V188" s="106"/>
      <c r="W188" s="106"/>
      <c r="X188" s="106"/>
      <c r="Y188" s="106"/>
      <c r="Z188" s="106"/>
      <c r="AA188" s="106"/>
      <c r="AB188" s="106"/>
      <c r="AC188" s="106"/>
      <c r="AD188" s="106"/>
      <c r="AE188" s="106"/>
      <c r="AF188" s="106"/>
      <c r="AG188" s="106"/>
      <c r="AH188" s="106"/>
      <c r="AI188" s="106"/>
      <c r="AJ188" s="106"/>
      <c r="AK188" s="106"/>
      <c r="AL188" s="106"/>
      <c r="AM188" s="106"/>
      <c r="AN188" s="106"/>
      <c r="AO188" s="106"/>
      <c r="AP188" s="106"/>
      <c r="AQ188" s="106"/>
      <c r="AR188" s="106"/>
      <c r="AS188" s="106"/>
      <c r="AT188" s="106"/>
      <c r="AU188" s="106"/>
      <c r="AV188" s="106"/>
      <c r="AW188" s="106"/>
      <c r="AX188" s="106"/>
      <c r="AY188" s="106"/>
      <c r="AZ188" s="106"/>
      <c r="BA188" s="106"/>
      <c r="BB188" s="106"/>
      <c r="BC188" s="106"/>
      <c r="BD188" s="106"/>
      <c r="BE188" s="106"/>
      <c r="BF188" s="106"/>
      <c r="BG188" s="106"/>
      <c r="BH188" s="106"/>
      <c r="BI188" s="106"/>
      <c r="BJ188" s="106"/>
      <c r="BK188" s="106"/>
      <c r="BL188" s="106"/>
      <c r="BM188" s="106"/>
      <c r="BN188" s="106"/>
      <c r="BO188" s="106"/>
      <c r="BP188" s="106"/>
      <c r="BQ188" s="106"/>
      <c r="BR188" s="106"/>
      <c r="BS188" s="106"/>
      <c r="BT188" s="106"/>
      <c r="BU188" s="106"/>
      <c r="BV188" s="106"/>
      <c r="BW188" s="106"/>
      <c r="BX188" s="106"/>
      <c r="BY188" s="106"/>
      <c r="BZ188" s="106"/>
      <c r="CA188" s="106"/>
      <c r="CB188" s="106"/>
      <c r="CC188" s="106"/>
      <c r="CD188" s="106"/>
      <c r="CE188" s="106"/>
      <c r="CF188" s="106"/>
      <c r="CG188" s="106"/>
      <c r="CH188" s="106"/>
      <c r="CI188" s="106"/>
      <c r="CJ188" s="106"/>
      <c r="CK188" s="106"/>
      <c r="CL188" s="106"/>
      <c r="CM188" s="106"/>
      <c r="CN188" s="106"/>
      <c r="CO188" s="106"/>
      <c r="CP188" s="106"/>
      <c r="CQ188" s="106"/>
      <c r="CR188" s="106"/>
      <c r="CS188" s="106"/>
      <c r="CT188" s="106"/>
      <c r="CU188" s="106"/>
      <c r="CV188" s="106"/>
      <c r="CW188" s="106"/>
      <c r="CX188" s="106"/>
      <c r="CY188" s="106"/>
      <c r="CZ188" s="106"/>
      <c r="DA188" s="106"/>
      <c r="DB188" s="106"/>
      <c r="DC188" s="106"/>
      <c r="DD188" s="106"/>
      <c r="DE188" s="106"/>
      <c r="DF188" s="106"/>
      <c r="DG188" s="106"/>
      <c r="DH188" s="106"/>
      <c r="DI188" s="106"/>
      <c r="DJ188" s="106"/>
      <c r="DK188" s="106"/>
      <c r="DL188" s="106"/>
      <c r="DM188" s="106"/>
      <c r="DN188" s="106"/>
      <c r="DO188" s="106"/>
      <c r="DP188" s="106"/>
      <c r="DQ188" s="106"/>
      <c r="DR188" s="106"/>
      <c r="DS188" s="106"/>
      <c r="DT188" s="106"/>
      <c r="DU188" s="106"/>
      <c r="DV188" s="106"/>
      <c r="DW188" s="106"/>
      <c r="DX188" s="106"/>
      <c r="DY188" s="106"/>
      <c r="DZ188" s="106"/>
      <c r="EA188" s="106"/>
      <c r="EB188" s="106"/>
      <c r="EC188" s="106"/>
      <c r="ED188" s="106"/>
      <c r="EE188" s="106"/>
      <c r="EF188" s="106"/>
      <c r="EG188" s="106"/>
      <c r="EH188" s="106"/>
      <c r="EI188" s="106"/>
      <c r="EJ188" s="106"/>
      <c r="EK188" s="106"/>
      <c r="EL188" s="106"/>
      <c r="EM188" s="106"/>
      <c r="EN188" s="106"/>
      <c r="EO188" s="106"/>
      <c r="EP188" s="106"/>
      <c r="EQ188" s="106"/>
      <c r="ER188" s="106"/>
      <c r="ES188" s="106"/>
      <c r="ET188" s="106"/>
      <c r="EU188" s="106"/>
      <c r="EV188" s="106"/>
      <c r="EW188" s="106"/>
      <c r="EX188" s="106"/>
      <c r="EY188" s="106"/>
      <c r="EZ188" s="106"/>
      <c r="FA188" s="106"/>
      <c r="FB188" s="106"/>
      <c r="FC188" s="106"/>
      <c r="FD188" s="106"/>
      <c r="FE188" s="106"/>
      <c r="FF188" s="106"/>
      <c r="FG188" s="106"/>
      <c r="FH188" s="106"/>
      <c r="FI188" s="106"/>
      <c r="FJ188" s="106"/>
      <c r="FK188" s="106"/>
      <c r="FL188" s="106"/>
      <c r="FM188" s="106"/>
      <c r="FN188" s="106"/>
      <c r="FO188" s="106"/>
      <c r="FP188" s="106"/>
      <c r="FQ188" s="106"/>
    </row>
    <row r="189" spans="1:173" x14ac:dyDescent="0.2">
      <c r="B189" s="106"/>
      <c r="C189" s="106"/>
      <c r="D189" s="106"/>
      <c r="E189" s="106"/>
      <c r="F189" s="106"/>
      <c r="G189" s="106"/>
      <c r="H189" s="106"/>
      <c r="I189" s="106"/>
      <c r="J189" s="106"/>
      <c r="K189" s="106"/>
      <c r="L189" s="106"/>
      <c r="M189" s="106"/>
      <c r="N189" s="106"/>
      <c r="O189" s="106"/>
      <c r="P189" s="106"/>
      <c r="Q189" s="106"/>
      <c r="R189" s="106"/>
      <c r="S189" s="106"/>
      <c r="T189" s="106"/>
      <c r="U189" s="106"/>
      <c r="V189" s="106"/>
      <c r="W189" s="106"/>
      <c r="X189" s="106"/>
      <c r="Y189" s="106"/>
      <c r="Z189" s="106"/>
      <c r="AA189" s="106"/>
      <c r="AB189" s="106"/>
      <c r="AC189" s="106"/>
      <c r="AD189" s="106"/>
      <c r="AE189" s="106"/>
      <c r="AF189" s="106"/>
      <c r="AG189" s="106"/>
      <c r="AH189" s="106"/>
      <c r="AI189" s="106"/>
      <c r="AJ189" s="106"/>
      <c r="AK189" s="106"/>
      <c r="AL189" s="106"/>
      <c r="AM189" s="106"/>
      <c r="AN189" s="106"/>
      <c r="AO189" s="106"/>
      <c r="AP189" s="106"/>
      <c r="AQ189" s="106"/>
      <c r="AR189" s="106"/>
      <c r="AS189" s="106"/>
      <c r="AT189" s="106"/>
      <c r="AU189" s="106"/>
      <c r="AV189" s="106"/>
      <c r="AW189" s="106"/>
      <c r="AX189" s="106"/>
      <c r="AY189" s="106"/>
      <c r="AZ189" s="106"/>
      <c r="BA189" s="106"/>
      <c r="BB189" s="106"/>
      <c r="BC189" s="106"/>
      <c r="BD189" s="106"/>
      <c r="BE189" s="106"/>
      <c r="BF189" s="106"/>
      <c r="BG189" s="106"/>
      <c r="BH189" s="106"/>
      <c r="BI189" s="106"/>
      <c r="BJ189" s="106"/>
      <c r="BK189" s="106"/>
      <c r="BL189" s="106"/>
      <c r="BM189" s="106"/>
      <c r="BN189" s="106"/>
      <c r="BO189" s="106"/>
      <c r="BP189" s="106"/>
      <c r="BQ189" s="106"/>
      <c r="BR189" s="106"/>
      <c r="BS189" s="106"/>
      <c r="BT189" s="106"/>
      <c r="BU189" s="106"/>
      <c r="BV189" s="106"/>
      <c r="BW189" s="106"/>
      <c r="BX189" s="106"/>
      <c r="BY189" s="106"/>
      <c r="BZ189" s="106"/>
      <c r="CA189" s="106"/>
      <c r="CB189" s="106"/>
      <c r="CC189" s="106"/>
      <c r="CD189" s="106"/>
      <c r="CE189" s="106"/>
      <c r="CF189" s="106"/>
      <c r="CG189" s="106"/>
      <c r="CH189" s="106"/>
      <c r="CI189" s="106"/>
      <c r="CJ189" s="106"/>
      <c r="CK189" s="106"/>
      <c r="CL189" s="106"/>
      <c r="CM189" s="106"/>
      <c r="CN189" s="106"/>
      <c r="CO189" s="106"/>
      <c r="CP189" s="106"/>
      <c r="CQ189" s="106"/>
      <c r="CR189" s="106"/>
      <c r="CS189" s="106"/>
      <c r="CT189" s="106"/>
      <c r="CU189" s="106"/>
      <c r="CV189" s="106"/>
      <c r="CW189" s="106"/>
      <c r="CX189" s="106"/>
      <c r="CY189" s="106"/>
      <c r="CZ189" s="106"/>
      <c r="DA189" s="106"/>
      <c r="DB189" s="106"/>
      <c r="DC189" s="106"/>
      <c r="DD189" s="106"/>
      <c r="DE189" s="106"/>
      <c r="DF189" s="106"/>
      <c r="DG189" s="106"/>
      <c r="DH189" s="106"/>
      <c r="DI189" s="106"/>
      <c r="DJ189" s="106"/>
      <c r="DK189" s="106"/>
      <c r="DL189" s="106"/>
      <c r="DM189" s="106"/>
      <c r="DN189" s="106"/>
      <c r="DO189" s="106"/>
      <c r="DP189" s="106"/>
      <c r="DQ189" s="106"/>
      <c r="DR189" s="106"/>
      <c r="DS189" s="106"/>
      <c r="DT189" s="106"/>
      <c r="DU189" s="106"/>
      <c r="DV189" s="106"/>
      <c r="DW189" s="106"/>
      <c r="DX189" s="106"/>
      <c r="DY189" s="106"/>
      <c r="DZ189" s="106"/>
      <c r="EA189" s="106"/>
      <c r="EB189" s="106"/>
      <c r="EC189" s="106"/>
      <c r="ED189" s="106"/>
      <c r="EE189" s="106"/>
      <c r="EF189" s="106"/>
      <c r="EG189" s="106"/>
      <c r="EH189" s="106"/>
      <c r="EI189" s="106"/>
      <c r="EJ189" s="106"/>
      <c r="EK189" s="106"/>
      <c r="EL189" s="106"/>
      <c r="EM189" s="106"/>
      <c r="EN189" s="106"/>
      <c r="EO189" s="106"/>
      <c r="EP189" s="106"/>
      <c r="EQ189" s="106"/>
      <c r="ER189" s="106"/>
      <c r="ES189" s="106"/>
      <c r="ET189" s="106"/>
      <c r="EU189" s="106"/>
      <c r="EV189" s="106"/>
      <c r="EW189" s="106"/>
      <c r="EX189" s="106"/>
      <c r="EY189" s="106"/>
      <c r="EZ189" s="106"/>
      <c r="FA189" s="106"/>
      <c r="FB189" s="106"/>
      <c r="FC189" s="106"/>
      <c r="FD189" s="106"/>
      <c r="FE189" s="106"/>
      <c r="FF189" s="106"/>
      <c r="FG189" s="106"/>
      <c r="FH189" s="106"/>
      <c r="FI189" s="106"/>
      <c r="FJ189" s="106"/>
      <c r="FK189" s="106"/>
      <c r="FL189" s="106"/>
      <c r="FM189" s="106"/>
      <c r="FN189" s="106"/>
      <c r="FO189" s="106"/>
      <c r="FP189" s="106"/>
      <c r="FQ189" s="106"/>
    </row>
    <row r="190" spans="1:173" x14ac:dyDescent="0.2">
      <c r="B190" s="106"/>
      <c r="C190" s="106"/>
      <c r="D190" s="106"/>
      <c r="E190" s="106"/>
      <c r="F190" s="106"/>
      <c r="G190" s="106"/>
      <c r="H190" s="106"/>
      <c r="I190" s="106"/>
      <c r="J190" s="106"/>
      <c r="K190" s="106"/>
      <c r="L190" s="106"/>
      <c r="M190" s="106"/>
      <c r="N190" s="106"/>
      <c r="O190" s="106"/>
      <c r="P190" s="106"/>
      <c r="Q190" s="106"/>
      <c r="R190" s="106"/>
      <c r="S190" s="106"/>
      <c r="T190" s="106"/>
      <c r="U190" s="106"/>
      <c r="V190" s="106"/>
      <c r="W190" s="106"/>
      <c r="X190" s="106"/>
      <c r="Y190" s="106"/>
      <c r="Z190" s="106"/>
      <c r="AA190" s="106"/>
      <c r="AB190" s="106"/>
      <c r="AC190" s="106"/>
      <c r="AD190" s="106"/>
      <c r="AE190" s="106"/>
      <c r="AF190" s="106"/>
      <c r="AG190" s="106"/>
      <c r="AH190" s="106"/>
      <c r="AI190" s="106"/>
      <c r="AJ190" s="106"/>
      <c r="AK190" s="106"/>
      <c r="AL190" s="106"/>
      <c r="AM190" s="106"/>
      <c r="AN190" s="106"/>
      <c r="AO190" s="106"/>
      <c r="AP190" s="106"/>
      <c r="AQ190" s="106"/>
      <c r="AR190" s="106"/>
      <c r="AS190" s="106"/>
      <c r="AT190" s="106"/>
      <c r="AU190" s="106"/>
      <c r="AV190" s="106"/>
      <c r="AW190" s="106"/>
      <c r="AX190" s="106"/>
      <c r="AY190" s="106"/>
      <c r="AZ190" s="106"/>
      <c r="BA190" s="106"/>
      <c r="BB190" s="106"/>
      <c r="BC190" s="106"/>
      <c r="BD190" s="106"/>
      <c r="BE190" s="106"/>
      <c r="BF190" s="106"/>
      <c r="BG190" s="106"/>
      <c r="BH190" s="106"/>
      <c r="BI190" s="106"/>
      <c r="BJ190" s="106"/>
      <c r="BK190" s="106"/>
      <c r="BL190" s="106"/>
      <c r="BM190" s="106"/>
      <c r="BN190" s="106"/>
      <c r="BO190" s="106"/>
      <c r="BP190" s="106"/>
      <c r="BQ190" s="106"/>
      <c r="BR190" s="106"/>
      <c r="BS190" s="106"/>
      <c r="BT190" s="106"/>
      <c r="BU190" s="106"/>
      <c r="BV190" s="106"/>
      <c r="BW190" s="106"/>
      <c r="BX190" s="106"/>
      <c r="BY190" s="106"/>
      <c r="BZ190" s="106"/>
      <c r="CA190" s="106"/>
      <c r="CB190" s="106"/>
      <c r="CC190" s="106"/>
      <c r="CD190" s="106"/>
      <c r="CE190" s="106"/>
      <c r="CF190" s="106"/>
      <c r="CG190" s="106"/>
      <c r="CH190" s="106"/>
      <c r="CI190" s="106"/>
      <c r="CJ190" s="106"/>
      <c r="CK190" s="106"/>
      <c r="CL190" s="106"/>
      <c r="CM190" s="106"/>
      <c r="CN190" s="106"/>
      <c r="CO190" s="106"/>
      <c r="CP190" s="106"/>
      <c r="CQ190" s="106"/>
      <c r="CR190" s="106"/>
      <c r="CS190" s="106"/>
      <c r="CT190" s="106"/>
      <c r="CU190" s="106"/>
      <c r="CV190" s="106"/>
      <c r="CW190" s="106"/>
      <c r="CX190" s="106"/>
      <c r="CY190" s="106"/>
      <c r="CZ190" s="106"/>
      <c r="DA190" s="106"/>
      <c r="DB190" s="106"/>
      <c r="DC190" s="106"/>
      <c r="DD190" s="106"/>
      <c r="DE190" s="106"/>
      <c r="DF190" s="106"/>
      <c r="DG190" s="106"/>
      <c r="DH190" s="106"/>
      <c r="DI190" s="106"/>
      <c r="DJ190" s="106"/>
      <c r="DK190" s="106"/>
      <c r="DL190" s="106"/>
      <c r="DM190" s="106"/>
      <c r="DN190" s="106"/>
      <c r="DO190" s="106"/>
      <c r="DP190" s="106"/>
      <c r="DQ190" s="106"/>
      <c r="DR190" s="106"/>
      <c r="DS190" s="106"/>
      <c r="DT190" s="106"/>
      <c r="DU190" s="106"/>
      <c r="DV190" s="106"/>
      <c r="DW190" s="106"/>
      <c r="DX190" s="106"/>
      <c r="DY190" s="106"/>
      <c r="DZ190" s="106"/>
      <c r="EA190" s="106"/>
      <c r="EB190" s="106"/>
      <c r="EC190" s="106"/>
      <c r="ED190" s="106"/>
      <c r="EE190" s="106"/>
      <c r="EF190" s="106"/>
      <c r="EG190" s="106"/>
      <c r="EH190" s="106"/>
      <c r="EI190" s="106"/>
      <c r="EJ190" s="106"/>
      <c r="EK190" s="106"/>
      <c r="EL190" s="106"/>
      <c r="EM190" s="106"/>
      <c r="EN190" s="106"/>
      <c r="EO190" s="106"/>
      <c r="EP190" s="106"/>
      <c r="EQ190" s="106"/>
      <c r="ER190" s="106"/>
      <c r="ES190" s="106"/>
      <c r="ET190" s="106"/>
      <c r="EU190" s="106"/>
      <c r="EV190" s="106"/>
      <c r="EW190" s="106"/>
      <c r="EX190" s="106"/>
      <c r="EY190" s="106"/>
      <c r="EZ190" s="106"/>
      <c r="FA190" s="106"/>
      <c r="FB190" s="106"/>
      <c r="FC190" s="106"/>
      <c r="FD190" s="106"/>
      <c r="FE190" s="106"/>
      <c r="FF190" s="106"/>
      <c r="FG190" s="106"/>
      <c r="FH190" s="106"/>
      <c r="FI190" s="106"/>
      <c r="FJ190" s="106"/>
      <c r="FK190" s="106"/>
      <c r="FL190" s="106"/>
      <c r="FM190" s="106"/>
      <c r="FN190" s="106"/>
      <c r="FO190" s="106"/>
      <c r="FP190" s="106"/>
      <c r="FQ190" s="106"/>
    </row>
    <row r="191" spans="1:173" x14ac:dyDescent="0.2">
      <c r="B191" s="106"/>
      <c r="C191" s="106"/>
      <c r="D191" s="106"/>
      <c r="E191" s="106"/>
      <c r="F191" s="106"/>
      <c r="G191" s="106"/>
      <c r="H191" s="106"/>
      <c r="I191" s="106"/>
      <c r="J191" s="106"/>
      <c r="K191" s="106"/>
      <c r="L191" s="106"/>
      <c r="M191" s="106"/>
      <c r="N191" s="106"/>
      <c r="O191" s="106"/>
      <c r="P191" s="106"/>
      <c r="Q191" s="106"/>
      <c r="R191" s="106"/>
      <c r="S191" s="106"/>
      <c r="T191" s="106"/>
      <c r="U191" s="106"/>
      <c r="V191" s="106"/>
      <c r="W191" s="106"/>
      <c r="X191" s="106"/>
      <c r="Y191" s="106"/>
      <c r="Z191" s="106"/>
      <c r="AA191" s="106"/>
      <c r="AB191" s="106"/>
      <c r="AC191" s="106"/>
      <c r="AD191" s="106"/>
      <c r="AE191" s="106"/>
      <c r="AF191" s="106"/>
      <c r="AG191" s="106"/>
      <c r="AH191" s="106"/>
      <c r="AI191" s="106"/>
      <c r="AJ191" s="106"/>
      <c r="AK191" s="106"/>
      <c r="AL191" s="106"/>
      <c r="AM191" s="106"/>
      <c r="AN191" s="106"/>
      <c r="AO191" s="106"/>
      <c r="AP191" s="106"/>
      <c r="AQ191" s="106"/>
      <c r="AR191" s="106"/>
      <c r="AS191" s="106"/>
      <c r="AT191" s="106"/>
      <c r="AU191" s="106"/>
      <c r="AV191" s="106"/>
      <c r="AW191" s="106"/>
      <c r="AX191" s="106"/>
      <c r="AY191" s="106"/>
      <c r="AZ191" s="106"/>
      <c r="BA191" s="106"/>
      <c r="BB191" s="106"/>
      <c r="BC191" s="106"/>
      <c r="BD191" s="106"/>
      <c r="BE191" s="106"/>
      <c r="BF191" s="106"/>
      <c r="BG191" s="106"/>
      <c r="BH191" s="106"/>
      <c r="BI191" s="106"/>
      <c r="BJ191" s="106"/>
      <c r="BK191" s="106"/>
      <c r="BL191" s="106"/>
      <c r="BM191" s="106"/>
      <c r="BN191" s="106"/>
      <c r="BO191" s="106"/>
      <c r="BP191" s="106"/>
      <c r="BQ191" s="106"/>
      <c r="BR191" s="106"/>
      <c r="BS191" s="106"/>
      <c r="BT191" s="106"/>
      <c r="BU191" s="106"/>
      <c r="BV191" s="106"/>
      <c r="BW191" s="106"/>
      <c r="BX191" s="106"/>
      <c r="BY191" s="106"/>
      <c r="BZ191" s="106"/>
      <c r="CA191" s="106"/>
      <c r="CB191" s="106"/>
      <c r="CC191" s="106"/>
      <c r="CD191" s="106"/>
      <c r="CE191" s="106"/>
      <c r="CF191" s="106"/>
      <c r="CG191" s="106"/>
      <c r="CH191" s="106"/>
      <c r="CI191" s="106"/>
      <c r="CJ191" s="106"/>
      <c r="CK191" s="106"/>
      <c r="CL191" s="106"/>
      <c r="CM191" s="106"/>
      <c r="CN191" s="106"/>
      <c r="CO191" s="106"/>
      <c r="CP191" s="106"/>
      <c r="CQ191" s="106"/>
      <c r="CR191" s="106"/>
      <c r="CS191" s="106"/>
      <c r="CT191" s="106"/>
      <c r="CU191" s="106"/>
      <c r="CV191" s="106"/>
      <c r="CW191" s="106"/>
      <c r="CX191" s="106"/>
      <c r="CY191" s="106"/>
      <c r="CZ191" s="106"/>
      <c r="DA191" s="106"/>
      <c r="DB191" s="106"/>
      <c r="DC191" s="106"/>
      <c r="DD191" s="106"/>
      <c r="DE191" s="106"/>
      <c r="DF191" s="106"/>
      <c r="DG191" s="106"/>
      <c r="DH191" s="106"/>
      <c r="DI191" s="106"/>
      <c r="DJ191" s="106"/>
      <c r="DK191" s="106"/>
      <c r="DL191" s="106"/>
      <c r="DM191" s="106"/>
      <c r="DN191" s="106"/>
      <c r="DO191" s="106"/>
      <c r="DP191" s="106"/>
      <c r="DQ191" s="106"/>
      <c r="DR191" s="106"/>
      <c r="DS191" s="106"/>
      <c r="DT191" s="106"/>
      <c r="DU191" s="106"/>
      <c r="DV191" s="106"/>
      <c r="DW191" s="106"/>
      <c r="DX191" s="106"/>
      <c r="DY191" s="106"/>
      <c r="DZ191" s="106"/>
      <c r="EA191" s="106"/>
      <c r="EB191" s="106"/>
      <c r="EC191" s="106"/>
      <c r="ED191" s="106"/>
      <c r="EE191" s="106"/>
      <c r="EF191" s="106"/>
      <c r="EG191" s="106"/>
      <c r="EH191" s="106"/>
      <c r="EI191" s="106"/>
      <c r="EJ191" s="106"/>
      <c r="EK191" s="106"/>
      <c r="EL191" s="106"/>
      <c r="EM191" s="106"/>
      <c r="EN191" s="106"/>
      <c r="EO191" s="106"/>
      <c r="EP191" s="106"/>
      <c r="EQ191" s="106"/>
      <c r="ER191" s="106"/>
      <c r="ES191" s="106"/>
      <c r="ET191" s="106"/>
      <c r="EU191" s="106"/>
      <c r="EV191" s="106"/>
      <c r="EW191" s="106"/>
      <c r="EX191" s="106"/>
      <c r="EY191" s="106"/>
      <c r="EZ191" s="106"/>
      <c r="FA191" s="106"/>
      <c r="FB191" s="106"/>
      <c r="FC191" s="106"/>
      <c r="FD191" s="106"/>
      <c r="FE191" s="106"/>
      <c r="FF191" s="106"/>
      <c r="FG191" s="106"/>
      <c r="FH191" s="106"/>
      <c r="FI191" s="106"/>
      <c r="FJ191" s="106"/>
      <c r="FK191" s="106"/>
      <c r="FL191" s="106"/>
      <c r="FM191" s="106"/>
      <c r="FN191" s="106"/>
      <c r="FO191" s="106"/>
      <c r="FP191" s="106"/>
      <c r="FQ191" s="106"/>
    </row>
    <row r="192" spans="1:173" x14ac:dyDescent="0.2">
      <c r="B192" s="106"/>
      <c r="C192" s="106"/>
      <c r="D192" s="106"/>
      <c r="E192" s="106"/>
      <c r="F192" s="106"/>
      <c r="G192" s="106"/>
      <c r="H192" s="106"/>
      <c r="I192" s="106"/>
      <c r="J192" s="106"/>
      <c r="K192" s="106"/>
      <c r="L192" s="106"/>
      <c r="M192" s="106"/>
      <c r="N192" s="106"/>
      <c r="O192" s="106"/>
      <c r="P192" s="106"/>
      <c r="Q192" s="106"/>
      <c r="R192" s="106"/>
      <c r="S192" s="106"/>
      <c r="T192" s="106"/>
      <c r="U192" s="106"/>
      <c r="V192" s="106"/>
      <c r="W192" s="106"/>
      <c r="X192" s="106"/>
      <c r="Y192" s="106"/>
      <c r="Z192" s="106"/>
      <c r="AA192" s="106"/>
      <c r="AB192" s="106"/>
      <c r="AC192" s="106"/>
      <c r="AD192" s="106"/>
      <c r="AE192" s="106"/>
      <c r="AF192" s="106"/>
      <c r="AG192" s="106"/>
      <c r="AH192" s="106"/>
      <c r="AI192" s="106"/>
      <c r="AJ192" s="106"/>
      <c r="AK192" s="106"/>
      <c r="AL192" s="106"/>
      <c r="AM192" s="106"/>
      <c r="AN192" s="106"/>
      <c r="AO192" s="106"/>
      <c r="AP192" s="106"/>
      <c r="AQ192" s="106"/>
      <c r="AR192" s="106"/>
      <c r="AS192" s="106"/>
      <c r="AT192" s="106"/>
      <c r="AU192" s="106"/>
      <c r="AV192" s="106"/>
      <c r="AW192" s="106"/>
      <c r="AX192" s="106"/>
      <c r="AY192" s="106"/>
      <c r="AZ192" s="106"/>
      <c r="BA192" s="106"/>
      <c r="BB192" s="106"/>
      <c r="BC192" s="106"/>
      <c r="BD192" s="106"/>
      <c r="BE192" s="106"/>
      <c r="BF192" s="106"/>
      <c r="BG192" s="106"/>
      <c r="BH192" s="106"/>
      <c r="BI192" s="106"/>
      <c r="BJ192" s="106"/>
      <c r="BK192" s="106"/>
      <c r="BL192" s="106"/>
      <c r="BM192" s="106"/>
      <c r="BN192" s="106"/>
      <c r="BO192" s="106"/>
      <c r="BP192" s="106"/>
      <c r="BQ192" s="106"/>
      <c r="BR192" s="106"/>
      <c r="BS192" s="106"/>
      <c r="BT192" s="106"/>
      <c r="BU192" s="106"/>
      <c r="BV192" s="106"/>
      <c r="BW192" s="106"/>
      <c r="BX192" s="106"/>
      <c r="BY192" s="106"/>
      <c r="BZ192" s="106"/>
      <c r="CA192" s="106"/>
      <c r="CB192" s="106"/>
      <c r="CC192" s="106"/>
      <c r="CD192" s="106"/>
      <c r="CE192" s="106"/>
      <c r="CF192" s="106"/>
      <c r="CG192" s="106"/>
      <c r="CH192" s="106"/>
      <c r="CI192" s="106"/>
      <c r="CJ192" s="106"/>
      <c r="CK192" s="106"/>
      <c r="CL192" s="106"/>
      <c r="CM192" s="106"/>
      <c r="CN192" s="106"/>
      <c r="CO192" s="106"/>
      <c r="CP192" s="106"/>
      <c r="CQ192" s="106"/>
      <c r="CR192" s="106"/>
      <c r="CS192" s="106"/>
      <c r="CT192" s="106"/>
      <c r="CU192" s="106"/>
      <c r="CV192" s="106"/>
      <c r="CW192" s="106"/>
      <c r="CX192" s="106"/>
      <c r="CY192" s="106"/>
      <c r="CZ192" s="106"/>
      <c r="DA192" s="106"/>
      <c r="DB192" s="106"/>
      <c r="DC192" s="106"/>
      <c r="DD192" s="106"/>
      <c r="DE192" s="106"/>
      <c r="DF192" s="106"/>
      <c r="DG192" s="106"/>
      <c r="DH192" s="106"/>
      <c r="DI192" s="106"/>
      <c r="DJ192" s="106"/>
      <c r="DK192" s="106"/>
      <c r="DL192" s="106"/>
      <c r="DM192" s="106"/>
      <c r="DN192" s="106"/>
      <c r="DO192" s="106"/>
      <c r="DP192" s="106"/>
      <c r="DQ192" s="106"/>
      <c r="DR192" s="106"/>
      <c r="DS192" s="106"/>
      <c r="DT192" s="106"/>
      <c r="DU192" s="106"/>
      <c r="DV192" s="106"/>
      <c r="DW192" s="106"/>
      <c r="DX192" s="106"/>
      <c r="DY192" s="106"/>
      <c r="DZ192" s="106"/>
      <c r="EA192" s="106"/>
      <c r="EB192" s="106"/>
      <c r="EC192" s="106"/>
      <c r="ED192" s="106"/>
      <c r="EE192" s="106"/>
      <c r="EF192" s="106"/>
      <c r="EG192" s="106"/>
      <c r="EH192" s="106"/>
      <c r="EI192" s="106"/>
      <c r="EJ192" s="106"/>
      <c r="EK192" s="106"/>
      <c r="EL192" s="106"/>
      <c r="EM192" s="106"/>
      <c r="EN192" s="106"/>
      <c r="EO192" s="106"/>
      <c r="EP192" s="106"/>
      <c r="EQ192" s="106"/>
      <c r="ER192" s="106"/>
      <c r="ES192" s="106"/>
      <c r="ET192" s="106"/>
      <c r="EU192" s="106"/>
      <c r="EV192" s="106"/>
      <c r="EW192" s="106"/>
      <c r="EX192" s="106"/>
      <c r="EY192" s="106"/>
      <c r="EZ192" s="106"/>
      <c r="FA192" s="106"/>
      <c r="FB192" s="106"/>
      <c r="FC192" s="106"/>
      <c r="FD192" s="106"/>
      <c r="FE192" s="106"/>
      <c r="FF192" s="106"/>
      <c r="FG192" s="106"/>
      <c r="FH192" s="106"/>
      <c r="FI192" s="106"/>
      <c r="FJ192" s="106"/>
      <c r="FK192" s="106"/>
      <c r="FL192" s="106"/>
      <c r="FM192" s="106"/>
      <c r="FN192" s="106"/>
      <c r="FO192" s="106"/>
      <c r="FP192" s="106"/>
      <c r="FQ192" s="106"/>
    </row>
    <row r="193" spans="2:173" x14ac:dyDescent="0.2">
      <c r="B193" s="106"/>
      <c r="C193" s="106"/>
      <c r="D193" s="106"/>
      <c r="E193" s="106"/>
      <c r="F193" s="106"/>
      <c r="G193" s="106"/>
      <c r="H193" s="106"/>
      <c r="I193" s="106"/>
      <c r="J193" s="106"/>
      <c r="K193" s="106"/>
      <c r="L193" s="106"/>
      <c r="M193" s="106"/>
      <c r="N193" s="106"/>
      <c r="O193" s="106"/>
      <c r="P193" s="106"/>
      <c r="Q193" s="106"/>
      <c r="R193" s="106"/>
      <c r="S193" s="106"/>
      <c r="T193" s="106"/>
      <c r="U193" s="106"/>
      <c r="V193" s="106"/>
      <c r="W193" s="106"/>
      <c r="X193" s="106"/>
      <c r="Y193" s="106"/>
      <c r="Z193" s="106"/>
      <c r="AA193" s="106"/>
      <c r="AB193" s="106"/>
      <c r="AC193" s="106"/>
      <c r="AD193" s="106"/>
      <c r="AE193" s="106"/>
      <c r="AF193" s="106"/>
      <c r="AG193" s="106"/>
      <c r="AH193" s="106"/>
      <c r="AI193" s="106"/>
      <c r="AJ193" s="106"/>
      <c r="AK193" s="106"/>
      <c r="AL193" s="106"/>
      <c r="AM193" s="106"/>
      <c r="AN193" s="106"/>
      <c r="AO193" s="106"/>
      <c r="AP193" s="106"/>
      <c r="AQ193" s="106"/>
      <c r="AR193" s="106"/>
      <c r="AS193" s="106"/>
      <c r="AT193" s="106"/>
      <c r="AU193" s="106"/>
      <c r="AV193" s="106"/>
      <c r="AW193" s="106"/>
      <c r="AX193" s="106"/>
      <c r="AY193" s="106"/>
      <c r="AZ193" s="106"/>
      <c r="BA193" s="106"/>
      <c r="BB193" s="106"/>
      <c r="BC193" s="106"/>
      <c r="BD193" s="106"/>
      <c r="BE193" s="106"/>
      <c r="BF193" s="106"/>
      <c r="BG193" s="106"/>
      <c r="BH193" s="106"/>
      <c r="BI193" s="106"/>
      <c r="BJ193" s="106"/>
      <c r="BK193" s="106"/>
      <c r="BL193" s="106"/>
      <c r="BM193" s="106"/>
      <c r="BN193" s="106"/>
      <c r="BO193" s="106"/>
      <c r="BP193" s="106"/>
      <c r="BQ193" s="106"/>
      <c r="BR193" s="106"/>
      <c r="BS193" s="106"/>
      <c r="BT193" s="106"/>
      <c r="BU193" s="106"/>
      <c r="BV193" s="106"/>
      <c r="BW193" s="106"/>
      <c r="BX193" s="106"/>
      <c r="BY193" s="106"/>
      <c r="BZ193" s="106"/>
      <c r="CA193" s="106"/>
      <c r="CB193" s="106"/>
      <c r="CC193" s="106"/>
      <c r="CD193" s="106"/>
      <c r="CE193" s="106"/>
      <c r="CF193" s="106"/>
      <c r="CG193" s="106"/>
      <c r="CH193" s="106"/>
      <c r="CI193" s="106"/>
      <c r="CJ193" s="106"/>
      <c r="CK193" s="106"/>
      <c r="CL193" s="106"/>
      <c r="CM193" s="106"/>
      <c r="CN193" s="106"/>
      <c r="CO193" s="106"/>
      <c r="CP193" s="106"/>
      <c r="CQ193" s="106"/>
      <c r="CR193" s="106"/>
      <c r="CS193" s="106"/>
      <c r="CT193" s="106"/>
      <c r="CU193" s="106"/>
      <c r="CV193" s="106"/>
      <c r="CW193" s="106"/>
      <c r="CX193" s="106"/>
      <c r="CY193" s="106"/>
      <c r="CZ193" s="106"/>
      <c r="DA193" s="106"/>
      <c r="DB193" s="106"/>
      <c r="DC193" s="106"/>
      <c r="DD193" s="106"/>
      <c r="DE193" s="106"/>
      <c r="DF193" s="106"/>
      <c r="DG193" s="106"/>
      <c r="DH193" s="106"/>
      <c r="DI193" s="106"/>
      <c r="DJ193" s="106"/>
      <c r="DK193" s="106"/>
      <c r="DL193" s="106"/>
      <c r="DM193" s="106"/>
      <c r="DN193" s="106"/>
      <c r="DO193" s="106"/>
      <c r="DP193" s="106"/>
      <c r="DQ193" s="106"/>
      <c r="DR193" s="106"/>
      <c r="DS193" s="106"/>
      <c r="DT193" s="106"/>
      <c r="DU193" s="106"/>
      <c r="DV193" s="106"/>
      <c r="DW193" s="106"/>
      <c r="DX193" s="106"/>
      <c r="DY193" s="106"/>
      <c r="DZ193" s="106"/>
      <c r="EA193" s="106"/>
      <c r="EB193" s="106"/>
      <c r="EC193" s="106"/>
      <c r="ED193" s="106"/>
      <c r="EE193" s="106"/>
      <c r="EF193" s="106"/>
      <c r="EG193" s="106"/>
      <c r="EH193" s="106"/>
      <c r="EI193" s="106"/>
      <c r="EJ193" s="106"/>
      <c r="EK193" s="106"/>
      <c r="EL193" s="106"/>
      <c r="EM193" s="106"/>
      <c r="EN193" s="106"/>
      <c r="EO193" s="106"/>
      <c r="EP193" s="106"/>
      <c r="EQ193" s="106"/>
      <c r="ER193" s="106"/>
      <c r="ES193" s="106"/>
      <c r="ET193" s="106"/>
      <c r="EU193" s="106"/>
      <c r="EV193" s="106"/>
      <c r="EW193" s="106"/>
      <c r="EX193" s="106"/>
      <c r="EY193" s="106"/>
      <c r="EZ193" s="106"/>
      <c r="FA193" s="106"/>
      <c r="FB193" s="106"/>
      <c r="FC193" s="106"/>
      <c r="FD193" s="106"/>
      <c r="FE193" s="106"/>
      <c r="FF193" s="106"/>
      <c r="FG193" s="106"/>
      <c r="FH193" s="106"/>
      <c r="FI193" s="106"/>
      <c r="FJ193" s="106"/>
      <c r="FK193" s="106"/>
      <c r="FL193" s="106"/>
      <c r="FM193" s="106"/>
      <c r="FN193" s="106"/>
      <c r="FO193" s="106"/>
      <c r="FP193" s="106"/>
      <c r="FQ193" s="106"/>
    </row>
    <row r="194" spans="2:173" x14ac:dyDescent="0.2">
      <c r="B194" s="106"/>
      <c r="C194" s="106"/>
      <c r="D194" s="106"/>
      <c r="E194" s="106"/>
      <c r="F194" s="106"/>
      <c r="G194" s="106"/>
      <c r="H194" s="106"/>
      <c r="I194" s="106"/>
      <c r="J194" s="106"/>
      <c r="K194" s="106"/>
      <c r="L194" s="106"/>
      <c r="M194" s="106"/>
      <c r="N194" s="106"/>
      <c r="O194" s="106"/>
      <c r="P194" s="106"/>
      <c r="Q194" s="106"/>
      <c r="R194" s="106"/>
      <c r="S194" s="106"/>
      <c r="T194" s="106"/>
      <c r="U194" s="106"/>
      <c r="V194" s="106"/>
      <c r="W194" s="106"/>
      <c r="X194" s="106"/>
      <c r="Y194" s="106"/>
      <c r="Z194" s="106"/>
      <c r="AA194" s="106"/>
      <c r="AB194" s="106"/>
      <c r="AC194" s="106"/>
      <c r="AD194" s="106"/>
      <c r="AE194" s="106"/>
      <c r="AF194" s="106"/>
      <c r="AG194" s="106"/>
      <c r="AH194" s="106"/>
      <c r="AI194" s="106"/>
      <c r="AJ194" s="106"/>
      <c r="AK194" s="106"/>
      <c r="AL194" s="106"/>
      <c r="AM194" s="106"/>
      <c r="AN194" s="106"/>
      <c r="AO194" s="106"/>
      <c r="AP194" s="106"/>
      <c r="AQ194" s="106"/>
      <c r="AR194" s="106"/>
      <c r="AS194" s="106"/>
      <c r="AT194" s="106"/>
      <c r="AU194" s="106"/>
      <c r="AV194" s="106"/>
      <c r="AW194" s="106"/>
      <c r="AX194" s="106"/>
      <c r="AY194" s="106"/>
      <c r="AZ194" s="106"/>
      <c r="BA194" s="106"/>
      <c r="BB194" s="106"/>
      <c r="BC194" s="106"/>
      <c r="BD194" s="106"/>
      <c r="BE194" s="106"/>
      <c r="BF194" s="106"/>
      <c r="BG194" s="106"/>
      <c r="BH194" s="106"/>
      <c r="BI194" s="106"/>
      <c r="BJ194" s="106"/>
      <c r="BK194" s="106"/>
      <c r="BL194" s="106"/>
      <c r="BM194" s="106"/>
      <c r="BN194" s="106"/>
      <c r="BO194" s="106"/>
      <c r="BP194" s="106"/>
      <c r="BQ194" s="106"/>
      <c r="BR194" s="106"/>
      <c r="BS194" s="106"/>
      <c r="BT194" s="106"/>
      <c r="BU194" s="106"/>
      <c r="BV194" s="106"/>
      <c r="BW194" s="106"/>
      <c r="BX194" s="106"/>
      <c r="BY194" s="106"/>
      <c r="BZ194" s="106"/>
      <c r="CA194" s="106"/>
      <c r="CB194" s="106"/>
      <c r="CC194" s="106"/>
      <c r="CD194" s="106"/>
      <c r="CE194" s="106"/>
      <c r="CF194" s="106"/>
      <c r="CG194" s="106"/>
      <c r="CH194" s="106"/>
      <c r="CI194" s="106"/>
      <c r="CJ194" s="106"/>
      <c r="CK194" s="106"/>
      <c r="CL194" s="106"/>
      <c r="CM194" s="106"/>
      <c r="CN194" s="106"/>
      <c r="CO194" s="106"/>
      <c r="CP194" s="106"/>
      <c r="CQ194" s="106"/>
      <c r="CR194" s="106"/>
      <c r="CS194" s="106"/>
      <c r="CT194" s="106"/>
      <c r="CU194" s="106"/>
      <c r="CV194" s="106"/>
      <c r="CW194" s="106"/>
      <c r="CX194" s="106"/>
      <c r="CY194" s="106"/>
      <c r="CZ194" s="106"/>
      <c r="DA194" s="106"/>
      <c r="DB194" s="106"/>
      <c r="DC194" s="106"/>
      <c r="DD194" s="106"/>
      <c r="DE194" s="106"/>
      <c r="DF194" s="106"/>
      <c r="DG194" s="106"/>
      <c r="DH194" s="106"/>
      <c r="DI194" s="106"/>
      <c r="DJ194" s="106"/>
      <c r="DK194" s="106"/>
      <c r="DL194" s="106"/>
      <c r="DM194" s="106"/>
      <c r="DN194" s="106"/>
      <c r="DO194" s="106"/>
      <c r="DP194" s="106"/>
      <c r="DQ194" s="106"/>
      <c r="DR194" s="106"/>
      <c r="DS194" s="106"/>
      <c r="DT194" s="106"/>
      <c r="DU194" s="106"/>
      <c r="DV194" s="106"/>
      <c r="DW194" s="106"/>
      <c r="DX194" s="106"/>
      <c r="DY194" s="106"/>
      <c r="DZ194" s="106"/>
      <c r="EA194" s="106"/>
      <c r="EB194" s="106"/>
      <c r="EC194" s="106"/>
      <c r="ED194" s="106"/>
      <c r="EE194" s="106"/>
      <c r="EF194" s="106"/>
      <c r="EG194" s="106"/>
      <c r="EH194" s="106"/>
      <c r="EI194" s="106"/>
      <c r="EJ194" s="106"/>
      <c r="EK194" s="106"/>
      <c r="EL194" s="106"/>
      <c r="EM194" s="106"/>
      <c r="EN194" s="106"/>
      <c r="EO194" s="106"/>
      <c r="EP194" s="106"/>
      <c r="EQ194" s="106"/>
      <c r="ER194" s="106"/>
      <c r="ES194" s="106"/>
      <c r="ET194" s="106"/>
      <c r="EU194" s="106"/>
      <c r="EV194" s="106"/>
      <c r="EW194" s="106"/>
      <c r="EX194" s="106"/>
      <c r="EY194" s="106"/>
      <c r="EZ194" s="106"/>
      <c r="FA194" s="106"/>
      <c r="FB194" s="106"/>
      <c r="FC194" s="106"/>
      <c r="FD194" s="106"/>
      <c r="FE194" s="106"/>
      <c r="FF194" s="106"/>
      <c r="FG194" s="106"/>
      <c r="FH194" s="106"/>
      <c r="FI194" s="106"/>
      <c r="FJ194" s="106"/>
      <c r="FK194" s="106"/>
      <c r="FL194" s="106"/>
      <c r="FM194" s="106"/>
      <c r="FN194" s="106"/>
      <c r="FO194" s="106"/>
      <c r="FP194" s="106"/>
      <c r="FQ194" s="106"/>
    </row>
    <row r="195" spans="2:173" x14ac:dyDescent="0.2">
      <c r="B195" s="106"/>
      <c r="C195" s="106"/>
      <c r="D195" s="106"/>
      <c r="E195" s="106"/>
      <c r="F195" s="106"/>
      <c r="G195" s="106"/>
      <c r="H195" s="106"/>
      <c r="I195" s="106"/>
      <c r="J195" s="106"/>
      <c r="K195" s="106"/>
      <c r="L195" s="106"/>
      <c r="M195" s="106"/>
      <c r="N195" s="106"/>
      <c r="O195" s="106"/>
      <c r="P195" s="106"/>
      <c r="Q195" s="106"/>
      <c r="R195" s="106"/>
      <c r="S195" s="106"/>
      <c r="T195" s="106"/>
      <c r="U195" s="106"/>
      <c r="V195" s="106"/>
      <c r="W195" s="106"/>
      <c r="X195" s="106"/>
      <c r="Y195" s="106"/>
      <c r="Z195" s="106"/>
      <c r="AA195" s="106"/>
      <c r="AB195" s="106"/>
      <c r="AC195" s="106"/>
      <c r="AD195" s="106"/>
      <c r="AE195" s="106"/>
      <c r="AF195" s="106"/>
      <c r="AG195" s="106"/>
      <c r="AH195" s="106"/>
      <c r="AI195" s="106"/>
      <c r="AJ195" s="106"/>
      <c r="AK195" s="106"/>
      <c r="AL195" s="106"/>
      <c r="AM195" s="106"/>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6"/>
      <c r="BQ195" s="106"/>
      <c r="BR195" s="106"/>
      <c r="BS195" s="106"/>
      <c r="BT195" s="106"/>
      <c r="BU195" s="106"/>
      <c r="BV195" s="106"/>
      <c r="BW195" s="106"/>
      <c r="BX195" s="106"/>
      <c r="BY195" s="106"/>
      <c r="BZ195" s="106"/>
      <c r="CA195" s="106"/>
      <c r="CB195" s="106"/>
      <c r="CC195" s="106"/>
      <c r="CD195" s="106"/>
      <c r="CE195" s="106"/>
      <c r="CF195" s="106"/>
      <c r="CG195" s="106"/>
      <c r="CH195" s="106"/>
      <c r="CI195" s="106"/>
      <c r="CJ195" s="106"/>
      <c r="CK195" s="106"/>
      <c r="CL195" s="106"/>
      <c r="CM195" s="106"/>
      <c r="CN195" s="106"/>
      <c r="CO195" s="106"/>
      <c r="CP195" s="106"/>
      <c r="CQ195" s="106"/>
      <c r="CR195" s="106"/>
      <c r="CS195" s="106"/>
      <c r="CT195" s="106"/>
      <c r="CU195" s="106"/>
      <c r="CV195" s="106"/>
      <c r="CW195" s="106"/>
      <c r="CX195" s="106"/>
      <c r="CY195" s="106"/>
      <c r="CZ195" s="106"/>
      <c r="DA195" s="106"/>
      <c r="DB195" s="106"/>
      <c r="DC195" s="106"/>
      <c r="DD195" s="106"/>
      <c r="DE195" s="106"/>
      <c r="DF195" s="106"/>
      <c r="DG195" s="106"/>
      <c r="DH195" s="106"/>
      <c r="DI195" s="106"/>
      <c r="DJ195" s="106"/>
      <c r="DK195" s="106"/>
      <c r="DL195" s="106"/>
      <c r="DM195" s="106"/>
      <c r="DN195" s="106"/>
      <c r="DO195" s="106"/>
      <c r="DP195" s="106"/>
      <c r="DQ195" s="106"/>
      <c r="DR195" s="106"/>
      <c r="DS195" s="106"/>
      <c r="DT195" s="106"/>
      <c r="DU195" s="106"/>
      <c r="DV195" s="106"/>
      <c r="DW195" s="106"/>
      <c r="DX195" s="106"/>
      <c r="DY195" s="106"/>
      <c r="DZ195" s="106"/>
      <c r="EA195" s="106"/>
      <c r="EB195" s="106"/>
      <c r="EC195" s="106"/>
      <c r="ED195" s="106"/>
      <c r="EE195" s="106"/>
      <c r="EF195" s="106"/>
      <c r="EG195" s="106"/>
      <c r="EH195" s="106"/>
      <c r="EI195" s="106"/>
      <c r="EJ195" s="106"/>
      <c r="EK195" s="106"/>
      <c r="EL195" s="106"/>
      <c r="EM195" s="106"/>
      <c r="EN195" s="106"/>
      <c r="EO195" s="106"/>
      <c r="EP195" s="106"/>
      <c r="EQ195" s="106"/>
      <c r="ER195" s="106"/>
      <c r="ES195" s="106"/>
      <c r="ET195" s="106"/>
      <c r="EU195" s="106"/>
      <c r="EV195" s="106"/>
      <c r="EW195" s="106"/>
      <c r="EX195" s="106"/>
      <c r="EY195" s="106"/>
      <c r="EZ195" s="106"/>
      <c r="FA195" s="106"/>
      <c r="FB195" s="106"/>
      <c r="FC195" s="106"/>
      <c r="FD195" s="106"/>
      <c r="FE195" s="106"/>
      <c r="FF195" s="106"/>
      <c r="FG195" s="106"/>
      <c r="FH195" s="106"/>
      <c r="FI195" s="106"/>
      <c r="FJ195" s="106"/>
      <c r="FK195" s="106"/>
      <c r="FL195" s="106"/>
      <c r="FM195" s="106"/>
      <c r="FN195" s="106"/>
      <c r="FO195" s="106"/>
      <c r="FP195" s="106"/>
      <c r="FQ195" s="106"/>
    </row>
    <row r="196" spans="2:173" x14ac:dyDescent="0.2">
      <c r="B196" s="106"/>
      <c r="C196" s="106"/>
      <c r="D196" s="106"/>
      <c r="E196" s="106"/>
      <c r="F196" s="106"/>
      <c r="G196" s="106"/>
      <c r="H196" s="106"/>
      <c r="I196" s="106"/>
      <c r="J196" s="106"/>
      <c r="K196" s="106"/>
      <c r="L196" s="106"/>
      <c r="M196" s="106"/>
      <c r="N196" s="106"/>
      <c r="O196" s="106"/>
      <c r="P196" s="106"/>
      <c r="Q196" s="106"/>
      <c r="R196" s="106"/>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6"/>
      <c r="BC196" s="106"/>
      <c r="BD196" s="106"/>
      <c r="BE196" s="106"/>
      <c r="BF196" s="106"/>
      <c r="BG196" s="106"/>
      <c r="BH196" s="106"/>
      <c r="BI196" s="106"/>
      <c r="BJ196" s="106"/>
      <c r="BK196" s="106"/>
      <c r="BL196" s="106"/>
      <c r="BM196" s="106"/>
      <c r="BN196" s="106"/>
      <c r="BO196" s="106"/>
      <c r="BP196" s="106"/>
      <c r="BQ196" s="106"/>
      <c r="BR196" s="106"/>
      <c r="BS196" s="106"/>
      <c r="BT196" s="106"/>
      <c r="BU196" s="106"/>
      <c r="BV196" s="106"/>
      <c r="BW196" s="106"/>
      <c r="BX196" s="106"/>
      <c r="BY196" s="106"/>
      <c r="BZ196" s="106"/>
      <c r="CA196" s="106"/>
      <c r="CB196" s="106"/>
      <c r="CC196" s="106"/>
      <c r="CD196" s="106"/>
      <c r="CE196" s="106"/>
      <c r="CF196" s="106"/>
      <c r="CG196" s="106"/>
      <c r="CH196" s="106"/>
      <c r="CI196" s="106"/>
      <c r="CJ196" s="106"/>
      <c r="CK196" s="106"/>
      <c r="CL196" s="106"/>
      <c r="CM196" s="106"/>
      <c r="CN196" s="106"/>
      <c r="CO196" s="106"/>
      <c r="CP196" s="106"/>
      <c r="CQ196" s="106"/>
      <c r="CR196" s="106"/>
      <c r="CS196" s="106"/>
      <c r="CT196" s="106"/>
      <c r="CU196" s="106"/>
      <c r="CV196" s="106"/>
      <c r="CW196" s="106"/>
      <c r="CX196" s="106"/>
      <c r="CY196" s="106"/>
      <c r="CZ196" s="106"/>
      <c r="DA196" s="106"/>
      <c r="DB196" s="106"/>
      <c r="DC196" s="106"/>
      <c r="DD196" s="106"/>
      <c r="DE196" s="106"/>
      <c r="DF196" s="106"/>
      <c r="DG196" s="106"/>
      <c r="DH196" s="106"/>
      <c r="DI196" s="106"/>
      <c r="DJ196" s="106"/>
      <c r="DK196" s="106"/>
      <c r="DL196" s="106"/>
      <c r="DM196" s="106"/>
      <c r="DN196" s="106"/>
      <c r="DO196" s="106"/>
      <c r="DP196" s="106"/>
      <c r="DQ196" s="106"/>
      <c r="DR196" s="106"/>
      <c r="DS196" s="106"/>
      <c r="DT196" s="106"/>
      <c r="DU196" s="106"/>
      <c r="DV196" s="106"/>
      <c r="DW196" s="106"/>
      <c r="DX196" s="106"/>
      <c r="DY196" s="106"/>
      <c r="DZ196" s="106"/>
      <c r="EA196" s="106"/>
      <c r="EB196" s="106"/>
      <c r="EC196" s="106"/>
      <c r="ED196" s="106"/>
      <c r="EE196" s="106"/>
      <c r="EF196" s="106"/>
      <c r="EG196" s="106"/>
      <c r="EH196" s="106"/>
      <c r="EI196" s="106"/>
      <c r="EJ196" s="106"/>
      <c r="EK196" s="106"/>
      <c r="EL196" s="106"/>
      <c r="EM196" s="106"/>
      <c r="EN196" s="106"/>
      <c r="EO196" s="106"/>
      <c r="EP196" s="106"/>
      <c r="EQ196" s="106"/>
      <c r="ER196" s="106"/>
      <c r="ES196" s="106"/>
      <c r="ET196" s="106"/>
      <c r="EU196" s="106"/>
      <c r="EV196" s="106"/>
      <c r="EW196" s="106"/>
      <c r="EX196" s="106"/>
      <c r="EY196" s="106"/>
      <c r="EZ196" s="106"/>
      <c r="FA196" s="106"/>
      <c r="FB196" s="106"/>
      <c r="FC196" s="106"/>
      <c r="FD196" s="106"/>
      <c r="FE196" s="106"/>
      <c r="FF196" s="106"/>
      <c r="FG196" s="106"/>
      <c r="FH196" s="106"/>
      <c r="FI196" s="106"/>
      <c r="FJ196" s="106"/>
      <c r="FK196" s="106"/>
      <c r="FL196" s="106"/>
      <c r="FM196" s="106"/>
      <c r="FN196" s="106"/>
      <c r="FO196" s="106"/>
      <c r="FP196" s="106"/>
      <c r="FQ196" s="106"/>
    </row>
    <row r="197" spans="2:173" x14ac:dyDescent="0.2">
      <c r="B197" s="106"/>
      <c r="C197" s="106"/>
      <c r="D197" s="106"/>
      <c r="E197" s="106"/>
      <c r="F197" s="106"/>
      <c r="G197" s="106"/>
      <c r="H197" s="106"/>
      <c r="I197" s="106"/>
      <c r="J197" s="106"/>
      <c r="K197" s="106"/>
      <c r="L197" s="106"/>
      <c r="M197" s="106"/>
      <c r="N197" s="106"/>
      <c r="O197" s="106"/>
      <c r="P197" s="106"/>
      <c r="Q197" s="106"/>
      <c r="R197" s="106"/>
      <c r="S197" s="106"/>
      <c r="T197" s="106"/>
      <c r="U197" s="106"/>
      <c r="V197" s="106"/>
      <c r="W197" s="106"/>
      <c r="X197" s="106"/>
      <c r="Y197" s="106"/>
      <c r="Z197" s="106"/>
      <c r="AA197" s="106"/>
      <c r="AB197" s="106"/>
      <c r="AC197" s="106"/>
      <c r="AD197" s="106"/>
      <c r="AE197" s="106"/>
      <c r="AF197" s="106"/>
      <c r="AG197" s="106"/>
      <c r="AH197" s="106"/>
      <c r="AI197" s="106"/>
      <c r="AJ197" s="106"/>
      <c r="AK197" s="106"/>
      <c r="AL197" s="106"/>
      <c r="AM197" s="106"/>
      <c r="AN197" s="106"/>
      <c r="AO197" s="106"/>
      <c r="AP197" s="106"/>
      <c r="AQ197" s="106"/>
      <c r="AR197" s="106"/>
      <c r="AS197" s="106"/>
      <c r="AT197" s="106"/>
      <c r="AU197" s="106"/>
      <c r="AV197" s="106"/>
      <c r="AW197" s="106"/>
      <c r="AX197" s="106"/>
      <c r="AY197" s="106"/>
      <c r="AZ197" s="106"/>
      <c r="BA197" s="106"/>
      <c r="BB197" s="106"/>
      <c r="BC197" s="106"/>
      <c r="BD197" s="106"/>
      <c r="BE197" s="106"/>
      <c r="BF197" s="106"/>
      <c r="BG197" s="106"/>
      <c r="BH197" s="106"/>
      <c r="BI197" s="106"/>
      <c r="BJ197" s="106"/>
      <c r="BK197" s="106"/>
      <c r="BL197" s="106"/>
      <c r="BM197" s="106"/>
      <c r="BN197" s="106"/>
      <c r="BO197" s="106"/>
      <c r="BP197" s="106"/>
      <c r="BQ197" s="106"/>
      <c r="BR197" s="106"/>
      <c r="BS197" s="106"/>
      <c r="BT197" s="106"/>
      <c r="BU197" s="106"/>
      <c r="BV197" s="106"/>
      <c r="BW197" s="106"/>
      <c r="BX197" s="106"/>
      <c r="BY197" s="106"/>
      <c r="BZ197" s="106"/>
      <c r="CA197" s="106"/>
      <c r="CB197" s="106"/>
      <c r="CC197" s="106"/>
      <c r="CD197" s="106"/>
      <c r="CE197" s="106"/>
      <c r="CF197" s="106"/>
      <c r="CG197" s="106"/>
      <c r="CH197" s="106"/>
      <c r="CI197" s="106"/>
      <c r="CJ197" s="106"/>
      <c r="CK197" s="106"/>
      <c r="CL197" s="106"/>
      <c r="CM197" s="106"/>
      <c r="CN197" s="106"/>
      <c r="CO197" s="106"/>
      <c r="CP197" s="106"/>
      <c r="CQ197" s="106"/>
      <c r="CR197" s="106"/>
      <c r="CS197" s="106"/>
      <c r="CT197" s="106"/>
      <c r="CU197" s="106"/>
      <c r="CV197" s="106"/>
      <c r="CW197" s="106"/>
      <c r="CX197" s="106"/>
      <c r="CY197" s="106"/>
      <c r="CZ197" s="106"/>
      <c r="DA197" s="106"/>
      <c r="DB197" s="106"/>
      <c r="DC197" s="106"/>
      <c r="DD197" s="106"/>
      <c r="DE197" s="106"/>
      <c r="DF197" s="106"/>
      <c r="DG197" s="106"/>
      <c r="DH197" s="106"/>
      <c r="DI197" s="106"/>
      <c r="DJ197" s="106"/>
      <c r="DK197" s="106"/>
      <c r="DL197" s="106"/>
      <c r="DM197" s="106"/>
      <c r="DN197" s="106"/>
      <c r="DO197" s="106"/>
      <c r="DP197" s="106"/>
      <c r="DQ197" s="106"/>
      <c r="DR197" s="106"/>
      <c r="DS197" s="106"/>
      <c r="DT197" s="106"/>
      <c r="DU197" s="106"/>
      <c r="DV197" s="106"/>
      <c r="DW197" s="106"/>
      <c r="DX197" s="106"/>
      <c r="DY197" s="106"/>
      <c r="DZ197" s="106"/>
      <c r="EA197" s="106"/>
      <c r="EB197" s="106"/>
      <c r="EC197" s="106"/>
      <c r="ED197" s="106"/>
      <c r="EE197" s="106"/>
      <c r="EF197" s="106"/>
      <c r="EG197" s="106"/>
      <c r="EH197" s="106"/>
      <c r="EI197" s="106"/>
      <c r="EJ197" s="106"/>
      <c r="EK197" s="106"/>
      <c r="EL197" s="106"/>
      <c r="EM197" s="106"/>
      <c r="EN197" s="106"/>
      <c r="EO197" s="106"/>
      <c r="EP197" s="106"/>
      <c r="EQ197" s="106"/>
      <c r="ER197" s="106"/>
      <c r="ES197" s="106"/>
      <c r="ET197" s="106"/>
      <c r="EU197" s="106"/>
      <c r="EV197" s="106"/>
      <c r="EW197" s="106"/>
      <c r="EX197" s="106"/>
      <c r="EY197" s="106"/>
      <c r="EZ197" s="106"/>
      <c r="FA197" s="106"/>
      <c r="FB197" s="106"/>
      <c r="FC197" s="106"/>
      <c r="FD197" s="106"/>
      <c r="FE197" s="106"/>
      <c r="FF197" s="106"/>
      <c r="FG197" s="106"/>
      <c r="FH197" s="106"/>
      <c r="FI197" s="106"/>
      <c r="FJ197" s="106"/>
      <c r="FK197" s="106"/>
      <c r="FL197" s="106"/>
      <c r="FM197" s="106"/>
      <c r="FN197" s="106"/>
      <c r="FO197" s="106"/>
      <c r="FP197" s="106"/>
      <c r="FQ197" s="106"/>
    </row>
    <row r="198" spans="2:173" x14ac:dyDescent="0.2">
      <c r="B198" s="106"/>
      <c r="C198" s="106"/>
      <c r="D198" s="106"/>
      <c r="E198" s="106"/>
      <c r="F198" s="106"/>
      <c r="G198" s="106"/>
      <c r="H198" s="106"/>
      <c r="I198" s="106"/>
      <c r="J198" s="106"/>
      <c r="K198" s="106"/>
      <c r="L198" s="106"/>
      <c r="M198" s="106"/>
      <c r="N198" s="106"/>
      <c r="O198" s="106"/>
      <c r="P198" s="106"/>
      <c r="Q198" s="106"/>
      <c r="R198" s="106"/>
      <c r="S198" s="106"/>
      <c r="T198" s="106"/>
      <c r="U198" s="106"/>
      <c r="V198" s="106"/>
      <c r="W198" s="106"/>
      <c r="X198" s="106"/>
      <c r="Y198" s="106"/>
      <c r="Z198" s="106"/>
      <c r="AA198" s="106"/>
      <c r="AB198" s="106"/>
      <c r="AC198" s="106"/>
      <c r="AD198" s="106"/>
      <c r="AE198" s="106"/>
      <c r="AF198" s="106"/>
      <c r="AG198" s="106"/>
      <c r="AH198" s="106"/>
      <c r="AI198" s="106"/>
      <c r="AJ198" s="106"/>
      <c r="AK198" s="106"/>
      <c r="AL198" s="106"/>
      <c r="AM198" s="106"/>
      <c r="AN198" s="106"/>
      <c r="AO198" s="106"/>
      <c r="AP198" s="106"/>
      <c r="AQ198" s="106"/>
      <c r="AR198" s="106"/>
      <c r="AS198" s="106"/>
      <c r="AT198" s="106"/>
      <c r="AU198" s="106"/>
      <c r="AV198" s="106"/>
      <c r="AW198" s="106"/>
      <c r="AX198" s="106"/>
      <c r="AY198" s="106"/>
      <c r="AZ198" s="106"/>
      <c r="BA198" s="106"/>
      <c r="BB198" s="106"/>
      <c r="BC198" s="106"/>
      <c r="BD198" s="106"/>
      <c r="BE198" s="106"/>
      <c r="BF198" s="106"/>
      <c r="BG198" s="106"/>
      <c r="BH198" s="106"/>
      <c r="BI198" s="106"/>
      <c r="BJ198" s="106"/>
      <c r="BK198" s="106"/>
      <c r="BL198" s="106"/>
      <c r="BM198" s="106"/>
      <c r="BN198" s="106"/>
      <c r="BO198" s="106"/>
      <c r="BP198" s="106"/>
      <c r="BQ198" s="106"/>
      <c r="BR198" s="106"/>
      <c r="BS198" s="106"/>
      <c r="BT198" s="106"/>
      <c r="BU198" s="106"/>
      <c r="BV198" s="106"/>
      <c r="BW198" s="106"/>
      <c r="BX198" s="106"/>
      <c r="BY198" s="106"/>
      <c r="BZ198" s="106"/>
      <c r="CA198" s="106"/>
      <c r="CB198" s="106"/>
      <c r="CC198" s="106"/>
      <c r="CD198" s="106"/>
      <c r="CE198" s="106"/>
      <c r="CF198" s="106"/>
      <c r="CG198" s="106"/>
      <c r="CH198" s="106"/>
      <c r="CI198" s="106"/>
      <c r="CJ198" s="106"/>
      <c r="CK198" s="106"/>
      <c r="CL198" s="106"/>
      <c r="CM198" s="106"/>
      <c r="CN198" s="106"/>
      <c r="CO198" s="106"/>
      <c r="CP198" s="106"/>
      <c r="CQ198" s="106"/>
      <c r="CR198" s="106"/>
      <c r="CS198" s="106"/>
      <c r="CT198" s="106"/>
      <c r="CU198" s="106"/>
      <c r="CV198" s="106"/>
      <c r="CW198" s="106"/>
      <c r="CX198" s="106"/>
      <c r="CY198" s="106"/>
      <c r="CZ198" s="106"/>
      <c r="DA198" s="106"/>
      <c r="DB198" s="106"/>
      <c r="DC198" s="106"/>
      <c r="DD198" s="106"/>
      <c r="DE198" s="106"/>
      <c r="DF198" s="106"/>
      <c r="DG198" s="106"/>
      <c r="DH198" s="106"/>
      <c r="DI198" s="106"/>
      <c r="DJ198" s="106"/>
      <c r="DK198" s="106"/>
      <c r="DL198" s="106"/>
      <c r="DM198" s="106"/>
      <c r="DN198" s="106"/>
      <c r="DO198" s="106"/>
      <c r="DP198" s="106"/>
      <c r="DQ198" s="106"/>
      <c r="DR198" s="106"/>
      <c r="DS198" s="106"/>
      <c r="DT198" s="106"/>
      <c r="DU198" s="106"/>
      <c r="DV198" s="106"/>
      <c r="DW198" s="106"/>
      <c r="DX198" s="106"/>
      <c r="DY198" s="106"/>
      <c r="DZ198" s="106"/>
      <c r="EA198" s="106"/>
      <c r="EB198" s="106"/>
      <c r="EC198" s="106"/>
      <c r="ED198" s="106"/>
      <c r="EE198" s="106"/>
      <c r="EF198" s="106"/>
      <c r="EG198" s="106"/>
      <c r="EH198" s="106"/>
      <c r="EI198" s="106"/>
      <c r="EJ198" s="106"/>
      <c r="EK198" s="106"/>
      <c r="EL198" s="106"/>
      <c r="EM198" s="106"/>
      <c r="EN198" s="106"/>
      <c r="EO198" s="106"/>
      <c r="EP198" s="106"/>
      <c r="EQ198" s="106"/>
      <c r="ER198" s="106"/>
      <c r="ES198" s="106"/>
      <c r="ET198" s="106"/>
      <c r="EU198" s="106"/>
      <c r="EV198" s="106"/>
      <c r="EW198" s="106"/>
      <c r="EX198" s="106"/>
      <c r="EY198" s="106"/>
      <c r="EZ198" s="106"/>
      <c r="FA198" s="106"/>
      <c r="FB198" s="106"/>
      <c r="FC198" s="106"/>
      <c r="FD198" s="106"/>
      <c r="FE198" s="106"/>
      <c r="FF198" s="106"/>
      <c r="FG198" s="106"/>
      <c r="FH198" s="106"/>
      <c r="FI198" s="106"/>
      <c r="FJ198" s="106"/>
      <c r="FK198" s="106"/>
      <c r="FL198" s="106"/>
      <c r="FM198" s="106"/>
      <c r="FN198" s="106"/>
      <c r="FO198" s="106"/>
      <c r="FP198" s="106"/>
      <c r="FQ198" s="106"/>
    </row>
    <row r="199" spans="2:173" x14ac:dyDescent="0.2">
      <c r="B199" s="106"/>
      <c r="C199" s="106"/>
      <c r="D199" s="106"/>
      <c r="E199" s="106"/>
      <c r="F199" s="106"/>
      <c r="G199" s="106"/>
      <c r="H199" s="106"/>
      <c r="I199" s="106"/>
      <c r="J199" s="106"/>
      <c r="K199" s="106"/>
      <c r="L199" s="106"/>
      <c r="M199" s="106"/>
      <c r="N199" s="106"/>
      <c r="O199" s="106"/>
      <c r="P199" s="106"/>
      <c r="Q199" s="106"/>
      <c r="R199" s="106"/>
      <c r="S199" s="106"/>
      <c r="T199" s="106"/>
      <c r="U199" s="106"/>
      <c r="V199" s="106"/>
      <c r="W199" s="106"/>
      <c r="X199" s="106"/>
      <c r="Y199" s="106"/>
      <c r="Z199" s="106"/>
      <c r="AA199" s="106"/>
      <c r="AB199" s="106"/>
      <c r="AC199" s="106"/>
      <c r="AD199" s="106"/>
      <c r="AE199" s="106"/>
      <c r="AF199" s="106"/>
      <c r="AG199" s="106"/>
      <c r="AH199" s="106"/>
      <c r="AI199" s="106"/>
      <c r="AJ199" s="106"/>
      <c r="AK199" s="106"/>
      <c r="AL199" s="106"/>
      <c r="AM199" s="106"/>
      <c r="AN199" s="106"/>
      <c r="AO199" s="106"/>
      <c r="AP199" s="106"/>
      <c r="AQ199" s="106"/>
      <c r="AR199" s="106"/>
      <c r="AS199" s="106"/>
      <c r="AT199" s="106"/>
      <c r="AU199" s="106"/>
      <c r="AV199" s="106"/>
      <c r="AW199" s="106"/>
      <c r="AX199" s="106"/>
      <c r="AY199" s="106"/>
      <c r="AZ199" s="106"/>
      <c r="BA199" s="106"/>
      <c r="BB199" s="106"/>
      <c r="BC199" s="106"/>
      <c r="BD199" s="106"/>
      <c r="BE199" s="106"/>
      <c r="BF199" s="106"/>
      <c r="BG199" s="106"/>
      <c r="BH199" s="106"/>
      <c r="BI199" s="106"/>
      <c r="BJ199" s="106"/>
      <c r="BK199" s="106"/>
      <c r="BL199" s="106"/>
      <c r="BM199" s="106"/>
      <c r="BN199" s="106"/>
      <c r="BO199" s="106"/>
      <c r="BP199" s="106"/>
      <c r="BQ199" s="106"/>
      <c r="BR199" s="106"/>
      <c r="BS199" s="106"/>
      <c r="BT199" s="106"/>
      <c r="BU199" s="106"/>
      <c r="BV199" s="106"/>
      <c r="BW199" s="106"/>
      <c r="BX199" s="106"/>
      <c r="BY199" s="106"/>
      <c r="BZ199" s="106"/>
      <c r="CA199" s="106"/>
      <c r="CB199" s="106"/>
      <c r="CC199" s="106"/>
      <c r="CD199" s="106"/>
      <c r="CE199" s="106"/>
      <c r="CF199" s="106"/>
      <c r="CG199" s="106"/>
      <c r="CH199" s="106"/>
      <c r="CI199" s="106"/>
      <c r="CJ199" s="106"/>
      <c r="CK199" s="106"/>
      <c r="CL199" s="106"/>
      <c r="CM199" s="106"/>
      <c r="CN199" s="106"/>
      <c r="CO199" s="106"/>
      <c r="CP199" s="106"/>
      <c r="CQ199" s="106"/>
      <c r="CR199" s="106"/>
      <c r="CS199" s="106"/>
      <c r="CT199" s="106"/>
      <c r="CU199" s="106"/>
      <c r="CV199" s="106"/>
      <c r="CW199" s="106"/>
      <c r="CX199" s="106"/>
      <c r="CY199" s="106"/>
      <c r="CZ199" s="106"/>
      <c r="DA199" s="106"/>
      <c r="DB199" s="106"/>
      <c r="DC199" s="106"/>
      <c r="DD199" s="106"/>
      <c r="DE199" s="106"/>
      <c r="DF199" s="106"/>
      <c r="DG199" s="106"/>
      <c r="DH199" s="106"/>
      <c r="DI199" s="106"/>
      <c r="DJ199" s="106"/>
      <c r="DK199" s="106"/>
      <c r="DL199" s="106"/>
      <c r="DM199" s="106"/>
      <c r="DN199" s="106"/>
      <c r="DO199" s="106"/>
      <c r="DP199" s="106"/>
      <c r="DQ199" s="106"/>
      <c r="DR199" s="106"/>
      <c r="DS199" s="106"/>
      <c r="DT199" s="106"/>
      <c r="DU199" s="106"/>
      <c r="DV199" s="106"/>
      <c r="DW199" s="106"/>
      <c r="DX199" s="106"/>
      <c r="DY199" s="106"/>
      <c r="DZ199" s="106"/>
      <c r="EA199" s="106"/>
      <c r="EB199" s="106"/>
      <c r="EC199" s="106"/>
      <c r="ED199" s="106"/>
      <c r="EE199" s="106"/>
      <c r="EF199" s="106"/>
      <c r="EG199" s="106"/>
      <c r="EH199" s="106"/>
      <c r="EI199" s="106"/>
      <c r="EJ199" s="106"/>
      <c r="EK199" s="106"/>
      <c r="EL199" s="106"/>
      <c r="EM199" s="106"/>
      <c r="EN199" s="106"/>
      <c r="EO199" s="106"/>
      <c r="EP199" s="106"/>
      <c r="EQ199" s="106"/>
      <c r="ER199" s="106"/>
      <c r="ES199" s="106"/>
      <c r="ET199" s="106"/>
      <c r="EU199" s="106"/>
      <c r="EV199" s="106"/>
      <c r="EW199" s="106"/>
      <c r="EX199" s="106"/>
      <c r="EY199" s="106"/>
      <c r="EZ199" s="106"/>
      <c r="FA199" s="106"/>
      <c r="FB199" s="106"/>
      <c r="FC199" s="106"/>
      <c r="FD199" s="106"/>
      <c r="FE199" s="106"/>
      <c r="FF199" s="106"/>
      <c r="FG199" s="106"/>
      <c r="FH199" s="106"/>
      <c r="FI199" s="106"/>
      <c r="FJ199" s="106"/>
      <c r="FK199" s="106"/>
      <c r="FL199" s="106"/>
      <c r="FM199" s="106"/>
      <c r="FN199" s="106"/>
      <c r="FO199" s="106"/>
      <c r="FP199" s="106"/>
      <c r="FQ199" s="106"/>
    </row>
    <row r="200" spans="2:173" x14ac:dyDescent="0.2">
      <c r="B200" s="106"/>
      <c r="C200" s="106"/>
      <c r="D200" s="106"/>
      <c r="E200" s="106"/>
      <c r="F200" s="106"/>
      <c r="G200" s="106"/>
      <c r="H200" s="106"/>
      <c r="I200" s="106"/>
      <c r="J200" s="106"/>
      <c r="K200" s="106"/>
      <c r="L200" s="106"/>
      <c r="M200" s="106"/>
      <c r="N200" s="106"/>
      <c r="O200" s="106"/>
      <c r="P200" s="106"/>
      <c r="Q200" s="106"/>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106"/>
      <c r="BI200" s="106"/>
      <c r="BJ200" s="106"/>
      <c r="BK200" s="106"/>
      <c r="BL200" s="106"/>
      <c r="BM200" s="106"/>
      <c r="BN200" s="106"/>
      <c r="BO200" s="106"/>
      <c r="BP200" s="106"/>
      <c r="BQ200" s="106"/>
      <c r="BR200" s="106"/>
      <c r="BS200" s="106"/>
      <c r="BT200" s="106"/>
      <c r="BU200" s="106"/>
      <c r="BV200" s="106"/>
      <c r="BW200" s="106"/>
      <c r="BX200" s="106"/>
      <c r="BY200" s="106"/>
      <c r="BZ200" s="106"/>
      <c r="CA200" s="106"/>
      <c r="CB200" s="106"/>
      <c r="CC200" s="106"/>
      <c r="CD200" s="106"/>
      <c r="CE200" s="106"/>
      <c r="CF200" s="106"/>
      <c r="CG200" s="106"/>
      <c r="CH200" s="106"/>
      <c r="CI200" s="106"/>
      <c r="CJ200" s="106"/>
      <c r="CK200" s="106"/>
      <c r="CL200" s="106"/>
      <c r="CM200" s="106"/>
      <c r="CN200" s="106"/>
      <c r="CO200" s="106"/>
      <c r="CP200" s="106"/>
      <c r="CQ200" s="106"/>
      <c r="CR200" s="106"/>
      <c r="CS200" s="106"/>
      <c r="CT200" s="106"/>
      <c r="CU200" s="106"/>
      <c r="CV200" s="106"/>
      <c r="CW200" s="106"/>
      <c r="CX200" s="106"/>
      <c r="CY200" s="106"/>
      <c r="CZ200" s="106"/>
      <c r="DA200" s="106"/>
      <c r="DB200" s="106"/>
      <c r="DC200" s="106"/>
      <c r="DD200" s="106"/>
      <c r="DE200" s="106"/>
      <c r="DF200" s="106"/>
      <c r="DG200" s="106"/>
      <c r="DH200" s="106"/>
      <c r="DI200" s="106"/>
      <c r="DJ200" s="106"/>
      <c r="DK200" s="106"/>
      <c r="DL200" s="106"/>
      <c r="DM200" s="106"/>
      <c r="DN200" s="106"/>
      <c r="DO200" s="106"/>
      <c r="DP200" s="106"/>
      <c r="DQ200" s="106"/>
      <c r="DR200" s="106"/>
      <c r="DS200" s="106"/>
      <c r="DT200" s="106"/>
      <c r="DU200" s="106"/>
      <c r="DV200" s="106"/>
      <c r="DW200" s="106"/>
      <c r="DX200" s="106"/>
      <c r="DY200" s="106"/>
      <c r="DZ200" s="106"/>
      <c r="EA200" s="106"/>
      <c r="EB200" s="106"/>
      <c r="EC200" s="106"/>
      <c r="ED200" s="106"/>
      <c r="EE200" s="106"/>
      <c r="EF200" s="106"/>
      <c r="EG200" s="106"/>
      <c r="EH200" s="106"/>
      <c r="EI200" s="106"/>
      <c r="EJ200" s="106"/>
      <c r="EK200" s="106"/>
      <c r="EL200" s="106"/>
      <c r="EM200" s="106"/>
      <c r="EN200" s="106"/>
      <c r="EO200" s="106"/>
      <c r="EP200" s="106"/>
      <c r="EQ200" s="106"/>
      <c r="ER200" s="106"/>
      <c r="ES200" s="106"/>
      <c r="ET200" s="106"/>
      <c r="EU200" s="106"/>
      <c r="EV200" s="106"/>
      <c r="EW200" s="106"/>
      <c r="EX200" s="106"/>
      <c r="EY200" s="106"/>
      <c r="EZ200" s="106"/>
      <c r="FA200" s="106"/>
      <c r="FB200" s="106"/>
      <c r="FC200" s="106"/>
      <c r="FD200" s="106"/>
      <c r="FE200" s="106"/>
      <c r="FF200" s="106"/>
      <c r="FG200" s="106"/>
      <c r="FH200" s="106"/>
      <c r="FI200" s="106"/>
      <c r="FJ200" s="106"/>
      <c r="FK200" s="106"/>
      <c r="FL200" s="106"/>
      <c r="FM200" s="106"/>
      <c r="FN200" s="106"/>
      <c r="FO200" s="106"/>
      <c r="FP200" s="106"/>
      <c r="FQ200" s="106"/>
    </row>
    <row r="201" spans="2:173" x14ac:dyDescent="0.2">
      <c r="B201" s="106"/>
      <c r="C201" s="106"/>
      <c r="D201" s="106"/>
      <c r="E201" s="106"/>
      <c r="F201" s="106"/>
      <c r="G201" s="106"/>
      <c r="H201" s="106"/>
      <c r="I201" s="106"/>
      <c r="J201" s="106"/>
      <c r="K201" s="106"/>
      <c r="L201" s="106"/>
      <c r="M201" s="106"/>
      <c r="N201" s="106"/>
      <c r="O201" s="106"/>
      <c r="P201" s="106"/>
      <c r="Q201" s="106"/>
      <c r="R201" s="106"/>
      <c r="S201" s="106"/>
      <c r="T201" s="106"/>
      <c r="U201" s="106"/>
      <c r="V201" s="106"/>
      <c r="W201" s="106"/>
      <c r="X201" s="106"/>
      <c r="Y201" s="106"/>
      <c r="Z201" s="106"/>
      <c r="AA201" s="106"/>
      <c r="AB201" s="106"/>
      <c r="AC201" s="106"/>
      <c r="AD201" s="106"/>
      <c r="AE201" s="106"/>
      <c r="AF201" s="106"/>
      <c r="AG201" s="106"/>
      <c r="AH201" s="106"/>
      <c r="AI201" s="106"/>
      <c r="AJ201" s="106"/>
      <c r="AK201" s="106"/>
      <c r="AL201" s="106"/>
      <c r="AM201" s="106"/>
      <c r="AN201" s="106"/>
      <c r="AO201" s="106"/>
      <c r="AP201" s="106"/>
      <c r="AQ201" s="106"/>
      <c r="AR201" s="106"/>
      <c r="AS201" s="106"/>
      <c r="AT201" s="106"/>
      <c r="AU201" s="106"/>
      <c r="AV201" s="106"/>
      <c r="AW201" s="106"/>
      <c r="AX201" s="106"/>
      <c r="AY201" s="106"/>
      <c r="AZ201" s="106"/>
      <c r="BA201" s="106"/>
      <c r="BB201" s="106"/>
      <c r="BC201" s="106"/>
      <c r="BD201" s="106"/>
      <c r="BE201" s="106"/>
      <c r="BF201" s="106"/>
      <c r="BG201" s="106"/>
      <c r="BH201" s="106"/>
      <c r="BI201" s="106"/>
      <c r="BJ201" s="106"/>
      <c r="BK201" s="106"/>
      <c r="BL201" s="106"/>
      <c r="BM201" s="106"/>
      <c r="BN201" s="106"/>
      <c r="BO201" s="106"/>
      <c r="BP201" s="106"/>
      <c r="BQ201" s="106"/>
      <c r="BR201" s="106"/>
      <c r="BS201" s="106"/>
      <c r="BT201" s="106"/>
      <c r="BU201" s="106"/>
      <c r="BV201" s="106"/>
      <c r="BW201" s="106"/>
      <c r="BX201" s="106"/>
      <c r="BY201" s="106"/>
      <c r="BZ201" s="106"/>
      <c r="CA201" s="106"/>
      <c r="CB201" s="106"/>
      <c r="CC201" s="106"/>
      <c r="CD201" s="106"/>
      <c r="CE201" s="106"/>
      <c r="CF201" s="106"/>
      <c r="CG201" s="106"/>
      <c r="CH201" s="106"/>
      <c r="CI201" s="106"/>
      <c r="CJ201" s="106"/>
      <c r="CK201" s="106"/>
      <c r="CL201" s="106"/>
      <c r="CM201" s="106"/>
      <c r="CN201" s="106"/>
      <c r="CO201" s="106"/>
      <c r="CP201" s="106"/>
      <c r="CQ201" s="106"/>
      <c r="CR201" s="106"/>
      <c r="CS201" s="106"/>
      <c r="CT201" s="106"/>
      <c r="CU201" s="106"/>
      <c r="CV201" s="106"/>
      <c r="CW201" s="106"/>
      <c r="CX201" s="106"/>
      <c r="CY201" s="106"/>
      <c r="CZ201" s="106"/>
      <c r="DA201" s="106"/>
      <c r="DB201" s="106"/>
      <c r="DC201" s="106"/>
      <c r="DD201" s="106"/>
      <c r="DE201" s="106"/>
      <c r="DF201" s="106"/>
      <c r="DG201" s="106"/>
      <c r="DH201" s="106"/>
      <c r="DI201" s="106"/>
      <c r="DJ201" s="106"/>
      <c r="DK201" s="106"/>
      <c r="DL201" s="106"/>
      <c r="DM201" s="106"/>
      <c r="DN201" s="106"/>
      <c r="DO201" s="106"/>
      <c r="DP201" s="106"/>
      <c r="DQ201" s="106"/>
      <c r="DR201" s="106"/>
      <c r="DS201" s="106"/>
      <c r="DT201" s="106"/>
      <c r="DU201" s="106"/>
      <c r="DV201" s="106"/>
      <c r="DW201" s="106"/>
      <c r="DX201" s="106"/>
      <c r="DY201" s="106"/>
      <c r="DZ201" s="106"/>
      <c r="EA201" s="106"/>
      <c r="EB201" s="106"/>
      <c r="EC201" s="106"/>
      <c r="ED201" s="106"/>
      <c r="EE201" s="106"/>
      <c r="EF201" s="106"/>
      <c r="EG201" s="106"/>
      <c r="EH201" s="106"/>
      <c r="EI201" s="106"/>
      <c r="EJ201" s="106"/>
      <c r="EK201" s="106"/>
      <c r="EL201" s="106"/>
      <c r="EM201" s="106"/>
      <c r="EN201" s="106"/>
      <c r="EO201" s="106"/>
      <c r="EP201" s="106"/>
      <c r="EQ201" s="106"/>
      <c r="ER201" s="106"/>
      <c r="ES201" s="106"/>
      <c r="ET201" s="106"/>
      <c r="EU201" s="106"/>
      <c r="EV201" s="106"/>
      <c r="EW201" s="106"/>
      <c r="EX201" s="106"/>
      <c r="EY201" s="106"/>
      <c r="EZ201" s="106"/>
      <c r="FA201" s="106"/>
      <c r="FB201" s="106"/>
      <c r="FC201" s="106"/>
      <c r="FD201" s="106"/>
      <c r="FE201" s="106"/>
      <c r="FF201" s="106"/>
      <c r="FG201" s="106"/>
      <c r="FH201" s="106"/>
      <c r="FI201" s="106"/>
      <c r="FJ201" s="106"/>
      <c r="FK201" s="106"/>
      <c r="FL201" s="106"/>
      <c r="FM201" s="106"/>
      <c r="FN201" s="106"/>
      <c r="FO201" s="106"/>
      <c r="FP201" s="106"/>
      <c r="FQ201" s="106"/>
    </row>
    <row r="202" spans="2:173" x14ac:dyDescent="0.2">
      <c r="B202" s="106"/>
      <c r="C202" s="106"/>
      <c r="D202" s="106"/>
      <c r="E202" s="106"/>
      <c r="F202" s="106"/>
      <c r="G202" s="106"/>
      <c r="H202" s="106"/>
      <c r="I202" s="106"/>
      <c r="J202" s="106"/>
      <c r="K202" s="106"/>
      <c r="L202" s="106"/>
      <c r="M202" s="106"/>
      <c r="N202" s="106"/>
      <c r="O202" s="106"/>
      <c r="P202" s="106"/>
      <c r="Q202" s="106"/>
      <c r="R202" s="106"/>
      <c r="S202" s="106"/>
      <c r="T202" s="106"/>
      <c r="U202" s="106"/>
      <c r="V202" s="106"/>
      <c r="W202" s="106"/>
      <c r="X202" s="106"/>
      <c r="Y202" s="106"/>
      <c r="Z202" s="106"/>
      <c r="AA202" s="106"/>
      <c r="AB202" s="106"/>
      <c r="AC202" s="106"/>
      <c r="AD202" s="106"/>
      <c r="AE202" s="106"/>
      <c r="AF202" s="106"/>
      <c r="AG202" s="106"/>
      <c r="AH202" s="106"/>
      <c r="AI202" s="106"/>
      <c r="AJ202" s="106"/>
      <c r="AK202" s="106"/>
      <c r="AL202" s="106"/>
      <c r="AM202" s="106"/>
      <c r="AN202" s="106"/>
      <c r="AO202" s="106"/>
      <c r="AP202" s="106"/>
      <c r="AQ202" s="106"/>
      <c r="AR202" s="106"/>
      <c r="AS202" s="106"/>
      <c r="AT202" s="106"/>
      <c r="AU202" s="106"/>
      <c r="AV202" s="106"/>
      <c r="AW202" s="106"/>
      <c r="AX202" s="106"/>
      <c r="AY202" s="106"/>
      <c r="AZ202" s="106"/>
      <c r="BA202" s="106"/>
      <c r="BB202" s="106"/>
      <c r="BC202" s="106"/>
      <c r="BD202" s="106"/>
      <c r="BE202" s="106"/>
      <c r="BF202" s="106"/>
      <c r="BG202" s="106"/>
      <c r="BH202" s="106"/>
      <c r="BI202" s="106"/>
      <c r="BJ202" s="106"/>
      <c r="BK202" s="106"/>
      <c r="BL202" s="106"/>
      <c r="BM202" s="106"/>
      <c r="BN202" s="106"/>
      <c r="BO202" s="106"/>
      <c r="BP202" s="106"/>
      <c r="BQ202" s="106"/>
      <c r="BR202" s="106"/>
      <c r="BS202" s="106"/>
      <c r="BT202" s="106"/>
      <c r="BU202" s="106"/>
      <c r="BV202" s="106"/>
      <c r="BW202" s="106"/>
      <c r="BX202" s="106"/>
      <c r="BY202" s="106"/>
      <c r="BZ202" s="106"/>
      <c r="CA202" s="106"/>
      <c r="CB202" s="106"/>
      <c r="CC202" s="106"/>
      <c r="CD202" s="106"/>
      <c r="CE202" s="106"/>
      <c r="CF202" s="106"/>
      <c r="CG202" s="106"/>
      <c r="CH202" s="106"/>
      <c r="CI202" s="106"/>
      <c r="CJ202" s="106"/>
      <c r="CK202" s="106"/>
      <c r="CL202" s="106"/>
      <c r="CM202" s="106"/>
      <c r="CN202" s="106"/>
      <c r="CO202" s="106"/>
      <c r="CP202" s="106"/>
      <c r="CQ202" s="106"/>
      <c r="CR202" s="106"/>
      <c r="CS202" s="106"/>
      <c r="CT202" s="106"/>
      <c r="CU202" s="106"/>
      <c r="CV202" s="106"/>
      <c r="CW202" s="106"/>
      <c r="CX202" s="106"/>
      <c r="CY202" s="106"/>
      <c r="CZ202" s="106"/>
      <c r="DA202" s="106"/>
      <c r="DB202" s="106"/>
      <c r="DC202" s="106"/>
      <c r="DD202" s="106"/>
      <c r="DE202" s="106"/>
      <c r="DF202" s="106"/>
      <c r="DG202" s="106"/>
      <c r="DH202" s="106"/>
      <c r="DI202" s="106"/>
      <c r="DJ202" s="106"/>
      <c r="DK202" s="106"/>
      <c r="DL202" s="106"/>
      <c r="DM202" s="106"/>
      <c r="DN202" s="106"/>
      <c r="DO202" s="106"/>
      <c r="DP202" s="106"/>
      <c r="DQ202" s="106"/>
      <c r="DR202" s="106"/>
      <c r="DS202" s="106"/>
      <c r="DT202" s="106"/>
      <c r="DU202" s="106"/>
      <c r="DV202" s="106"/>
      <c r="DW202" s="106"/>
      <c r="DX202" s="106"/>
      <c r="DY202" s="106"/>
      <c r="DZ202" s="106"/>
      <c r="EA202" s="106"/>
      <c r="EB202" s="106"/>
      <c r="EC202" s="106"/>
      <c r="ED202" s="106"/>
      <c r="EE202" s="106"/>
      <c r="EF202" s="106"/>
      <c r="EG202" s="106"/>
      <c r="EH202" s="106"/>
      <c r="EI202" s="106"/>
      <c r="EJ202" s="106"/>
      <c r="EK202" s="106"/>
      <c r="EL202" s="106"/>
      <c r="EM202" s="106"/>
      <c r="EN202" s="106"/>
      <c r="EO202" s="106"/>
      <c r="EP202" s="106"/>
      <c r="EQ202" s="106"/>
      <c r="ER202" s="106"/>
      <c r="ES202" s="106"/>
      <c r="ET202" s="106"/>
      <c r="EU202" s="106"/>
      <c r="EV202" s="106"/>
      <c r="EW202" s="106"/>
      <c r="EX202" s="106"/>
      <c r="EY202" s="106"/>
      <c r="EZ202" s="106"/>
      <c r="FA202" s="106"/>
      <c r="FB202" s="106"/>
      <c r="FC202" s="106"/>
      <c r="FD202" s="106"/>
      <c r="FE202" s="106"/>
      <c r="FF202" s="106"/>
      <c r="FG202" s="106"/>
      <c r="FH202" s="106"/>
      <c r="FI202" s="106"/>
      <c r="FJ202" s="106"/>
      <c r="FK202" s="106"/>
      <c r="FL202" s="106"/>
      <c r="FM202" s="106"/>
      <c r="FN202" s="106"/>
      <c r="FO202" s="106"/>
      <c r="FP202" s="106"/>
      <c r="FQ202" s="106"/>
    </row>
    <row r="203" spans="2:173" x14ac:dyDescent="0.2">
      <c r="B203" s="106"/>
      <c r="C203" s="106"/>
      <c r="D203" s="106"/>
      <c r="E203" s="106"/>
      <c r="F203" s="106"/>
      <c r="G203" s="106"/>
      <c r="H203" s="106"/>
      <c r="I203" s="106"/>
      <c r="J203" s="106"/>
      <c r="K203" s="106"/>
      <c r="L203" s="106"/>
      <c r="M203" s="106"/>
      <c r="N203" s="106"/>
      <c r="O203" s="106"/>
      <c r="P203" s="106"/>
      <c r="Q203" s="106"/>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106"/>
      <c r="BI203" s="106"/>
      <c r="BJ203" s="106"/>
      <c r="BK203" s="106"/>
      <c r="BL203" s="106"/>
      <c r="BM203" s="106"/>
      <c r="BN203" s="106"/>
      <c r="BO203" s="106"/>
      <c r="BP203" s="106"/>
      <c r="BQ203" s="106"/>
      <c r="BR203" s="106"/>
      <c r="BS203" s="106"/>
      <c r="BT203" s="106"/>
      <c r="BU203" s="106"/>
      <c r="BV203" s="106"/>
      <c r="BW203" s="106"/>
      <c r="BX203" s="106"/>
      <c r="BY203" s="106"/>
      <c r="BZ203" s="106"/>
      <c r="CA203" s="106"/>
      <c r="CB203" s="106"/>
      <c r="CC203" s="106"/>
      <c r="CD203" s="106"/>
      <c r="CE203" s="106"/>
      <c r="CF203" s="106"/>
      <c r="CG203" s="106"/>
      <c r="CH203" s="106"/>
      <c r="CI203" s="106"/>
      <c r="CJ203" s="106"/>
      <c r="CK203" s="106"/>
      <c r="CL203" s="106"/>
      <c r="CM203" s="106"/>
      <c r="CN203" s="106"/>
      <c r="CO203" s="106"/>
      <c r="CP203" s="106"/>
      <c r="CQ203" s="106"/>
      <c r="CR203" s="106"/>
      <c r="CS203" s="106"/>
      <c r="CT203" s="106"/>
      <c r="CU203" s="106"/>
      <c r="CV203" s="106"/>
      <c r="CW203" s="106"/>
      <c r="CX203" s="106"/>
      <c r="CY203" s="106"/>
      <c r="CZ203" s="106"/>
      <c r="DA203" s="106"/>
      <c r="DB203" s="106"/>
      <c r="DC203" s="106"/>
      <c r="DD203" s="106"/>
      <c r="DE203" s="106"/>
      <c r="DF203" s="106"/>
      <c r="DG203" s="106"/>
      <c r="DH203" s="106"/>
      <c r="DI203" s="106"/>
      <c r="DJ203" s="106"/>
      <c r="DK203" s="106"/>
      <c r="DL203" s="106"/>
      <c r="DM203" s="106"/>
      <c r="DN203" s="106"/>
      <c r="DO203" s="106"/>
      <c r="DP203" s="106"/>
      <c r="DQ203" s="106"/>
      <c r="DR203" s="106"/>
      <c r="DS203" s="106"/>
      <c r="DT203" s="106"/>
      <c r="DU203" s="106"/>
      <c r="DV203" s="106"/>
      <c r="DW203" s="106"/>
      <c r="DX203" s="106"/>
      <c r="DY203" s="106"/>
      <c r="DZ203" s="106"/>
      <c r="EA203" s="106"/>
      <c r="EB203" s="106"/>
      <c r="EC203" s="106"/>
      <c r="ED203" s="106"/>
      <c r="EE203" s="106"/>
      <c r="EF203" s="106"/>
      <c r="EG203" s="106"/>
      <c r="EH203" s="106"/>
      <c r="EI203" s="106"/>
      <c r="EJ203" s="106"/>
      <c r="EK203" s="106"/>
      <c r="EL203" s="106"/>
      <c r="EM203" s="106"/>
      <c r="EN203" s="106"/>
      <c r="EO203" s="106"/>
      <c r="EP203" s="106"/>
      <c r="EQ203" s="106"/>
      <c r="ER203" s="106"/>
      <c r="ES203" s="106"/>
      <c r="ET203" s="106"/>
      <c r="EU203" s="106"/>
      <c r="EV203" s="106"/>
      <c r="EW203" s="106"/>
      <c r="EX203" s="106"/>
      <c r="EY203" s="106"/>
      <c r="EZ203" s="106"/>
      <c r="FA203" s="106"/>
      <c r="FB203" s="106"/>
      <c r="FC203" s="106"/>
      <c r="FD203" s="106"/>
      <c r="FE203" s="106"/>
      <c r="FF203" s="106"/>
      <c r="FG203" s="106"/>
      <c r="FH203" s="106"/>
      <c r="FI203" s="106"/>
      <c r="FJ203" s="106"/>
      <c r="FK203" s="106"/>
      <c r="FL203" s="106"/>
      <c r="FM203" s="106"/>
      <c r="FN203" s="106"/>
      <c r="FO203" s="106"/>
      <c r="FP203" s="106"/>
      <c r="FQ203" s="106"/>
    </row>
    <row r="204" spans="2:173" x14ac:dyDescent="0.2">
      <c r="B204" s="106"/>
      <c r="C204" s="106"/>
      <c r="D204" s="106"/>
      <c r="E204" s="106"/>
      <c r="F204" s="106"/>
      <c r="G204" s="106"/>
      <c r="H204" s="106"/>
      <c r="I204" s="106"/>
      <c r="J204" s="106"/>
      <c r="K204" s="106"/>
      <c r="L204" s="106"/>
      <c r="M204" s="106"/>
      <c r="N204" s="106"/>
      <c r="O204" s="106"/>
      <c r="P204" s="106"/>
      <c r="Q204" s="106"/>
      <c r="R204" s="106"/>
      <c r="S204" s="106"/>
      <c r="T204" s="106"/>
      <c r="U204" s="106"/>
      <c r="V204" s="106"/>
      <c r="W204" s="106"/>
      <c r="X204" s="106"/>
      <c r="Y204" s="106"/>
      <c r="Z204" s="106"/>
      <c r="AA204" s="106"/>
      <c r="AB204" s="106"/>
      <c r="AC204" s="106"/>
      <c r="AD204" s="106"/>
      <c r="AE204" s="106"/>
      <c r="AF204" s="106"/>
      <c r="AG204" s="106"/>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106"/>
      <c r="BI204" s="106"/>
      <c r="BJ204" s="106"/>
      <c r="BK204" s="106"/>
      <c r="BL204" s="106"/>
      <c r="BM204" s="106"/>
      <c r="BN204" s="106"/>
      <c r="BO204" s="106"/>
      <c r="BP204" s="106"/>
      <c r="BQ204" s="106"/>
      <c r="BR204" s="106"/>
      <c r="BS204" s="106"/>
      <c r="BT204" s="106"/>
      <c r="BU204" s="106"/>
      <c r="BV204" s="106"/>
      <c r="BW204" s="106"/>
      <c r="BX204" s="106"/>
      <c r="BY204" s="106"/>
      <c r="BZ204" s="106"/>
      <c r="CA204" s="106"/>
      <c r="CB204" s="106"/>
      <c r="CC204" s="106"/>
      <c r="CD204" s="106"/>
      <c r="CE204" s="106"/>
      <c r="CF204" s="106"/>
      <c r="CG204" s="106"/>
      <c r="CH204" s="106"/>
      <c r="CI204" s="106"/>
      <c r="CJ204" s="106"/>
      <c r="CK204" s="106"/>
      <c r="CL204" s="106"/>
      <c r="CM204" s="106"/>
      <c r="CN204" s="106"/>
      <c r="CO204" s="106"/>
      <c r="CP204" s="106"/>
      <c r="CQ204" s="106"/>
      <c r="CR204" s="106"/>
      <c r="CS204" s="106"/>
      <c r="CT204" s="106"/>
      <c r="CU204" s="106"/>
      <c r="CV204" s="106"/>
      <c r="CW204" s="106"/>
      <c r="CX204" s="106"/>
      <c r="CY204" s="106"/>
      <c r="CZ204" s="106"/>
      <c r="DA204" s="106"/>
      <c r="DB204" s="106"/>
      <c r="DC204" s="106"/>
      <c r="DD204" s="106"/>
      <c r="DE204" s="106"/>
      <c r="DF204" s="106"/>
      <c r="DG204" s="106"/>
      <c r="DH204" s="106"/>
      <c r="DI204" s="106"/>
      <c r="DJ204" s="106"/>
      <c r="DK204" s="106"/>
      <c r="DL204" s="106"/>
      <c r="DM204" s="106"/>
      <c r="DN204" s="106"/>
      <c r="DO204" s="106"/>
      <c r="DP204" s="106"/>
      <c r="DQ204" s="106"/>
      <c r="DR204" s="106"/>
      <c r="DS204" s="106"/>
      <c r="DT204" s="106"/>
      <c r="DU204" s="106"/>
      <c r="DV204" s="106"/>
      <c r="DW204" s="106"/>
      <c r="DX204" s="106"/>
      <c r="DY204" s="106"/>
      <c r="DZ204" s="106"/>
      <c r="EA204" s="106"/>
      <c r="EB204" s="106"/>
      <c r="EC204" s="106"/>
      <c r="ED204" s="106"/>
      <c r="EE204" s="106"/>
      <c r="EF204" s="106"/>
      <c r="EG204" s="106"/>
      <c r="EH204" s="106"/>
      <c r="EI204" s="106"/>
      <c r="EJ204" s="106"/>
      <c r="EK204" s="106"/>
      <c r="EL204" s="106"/>
      <c r="EM204" s="106"/>
      <c r="EN204" s="106"/>
      <c r="EO204" s="106"/>
      <c r="EP204" s="106"/>
      <c r="EQ204" s="106"/>
      <c r="ER204" s="106"/>
      <c r="ES204" s="106"/>
      <c r="ET204" s="106"/>
      <c r="EU204" s="106"/>
      <c r="EV204" s="106"/>
      <c r="EW204" s="106"/>
      <c r="EX204" s="106"/>
      <c r="EY204" s="106"/>
      <c r="EZ204" s="106"/>
      <c r="FA204" s="106"/>
      <c r="FB204" s="106"/>
      <c r="FC204" s="106"/>
      <c r="FD204" s="106"/>
      <c r="FE204" s="106"/>
      <c r="FF204" s="106"/>
      <c r="FG204" s="106"/>
      <c r="FH204" s="106"/>
      <c r="FI204" s="106"/>
      <c r="FJ204" s="106"/>
      <c r="FK204" s="106"/>
      <c r="FL204" s="106"/>
      <c r="FM204" s="106"/>
      <c r="FN204" s="106"/>
      <c r="FO204" s="106"/>
      <c r="FP204" s="106"/>
      <c r="FQ204" s="106"/>
    </row>
    <row r="205" spans="2:173" x14ac:dyDescent="0.2">
      <c r="B205" s="106"/>
      <c r="C205" s="106"/>
      <c r="D205" s="106"/>
      <c r="E205" s="106"/>
      <c r="F205" s="106"/>
      <c r="G205" s="106"/>
      <c r="H205" s="106"/>
      <c r="I205" s="106"/>
      <c r="J205" s="106"/>
      <c r="K205" s="106"/>
      <c r="L205" s="106"/>
      <c r="M205" s="106"/>
      <c r="N205" s="106"/>
      <c r="O205" s="106"/>
      <c r="P205" s="106"/>
      <c r="Q205" s="106"/>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106"/>
      <c r="BI205" s="106"/>
      <c r="BJ205" s="106"/>
      <c r="BK205" s="106"/>
      <c r="BL205" s="106"/>
      <c r="BM205" s="106"/>
      <c r="BN205" s="106"/>
      <c r="BO205" s="106"/>
      <c r="BP205" s="106"/>
      <c r="BQ205" s="106"/>
      <c r="BR205" s="106"/>
      <c r="BS205" s="106"/>
      <c r="BT205" s="106"/>
      <c r="BU205" s="106"/>
      <c r="BV205" s="106"/>
      <c r="BW205" s="106"/>
      <c r="BX205" s="106"/>
      <c r="BY205" s="106"/>
      <c r="BZ205" s="106"/>
      <c r="CA205" s="106"/>
      <c r="CB205" s="106"/>
      <c r="CC205" s="106"/>
      <c r="CD205" s="106"/>
      <c r="CE205" s="106"/>
      <c r="CF205" s="106"/>
      <c r="CG205" s="106"/>
      <c r="CH205" s="106"/>
      <c r="CI205" s="106"/>
      <c r="CJ205" s="106"/>
      <c r="CK205" s="106"/>
      <c r="CL205" s="106"/>
      <c r="CM205" s="106"/>
      <c r="CN205" s="106"/>
      <c r="CO205" s="106"/>
      <c r="CP205" s="106"/>
      <c r="CQ205" s="106"/>
      <c r="CR205" s="106"/>
      <c r="CS205" s="106"/>
      <c r="CT205" s="106"/>
      <c r="CU205" s="106"/>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106"/>
      <c r="EM205" s="106"/>
      <c r="EN205" s="106"/>
      <c r="EO205" s="106"/>
      <c r="EP205" s="106"/>
      <c r="EQ205" s="106"/>
      <c r="ER205" s="106"/>
      <c r="ES205" s="106"/>
      <c r="ET205" s="106"/>
      <c r="EU205" s="106"/>
      <c r="EV205" s="106"/>
      <c r="EW205" s="106"/>
      <c r="EX205" s="106"/>
      <c r="EY205" s="106"/>
      <c r="EZ205" s="106"/>
      <c r="FA205" s="106"/>
      <c r="FB205" s="106"/>
      <c r="FC205" s="106"/>
      <c r="FD205" s="106"/>
      <c r="FE205" s="106"/>
      <c r="FF205" s="106"/>
      <c r="FG205" s="106"/>
      <c r="FH205" s="106"/>
      <c r="FI205" s="106"/>
      <c r="FJ205" s="106"/>
      <c r="FK205" s="106"/>
      <c r="FL205" s="106"/>
      <c r="FM205" s="106"/>
      <c r="FN205" s="106"/>
      <c r="FO205" s="106"/>
      <c r="FP205" s="106"/>
      <c r="FQ205" s="106"/>
    </row>
    <row r="206" spans="2:173" x14ac:dyDescent="0.2">
      <c r="B206" s="106"/>
      <c r="C206" s="106"/>
      <c r="D206" s="106"/>
      <c r="E206" s="106"/>
      <c r="F206" s="106"/>
      <c r="G206" s="106"/>
      <c r="H206" s="106"/>
      <c r="I206" s="106"/>
      <c r="J206" s="106"/>
      <c r="K206" s="106"/>
      <c r="L206" s="106"/>
      <c r="M206" s="106"/>
      <c r="N206" s="106"/>
      <c r="O206" s="106"/>
      <c r="P206" s="106"/>
      <c r="Q206" s="106"/>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106"/>
      <c r="BI206" s="106"/>
      <c r="BJ206" s="106"/>
      <c r="BK206" s="106"/>
      <c r="BL206" s="106"/>
      <c r="BM206" s="106"/>
      <c r="BN206" s="106"/>
      <c r="BO206" s="106"/>
      <c r="BP206" s="106"/>
      <c r="BQ206" s="106"/>
      <c r="BR206" s="106"/>
      <c r="BS206" s="106"/>
      <c r="BT206" s="106"/>
      <c r="BU206" s="106"/>
      <c r="BV206" s="106"/>
      <c r="BW206" s="106"/>
      <c r="BX206" s="106"/>
      <c r="BY206" s="106"/>
      <c r="BZ206" s="106"/>
      <c r="CA206" s="106"/>
      <c r="CB206" s="106"/>
      <c r="CC206" s="106"/>
      <c r="CD206" s="106"/>
      <c r="CE206" s="106"/>
      <c r="CF206" s="106"/>
      <c r="CG206" s="106"/>
      <c r="CH206" s="106"/>
      <c r="CI206" s="106"/>
      <c r="CJ206" s="106"/>
      <c r="CK206" s="106"/>
      <c r="CL206" s="106"/>
      <c r="CM206" s="106"/>
      <c r="CN206" s="106"/>
      <c r="CO206" s="106"/>
      <c r="CP206" s="106"/>
      <c r="CQ206" s="106"/>
      <c r="CR206" s="106"/>
      <c r="CS206" s="106"/>
      <c r="CT206" s="106"/>
      <c r="CU206" s="106"/>
      <c r="CV206" s="106"/>
      <c r="CW206" s="106"/>
      <c r="CX206" s="106"/>
      <c r="CY206" s="106"/>
      <c r="CZ206" s="106"/>
      <c r="DA206" s="106"/>
      <c r="DB206" s="106"/>
      <c r="DC206" s="106"/>
      <c r="DD206" s="106"/>
      <c r="DE206" s="106"/>
      <c r="DF206" s="106"/>
      <c r="DG206" s="106"/>
      <c r="DH206" s="106"/>
      <c r="DI206" s="106"/>
      <c r="DJ206" s="106"/>
      <c r="DK206" s="106"/>
      <c r="DL206" s="106"/>
      <c r="DM206" s="106"/>
      <c r="DN206" s="106"/>
      <c r="DO206" s="106"/>
      <c r="DP206" s="106"/>
      <c r="DQ206" s="106"/>
      <c r="DR206" s="106"/>
      <c r="DS206" s="106"/>
      <c r="DT206" s="106"/>
      <c r="DU206" s="106"/>
      <c r="DV206" s="106"/>
      <c r="DW206" s="106"/>
      <c r="DX206" s="106"/>
      <c r="DY206" s="106"/>
      <c r="DZ206" s="106"/>
      <c r="EA206" s="106"/>
      <c r="EB206" s="106"/>
      <c r="EC206" s="106"/>
      <c r="ED206" s="106"/>
      <c r="EE206" s="106"/>
      <c r="EF206" s="106"/>
      <c r="EG206" s="106"/>
      <c r="EH206" s="106"/>
      <c r="EI206" s="106"/>
      <c r="EJ206" s="106"/>
      <c r="EK206" s="106"/>
      <c r="EL206" s="106"/>
      <c r="EM206" s="106"/>
      <c r="EN206" s="106"/>
      <c r="EO206" s="106"/>
      <c r="EP206" s="106"/>
      <c r="EQ206" s="106"/>
      <c r="ER206" s="106"/>
      <c r="ES206" s="106"/>
      <c r="ET206" s="106"/>
      <c r="EU206" s="106"/>
      <c r="EV206" s="106"/>
      <c r="EW206" s="106"/>
      <c r="EX206" s="106"/>
      <c r="EY206" s="106"/>
      <c r="EZ206" s="106"/>
      <c r="FA206" s="106"/>
      <c r="FB206" s="106"/>
      <c r="FC206" s="106"/>
      <c r="FD206" s="106"/>
      <c r="FE206" s="106"/>
      <c r="FF206" s="106"/>
      <c r="FG206" s="106"/>
      <c r="FH206" s="106"/>
      <c r="FI206" s="106"/>
      <c r="FJ206" s="106"/>
      <c r="FK206" s="106"/>
      <c r="FL206" s="106"/>
      <c r="FM206" s="106"/>
      <c r="FN206" s="106"/>
      <c r="FO206" s="106"/>
      <c r="FP206" s="106"/>
      <c r="FQ206" s="106"/>
    </row>
    <row r="207" spans="2:173" x14ac:dyDescent="0.2">
      <c r="B207" s="106"/>
      <c r="C207" s="106"/>
      <c r="D207" s="106"/>
      <c r="E207" s="106"/>
      <c r="F207" s="106"/>
      <c r="G207" s="106"/>
      <c r="H207" s="106"/>
      <c r="I207" s="106"/>
      <c r="J207" s="106"/>
      <c r="K207" s="106"/>
      <c r="L207" s="106"/>
      <c r="M207" s="106"/>
      <c r="N207" s="106"/>
      <c r="O207" s="106"/>
      <c r="P207" s="106"/>
      <c r="Q207" s="106"/>
      <c r="R207" s="106"/>
      <c r="S207" s="106"/>
      <c r="T207" s="106"/>
      <c r="U207" s="106"/>
      <c r="V207" s="106"/>
      <c r="W207" s="106"/>
      <c r="X207" s="106"/>
      <c r="Y207" s="106"/>
      <c r="Z207" s="106"/>
      <c r="AA207" s="106"/>
      <c r="AB207" s="106"/>
      <c r="AC207" s="106"/>
      <c r="AD207" s="106"/>
      <c r="AE207" s="106"/>
      <c r="AF207" s="106"/>
      <c r="AG207" s="106"/>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106"/>
      <c r="BI207" s="106"/>
      <c r="BJ207" s="106"/>
      <c r="BK207" s="106"/>
      <c r="BL207" s="106"/>
      <c r="BM207" s="106"/>
      <c r="BN207" s="106"/>
      <c r="BO207" s="106"/>
      <c r="BP207" s="106"/>
      <c r="BQ207" s="106"/>
      <c r="BR207" s="106"/>
      <c r="BS207" s="106"/>
      <c r="BT207" s="106"/>
      <c r="BU207" s="106"/>
      <c r="BV207" s="106"/>
      <c r="BW207" s="106"/>
      <c r="BX207" s="106"/>
      <c r="BY207" s="106"/>
      <c r="BZ207" s="106"/>
      <c r="CA207" s="106"/>
      <c r="CB207" s="106"/>
      <c r="CC207" s="106"/>
      <c r="CD207" s="106"/>
      <c r="CE207" s="106"/>
      <c r="CF207" s="106"/>
      <c r="CG207" s="106"/>
      <c r="CH207" s="106"/>
      <c r="CI207" s="106"/>
      <c r="CJ207" s="106"/>
      <c r="CK207" s="106"/>
      <c r="CL207" s="106"/>
      <c r="CM207" s="106"/>
      <c r="CN207" s="106"/>
      <c r="CO207" s="106"/>
      <c r="CP207" s="106"/>
      <c r="CQ207" s="106"/>
      <c r="CR207" s="106"/>
      <c r="CS207" s="106"/>
      <c r="CT207" s="106"/>
      <c r="CU207" s="106"/>
      <c r="CV207" s="106"/>
      <c r="CW207" s="106"/>
      <c r="CX207" s="106"/>
      <c r="CY207" s="106"/>
      <c r="CZ207" s="106"/>
      <c r="DA207" s="106"/>
      <c r="DB207" s="106"/>
      <c r="DC207" s="106"/>
      <c r="DD207" s="106"/>
      <c r="DE207" s="106"/>
      <c r="DF207" s="106"/>
      <c r="DG207" s="106"/>
      <c r="DH207" s="106"/>
      <c r="DI207" s="106"/>
      <c r="DJ207" s="106"/>
      <c r="DK207" s="106"/>
      <c r="DL207" s="106"/>
      <c r="DM207" s="106"/>
      <c r="DN207" s="106"/>
      <c r="DO207" s="106"/>
      <c r="DP207" s="106"/>
      <c r="DQ207" s="106"/>
      <c r="DR207" s="106"/>
      <c r="DS207" s="106"/>
      <c r="DT207" s="106"/>
      <c r="DU207" s="106"/>
      <c r="DV207" s="106"/>
      <c r="DW207" s="106"/>
      <c r="DX207" s="106"/>
      <c r="DY207" s="106"/>
      <c r="DZ207" s="106"/>
      <c r="EA207" s="106"/>
      <c r="EB207" s="106"/>
      <c r="EC207" s="106"/>
      <c r="ED207" s="106"/>
      <c r="EE207" s="106"/>
      <c r="EF207" s="106"/>
      <c r="EG207" s="106"/>
      <c r="EH207" s="106"/>
      <c r="EI207" s="106"/>
      <c r="EJ207" s="106"/>
      <c r="EK207" s="106"/>
      <c r="EL207" s="106"/>
      <c r="EM207" s="106"/>
      <c r="EN207" s="106"/>
      <c r="EO207" s="106"/>
      <c r="EP207" s="106"/>
      <c r="EQ207" s="106"/>
      <c r="ER207" s="106"/>
      <c r="ES207" s="106"/>
      <c r="ET207" s="106"/>
      <c r="EU207" s="106"/>
      <c r="EV207" s="106"/>
      <c r="EW207" s="106"/>
      <c r="EX207" s="106"/>
      <c r="EY207" s="106"/>
      <c r="EZ207" s="106"/>
      <c r="FA207" s="106"/>
      <c r="FB207" s="106"/>
      <c r="FC207" s="106"/>
      <c r="FD207" s="106"/>
      <c r="FE207" s="106"/>
      <c r="FF207" s="106"/>
      <c r="FG207" s="106"/>
      <c r="FH207" s="106"/>
      <c r="FI207" s="106"/>
      <c r="FJ207" s="106"/>
      <c r="FK207" s="106"/>
      <c r="FL207" s="106"/>
      <c r="FM207" s="106"/>
      <c r="FN207" s="106"/>
      <c r="FO207" s="106"/>
      <c r="FP207" s="106"/>
      <c r="FQ207" s="106"/>
    </row>
    <row r="208" spans="2:173" x14ac:dyDescent="0.2">
      <c r="B208" s="106"/>
      <c r="C208" s="106"/>
      <c r="D208" s="106"/>
      <c r="E208" s="106"/>
      <c r="F208" s="106"/>
      <c r="G208" s="106"/>
      <c r="H208" s="106"/>
      <c r="I208" s="106"/>
      <c r="J208" s="106"/>
      <c r="K208" s="106"/>
      <c r="L208" s="106"/>
      <c r="M208" s="106"/>
      <c r="N208" s="106"/>
      <c r="O208" s="106"/>
      <c r="P208" s="106"/>
      <c r="Q208" s="106"/>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106"/>
      <c r="BI208" s="106"/>
      <c r="BJ208" s="106"/>
      <c r="BK208" s="106"/>
      <c r="BL208" s="106"/>
      <c r="BM208" s="106"/>
      <c r="BN208" s="106"/>
      <c r="BO208" s="106"/>
      <c r="BP208" s="106"/>
      <c r="BQ208" s="106"/>
      <c r="BR208" s="106"/>
      <c r="BS208" s="106"/>
      <c r="BT208" s="106"/>
      <c r="BU208" s="106"/>
      <c r="BV208" s="106"/>
      <c r="BW208" s="106"/>
      <c r="BX208" s="106"/>
      <c r="BY208" s="106"/>
      <c r="BZ208" s="106"/>
      <c r="CA208" s="106"/>
      <c r="CB208" s="106"/>
      <c r="CC208" s="106"/>
      <c r="CD208" s="106"/>
      <c r="CE208" s="106"/>
      <c r="CF208" s="106"/>
      <c r="CG208" s="106"/>
      <c r="CH208" s="106"/>
      <c r="CI208" s="106"/>
      <c r="CJ208" s="106"/>
      <c r="CK208" s="106"/>
      <c r="CL208" s="106"/>
      <c r="CM208" s="106"/>
      <c r="CN208" s="106"/>
      <c r="CO208" s="106"/>
      <c r="CP208" s="106"/>
      <c r="CQ208" s="106"/>
      <c r="CR208" s="106"/>
      <c r="CS208" s="106"/>
      <c r="CT208" s="106"/>
      <c r="CU208" s="106"/>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106"/>
      <c r="EM208" s="106"/>
      <c r="EN208" s="106"/>
      <c r="EO208" s="106"/>
      <c r="EP208" s="106"/>
      <c r="EQ208" s="106"/>
      <c r="ER208" s="106"/>
      <c r="ES208" s="106"/>
      <c r="ET208" s="106"/>
      <c r="EU208" s="106"/>
      <c r="EV208" s="106"/>
      <c r="EW208" s="106"/>
      <c r="EX208" s="106"/>
      <c r="EY208" s="106"/>
      <c r="EZ208" s="106"/>
      <c r="FA208" s="106"/>
      <c r="FB208" s="106"/>
      <c r="FC208" s="106"/>
      <c r="FD208" s="106"/>
      <c r="FE208" s="106"/>
      <c r="FF208" s="106"/>
      <c r="FG208" s="106"/>
      <c r="FH208" s="106"/>
      <c r="FI208" s="106"/>
      <c r="FJ208" s="106"/>
      <c r="FK208" s="106"/>
      <c r="FL208" s="106"/>
      <c r="FM208" s="106"/>
      <c r="FN208" s="106"/>
      <c r="FO208" s="106"/>
      <c r="FP208" s="106"/>
      <c r="FQ208" s="106"/>
    </row>
    <row r="209" spans="2:173" x14ac:dyDescent="0.2">
      <c r="B209" s="106"/>
      <c r="C209" s="106"/>
      <c r="D209" s="106"/>
      <c r="E209" s="106"/>
      <c r="F209" s="106"/>
      <c r="G209" s="106"/>
      <c r="H209" s="106"/>
      <c r="I209" s="106"/>
      <c r="J209" s="106"/>
      <c r="K209" s="106"/>
      <c r="L209" s="106"/>
      <c r="M209" s="106"/>
      <c r="N209" s="106"/>
      <c r="O209" s="106"/>
      <c r="P209" s="106"/>
      <c r="Q209" s="106"/>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106"/>
      <c r="BI209" s="106"/>
      <c r="BJ209" s="106"/>
      <c r="BK209" s="106"/>
      <c r="BL209" s="106"/>
      <c r="BM209" s="106"/>
      <c r="BN209" s="106"/>
      <c r="BO209" s="106"/>
      <c r="BP209" s="106"/>
      <c r="BQ209" s="106"/>
      <c r="BR209" s="106"/>
      <c r="BS209" s="106"/>
      <c r="BT209" s="106"/>
      <c r="BU209" s="106"/>
      <c r="BV209" s="106"/>
      <c r="BW209" s="106"/>
      <c r="BX209" s="106"/>
      <c r="BY209" s="106"/>
      <c r="BZ209" s="106"/>
      <c r="CA209" s="106"/>
      <c r="CB209" s="106"/>
      <c r="CC209" s="106"/>
      <c r="CD209" s="106"/>
      <c r="CE209" s="106"/>
      <c r="CF209" s="106"/>
      <c r="CG209" s="106"/>
      <c r="CH209" s="106"/>
      <c r="CI209" s="106"/>
      <c r="CJ209" s="106"/>
      <c r="CK209" s="106"/>
      <c r="CL209" s="106"/>
      <c r="CM209" s="106"/>
      <c r="CN209" s="106"/>
      <c r="CO209" s="106"/>
      <c r="CP209" s="106"/>
      <c r="CQ209" s="106"/>
      <c r="CR209" s="106"/>
      <c r="CS209" s="106"/>
      <c r="CT209" s="106"/>
      <c r="CU209" s="106"/>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c r="DZ209" s="106"/>
      <c r="EA209" s="106"/>
      <c r="EB209" s="106"/>
      <c r="EC209" s="106"/>
      <c r="ED209" s="106"/>
      <c r="EE209" s="106"/>
      <c r="EF209" s="106"/>
      <c r="EG209" s="106"/>
      <c r="EH209" s="106"/>
      <c r="EI209" s="106"/>
      <c r="EJ209" s="106"/>
      <c r="EK209" s="106"/>
      <c r="EL209" s="106"/>
      <c r="EM209" s="106"/>
      <c r="EN209" s="106"/>
      <c r="EO209" s="106"/>
      <c r="EP209" s="106"/>
      <c r="EQ209" s="106"/>
      <c r="ER209" s="106"/>
      <c r="ES209" s="106"/>
      <c r="ET209" s="106"/>
      <c r="EU209" s="106"/>
      <c r="EV209" s="106"/>
      <c r="EW209" s="106"/>
      <c r="EX209" s="106"/>
      <c r="EY209" s="106"/>
      <c r="EZ209" s="106"/>
      <c r="FA209" s="106"/>
      <c r="FB209" s="106"/>
      <c r="FC209" s="106"/>
      <c r="FD209" s="106"/>
      <c r="FE209" s="106"/>
      <c r="FF209" s="106"/>
      <c r="FG209" s="106"/>
      <c r="FH209" s="106"/>
      <c r="FI209" s="106"/>
      <c r="FJ209" s="106"/>
      <c r="FK209" s="106"/>
      <c r="FL209" s="106"/>
      <c r="FM209" s="106"/>
      <c r="FN209" s="106"/>
      <c r="FO209" s="106"/>
      <c r="FP209" s="106"/>
      <c r="FQ209" s="106"/>
    </row>
    <row r="210" spans="2:173" x14ac:dyDescent="0.2">
      <c r="B210" s="106"/>
      <c r="C210" s="106"/>
      <c r="D210" s="106"/>
      <c r="E210" s="106"/>
      <c r="F210" s="106"/>
      <c r="G210" s="106"/>
      <c r="H210" s="106"/>
      <c r="I210" s="106"/>
      <c r="J210" s="106"/>
      <c r="K210" s="106"/>
      <c r="L210" s="106"/>
      <c r="M210" s="106"/>
      <c r="N210" s="106"/>
      <c r="O210" s="106"/>
      <c r="P210" s="106"/>
      <c r="Q210" s="106"/>
      <c r="R210" s="106"/>
      <c r="S210" s="106"/>
      <c r="T210" s="106"/>
      <c r="U210" s="106"/>
      <c r="V210" s="106"/>
      <c r="W210" s="106"/>
      <c r="X210" s="106"/>
      <c r="Y210" s="106"/>
      <c r="Z210" s="106"/>
      <c r="AA210" s="106"/>
      <c r="AB210" s="106"/>
      <c r="AC210" s="106"/>
      <c r="AD210" s="106"/>
      <c r="AE210" s="106"/>
      <c r="AF210" s="106"/>
      <c r="AG210" s="106"/>
      <c r="AH210" s="106"/>
      <c r="AI210" s="106"/>
      <c r="AJ210" s="106"/>
      <c r="AK210" s="106"/>
      <c r="AL210" s="106"/>
      <c r="AM210" s="106"/>
      <c r="AN210" s="106"/>
      <c r="AO210" s="106"/>
      <c r="AP210" s="106"/>
      <c r="AQ210" s="106"/>
      <c r="AR210" s="106"/>
      <c r="AS210" s="106"/>
      <c r="AT210" s="106"/>
      <c r="AU210" s="106"/>
      <c r="AV210" s="106"/>
      <c r="AW210" s="106"/>
      <c r="AX210" s="106"/>
      <c r="AY210" s="106"/>
      <c r="AZ210" s="106"/>
      <c r="BA210" s="106"/>
      <c r="BB210" s="106"/>
      <c r="BC210" s="106"/>
      <c r="BD210" s="106"/>
      <c r="BE210" s="106"/>
      <c r="BF210" s="106"/>
      <c r="BG210" s="106"/>
      <c r="BH210" s="106"/>
      <c r="BI210" s="106"/>
      <c r="BJ210" s="106"/>
      <c r="BK210" s="106"/>
      <c r="BL210" s="106"/>
      <c r="BM210" s="106"/>
      <c r="BN210" s="106"/>
      <c r="BO210" s="106"/>
      <c r="BP210" s="106"/>
      <c r="BQ210" s="106"/>
      <c r="BR210" s="106"/>
      <c r="BS210" s="106"/>
      <c r="BT210" s="106"/>
      <c r="BU210" s="106"/>
      <c r="BV210" s="106"/>
      <c r="BW210" s="106"/>
      <c r="BX210" s="106"/>
      <c r="BY210" s="106"/>
      <c r="BZ210" s="106"/>
      <c r="CA210" s="106"/>
      <c r="CB210" s="106"/>
      <c r="CC210" s="106"/>
      <c r="CD210" s="106"/>
      <c r="CE210" s="106"/>
      <c r="CF210" s="106"/>
      <c r="CG210" s="106"/>
      <c r="CH210" s="106"/>
      <c r="CI210" s="106"/>
      <c r="CJ210" s="106"/>
      <c r="CK210" s="106"/>
      <c r="CL210" s="106"/>
      <c r="CM210" s="106"/>
      <c r="CN210" s="106"/>
      <c r="CO210" s="106"/>
      <c r="CP210" s="106"/>
      <c r="CQ210" s="106"/>
      <c r="CR210" s="106"/>
      <c r="CS210" s="106"/>
      <c r="CT210" s="106"/>
      <c r="CU210" s="106"/>
      <c r="CV210" s="106"/>
      <c r="CW210" s="106"/>
      <c r="CX210" s="106"/>
      <c r="CY210" s="106"/>
      <c r="CZ210" s="106"/>
      <c r="DA210" s="106"/>
      <c r="DB210" s="106"/>
      <c r="DC210" s="106"/>
      <c r="DD210" s="106"/>
      <c r="DE210" s="106"/>
      <c r="DF210" s="106"/>
      <c r="DG210" s="106"/>
      <c r="DH210" s="106"/>
      <c r="DI210" s="106"/>
      <c r="DJ210" s="106"/>
      <c r="DK210" s="106"/>
      <c r="DL210" s="106"/>
      <c r="DM210" s="106"/>
      <c r="DN210" s="106"/>
      <c r="DO210" s="106"/>
      <c r="DP210" s="106"/>
      <c r="DQ210" s="106"/>
      <c r="DR210" s="106"/>
      <c r="DS210" s="106"/>
      <c r="DT210" s="106"/>
      <c r="DU210" s="106"/>
      <c r="DV210" s="106"/>
      <c r="DW210" s="106"/>
      <c r="DX210" s="106"/>
      <c r="DY210" s="106"/>
      <c r="DZ210" s="106"/>
      <c r="EA210" s="106"/>
      <c r="EB210" s="106"/>
      <c r="EC210" s="106"/>
      <c r="ED210" s="106"/>
      <c r="EE210" s="106"/>
      <c r="EF210" s="106"/>
      <c r="EG210" s="106"/>
      <c r="EH210" s="106"/>
      <c r="EI210" s="106"/>
      <c r="EJ210" s="106"/>
      <c r="EK210" s="106"/>
      <c r="EL210" s="106"/>
      <c r="EM210" s="106"/>
      <c r="EN210" s="106"/>
      <c r="EO210" s="106"/>
      <c r="EP210" s="106"/>
      <c r="EQ210" s="106"/>
      <c r="ER210" s="106"/>
      <c r="ES210" s="106"/>
      <c r="ET210" s="106"/>
      <c r="EU210" s="106"/>
      <c r="EV210" s="106"/>
      <c r="EW210" s="106"/>
      <c r="EX210" s="106"/>
      <c r="EY210" s="106"/>
      <c r="EZ210" s="106"/>
      <c r="FA210" s="106"/>
      <c r="FB210" s="106"/>
      <c r="FC210" s="106"/>
      <c r="FD210" s="106"/>
      <c r="FE210" s="106"/>
      <c r="FF210" s="106"/>
      <c r="FG210" s="106"/>
      <c r="FH210" s="106"/>
      <c r="FI210" s="106"/>
      <c r="FJ210" s="106"/>
      <c r="FK210" s="106"/>
      <c r="FL210" s="106"/>
      <c r="FM210" s="106"/>
      <c r="FN210" s="106"/>
      <c r="FO210" s="106"/>
      <c r="FP210" s="106"/>
      <c r="FQ210" s="106"/>
    </row>
    <row r="211" spans="2:173" x14ac:dyDescent="0.2">
      <c r="B211" s="106"/>
      <c r="C211" s="106"/>
      <c r="D211" s="106"/>
      <c r="E211" s="106"/>
      <c r="F211" s="106"/>
      <c r="G211" s="106"/>
      <c r="H211" s="106"/>
      <c r="I211" s="106"/>
      <c r="J211" s="106"/>
      <c r="K211" s="106"/>
      <c r="L211" s="106"/>
      <c r="M211" s="106"/>
      <c r="N211" s="106"/>
      <c r="O211" s="106"/>
      <c r="P211" s="106"/>
      <c r="Q211" s="106"/>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106"/>
      <c r="BI211" s="106"/>
      <c r="BJ211" s="106"/>
      <c r="BK211" s="106"/>
      <c r="BL211" s="106"/>
      <c r="BM211" s="106"/>
      <c r="BN211" s="106"/>
      <c r="BO211" s="106"/>
      <c r="BP211" s="106"/>
      <c r="BQ211" s="106"/>
      <c r="BR211" s="106"/>
      <c r="BS211" s="106"/>
      <c r="BT211" s="106"/>
      <c r="BU211" s="106"/>
      <c r="BV211" s="106"/>
      <c r="BW211" s="106"/>
      <c r="BX211" s="106"/>
      <c r="BY211" s="106"/>
      <c r="BZ211" s="106"/>
      <c r="CA211" s="106"/>
      <c r="CB211" s="106"/>
      <c r="CC211" s="106"/>
      <c r="CD211" s="106"/>
      <c r="CE211" s="106"/>
      <c r="CF211" s="106"/>
      <c r="CG211" s="106"/>
      <c r="CH211" s="106"/>
      <c r="CI211" s="106"/>
      <c r="CJ211" s="106"/>
      <c r="CK211" s="106"/>
      <c r="CL211" s="106"/>
      <c r="CM211" s="106"/>
      <c r="CN211" s="106"/>
      <c r="CO211" s="106"/>
      <c r="CP211" s="106"/>
      <c r="CQ211" s="106"/>
      <c r="CR211" s="106"/>
      <c r="CS211" s="106"/>
      <c r="CT211" s="106"/>
      <c r="CU211" s="106"/>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106"/>
      <c r="EM211" s="106"/>
      <c r="EN211" s="106"/>
      <c r="EO211" s="106"/>
      <c r="EP211" s="106"/>
      <c r="EQ211" s="106"/>
      <c r="ER211" s="106"/>
      <c r="ES211" s="106"/>
      <c r="ET211" s="106"/>
      <c r="EU211" s="106"/>
      <c r="EV211" s="106"/>
      <c r="EW211" s="106"/>
      <c r="EX211" s="106"/>
      <c r="EY211" s="106"/>
      <c r="EZ211" s="106"/>
      <c r="FA211" s="106"/>
      <c r="FB211" s="106"/>
      <c r="FC211" s="106"/>
      <c r="FD211" s="106"/>
      <c r="FE211" s="106"/>
      <c r="FF211" s="106"/>
      <c r="FG211" s="106"/>
      <c r="FH211" s="106"/>
      <c r="FI211" s="106"/>
      <c r="FJ211" s="106"/>
      <c r="FK211" s="106"/>
      <c r="FL211" s="106"/>
      <c r="FM211" s="106"/>
      <c r="FN211" s="106"/>
      <c r="FO211" s="106"/>
      <c r="FP211" s="106"/>
      <c r="FQ211" s="106"/>
    </row>
    <row r="212" spans="2:173" x14ac:dyDescent="0.2">
      <c r="B212" s="106"/>
      <c r="C212" s="106"/>
      <c r="D212" s="106"/>
      <c r="E212" s="106"/>
      <c r="F212" s="106"/>
      <c r="G212" s="106"/>
      <c r="H212" s="106"/>
      <c r="I212" s="106"/>
      <c r="J212" s="106"/>
      <c r="K212" s="106"/>
      <c r="L212" s="106"/>
      <c r="M212" s="106"/>
      <c r="N212" s="106"/>
      <c r="O212" s="106"/>
      <c r="P212" s="106"/>
      <c r="Q212" s="106"/>
      <c r="R212" s="106"/>
      <c r="S212" s="106"/>
      <c r="T212" s="106"/>
      <c r="U212" s="106"/>
      <c r="V212" s="106"/>
      <c r="W212" s="106"/>
      <c r="X212" s="106"/>
      <c r="Y212" s="106"/>
      <c r="Z212" s="106"/>
      <c r="AA212" s="106"/>
      <c r="AB212" s="106"/>
      <c r="AC212" s="106"/>
      <c r="AD212" s="106"/>
      <c r="AE212" s="106"/>
      <c r="AF212" s="106"/>
      <c r="AG212" s="106"/>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106"/>
      <c r="BI212" s="106"/>
      <c r="BJ212" s="106"/>
      <c r="BK212" s="106"/>
      <c r="BL212" s="106"/>
      <c r="BM212" s="106"/>
      <c r="BN212" s="106"/>
      <c r="BO212" s="106"/>
      <c r="BP212" s="106"/>
      <c r="BQ212" s="106"/>
      <c r="BR212" s="106"/>
      <c r="BS212" s="106"/>
      <c r="BT212" s="106"/>
      <c r="BU212" s="106"/>
      <c r="BV212" s="106"/>
      <c r="BW212" s="106"/>
      <c r="BX212" s="106"/>
      <c r="BY212" s="106"/>
      <c r="BZ212" s="106"/>
      <c r="CA212" s="106"/>
      <c r="CB212" s="106"/>
      <c r="CC212" s="106"/>
      <c r="CD212" s="106"/>
      <c r="CE212" s="106"/>
      <c r="CF212" s="106"/>
      <c r="CG212" s="106"/>
      <c r="CH212" s="106"/>
      <c r="CI212" s="106"/>
      <c r="CJ212" s="106"/>
      <c r="CK212" s="106"/>
      <c r="CL212" s="106"/>
      <c r="CM212" s="106"/>
      <c r="CN212" s="106"/>
      <c r="CO212" s="106"/>
      <c r="CP212" s="106"/>
      <c r="CQ212" s="106"/>
      <c r="CR212" s="106"/>
      <c r="CS212" s="106"/>
      <c r="CT212" s="106"/>
      <c r="CU212" s="106"/>
      <c r="CV212" s="106"/>
      <c r="CW212" s="106"/>
      <c r="CX212" s="106"/>
      <c r="CY212" s="106"/>
      <c r="CZ212" s="106"/>
      <c r="DA212" s="106"/>
      <c r="DB212" s="106"/>
      <c r="DC212" s="106"/>
      <c r="DD212" s="106"/>
      <c r="DE212" s="106"/>
      <c r="DF212" s="106"/>
      <c r="DG212" s="106"/>
      <c r="DH212" s="106"/>
      <c r="DI212" s="106"/>
      <c r="DJ212" s="106"/>
      <c r="DK212" s="106"/>
      <c r="DL212" s="106"/>
      <c r="DM212" s="106"/>
      <c r="DN212" s="106"/>
      <c r="DO212" s="106"/>
      <c r="DP212" s="106"/>
      <c r="DQ212" s="106"/>
      <c r="DR212" s="106"/>
      <c r="DS212" s="106"/>
      <c r="DT212" s="106"/>
      <c r="DU212" s="106"/>
      <c r="DV212" s="106"/>
      <c r="DW212" s="106"/>
      <c r="DX212" s="106"/>
      <c r="DY212" s="106"/>
      <c r="DZ212" s="106"/>
      <c r="EA212" s="106"/>
      <c r="EB212" s="106"/>
      <c r="EC212" s="106"/>
      <c r="ED212" s="106"/>
      <c r="EE212" s="106"/>
      <c r="EF212" s="106"/>
      <c r="EG212" s="106"/>
      <c r="EH212" s="106"/>
      <c r="EI212" s="106"/>
      <c r="EJ212" s="106"/>
      <c r="EK212" s="106"/>
      <c r="EL212" s="106"/>
      <c r="EM212" s="106"/>
      <c r="EN212" s="106"/>
      <c r="EO212" s="106"/>
      <c r="EP212" s="106"/>
      <c r="EQ212" s="106"/>
      <c r="ER212" s="106"/>
      <c r="ES212" s="106"/>
      <c r="ET212" s="106"/>
      <c r="EU212" s="106"/>
      <c r="EV212" s="106"/>
      <c r="EW212" s="106"/>
      <c r="EX212" s="106"/>
      <c r="EY212" s="106"/>
      <c r="EZ212" s="106"/>
      <c r="FA212" s="106"/>
      <c r="FB212" s="106"/>
      <c r="FC212" s="106"/>
      <c r="FD212" s="106"/>
      <c r="FE212" s="106"/>
      <c r="FF212" s="106"/>
      <c r="FG212" s="106"/>
      <c r="FH212" s="106"/>
      <c r="FI212" s="106"/>
      <c r="FJ212" s="106"/>
      <c r="FK212" s="106"/>
      <c r="FL212" s="106"/>
      <c r="FM212" s="106"/>
      <c r="FN212" s="106"/>
      <c r="FO212" s="106"/>
      <c r="FP212" s="106"/>
      <c r="FQ212" s="106"/>
    </row>
    <row r="213" spans="2:173" x14ac:dyDescent="0.2">
      <c r="B213" s="106"/>
      <c r="C213" s="106"/>
      <c r="D213" s="106"/>
      <c r="E213" s="106"/>
      <c r="F213" s="106"/>
      <c r="G213" s="106"/>
      <c r="H213" s="106"/>
      <c r="I213" s="106"/>
      <c r="J213" s="106"/>
      <c r="K213" s="106"/>
      <c r="L213" s="106"/>
      <c r="M213" s="106"/>
      <c r="N213" s="106"/>
      <c r="O213" s="106"/>
      <c r="P213" s="106"/>
      <c r="Q213" s="106"/>
      <c r="R213" s="106"/>
      <c r="S213" s="106"/>
      <c r="T213" s="106"/>
      <c r="U213" s="106"/>
      <c r="V213" s="106"/>
      <c r="W213" s="106"/>
      <c r="X213" s="106"/>
      <c r="Y213" s="106"/>
      <c r="Z213" s="106"/>
      <c r="AA213" s="106"/>
      <c r="AB213" s="106"/>
      <c r="AC213" s="106"/>
      <c r="AD213" s="106"/>
      <c r="AE213" s="106"/>
      <c r="AF213" s="106"/>
      <c r="AG213" s="106"/>
      <c r="AH213" s="106"/>
      <c r="AI213" s="106"/>
      <c r="AJ213" s="106"/>
      <c r="AK213" s="106"/>
      <c r="AL213" s="106"/>
      <c r="AM213" s="106"/>
      <c r="AN213" s="106"/>
      <c r="AO213" s="106"/>
      <c r="AP213" s="106"/>
      <c r="AQ213" s="106"/>
      <c r="AR213" s="106"/>
      <c r="AS213" s="106"/>
      <c r="AT213" s="106"/>
      <c r="AU213" s="106"/>
      <c r="AV213" s="106"/>
      <c r="AW213" s="106"/>
      <c r="AX213" s="106"/>
      <c r="AY213" s="106"/>
      <c r="AZ213" s="106"/>
      <c r="BA213" s="106"/>
      <c r="BB213" s="106"/>
      <c r="BC213" s="106"/>
      <c r="BD213" s="106"/>
      <c r="BE213" s="106"/>
      <c r="BF213" s="106"/>
      <c r="BG213" s="106"/>
      <c r="BH213" s="106"/>
      <c r="BI213" s="106"/>
      <c r="BJ213" s="106"/>
      <c r="BK213" s="106"/>
      <c r="BL213" s="106"/>
      <c r="BM213" s="106"/>
      <c r="BN213" s="106"/>
      <c r="BO213" s="106"/>
      <c r="BP213" s="106"/>
      <c r="BQ213" s="106"/>
      <c r="BR213" s="106"/>
      <c r="BS213" s="106"/>
      <c r="BT213" s="106"/>
      <c r="BU213" s="106"/>
      <c r="BV213" s="106"/>
      <c r="BW213" s="106"/>
      <c r="BX213" s="106"/>
      <c r="BY213" s="106"/>
      <c r="BZ213" s="106"/>
      <c r="CA213" s="106"/>
      <c r="CB213" s="106"/>
      <c r="CC213" s="106"/>
      <c r="CD213" s="106"/>
      <c r="CE213" s="106"/>
      <c r="CF213" s="106"/>
      <c r="CG213" s="106"/>
      <c r="CH213" s="106"/>
      <c r="CI213" s="106"/>
      <c r="CJ213" s="106"/>
      <c r="CK213" s="106"/>
      <c r="CL213" s="106"/>
      <c r="CM213" s="106"/>
      <c r="CN213" s="106"/>
      <c r="CO213" s="106"/>
      <c r="CP213" s="106"/>
      <c r="CQ213" s="106"/>
      <c r="CR213" s="106"/>
      <c r="CS213" s="106"/>
      <c r="CT213" s="106"/>
      <c r="CU213" s="106"/>
      <c r="CV213" s="106"/>
      <c r="CW213" s="106"/>
      <c r="CX213" s="106"/>
      <c r="CY213" s="106"/>
      <c r="CZ213" s="106"/>
      <c r="DA213" s="106"/>
      <c r="DB213" s="106"/>
      <c r="DC213" s="106"/>
      <c r="DD213" s="106"/>
      <c r="DE213" s="106"/>
      <c r="DF213" s="106"/>
      <c r="DG213" s="106"/>
      <c r="DH213" s="106"/>
      <c r="DI213" s="106"/>
      <c r="DJ213" s="106"/>
      <c r="DK213" s="106"/>
      <c r="DL213" s="106"/>
      <c r="DM213" s="106"/>
      <c r="DN213" s="106"/>
      <c r="DO213" s="106"/>
      <c r="DP213" s="106"/>
      <c r="DQ213" s="106"/>
      <c r="DR213" s="106"/>
      <c r="DS213" s="106"/>
      <c r="DT213" s="106"/>
      <c r="DU213" s="106"/>
      <c r="DV213" s="106"/>
      <c r="DW213" s="106"/>
      <c r="DX213" s="106"/>
      <c r="DY213" s="106"/>
      <c r="DZ213" s="106"/>
      <c r="EA213" s="106"/>
      <c r="EB213" s="106"/>
      <c r="EC213" s="106"/>
      <c r="ED213" s="106"/>
      <c r="EE213" s="106"/>
      <c r="EF213" s="106"/>
      <c r="EG213" s="106"/>
      <c r="EH213" s="106"/>
      <c r="EI213" s="106"/>
      <c r="EJ213" s="106"/>
      <c r="EK213" s="106"/>
      <c r="EL213" s="106"/>
      <c r="EM213" s="106"/>
      <c r="EN213" s="106"/>
      <c r="EO213" s="106"/>
      <c r="EP213" s="106"/>
      <c r="EQ213" s="106"/>
      <c r="ER213" s="106"/>
      <c r="ES213" s="106"/>
      <c r="ET213" s="106"/>
      <c r="EU213" s="106"/>
      <c r="EV213" s="106"/>
      <c r="EW213" s="106"/>
      <c r="EX213" s="106"/>
      <c r="EY213" s="106"/>
      <c r="EZ213" s="106"/>
      <c r="FA213" s="106"/>
      <c r="FB213" s="106"/>
      <c r="FC213" s="106"/>
      <c r="FD213" s="106"/>
      <c r="FE213" s="106"/>
      <c r="FF213" s="106"/>
      <c r="FG213" s="106"/>
      <c r="FH213" s="106"/>
      <c r="FI213" s="106"/>
      <c r="FJ213" s="106"/>
      <c r="FK213" s="106"/>
      <c r="FL213" s="106"/>
      <c r="FM213" s="106"/>
      <c r="FN213" s="106"/>
      <c r="FO213" s="106"/>
      <c r="FP213" s="106"/>
      <c r="FQ213" s="106"/>
    </row>
    <row r="214" spans="2:173" x14ac:dyDescent="0.2">
      <c r="B214" s="106"/>
      <c r="C214" s="106"/>
      <c r="D214" s="106"/>
      <c r="E214" s="106"/>
      <c r="F214" s="106"/>
      <c r="G214" s="106"/>
      <c r="H214" s="106"/>
      <c r="I214" s="106"/>
      <c r="J214" s="106"/>
      <c r="K214" s="106"/>
      <c r="L214" s="106"/>
      <c r="M214" s="106"/>
      <c r="N214" s="106"/>
      <c r="O214" s="106"/>
      <c r="P214" s="106"/>
      <c r="Q214" s="106"/>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106"/>
      <c r="BI214" s="106"/>
      <c r="BJ214" s="106"/>
      <c r="BK214" s="106"/>
      <c r="BL214" s="106"/>
      <c r="BM214" s="106"/>
      <c r="BN214" s="106"/>
      <c r="BO214" s="106"/>
      <c r="BP214" s="106"/>
      <c r="BQ214" s="106"/>
      <c r="BR214" s="106"/>
      <c r="BS214" s="106"/>
      <c r="BT214" s="106"/>
      <c r="BU214" s="106"/>
      <c r="BV214" s="106"/>
      <c r="BW214" s="106"/>
      <c r="BX214" s="106"/>
      <c r="BY214" s="106"/>
      <c r="BZ214" s="106"/>
      <c r="CA214" s="106"/>
      <c r="CB214" s="106"/>
      <c r="CC214" s="106"/>
      <c r="CD214" s="106"/>
      <c r="CE214" s="106"/>
      <c r="CF214" s="106"/>
      <c r="CG214" s="106"/>
      <c r="CH214" s="106"/>
      <c r="CI214" s="106"/>
      <c r="CJ214" s="106"/>
      <c r="CK214" s="106"/>
      <c r="CL214" s="106"/>
      <c r="CM214" s="106"/>
      <c r="CN214" s="106"/>
      <c r="CO214" s="106"/>
      <c r="CP214" s="106"/>
      <c r="CQ214" s="106"/>
      <c r="CR214" s="106"/>
      <c r="CS214" s="106"/>
      <c r="CT214" s="106"/>
      <c r="CU214" s="106"/>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106"/>
      <c r="EM214" s="106"/>
      <c r="EN214" s="106"/>
      <c r="EO214" s="106"/>
      <c r="EP214" s="106"/>
      <c r="EQ214" s="106"/>
      <c r="ER214" s="106"/>
      <c r="ES214" s="106"/>
      <c r="ET214" s="106"/>
      <c r="EU214" s="106"/>
      <c r="EV214" s="106"/>
      <c r="EW214" s="106"/>
      <c r="EX214" s="106"/>
      <c r="EY214" s="106"/>
      <c r="EZ214" s="106"/>
      <c r="FA214" s="106"/>
      <c r="FB214" s="106"/>
      <c r="FC214" s="106"/>
      <c r="FD214" s="106"/>
      <c r="FE214" s="106"/>
      <c r="FF214" s="106"/>
      <c r="FG214" s="106"/>
      <c r="FH214" s="106"/>
      <c r="FI214" s="106"/>
      <c r="FJ214" s="106"/>
      <c r="FK214" s="106"/>
      <c r="FL214" s="106"/>
      <c r="FM214" s="106"/>
      <c r="FN214" s="106"/>
      <c r="FO214" s="106"/>
      <c r="FP214" s="106"/>
      <c r="FQ214" s="106"/>
    </row>
    <row r="215" spans="2:173" x14ac:dyDescent="0.2">
      <c r="B215" s="106"/>
      <c r="C215" s="106"/>
      <c r="D215" s="106"/>
      <c r="E215" s="106"/>
      <c r="F215" s="106"/>
      <c r="G215" s="106"/>
      <c r="H215" s="106"/>
      <c r="I215" s="106"/>
      <c r="J215" s="106"/>
      <c r="K215" s="106"/>
      <c r="L215" s="106"/>
      <c r="M215" s="106"/>
      <c r="N215" s="106"/>
      <c r="O215" s="106"/>
      <c r="P215" s="106"/>
      <c r="Q215" s="106"/>
      <c r="R215" s="106"/>
      <c r="S215" s="106"/>
      <c r="T215" s="106"/>
      <c r="U215" s="106"/>
      <c r="V215" s="106"/>
      <c r="W215" s="106"/>
      <c r="X215" s="106"/>
      <c r="Y215" s="106"/>
      <c r="Z215" s="106"/>
      <c r="AA215" s="106"/>
      <c r="AB215" s="106"/>
      <c r="AC215" s="106"/>
      <c r="AD215" s="106"/>
      <c r="AE215" s="106"/>
      <c r="AF215" s="106"/>
      <c r="AG215" s="106"/>
      <c r="AH215" s="106"/>
      <c r="AI215" s="106"/>
      <c r="AJ215" s="106"/>
      <c r="AK215" s="106"/>
      <c r="AL215" s="106"/>
      <c r="AM215" s="106"/>
      <c r="AN215" s="106"/>
      <c r="AO215" s="106"/>
      <c r="AP215" s="106"/>
      <c r="AQ215" s="106"/>
      <c r="AR215" s="106"/>
      <c r="AS215" s="106"/>
      <c r="AT215" s="106"/>
      <c r="AU215" s="106"/>
      <c r="AV215" s="106"/>
      <c r="AW215" s="106"/>
      <c r="AX215" s="106"/>
      <c r="AY215" s="106"/>
      <c r="AZ215" s="106"/>
      <c r="BA215" s="106"/>
      <c r="BB215" s="106"/>
      <c r="BC215" s="106"/>
      <c r="BD215" s="106"/>
      <c r="BE215" s="106"/>
      <c r="BF215" s="106"/>
      <c r="BG215" s="106"/>
      <c r="BH215" s="106"/>
      <c r="BI215" s="106"/>
      <c r="BJ215" s="106"/>
      <c r="BK215" s="106"/>
      <c r="BL215" s="106"/>
      <c r="BM215" s="106"/>
      <c r="BN215" s="106"/>
      <c r="BO215" s="106"/>
      <c r="BP215" s="106"/>
      <c r="BQ215" s="106"/>
      <c r="BR215" s="106"/>
      <c r="BS215" s="106"/>
      <c r="BT215" s="106"/>
      <c r="BU215" s="106"/>
      <c r="BV215" s="106"/>
      <c r="BW215" s="106"/>
      <c r="BX215" s="106"/>
      <c r="BY215" s="106"/>
      <c r="BZ215" s="106"/>
      <c r="CA215" s="106"/>
      <c r="CB215" s="106"/>
      <c r="CC215" s="106"/>
      <c r="CD215" s="106"/>
      <c r="CE215" s="106"/>
      <c r="CF215" s="106"/>
      <c r="CG215" s="106"/>
      <c r="CH215" s="106"/>
      <c r="CI215" s="106"/>
      <c r="CJ215" s="106"/>
      <c r="CK215" s="106"/>
      <c r="CL215" s="106"/>
      <c r="CM215" s="106"/>
      <c r="CN215" s="106"/>
      <c r="CO215" s="106"/>
      <c r="CP215" s="106"/>
      <c r="CQ215" s="106"/>
      <c r="CR215" s="106"/>
      <c r="CS215" s="106"/>
      <c r="CT215" s="106"/>
      <c r="CU215" s="106"/>
      <c r="CV215" s="106"/>
      <c r="CW215" s="106"/>
      <c r="CX215" s="106"/>
      <c r="CY215" s="106"/>
      <c r="CZ215" s="106"/>
      <c r="DA215" s="106"/>
      <c r="DB215" s="106"/>
      <c r="DC215" s="106"/>
      <c r="DD215" s="106"/>
      <c r="DE215" s="106"/>
      <c r="DF215" s="106"/>
      <c r="DG215" s="106"/>
      <c r="DH215" s="106"/>
      <c r="DI215" s="106"/>
      <c r="DJ215" s="106"/>
      <c r="DK215" s="106"/>
      <c r="DL215" s="106"/>
      <c r="DM215" s="106"/>
      <c r="DN215" s="106"/>
      <c r="DO215" s="106"/>
      <c r="DP215" s="106"/>
      <c r="DQ215" s="106"/>
      <c r="DR215" s="106"/>
      <c r="DS215" s="106"/>
      <c r="DT215" s="106"/>
      <c r="DU215" s="106"/>
      <c r="DV215" s="106"/>
      <c r="DW215" s="106"/>
      <c r="DX215" s="106"/>
      <c r="DY215" s="106"/>
      <c r="DZ215" s="106"/>
      <c r="EA215" s="106"/>
      <c r="EB215" s="106"/>
      <c r="EC215" s="106"/>
      <c r="ED215" s="106"/>
      <c r="EE215" s="106"/>
      <c r="EF215" s="106"/>
      <c r="EG215" s="106"/>
      <c r="EH215" s="106"/>
      <c r="EI215" s="106"/>
      <c r="EJ215" s="106"/>
      <c r="EK215" s="106"/>
      <c r="EL215" s="106"/>
      <c r="EM215" s="106"/>
      <c r="EN215" s="106"/>
      <c r="EO215" s="106"/>
      <c r="EP215" s="106"/>
      <c r="EQ215" s="106"/>
      <c r="ER215" s="106"/>
      <c r="ES215" s="106"/>
      <c r="ET215" s="106"/>
      <c r="EU215" s="106"/>
      <c r="EV215" s="106"/>
      <c r="EW215" s="106"/>
      <c r="EX215" s="106"/>
      <c r="EY215" s="106"/>
      <c r="EZ215" s="106"/>
      <c r="FA215" s="106"/>
      <c r="FB215" s="106"/>
      <c r="FC215" s="106"/>
      <c r="FD215" s="106"/>
      <c r="FE215" s="106"/>
      <c r="FF215" s="106"/>
      <c r="FG215" s="106"/>
      <c r="FH215" s="106"/>
      <c r="FI215" s="106"/>
      <c r="FJ215" s="106"/>
      <c r="FK215" s="106"/>
      <c r="FL215" s="106"/>
      <c r="FM215" s="106"/>
      <c r="FN215" s="106"/>
      <c r="FO215" s="106"/>
      <c r="FP215" s="106"/>
      <c r="FQ215" s="106"/>
    </row>
    <row r="216" spans="2:173" x14ac:dyDescent="0.2">
      <c r="B216" s="106"/>
      <c r="C216" s="106"/>
      <c r="D216" s="106"/>
      <c r="E216" s="106"/>
      <c r="F216" s="106"/>
      <c r="G216" s="106"/>
      <c r="H216" s="106"/>
      <c r="I216" s="106"/>
      <c r="J216" s="106"/>
      <c r="K216" s="106"/>
      <c r="L216" s="106"/>
      <c r="M216" s="106"/>
      <c r="N216" s="106"/>
      <c r="O216" s="106"/>
      <c r="P216" s="106"/>
      <c r="Q216" s="106"/>
      <c r="R216" s="106"/>
      <c r="S216" s="106"/>
      <c r="T216" s="106"/>
      <c r="U216" s="106"/>
      <c r="V216" s="106"/>
      <c r="W216" s="106"/>
      <c r="X216" s="106"/>
      <c r="Y216" s="106"/>
      <c r="Z216" s="106"/>
      <c r="AA216" s="106"/>
      <c r="AB216" s="106"/>
      <c r="AC216" s="106"/>
      <c r="AD216" s="106"/>
      <c r="AE216" s="106"/>
      <c r="AF216" s="106"/>
      <c r="AG216" s="106"/>
      <c r="AH216" s="106"/>
      <c r="AI216" s="106"/>
      <c r="AJ216" s="106"/>
      <c r="AK216" s="106"/>
      <c r="AL216" s="106"/>
      <c r="AM216" s="106"/>
      <c r="AN216" s="106"/>
      <c r="AO216" s="106"/>
      <c r="AP216" s="106"/>
      <c r="AQ216" s="106"/>
      <c r="AR216" s="106"/>
      <c r="AS216" s="106"/>
      <c r="AT216" s="106"/>
      <c r="AU216" s="106"/>
      <c r="AV216" s="106"/>
      <c r="AW216" s="106"/>
      <c r="AX216" s="106"/>
      <c r="AY216" s="106"/>
      <c r="AZ216" s="106"/>
      <c r="BA216" s="106"/>
      <c r="BB216" s="106"/>
      <c r="BC216" s="106"/>
      <c r="BD216" s="106"/>
      <c r="BE216" s="106"/>
      <c r="BF216" s="106"/>
      <c r="BG216" s="106"/>
      <c r="BH216" s="106"/>
      <c r="BI216" s="106"/>
      <c r="BJ216" s="106"/>
      <c r="BK216" s="106"/>
      <c r="BL216" s="106"/>
      <c r="BM216" s="106"/>
      <c r="BN216" s="106"/>
      <c r="BO216" s="106"/>
      <c r="BP216" s="106"/>
      <c r="BQ216" s="106"/>
      <c r="BR216" s="106"/>
      <c r="BS216" s="106"/>
      <c r="BT216" s="106"/>
      <c r="BU216" s="106"/>
      <c r="BV216" s="106"/>
      <c r="BW216" s="106"/>
      <c r="BX216" s="106"/>
      <c r="BY216" s="106"/>
      <c r="BZ216" s="106"/>
      <c r="CA216" s="106"/>
      <c r="CB216" s="106"/>
      <c r="CC216" s="106"/>
      <c r="CD216" s="106"/>
      <c r="CE216" s="106"/>
      <c r="CF216" s="106"/>
      <c r="CG216" s="106"/>
      <c r="CH216" s="106"/>
      <c r="CI216" s="106"/>
      <c r="CJ216" s="106"/>
      <c r="CK216" s="106"/>
      <c r="CL216" s="106"/>
      <c r="CM216" s="106"/>
      <c r="CN216" s="106"/>
      <c r="CO216" s="106"/>
      <c r="CP216" s="106"/>
      <c r="CQ216" s="106"/>
      <c r="CR216" s="106"/>
      <c r="CS216" s="106"/>
      <c r="CT216" s="106"/>
      <c r="CU216" s="106"/>
      <c r="CV216" s="106"/>
      <c r="CW216" s="106"/>
      <c r="CX216" s="106"/>
      <c r="CY216" s="106"/>
      <c r="CZ216" s="106"/>
      <c r="DA216" s="106"/>
      <c r="DB216" s="106"/>
      <c r="DC216" s="106"/>
      <c r="DD216" s="106"/>
      <c r="DE216" s="106"/>
      <c r="DF216" s="106"/>
      <c r="DG216" s="106"/>
      <c r="DH216" s="106"/>
      <c r="DI216" s="106"/>
      <c r="DJ216" s="106"/>
      <c r="DK216" s="106"/>
      <c r="DL216" s="106"/>
      <c r="DM216" s="106"/>
      <c r="DN216" s="106"/>
      <c r="DO216" s="106"/>
      <c r="DP216" s="106"/>
      <c r="DQ216" s="106"/>
      <c r="DR216" s="106"/>
      <c r="DS216" s="106"/>
      <c r="DT216" s="106"/>
      <c r="DU216" s="106"/>
      <c r="DV216" s="106"/>
      <c r="DW216" s="106"/>
      <c r="DX216" s="106"/>
      <c r="DY216" s="106"/>
      <c r="DZ216" s="106"/>
      <c r="EA216" s="106"/>
      <c r="EB216" s="106"/>
      <c r="EC216" s="106"/>
      <c r="ED216" s="106"/>
      <c r="EE216" s="106"/>
      <c r="EF216" s="106"/>
      <c r="EG216" s="106"/>
      <c r="EH216" s="106"/>
      <c r="EI216" s="106"/>
      <c r="EJ216" s="106"/>
      <c r="EK216" s="106"/>
      <c r="EL216" s="106"/>
      <c r="EM216" s="106"/>
      <c r="EN216" s="106"/>
      <c r="EO216" s="106"/>
      <c r="EP216" s="106"/>
      <c r="EQ216" s="106"/>
      <c r="ER216" s="106"/>
      <c r="ES216" s="106"/>
      <c r="ET216" s="106"/>
      <c r="EU216" s="106"/>
      <c r="EV216" s="106"/>
      <c r="EW216" s="106"/>
      <c r="EX216" s="106"/>
      <c r="EY216" s="106"/>
      <c r="EZ216" s="106"/>
      <c r="FA216" s="106"/>
      <c r="FB216" s="106"/>
      <c r="FC216" s="106"/>
      <c r="FD216" s="106"/>
      <c r="FE216" s="106"/>
      <c r="FF216" s="106"/>
      <c r="FG216" s="106"/>
      <c r="FH216" s="106"/>
      <c r="FI216" s="106"/>
      <c r="FJ216" s="106"/>
      <c r="FK216" s="106"/>
      <c r="FL216" s="106"/>
      <c r="FM216" s="106"/>
      <c r="FN216" s="106"/>
      <c r="FO216" s="106"/>
      <c r="FP216" s="106"/>
      <c r="FQ216" s="106"/>
    </row>
    <row r="217" spans="2:173" x14ac:dyDescent="0.2">
      <c r="B217" s="106"/>
      <c r="C217" s="106"/>
      <c r="D217" s="106"/>
      <c r="E217" s="106"/>
      <c r="F217" s="106"/>
      <c r="G217" s="106"/>
      <c r="H217" s="106"/>
      <c r="I217" s="106"/>
      <c r="J217" s="106"/>
      <c r="K217" s="106"/>
      <c r="L217" s="106"/>
      <c r="M217" s="106"/>
      <c r="N217" s="106"/>
      <c r="O217" s="106"/>
      <c r="P217" s="106"/>
      <c r="Q217" s="106"/>
      <c r="R217" s="106"/>
      <c r="S217" s="106"/>
      <c r="T217" s="106"/>
      <c r="U217" s="106"/>
      <c r="V217" s="106"/>
      <c r="W217" s="106"/>
      <c r="X217" s="106"/>
      <c r="Y217" s="106"/>
      <c r="Z217" s="106"/>
      <c r="AA217" s="106"/>
      <c r="AB217" s="106"/>
      <c r="AC217" s="106"/>
      <c r="AD217" s="106"/>
      <c r="AE217" s="106"/>
      <c r="AF217" s="106"/>
      <c r="AG217" s="106"/>
      <c r="AH217" s="106"/>
      <c r="AI217" s="106"/>
      <c r="AJ217" s="106"/>
      <c r="AK217" s="106"/>
      <c r="AL217" s="106"/>
      <c r="AM217" s="106"/>
      <c r="AN217" s="106"/>
      <c r="AO217" s="106"/>
      <c r="AP217" s="106"/>
      <c r="AQ217" s="106"/>
      <c r="AR217" s="106"/>
      <c r="AS217" s="106"/>
      <c r="AT217" s="106"/>
      <c r="AU217" s="106"/>
      <c r="AV217" s="106"/>
      <c r="AW217" s="106"/>
      <c r="AX217" s="106"/>
      <c r="AY217" s="106"/>
      <c r="AZ217" s="106"/>
      <c r="BA217" s="106"/>
      <c r="BB217" s="106"/>
      <c r="BC217" s="106"/>
      <c r="BD217" s="106"/>
      <c r="BE217" s="106"/>
      <c r="BF217" s="106"/>
      <c r="BG217" s="106"/>
      <c r="BH217" s="106"/>
      <c r="BI217" s="106"/>
      <c r="BJ217" s="106"/>
      <c r="BK217" s="106"/>
      <c r="BL217" s="106"/>
      <c r="BM217" s="106"/>
      <c r="BN217" s="106"/>
      <c r="BO217" s="106"/>
      <c r="BP217" s="106"/>
      <c r="BQ217" s="106"/>
      <c r="BR217" s="106"/>
      <c r="BS217" s="106"/>
      <c r="BT217" s="106"/>
      <c r="BU217" s="106"/>
      <c r="BV217" s="106"/>
      <c r="BW217" s="106"/>
      <c r="BX217" s="106"/>
      <c r="BY217" s="106"/>
      <c r="BZ217" s="106"/>
      <c r="CA217" s="106"/>
      <c r="CB217" s="106"/>
      <c r="CC217" s="106"/>
      <c r="CD217" s="106"/>
      <c r="CE217" s="106"/>
      <c r="CF217" s="106"/>
      <c r="CG217" s="106"/>
      <c r="CH217" s="106"/>
      <c r="CI217" s="106"/>
      <c r="CJ217" s="106"/>
      <c r="CK217" s="106"/>
      <c r="CL217" s="106"/>
      <c r="CM217" s="106"/>
      <c r="CN217" s="106"/>
      <c r="CO217" s="106"/>
      <c r="CP217" s="106"/>
      <c r="CQ217" s="106"/>
      <c r="CR217" s="106"/>
      <c r="CS217" s="106"/>
      <c r="CT217" s="106"/>
      <c r="CU217" s="106"/>
      <c r="CV217" s="106"/>
      <c r="CW217" s="106"/>
      <c r="CX217" s="106"/>
      <c r="CY217" s="106"/>
      <c r="CZ217" s="106"/>
      <c r="DA217" s="106"/>
      <c r="DB217" s="106"/>
      <c r="DC217" s="106"/>
      <c r="DD217" s="106"/>
      <c r="DE217" s="106"/>
      <c r="DF217" s="106"/>
      <c r="DG217" s="106"/>
      <c r="DH217" s="106"/>
      <c r="DI217" s="106"/>
      <c r="DJ217" s="106"/>
      <c r="DK217" s="106"/>
      <c r="DL217" s="106"/>
      <c r="DM217" s="106"/>
      <c r="DN217" s="106"/>
      <c r="DO217" s="106"/>
      <c r="DP217" s="106"/>
      <c r="DQ217" s="106"/>
      <c r="DR217" s="106"/>
      <c r="DS217" s="106"/>
      <c r="DT217" s="106"/>
      <c r="DU217" s="106"/>
      <c r="DV217" s="106"/>
      <c r="DW217" s="106"/>
      <c r="DX217" s="106"/>
      <c r="DY217" s="106"/>
      <c r="DZ217" s="106"/>
      <c r="EA217" s="106"/>
      <c r="EB217" s="106"/>
      <c r="EC217" s="106"/>
      <c r="ED217" s="106"/>
      <c r="EE217" s="106"/>
      <c r="EF217" s="106"/>
      <c r="EG217" s="106"/>
      <c r="EH217" s="106"/>
      <c r="EI217" s="106"/>
      <c r="EJ217" s="106"/>
      <c r="EK217" s="106"/>
      <c r="EL217" s="106"/>
      <c r="EM217" s="106"/>
      <c r="EN217" s="106"/>
      <c r="EO217" s="106"/>
      <c r="EP217" s="106"/>
      <c r="EQ217" s="106"/>
      <c r="ER217" s="106"/>
      <c r="ES217" s="106"/>
      <c r="ET217" s="106"/>
      <c r="EU217" s="106"/>
      <c r="EV217" s="106"/>
      <c r="EW217" s="106"/>
      <c r="EX217" s="106"/>
      <c r="EY217" s="106"/>
      <c r="EZ217" s="106"/>
      <c r="FA217" s="106"/>
      <c r="FB217" s="106"/>
      <c r="FC217" s="106"/>
      <c r="FD217" s="106"/>
      <c r="FE217" s="106"/>
      <c r="FF217" s="106"/>
      <c r="FG217" s="106"/>
      <c r="FH217" s="106"/>
      <c r="FI217" s="106"/>
      <c r="FJ217" s="106"/>
      <c r="FK217" s="106"/>
      <c r="FL217" s="106"/>
      <c r="FM217" s="106"/>
      <c r="FN217" s="106"/>
      <c r="FO217" s="106"/>
      <c r="FP217" s="106"/>
      <c r="FQ217" s="106"/>
    </row>
    <row r="218" spans="2:173" x14ac:dyDescent="0.2">
      <c r="B218" s="106"/>
      <c r="C218" s="106"/>
      <c r="D218" s="106"/>
      <c r="E218" s="106"/>
      <c r="F218" s="106"/>
      <c r="G218" s="106"/>
      <c r="H218" s="106"/>
      <c r="I218" s="106"/>
      <c r="J218" s="106"/>
      <c r="K218" s="106"/>
      <c r="L218" s="106"/>
      <c r="M218" s="106"/>
      <c r="N218" s="106"/>
      <c r="O218" s="106"/>
      <c r="P218" s="106"/>
      <c r="Q218" s="106"/>
      <c r="R218" s="106"/>
      <c r="S218" s="106"/>
      <c r="T218" s="106"/>
      <c r="U218" s="106"/>
      <c r="V218" s="106"/>
      <c r="W218" s="106"/>
      <c r="X218" s="106"/>
      <c r="Y218" s="106"/>
      <c r="Z218" s="106"/>
      <c r="AA218" s="106"/>
      <c r="AB218" s="106"/>
      <c r="AC218" s="106"/>
      <c r="AD218" s="106"/>
      <c r="AE218" s="106"/>
      <c r="AF218" s="106"/>
      <c r="AG218" s="106"/>
      <c r="AH218" s="106"/>
      <c r="AI218" s="106"/>
      <c r="AJ218" s="106"/>
      <c r="AK218" s="106"/>
      <c r="AL218" s="106"/>
      <c r="AM218" s="106"/>
      <c r="AN218" s="106"/>
      <c r="AO218" s="106"/>
      <c r="AP218" s="106"/>
      <c r="AQ218" s="106"/>
      <c r="AR218" s="106"/>
      <c r="AS218" s="106"/>
      <c r="AT218" s="106"/>
      <c r="AU218" s="106"/>
      <c r="AV218" s="106"/>
      <c r="AW218" s="106"/>
      <c r="AX218" s="106"/>
      <c r="AY218" s="106"/>
      <c r="AZ218" s="106"/>
      <c r="BA218" s="106"/>
      <c r="BB218" s="106"/>
      <c r="BC218" s="106"/>
      <c r="BD218" s="106"/>
      <c r="BE218" s="106"/>
      <c r="BF218" s="106"/>
      <c r="BG218" s="106"/>
      <c r="BH218" s="106"/>
      <c r="BI218" s="106"/>
      <c r="BJ218" s="106"/>
      <c r="BK218" s="106"/>
      <c r="BL218" s="106"/>
      <c r="BM218" s="106"/>
      <c r="BN218" s="106"/>
      <c r="BO218" s="106"/>
      <c r="BP218" s="106"/>
      <c r="BQ218" s="106"/>
      <c r="BR218" s="106"/>
      <c r="BS218" s="106"/>
      <c r="BT218" s="106"/>
      <c r="BU218" s="106"/>
      <c r="BV218" s="106"/>
      <c r="BW218" s="106"/>
      <c r="BX218" s="106"/>
      <c r="BY218" s="106"/>
      <c r="BZ218" s="106"/>
      <c r="CA218" s="106"/>
      <c r="CB218" s="106"/>
      <c r="CC218" s="106"/>
      <c r="CD218" s="106"/>
      <c r="CE218" s="106"/>
      <c r="CF218" s="106"/>
      <c r="CG218" s="106"/>
      <c r="CH218" s="106"/>
      <c r="CI218" s="106"/>
      <c r="CJ218" s="106"/>
      <c r="CK218" s="106"/>
      <c r="CL218" s="106"/>
      <c r="CM218" s="106"/>
      <c r="CN218" s="106"/>
      <c r="CO218" s="106"/>
      <c r="CP218" s="106"/>
      <c r="CQ218" s="106"/>
      <c r="CR218" s="106"/>
      <c r="CS218" s="106"/>
      <c r="CT218" s="106"/>
      <c r="CU218" s="106"/>
      <c r="CV218" s="106"/>
      <c r="CW218" s="106"/>
      <c r="CX218" s="106"/>
      <c r="CY218" s="106"/>
      <c r="CZ218" s="106"/>
      <c r="DA218" s="106"/>
      <c r="DB218" s="106"/>
      <c r="DC218" s="106"/>
      <c r="DD218" s="106"/>
      <c r="DE218" s="106"/>
      <c r="DF218" s="106"/>
      <c r="DG218" s="106"/>
      <c r="DH218" s="106"/>
      <c r="DI218" s="106"/>
      <c r="DJ218" s="106"/>
      <c r="DK218" s="106"/>
      <c r="DL218" s="106"/>
      <c r="DM218" s="106"/>
      <c r="DN218" s="106"/>
      <c r="DO218" s="106"/>
      <c r="DP218" s="106"/>
      <c r="DQ218" s="106"/>
      <c r="DR218" s="106"/>
      <c r="DS218" s="106"/>
      <c r="DT218" s="106"/>
      <c r="DU218" s="106"/>
      <c r="DV218" s="106"/>
      <c r="DW218" s="106"/>
      <c r="DX218" s="106"/>
      <c r="DY218" s="106"/>
      <c r="DZ218" s="106"/>
      <c r="EA218" s="106"/>
      <c r="EB218" s="106"/>
      <c r="EC218" s="106"/>
      <c r="ED218" s="106"/>
      <c r="EE218" s="106"/>
      <c r="EF218" s="106"/>
      <c r="EG218" s="106"/>
      <c r="EH218" s="106"/>
      <c r="EI218" s="106"/>
      <c r="EJ218" s="106"/>
      <c r="EK218" s="106"/>
      <c r="EL218" s="106"/>
      <c r="EM218" s="106"/>
      <c r="EN218" s="106"/>
      <c r="EO218" s="106"/>
      <c r="EP218" s="106"/>
      <c r="EQ218" s="106"/>
      <c r="ER218" s="106"/>
      <c r="ES218" s="106"/>
      <c r="ET218" s="106"/>
      <c r="EU218" s="106"/>
      <c r="EV218" s="106"/>
      <c r="EW218" s="106"/>
      <c r="EX218" s="106"/>
      <c r="EY218" s="106"/>
      <c r="EZ218" s="106"/>
      <c r="FA218" s="106"/>
      <c r="FB218" s="106"/>
      <c r="FC218" s="106"/>
      <c r="FD218" s="106"/>
      <c r="FE218" s="106"/>
      <c r="FF218" s="106"/>
      <c r="FG218" s="106"/>
      <c r="FH218" s="106"/>
      <c r="FI218" s="106"/>
      <c r="FJ218" s="106"/>
      <c r="FK218" s="106"/>
      <c r="FL218" s="106"/>
      <c r="FM218" s="106"/>
      <c r="FN218" s="106"/>
      <c r="FO218" s="106"/>
      <c r="FP218" s="106"/>
      <c r="FQ218" s="106"/>
    </row>
    <row r="219" spans="2:173" x14ac:dyDescent="0.2">
      <c r="B219" s="106"/>
      <c r="C219" s="106"/>
      <c r="D219" s="106"/>
      <c r="E219" s="106"/>
      <c r="F219" s="106"/>
      <c r="G219" s="106"/>
      <c r="H219" s="106"/>
      <c r="I219" s="106"/>
      <c r="J219" s="106"/>
      <c r="K219" s="106"/>
      <c r="L219" s="106"/>
      <c r="M219" s="106"/>
      <c r="N219" s="106"/>
      <c r="O219" s="106"/>
      <c r="P219" s="106"/>
      <c r="Q219" s="106"/>
      <c r="R219" s="106"/>
      <c r="S219" s="106"/>
      <c r="T219" s="106"/>
      <c r="U219" s="106"/>
      <c r="V219" s="106"/>
      <c r="W219" s="106"/>
      <c r="X219" s="106"/>
      <c r="Y219" s="106"/>
      <c r="Z219" s="106"/>
      <c r="AA219" s="106"/>
      <c r="AB219" s="106"/>
      <c r="AC219" s="106"/>
      <c r="AD219" s="106"/>
      <c r="AE219" s="106"/>
      <c r="AF219" s="106"/>
      <c r="AG219" s="106"/>
      <c r="AH219" s="106"/>
      <c r="AI219" s="106"/>
      <c r="AJ219" s="106"/>
      <c r="AK219" s="106"/>
      <c r="AL219" s="106"/>
      <c r="AM219" s="106"/>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6"/>
      <c r="BJ219" s="106"/>
      <c r="BK219" s="106"/>
      <c r="BL219" s="106"/>
      <c r="BM219" s="106"/>
      <c r="BN219" s="106"/>
      <c r="BO219" s="106"/>
      <c r="BP219" s="106"/>
      <c r="BQ219" s="106"/>
      <c r="BR219" s="106"/>
      <c r="BS219" s="106"/>
      <c r="BT219" s="106"/>
      <c r="BU219" s="106"/>
      <c r="BV219" s="106"/>
      <c r="BW219" s="106"/>
      <c r="BX219" s="106"/>
      <c r="BY219" s="106"/>
      <c r="BZ219" s="106"/>
      <c r="CA219" s="106"/>
      <c r="CB219" s="106"/>
      <c r="CC219" s="106"/>
      <c r="CD219" s="106"/>
      <c r="CE219" s="106"/>
      <c r="CF219" s="106"/>
      <c r="CG219" s="106"/>
      <c r="CH219" s="106"/>
      <c r="CI219" s="106"/>
      <c r="CJ219" s="106"/>
      <c r="CK219" s="106"/>
      <c r="CL219" s="106"/>
      <c r="CM219" s="106"/>
      <c r="CN219" s="106"/>
      <c r="CO219" s="106"/>
      <c r="CP219" s="106"/>
      <c r="CQ219" s="106"/>
      <c r="CR219" s="106"/>
      <c r="CS219" s="106"/>
      <c r="CT219" s="106"/>
      <c r="CU219" s="106"/>
      <c r="CV219" s="106"/>
      <c r="CW219" s="106"/>
      <c r="CX219" s="106"/>
      <c r="CY219" s="106"/>
      <c r="CZ219" s="106"/>
      <c r="DA219" s="106"/>
      <c r="DB219" s="106"/>
      <c r="DC219" s="106"/>
      <c r="DD219" s="106"/>
      <c r="DE219" s="106"/>
      <c r="DF219" s="106"/>
      <c r="DG219" s="106"/>
      <c r="DH219" s="106"/>
      <c r="DI219" s="106"/>
      <c r="DJ219" s="106"/>
      <c r="DK219" s="106"/>
      <c r="DL219" s="106"/>
      <c r="DM219" s="106"/>
      <c r="DN219" s="106"/>
      <c r="DO219" s="106"/>
      <c r="DP219" s="106"/>
      <c r="DQ219" s="106"/>
      <c r="DR219" s="106"/>
      <c r="DS219" s="106"/>
      <c r="DT219" s="106"/>
      <c r="DU219" s="106"/>
      <c r="DV219" s="106"/>
      <c r="DW219" s="106"/>
      <c r="DX219" s="106"/>
      <c r="DY219" s="106"/>
      <c r="DZ219" s="106"/>
      <c r="EA219" s="106"/>
      <c r="EB219" s="106"/>
      <c r="EC219" s="106"/>
      <c r="ED219" s="106"/>
      <c r="EE219" s="106"/>
      <c r="EF219" s="106"/>
      <c r="EG219" s="106"/>
      <c r="EH219" s="106"/>
      <c r="EI219" s="106"/>
      <c r="EJ219" s="106"/>
      <c r="EK219" s="106"/>
      <c r="EL219" s="106"/>
      <c r="EM219" s="106"/>
      <c r="EN219" s="106"/>
      <c r="EO219" s="106"/>
      <c r="EP219" s="106"/>
      <c r="EQ219" s="106"/>
      <c r="ER219" s="106"/>
      <c r="ES219" s="106"/>
      <c r="ET219" s="106"/>
      <c r="EU219" s="106"/>
      <c r="EV219" s="106"/>
      <c r="EW219" s="106"/>
      <c r="EX219" s="106"/>
      <c r="EY219" s="106"/>
      <c r="EZ219" s="106"/>
      <c r="FA219" s="106"/>
      <c r="FB219" s="106"/>
      <c r="FC219" s="106"/>
      <c r="FD219" s="106"/>
      <c r="FE219" s="106"/>
      <c r="FF219" s="106"/>
      <c r="FG219" s="106"/>
      <c r="FH219" s="106"/>
      <c r="FI219" s="106"/>
      <c r="FJ219" s="106"/>
      <c r="FK219" s="106"/>
      <c r="FL219" s="106"/>
      <c r="FM219" s="106"/>
      <c r="FN219" s="106"/>
      <c r="FO219" s="106"/>
      <c r="FP219" s="106"/>
      <c r="FQ219" s="106"/>
    </row>
    <row r="220" spans="2:173" x14ac:dyDescent="0.2">
      <c r="B220" s="106"/>
      <c r="C220" s="106"/>
      <c r="D220" s="106"/>
      <c r="E220" s="106"/>
      <c r="F220" s="106"/>
      <c r="G220" s="106"/>
      <c r="H220" s="106"/>
      <c r="I220" s="106"/>
      <c r="J220" s="106"/>
      <c r="K220" s="106"/>
      <c r="L220" s="106"/>
      <c r="M220" s="106"/>
      <c r="N220" s="106"/>
      <c r="O220" s="106"/>
      <c r="P220" s="106"/>
      <c r="Q220" s="106"/>
      <c r="R220" s="106"/>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6"/>
      <c r="BC220" s="106"/>
      <c r="BD220" s="106"/>
      <c r="BE220" s="106"/>
      <c r="BF220" s="106"/>
      <c r="BG220" s="106"/>
      <c r="BH220" s="106"/>
      <c r="BI220" s="106"/>
      <c r="BJ220" s="106"/>
      <c r="BK220" s="106"/>
      <c r="BL220" s="106"/>
      <c r="BM220" s="106"/>
      <c r="BN220" s="106"/>
      <c r="BO220" s="106"/>
      <c r="BP220" s="106"/>
      <c r="BQ220" s="106"/>
      <c r="BR220" s="106"/>
      <c r="BS220" s="106"/>
      <c r="BT220" s="106"/>
      <c r="BU220" s="106"/>
      <c r="BV220" s="106"/>
      <c r="BW220" s="106"/>
      <c r="BX220" s="106"/>
      <c r="BY220" s="106"/>
      <c r="BZ220" s="106"/>
      <c r="CA220" s="106"/>
      <c r="CB220" s="106"/>
      <c r="CC220" s="106"/>
      <c r="CD220" s="106"/>
      <c r="CE220" s="106"/>
      <c r="CF220" s="106"/>
      <c r="CG220" s="106"/>
      <c r="CH220" s="106"/>
      <c r="CI220" s="106"/>
      <c r="CJ220" s="106"/>
      <c r="CK220" s="106"/>
      <c r="CL220" s="106"/>
      <c r="CM220" s="106"/>
      <c r="CN220" s="106"/>
      <c r="CO220" s="106"/>
      <c r="CP220" s="106"/>
      <c r="CQ220" s="106"/>
      <c r="CR220" s="106"/>
      <c r="CS220" s="106"/>
      <c r="CT220" s="106"/>
      <c r="CU220" s="106"/>
      <c r="CV220" s="106"/>
      <c r="CW220" s="106"/>
      <c r="CX220" s="106"/>
      <c r="CY220" s="106"/>
      <c r="CZ220" s="106"/>
      <c r="DA220" s="106"/>
      <c r="DB220" s="106"/>
      <c r="DC220" s="106"/>
      <c r="DD220" s="106"/>
      <c r="DE220" s="106"/>
      <c r="DF220" s="106"/>
      <c r="DG220" s="106"/>
      <c r="DH220" s="106"/>
      <c r="DI220" s="106"/>
      <c r="DJ220" s="106"/>
      <c r="DK220" s="106"/>
      <c r="DL220" s="106"/>
      <c r="DM220" s="106"/>
      <c r="DN220" s="106"/>
      <c r="DO220" s="106"/>
      <c r="DP220" s="106"/>
      <c r="DQ220" s="106"/>
      <c r="DR220" s="106"/>
      <c r="DS220" s="106"/>
      <c r="DT220" s="106"/>
      <c r="DU220" s="106"/>
      <c r="DV220" s="106"/>
      <c r="DW220" s="106"/>
      <c r="DX220" s="106"/>
      <c r="DY220" s="106"/>
      <c r="DZ220" s="106"/>
      <c r="EA220" s="106"/>
      <c r="EB220" s="106"/>
      <c r="EC220" s="106"/>
      <c r="ED220" s="106"/>
      <c r="EE220" s="106"/>
      <c r="EF220" s="106"/>
      <c r="EG220" s="106"/>
      <c r="EH220" s="106"/>
      <c r="EI220" s="106"/>
      <c r="EJ220" s="106"/>
      <c r="EK220" s="106"/>
      <c r="EL220" s="106"/>
      <c r="EM220" s="106"/>
      <c r="EN220" s="106"/>
      <c r="EO220" s="106"/>
      <c r="EP220" s="106"/>
      <c r="EQ220" s="106"/>
      <c r="ER220" s="106"/>
      <c r="ES220" s="106"/>
      <c r="ET220" s="106"/>
      <c r="EU220" s="106"/>
      <c r="EV220" s="106"/>
      <c r="EW220" s="106"/>
      <c r="EX220" s="106"/>
      <c r="EY220" s="106"/>
      <c r="EZ220" s="106"/>
      <c r="FA220" s="106"/>
      <c r="FB220" s="106"/>
      <c r="FC220" s="106"/>
      <c r="FD220" s="106"/>
      <c r="FE220" s="106"/>
      <c r="FF220" s="106"/>
      <c r="FG220" s="106"/>
      <c r="FH220" s="106"/>
      <c r="FI220" s="106"/>
      <c r="FJ220" s="106"/>
      <c r="FK220" s="106"/>
      <c r="FL220" s="106"/>
      <c r="FM220" s="106"/>
      <c r="FN220" s="106"/>
      <c r="FO220" s="106"/>
      <c r="FP220" s="106"/>
      <c r="FQ220" s="106"/>
    </row>
    <row r="221" spans="2:173" x14ac:dyDescent="0.2">
      <c r="B221" s="106"/>
      <c r="C221" s="106"/>
      <c r="D221" s="106"/>
      <c r="E221" s="106"/>
      <c r="F221" s="106"/>
      <c r="G221" s="106"/>
      <c r="H221" s="106"/>
      <c r="I221" s="106"/>
      <c r="J221" s="106"/>
      <c r="K221" s="106"/>
      <c r="L221" s="106"/>
      <c r="M221" s="106"/>
      <c r="N221" s="106"/>
      <c r="O221" s="106"/>
      <c r="P221" s="106"/>
      <c r="Q221" s="106"/>
      <c r="R221" s="106"/>
      <c r="S221" s="106"/>
      <c r="T221" s="106"/>
      <c r="U221" s="106"/>
      <c r="V221" s="106"/>
      <c r="W221" s="106"/>
      <c r="X221" s="106"/>
      <c r="Y221" s="106"/>
      <c r="Z221" s="106"/>
      <c r="AA221" s="106"/>
      <c r="AB221" s="106"/>
      <c r="AC221" s="106"/>
      <c r="AD221" s="106"/>
      <c r="AE221" s="106"/>
      <c r="AF221" s="106"/>
      <c r="AG221" s="106"/>
      <c r="AH221" s="106"/>
      <c r="AI221" s="106"/>
      <c r="AJ221" s="106"/>
      <c r="AK221" s="106"/>
      <c r="AL221" s="106"/>
      <c r="AM221" s="106"/>
      <c r="AN221" s="106"/>
      <c r="AO221" s="106"/>
      <c r="AP221" s="106"/>
      <c r="AQ221" s="106"/>
      <c r="AR221" s="106"/>
      <c r="AS221" s="106"/>
      <c r="AT221" s="106"/>
      <c r="AU221" s="106"/>
      <c r="AV221" s="106"/>
      <c r="AW221" s="106"/>
      <c r="AX221" s="106"/>
      <c r="AY221" s="106"/>
      <c r="AZ221" s="106"/>
      <c r="BA221" s="106"/>
      <c r="BB221" s="106"/>
      <c r="BC221" s="106"/>
      <c r="BD221" s="106"/>
      <c r="BE221" s="106"/>
      <c r="BF221" s="106"/>
      <c r="BG221" s="106"/>
      <c r="BH221" s="106"/>
      <c r="BI221" s="106"/>
      <c r="BJ221" s="106"/>
      <c r="BK221" s="106"/>
      <c r="BL221" s="106"/>
      <c r="BM221" s="106"/>
      <c r="BN221" s="106"/>
      <c r="BO221" s="106"/>
      <c r="BP221" s="106"/>
      <c r="BQ221" s="106"/>
      <c r="BR221" s="106"/>
      <c r="BS221" s="106"/>
      <c r="BT221" s="106"/>
      <c r="BU221" s="106"/>
      <c r="BV221" s="106"/>
      <c r="BW221" s="106"/>
      <c r="BX221" s="106"/>
      <c r="BY221" s="106"/>
      <c r="BZ221" s="106"/>
      <c r="CA221" s="106"/>
      <c r="CB221" s="106"/>
      <c r="CC221" s="106"/>
      <c r="CD221" s="106"/>
      <c r="CE221" s="106"/>
      <c r="CF221" s="106"/>
      <c r="CG221" s="106"/>
      <c r="CH221" s="106"/>
      <c r="CI221" s="106"/>
      <c r="CJ221" s="106"/>
      <c r="CK221" s="106"/>
      <c r="CL221" s="106"/>
      <c r="CM221" s="106"/>
      <c r="CN221" s="106"/>
      <c r="CO221" s="106"/>
      <c r="CP221" s="106"/>
      <c r="CQ221" s="106"/>
      <c r="CR221" s="106"/>
      <c r="CS221" s="106"/>
      <c r="CT221" s="106"/>
      <c r="CU221" s="106"/>
      <c r="CV221" s="106"/>
      <c r="CW221" s="106"/>
      <c r="CX221" s="106"/>
      <c r="CY221" s="106"/>
      <c r="CZ221" s="106"/>
      <c r="DA221" s="106"/>
      <c r="DB221" s="106"/>
      <c r="DC221" s="106"/>
      <c r="DD221" s="106"/>
      <c r="DE221" s="106"/>
      <c r="DF221" s="106"/>
      <c r="DG221" s="106"/>
      <c r="DH221" s="106"/>
      <c r="DI221" s="106"/>
      <c r="DJ221" s="106"/>
      <c r="DK221" s="106"/>
      <c r="DL221" s="106"/>
      <c r="DM221" s="106"/>
      <c r="DN221" s="106"/>
      <c r="DO221" s="106"/>
      <c r="DP221" s="106"/>
      <c r="DQ221" s="106"/>
      <c r="DR221" s="106"/>
      <c r="DS221" s="106"/>
      <c r="DT221" s="106"/>
      <c r="DU221" s="106"/>
      <c r="DV221" s="106"/>
      <c r="DW221" s="106"/>
      <c r="DX221" s="106"/>
      <c r="DY221" s="106"/>
      <c r="DZ221" s="106"/>
      <c r="EA221" s="106"/>
      <c r="EB221" s="106"/>
      <c r="EC221" s="106"/>
      <c r="ED221" s="106"/>
      <c r="EE221" s="106"/>
      <c r="EF221" s="106"/>
      <c r="EG221" s="106"/>
      <c r="EH221" s="106"/>
      <c r="EI221" s="106"/>
      <c r="EJ221" s="106"/>
      <c r="EK221" s="106"/>
      <c r="EL221" s="106"/>
      <c r="EM221" s="106"/>
      <c r="EN221" s="106"/>
      <c r="EO221" s="106"/>
      <c r="EP221" s="106"/>
      <c r="EQ221" s="106"/>
      <c r="ER221" s="106"/>
      <c r="ES221" s="106"/>
      <c r="ET221" s="106"/>
      <c r="EU221" s="106"/>
      <c r="EV221" s="106"/>
      <c r="EW221" s="106"/>
      <c r="EX221" s="106"/>
      <c r="EY221" s="106"/>
      <c r="EZ221" s="106"/>
      <c r="FA221" s="106"/>
      <c r="FB221" s="106"/>
      <c r="FC221" s="106"/>
      <c r="FD221" s="106"/>
      <c r="FE221" s="106"/>
      <c r="FF221" s="106"/>
      <c r="FG221" s="106"/>
      <c r="FH221" s="106"/>
      <c r="FI221" s="106"/>
      <c r="FJ221" s="106"/>
      <c r="FK221" s="106"/>
      <c r="FL221" s="106"/>
      <c r="FM221" s="106"/>
      <c r="FN221" s="106"/>
      <c r="FO221" s="106"/>
      <c r="FP221" s="106"/>
      <c r="FQ221" s="106"/>
    </row>
    <row r="222" spans="2:173" x14ac:dyDescent="0.2">
      <c r="B222" s="106"/>
      <c r="C222" s="106"/>
      <c r="D222" s="106"/>
      <c r="E222" s="106"/>
      <c r="F222" s="106"/>
      <c r="G222" s="106"/>
      <c r="H222" s="106"/>
      <c r="I222" s="106"/>
      <c r="J222" s="106"/>
      <c r="K222" s="106"/>
      <c r="L222" s="106"/>
      <c r="M222" s="106"/>
      <c r="N222" s="106"/>
      <c r="O222" s="106"/>
      <c r="P222" s="106"/>
      <c r="Q222" s="106"/>
      <c r="R222" s="106"/>
      <c r="S222" s="106"/>
      <c r="T222" s="106"/>
      <c r="U222" s="106"/>
      <c r="V222" s="106"/>
      <c r="W222" s="106"/>
      <c r="X222" s="106"/>
      <c r="Y222" s="106"/>
      <c r="Z222" s="106"/>
      <c r="AA222" s="106"/>
      <c r="AB222" s="106"/>
      <c r="AC222" s="106"/>
      <c r="AD222" s="106"/>
      <c r="AE222" s="106"/>
      <c r="AF222" s="106"/>
      <c r="AG222" s="106"/>
      <c r="AH222" s="106"/>
      <c r="AI222" s="106"/>
      <c r="AJ222" s="106"/>
      <c r="AK222" s="106"/>
      <c r="AL222" s="106"/>
      <c r="AM222" s="106"/>
      <c r="AN222" s="106"/>
      <c r="AO222" s="106"/>
      <c r="AP222" s="106"/>
      <c r="AQ222" s="106"/>
      <c r="AR222" s="106"/>
      <c r="AS222" s="106"/>
      <c r="AT222" s="106"/>
      <c r="AU222" s="106"/>
      <c r="AV222" s="106"/>
      <c r="AW222" s="106"/>
      <c r="AX222" s="106"/>
      <c r="AY222" s="106"/>
      <c r="AZ222" s="106"/>
      <c r="BA222" s="106"/>
      <c r="BB222" s="106"/>
      <c r="BC222" s="106"/>
      <c r="BD222" s="106"/>
      <c r="BE222" s="106"/>
      <c r="BF222" s="106"/>
      <c r="BG222" s="106"/>
      <c r="BH222" s="106"/>
      <c r="BI222" s="106"/>
      <c r="BJ222" s="106"/>
      <c r="BK222" s="106"/>
      <c r="BL222" s="106"/>
      <c r="BM222" s="106"/>
      <c r="BN222" s="106"/>
      <c r="BO222" s="106"/>
      <c r="BP222" s="106"/>
      <c r="BQ222" s="106"/>
      <c r="BR222" s="106"/>
      <c r="BS222" s="106"/>
      <c r="BT222" s="106"/>
      <c r="BU222" s="106"/>
      <c r="BV222" s="106"/>
      <c r="BW222" s="106"/>
      <c r="BX222" s="106"/>
      <c r="BY222" s="106"/>
      <c r="BZ222" s="106"/>
      <c r="CA222" s="106"/>
      <c r="CB222" s="106"/>
      <c r="CC222" s="106"/>
      <c r="CD222" s="106"/>
      <c r="CE222" s="106"/>
      <c r="CF222" s="106"/>
      <c r="CG222" s="106"/>
      <c r="CH222" s="106"/>
      <c r="CI222" s="106"/>
      <c r="CJ222" s="106"/>
      <c r="CK222" s="106"/>
      <c r="CL222" s="106"/>
      <c r="CM222" s="106"/>
      <c r="CN222" s="106"/>
      <c r="CO222" s="106"/>
      <c r="CP222" s="106"/>
      <c r="CQ222" s="106"/>
      <c r="CR222" s="106"/>
      <c r="CS222" s="106"/>
      <c r="CT222" s="106"/>
      <c r="CU222" s="106"/>
      <c r="CV222" s="106"/>
      <c r="CW222" s="106"/>
      <c r="CX222" s="106"/>
      <c r="CY222" s="106"/>
      <c r="CZ222" s="106"/>
      <c r="DA222" s="106"/>
      <c r="DB222" s="106"/>
      <c r="DC222" s="106"/>
      <c r="DD222" s="106"/>
      <c r="DE222" s="106"/>
      <c r="DF222" s="106"/>
      <c r="DG222" s="106"/>
      <c r="DH222" s="106"/>
      <c r="DI222" s="106"/>
      <c r="DJ222" s="106"/>
      <c r="DK222" s="106"/>
      <c r="DL222" s="106"/>
      <c r="DM222" s="106"/>
      <c r="DN222" s="106"/>
      <c r="DO222" s="106"/>
      <c r="DP222" s="106"/>
      <c r="DQ222" s="106"/>
      <c r="DR222" s="106"/>
      <c r="DS222" s="106"/>
      <c r="DT222" s="106"/>
      <c r="DU222" s="106"/>
      <c r="DV222" s="106"/>
      <c r="DW222" s="106"/>
      <c r="DX222" s="106"/>
      <c r="DY222" s="106"/>
      <c r="DZ222" s="106"/>
      <c r="EA222" s="106"/>
      <c r="EB222" s="106"/>
      <c r="EC222" s="106"/>
      <c r="ED222" s="106"/>
      <c r="EE222" s="106"/>
      <c r="EF222" s="106"/>
      <c r="EG222" s="106"/>
      <c r="EH222" s="106"/>
      <c r="EI222" s="106"/>
      <c r="EJ222" s="106"/>
      <c r="EK222" s="106"/>
      <c r="EL222" s="106"/>
      <c r="EM222" s="106"/>
      <c r="EN222" s="106"/>
      <c r="EO222" s="106"/>
      <c r="EP222" s="106"/>
      <c r="EQ222" s="106"/>
      <c r="ER222" s="106"/>
      <c r="ES222" s="106"/>
      <c r="ET222" s="106"/>
      <c r="EU222" s="106"/>
      <c r="EV222" s="106"/>
      <c r="EW222" s="106"/>
      <c r="EX222" s="106"/>
      <c r="EY222" s="106"/>
      <c r="EZ222" s="106"/>
      <c r="FA222" s="106"/>
      <c r="FB222" s="106"/>
      <c r="FC222" s="106"/>
      <c r="FD222" s="106"/>
      <c r="FE222" s="106"/>
      <c r="FF222" s="106"/>
      <c r="FG222" s="106"/>
      <c r="FH222" s="106"/>
      <c r="FI222" s="106"/>
      <c r="FJ222" s="106"/>
      <c r="FK222" s="106"/>
      <c r="FL222" s="106"/>
      <c r="FM222" s="106"/>
      <c r="FN222" s="106"/>
      <c r="FO222" s="106"/>
      <c r="FP222" s="106"/>
      <c r="FQ222" s="106"/>
    </row>
    <row r="223" spans="2:173" x14ac:dyDescent="0.2">
      <c r="B223" s="106"/>
      <c r="C223" s="106"/>
      <c r="D223" s="106"/>
      <c r="E223" s="106"/>
      <c r="F223" s="106"/>
      <c r="G223" s="106"/>
      <c r="H223" s="106"/>
      <c r="I223" s="106"/>
      <c r="J223" s="106"/>
      <c r="K223" s="106"/>
      <c r="L223" s="106"/>
      <c r="M223" s="106"/>
      <c r="N223" s="106"/>
      <c r="O223" s="106"/>
      <c r="P223" s="106"/>
      <c r="Q223" s="106"/>
      <c r="R223" s="106"/>
      <c r="S223" s="106"/>
      <c r="T223" s="106"/>
      <c r="U223" s="106"/>
      <c r="V223" s="106"/>
      <c r="W223" s="106"/>
      <c r="X223" s="106"/>
      <c r="Y223" s="106"/>
      <c r="Z223" s="106"/>
      <c r="AA223" s="106"/>
      <c r="AB223" s="106"/>
      <c r="AC223" s="106"/>
      <c r="AD223" s="106"/>
      <c r="AE223" s="106"/>
      <c r="AF223" s="106"/>
      <c r="AG223" s="106"/>
      <c r="AH223" s="106"/>
      <c r="AI223" s="106"/>
      <c r="AJ223" s="106"/>
      <c r="AK223" s="106"/>
      <c r="AL223" s="106"/>
      <c r="AM223" s="106"/>
      <c r="AN223" s="106"/>
      <c r="AO223" s="106"/>
      <c r="AP223" s="106"/>
      <c r="AQ223" s="106"/>
      <c r="AR223" s="106"/>
      <c r="AS223" s="106"/>
      <c r="AT223" s="106"/>
      <c r="AU223" s="106"/>
      <c r="AV223" s="106"/>
      <c r="AW223" s="106"/>
      <c r="AX223" s="106"/>
      <c r="AY223" s="106"/>
      <c r="AZ223" s="106"/>
      <c r="BA223" s="106"/>
      <c r="BB223" s="106"/>
      <c r="BC223" s="106"/>
      <c r="BD223" s="106"/>
      <c r="BE223" s="106"/>
      <c r="BF223" s="106"/>
      <c r="BG223" s="106"/>
      <c r="BH223" s="106"/>
      <c r="BI223" s="106"/>
      <c r="BJ223" s="106"/>
      <c r="BK223" s="106"/>
      <c r="BL223" s="106"/>
      <c r="BM223" s="106"/>
      <c r="BN223" s="106"/>
      <c r="BO223" s="106"/>
      <c r="BP223" s="106"/>
      <c r="BQ223" s="106"/>
      <c r="BR223" s="106"/>
      <c r="BS223" s="106"/>
      <c r="BT223" s="106"/>
      <c r="BU223" s="106"/>
      <c r="BV223" s="106"/>
      <c r="BW223" s="106"/>
      <c r="BX223" s="106"/>
      <c r="BY223" s="106"/>
      <c r="BZ223" s="106"/>
      <c r="CA223" s="106"/>
      <c r="CB223" s="106"/>
      <c r="CC223" s="106"/>
      <c r="CD223" s="106"/>
      <c r="CE223" s="106"/>
      <c r="CF223" s="106"/>
      <c r="CG223" s="106"/>
      <c r="CH223" s="106"/>
      <c r="CI223" s="106"/>
      <c r="CJ223" s="106"/>
      <c r="CK223" s="106"/>
      <c r="CL223" s="106"/>
      <c r="CM223" s="106"/>
      <c r="CN223" s="106"/>
      <c r="CO223" s="106"/>
      <c r="CP223" s="106"/>
      <c r="CQ223" s="106"/>
      <c r="CR223" s="106"/>
      <c r="CS223" s="106"/>
      <c r="CT223" s="106"/>
      <c r="CU223" s="106"/>
      <c r="CV223" s="106"/>
      <c r="CW223" s="106"/>
      <c r="CX223" s="106"/>
      <c r="CY223" s="106"/>
      <c r="CZ223" s="106"/>
      <c r="DA223" s="106"/>
      <c r="DB223" s="106"/>
      <c r="DC223" s="106"/>
      <c r="DD223" s="106"/>
      <c r="DE223" s="106"/>
      <c r="DF223" s="106"/>
      <c r="DG223" s="106"/>
      <c r="DH223" s="106"/>
      <c r="DI223" s="106"/>
      <c r="DJ223" s="106"/>
      <c r="DK223" s="106"/>
      <c r="DL223" s="106"/>
      <c r="DM223" s="106"/>
      <c r="DN223" s="106"/>
      <c r="DO223" s="106"/>
      <c r="DP223" s="106"/>
      <c r="DQ223" s="106"/>
      <c r="DR223" s="106"/>
      <c r="DS223" s="106"/>
      <c r="DT223" s="106"/>
      <c r="DU223" s="106"/>
      <c r="DV223" s="106"/>
      <c r="DW223" s="106"/>
      <c r="DX223" s="106"/>
      <c r="DY223" s="106"/>
      <c r="DZ223" s="106"/>
      <c r="EA223" s="106"/>
      <c r="EB223" s="106"/>
      <c r="EC223" s="106"/>
      <c r="ED223" s="106"/>
      <c r="EE223" s="106"/>
      <c r="EF223" s="106"/>
      <c r="EG223" s="106"/>
      <c r="EH223" s="106"/>
      <c r="EI223" s="106"/>
      <c r="EJ223" s="106"/>
      <c r="EK223" s="106"/>
      <c r="EL223" s="106"/>
      <c r="EM223" s="106"/>
      <c r="EN223" s="106"/>
      <c r="EO223" s="106"/>
      <c r="EP223" s="106"/>
      <c r="EQ223" s="106"/>
      <c r="ER223" s="106"/>
      <c r="ES223" s="106"/>
      <c r="ET223" s="106"/>
      <c r="EU223" s="106"/>
      <c r="EV223" s="106"/>
      <c r="EW223" s="106"/>
      <c r="EX223" s="106"/>
      <c r="EY223" s="106"/>
      <c r="EZ223" s="106"/>
      <c r="FA223" s="106"/>
      <c r="FB223" s="106"/>
      <c r="FC223" s="106"/>
      <c r="FD223" s="106"/>
      <c r="FE223" s="106"/>
      <c r="FF223" s="106"/>
      <c r="FG223" s="106"/>
      <c r="FH223" s="106"/>
      <c r="FI223" s="106"/>
      <c r="FJ223" s="106"/>
      <c r="FK223" s="106"/>
      <c r="FL223" s="106"/>
      <c r="FM223" s="106"/>
      <c r="FN223" s="106"/>
      <c r="FO223" s="106"/>
      <c r="FP223" s="106"/>
      <c r="FQ223" s="106"/>
    </row>
    <row r="224" spans="2:173" x14ac:dyDescent="0.2">
      <c r="B224" s="106"/>
      <c r="C224" s="106"/>
      <c r="D224" s="106"/>
      <c r="E224" s="106"/>
      <c r="F224" s="106"/>
      <c r="G224" s="106"/>
      <c r="H224" s="106"/>
      <c r="I224" s="106"/>
      <c r="J224" s="106"/>
      <c r="K224" s="106"/>
      <c r="L224" s="106"/>
      <c r="M224" s="106"/>
      <c r="N224" s="106"/>
      <c r="O224" s="106"/>
      <c r="P224" s="106"/>
      <c r="Q224" s="106"/>
      <c r="R224" s="106"/>
      <c r="S224" s="106"/>
      <c r="T224" s="106"/>
      <c r="U224" s="106"/>
      <c r="V224" s="106"/>
      <c r="W224" s="106"/>
      <c r="X224" s="106"/>
      <c r="Y224" s="106"/>
      <c r="Z224" s="106"/>
      <c r="AA224" s="106"/>
      <c r="AB224" s="106"/>
      <c r="AC224" s="106"/>
      <c r="AD224" s="106"/>
      <c r="AE224" s="106"/>
      <c r="AF224" s="106"/>
      <c r="AG224" s="106"/>
      <c r="AH224" s="106"/>
      <c r="AI224" s="106"/>
      <c r="AJ224" s="106"/>
      <c r="AK224" s="106"/>
      <c r="AL224" s="106"/>
      <c r="AM224" s="106"/>
      <c r="AN224" s="106"/>
      <c r="AO224" s="106"/>
      <c r="AP224" s="106"/>
      <c r="AQ224" s="106"/>
      <c r="AR224" s="106"/>
      <c r="AS224" s="106"/>
      <c r="AT224" s="106"/>
      <c r="AU224" s="106"/>
      <c r="AV224" s="106"/>
      <c r="AW224" s="106"/>
      <c r="AX224" s="106"/>
      <c r="AY224" s="106"/>
      <c r="AZ224" s="106"/>
      <c r="BA224" s="106"/>
      <c r="BB224" s="106"/>
      <c r="BC224" s="106"/>
      <c r="BD224" s="106"/>
      <c r="BE224" s="106"/>
      <c r="BF224" s="106"/>
      <c r="BG224" s="106"/>
      <c r="BH224" s="106"/>
      <c r="BI224" s="106"/>
      <c r="BJ224" s="106"/>
      <c r="BK224" s="106"/>
      <c r="BL224" s="106"/>
      <c r="BM224" s="106"/>
      <c r="BN224" s="106"/>
      <c r="BO224" s="106"/>
      <c r="BP224" s="106"/>
      <c r="BQ224" s="106"/>
      <c r="BR224" s="106"/>
      <c r="BS224" s="106"/>
      <c r="BT224" s="106"/>
      <c r="BU224" s="106"/>
      <c r="BV224" s="106"/>
      <c r="BW224" s="106"/>
      <c r="BX224" s="106"/>
      <c r="BY224" s="106"/>
      <c r="BZ224" s="106"/>
      <c r="CA224" s="106"/>
      <c r="CB224" s="106"/>
      <c r="CC224" s="106"/>
      <c r="CD224" s="106"/>
      <c r="CE224" s="106"/>
      <c r="CF224" s="106"/>
      <c r="CG224" s="106"/>
      <c r="CH224" s="106"/>
      <c r="CI224" s="106"/>
      <c r="CJ224" s="106"/>
      <c r="CK224" s="106"/>
      <c r="CL224" s="106"/>
      <c r="CM224" s="106"/>
      <c r="CN224" s="106"/>
      <c r="CO224" s="106"/>
      <c r="CP224" s="106"/>
      <c r="CQ224" s="106"/>
      <c r="CR224" s="106"/>
      <c r="CS224" s="106"/>
      <c r="CT224" s="106"/>
      <c r="CU224" s="106"/>
      <c r="CV224" s="106"/>
      <c r="CW224" s="106"/>
      <c r="CX224" s="106"/>
      <c r="CY224" s="106"/>
      <c r="CZ224" s="106"/>
      <c r="DA224" s="106"/>
      <c r="DB224" s="106"/>
      <c r="DC224" s="106"/>
      <c r="DD224" s="106"/>
      <c r="DE224" s="106"/>
      <c r="DF224" s="106"/>
      <c r="DG224" s="106"/>
      <c r="DH224" s="106"/>
      <c r="DI224" s="106"/>
      <c r="DJ224" s="106"/>
      <c r="DK224" s="106"/>
      <c r="DL224" s="106"/>
      <c r="DM224" s="106"/>
      <c r="DN224" s="106"/>
      <c r="DO224" s="106"/>
      <c r="DP224" s="106"/>
      <c r="DQ224" s="106"/>
      <c r="DR224" s="106"/>
      <c r="DS224" s="106"/>
      <c r="DT224" s="106"/>
      <c r="DU224" s="106"/>
      <c r="DV224" s="106"/>
      <c r="DW224" s="106"/>
      <c r="DX224" s="106"/>
      <c r="DY224" s="106"/>
      <c r="DZ224" s="106"/>
      <c r="EA224" s="106"/>
      <c r="EB224" s="106"/>
      <c r="EC224" s="106"/>
      <c r="ED224" s="106"/>
      <c r="EE224" s="106"/>
      <c r="EF224" s="106"/>
      <c r="EG224" s="106"/>
      <c r="EH224" s="106"/>
      <c r="EI224" s="106"/>
      <c r="EJ224" s="106"/>
      <c r="EK224" s="106"/>
      <c r="EL224" s="106"/>
      <c r="EM224" s="106"/>
      <c r="EN224" s="106"/>
      <c r="EO224" s="106"/>
      <c r="EP224" s="106"/>
      <c r="EQ224" s="106"/>
      <c r="ER224" s="106"/>
      <c r="ES224" s="106"/>
      <c r="ET224" s="106"/>
      <c r="EU224" s="106"/>
      <c r="EV224" s="106"/>
      <c r="EW224" s="106"/>
      <c r="EX224" s="106"/>
      <c r="EY224" s="106"/>
      <c r="EZ224" s="106"/>
      <c r="FA224" s="106"/>
      <c r="FB224" s="106"/>
      <c r="FC224" s="106"/>
      <c r="FD224" s="106"/>
      <c r="FE224" s="106"/>
      <c r="FF224" s="106"/>
      <c r="FG224" s="106"/>
      <c r="FH224" s="106"/>
      <c r="FI224" s="106"/>
      <c r="FJ224" s="106"/>
      <c r="FK224" s="106"/>
      <c r="FL224" s="106"/>
      <c r="FM224" s="106"/>
      <c r="FN224" s="106"/>
      <c r="FO224" s="106"/>
      <c r="FP224" s="106"/>
      <c r="FQ224" s="106"/>
    </row>
    <row r="225" spans="2:173" x14ac:dyDescent="0.2">
      <c r="B225" s="106"/>
      <c r="C225" s="106"/>
      <c r="D225" s="106"/>
      <c r="E225" s="106"/>
      <c r="F225" s="106"/>
      <c r="G225" s="106"/>
      <c r="H225" s="106"/>
      <c r="I225" s="106"/>
      <c r="J225" s="106"/>
      <c r="K225" s="106"/>
      <c r="L225" s="106"/>
      <c r="M225" s="106"/>
      <c r="N225" s="106"/>
      <c r="O225" s="106"/>
      <c r="P225" s="106"/>
      <c r="Q225" s="106"/>
      <c r="R225" s="106"/>
      <c r="S225" s="106"/>
      <c r="T225" s="106"/>
      <c r="U225" s="106"/>
      <c r="V225" s="106"/>
      <c r="W225" s="106"/>
      <c r="X225" s="106"/>
      <c r="Y225" s="106"/>
      <c r="Z225" s="106"/>
      <c r="AA225" s="106"/>
      <c r="AB225" s="106"/>
      <c r="AC225" s="106"/>
      <c r="AD225" s="106"/>
      <c r="AE225" s="106"/>
      <c r="AF225" s="106"/>
      <c r="AG225" s="106"/>
      <c r="AH225" s="106"/>
      <c r="AI225" s="106"/>
      <c r="AJ225" s="106"/>
      <c r="AK225" s="106"/>
      <c r="AL225" s="106"/>
      <c r="AM225" s="106"/>
      <c r="AN225" s="106"/>
      <c r="AO225" s="106"/>
      <c r="AP225" s="106"/>
      <c r="AQ225" s="106"/>
      <c r="AR225" s="106"/>
      <c r="AS225" s="106"/>
      <c r="AT225" s="106"/>
      <c r="AU225" s="106"/>
      <c r="AV225" s="106"/>
      <c r="AW225" s="106"/>
      <c r="AX225" s="106"/>
      <c r="AY225" s="106"/>
      <c r="AZ225" s="106"/>
      <c r="BA225" s="106"/>
      <c r="BB225" s="106"/>
      <c r="BC225" s="106"/>
      <c r="BD225" s="106"/>
      <c r="BE225" s="106"/>
      <c r="BF225" s="106"/>
      <c r="BG225" s="106"/>
      <c r="BH225" s="106"/>
      <c r="BI225" s="106"/>
      <c r="BJ225" s="106"/>
      <c r="BK225" s="106"/>
      <c r="BL225" s="106"/>
      <c r="BM225" s="106"/>
      <c r="BN225" s="106"/>
      <c r="BO225" s="106"/>
      <c r="BP225" s="106"/>
      <c r="BQ225" s="106"/>
      <c r="BR225" s="106"/>
      <c r="BS225" s="106"/>
      <c r="BT225" s="106"/>
      <c r="BU225" s="106"/>
      <c r="BV225" s="106"/>
      <c r="BW225" s="106"/>
      <c r="BX225" s="106"/>
      <c r="BY225" s="106"/>
      <c r="BZ225" s="106"/>
      <c r="CA225" s="106"/>
      <c r="CB225" s="106"/>
      <c r="CC225" s="106"/>
      <c r="CD225" s="106"/>
      <c r="CE225" s="106"/>
      <c r="CF225" s="106"/>
      <c r="CG225" s="106"/>
      <c r="CH225" s="106"/>
      <c r="CI225" s="106"/>
      <c r="CJ225" s="106"/>
      <c r="CK225" s="106"/>
      <c r="CL225" s="106"/>
      <c r="CM225" s="106"/>
      <c r="CN225" s="106"/>
      <c r="CO225" s="106"/>
      <c r="CP225" s="106"/>
      <c r="CQ225" s="106"/>
      <c r="CR225" s="106"/>
      <c r="CS225" s="106"/>
      <c r="CT225" s="106"/>
      <c r="CU225" s="106"/>
      <c r="CV225" s="106"/>
      <c r="CW225" s="106"/>
      <c r="CX225" s="106"/>
      <c r="CY225" s="106"/>
      <c r="CZ225" s="106"/>
      <c r="DA225" s="106"/>
      <c r="DB225" s="106"/>
      <c r="DC225" s="106"/>
      <c r="DD225" s="106"/>
      <c r="DE225" s="106"/>
      <c r="DF225" s="106"/>
      <c r="DG225" s="106"/>
      <c r="DH225" s="106"/>
      <c r="DI225" s="106"/>
      <c r="DJ225" s="106"/>
      <c r="DK225" s="106"/>
      <c r="DL225" s="106"/>
      <c r="DM225" s="106"/>
      <c r="DN225" s="106"/>
      <c r="DO225" s="106"/>
      <c r="DP225" s="106"/>
      <c r="DQ225" s="106"/>
      <c r="DR225" s="106"/>
      <c r="DS225" s="106"/>
      <c r="DT225" s="106"/>
      <c r="DU225" s="106"/>
      <c r="DV225" s="106"/>
      <c r="DW225" s="106"/>
      <c r="DX225" s="106"/>
      <c r="DY225" s="106"/>
      <c r="DZ225" s="106"/>
      <c r="EA225" s="106"/>
      <c r="EB225" s="106"/>
      <c r="EC225" s="106"/>
      <c r="ED225" s="106"/>
      <c r="EE225" s="106"/>
      <c r="EF225" s="106"/>
      <c r="EG225" s="106"/>
      <c r="EH225" s="106"/>
      <c r="EI225" s="106"/>
      <c r="EJ225" s="106"/>
      <c r="EK225" s="106"/>
      <c r="EL225" s="106"/>
      <c r="EM225" s="106"/>
      <c r="EN225" s="106"/>
      <c r="EO225" s="106"/>
      <c r="EP225" s="106"/>
      <c r="EQ225" s="106"/>
      <c r="ER225" s="106"/>
      <c r="ES225" s="106"/>
      <c r="ET225" s="106"/>
      <c r="EU225" s="106"/>
      <c r="EV225" s="106"/>
      <c r="EW225" s="106"/>
      <c r="EX225" s="106"/>
      <c r="EY225" s="106"/>
      <c r="EZ225" s="106"/>
      <c r="FA225" s="106"/>
      <c r="FB225" s="106"/>
      <c r="FC225" s="106"/>
      <c r="FD225" s="106"/>
      <c r="FE225" s="106"/>
      <c r="FF225" s="106"/>
      <c r="FG225" s="106"/>
      <c r="FH225" s="106"/>
      <c r="FI225" s="106"/>
      <c r="FJ225" s="106"/>
      <c r="FK225" s="106"/>
      <c r="FL225" s="106"/>
      <c r="FM225" s="106"/>
      <c r="FN225" s="106"/>
      <c r="FO225" s="106"/>
      <c r="FP225" s="106"/>
      <c r="FQ225" s="106"/>
    </row>
    <row r="226" spans="2:173" x14ac:dyDescent="0.2">
      <c r="B226" s="106"/>
      <c r="C226" s="106"/>
      <c r="D226" s="106"/>
      <c r="E226" s="106"/>
      <c r="F226" s="106"/>
      <c r="G226" s="106"/>
      <c r="H226" s="106"/>
      <c r="I226" s="106"/>
      <c r="J226" s="106"/>
      <c r="K226" s="106"/>
      <c r="L226" s="106"/>
      <c r="M226" s="106"/>
      <c r="N226" s="106"/>
      <c r="O226" s="106"/>
      <c r="P226" s="106"/>
      <c r="Q226" s="106"/>
      <c r="R226" s="106"/>
      <c r="S226" s="106"/>
      <c r="T226" s="106"/>
      <c r="U226" s="106"/>
      <c r="V226" s="106"/>
      <c r="W226" s="106"/>
      <c r="X226" s="106"/>
      <c r="Y226" s="106"/>
      <c r="Z226" s="106"/>
      <c r="AA226" s="106"/>
      <c r="AB226" s="106"/>
      <c r="AC226" s="106"/>
      <c r="AD226" s="106"/>
      <c r="AE226" s="106"/>
      <c r="AF226" s="106"/>
      <c r="AG226" s="106"/>
      <c r="AH226" s="106"/>
      <c r="AI226" s="106"/>
      <c r="AJ226" s="106"/>
      <c r="AK226" s="106"/>
      <c r="AL226" s="106"/>
      <c r="AM226" s="106"/>
      <c r="AN226" s="106"/>
      <c r="AO226" s="106"/>
      <c r="AP226" s="106"/>
      <c r="AQ226" s="106"/>
      <c r="AR226" s="106"/>
      <c r="AS226" s="106"/>
      <c r="AT226" s="106"/>
      <c r="AU226" s="106"/>
      <c r="AV226" s="106"/>
      <c r="AW226" s="106"/>
      <c r="AX226" s="106"/>
      <c r="AY226" s="106"/>
      <c r="AZ226" s="106"/>
      <c r="BA226" s="106"/>
      <c r="BB226" s="106"/>
      <c r="BC226" s="106"/>
      <c r="BD226" s="106"/>
      <c r="BE226" s="106"/>
      <c r="BF226" s="106"/>
      <c r="BG226" s="106"/>
      <c r="BH226" s="106"/>
      <c r="BI226" s="106"/>
      <c r="BJ226" s="106"/>
      <c r="BK226" s="106"/>
      <c r="BL226" s="106"/>
      <c r="BM226" s="106"/>
      <c r="BN226" s="106"/>
      <c r="BO226" s="106"/>
      <c r="BP226" s="106"/>
      <c r="BQ226" s="106"/>
      <c r="BR226" s="106"/>
      <c r="BS226" s="106"/>
      <c r="BT226" s="106"/>
      <c r="BU226" s="106"/>
      <c r="BV226" s="106"/>
      <c r="BW226" s="106"/>
      <c r="BX226" s="106"/>
      <c r="BY226" s="106"/>
      <c r="BZ226" s="106"/>
      <c r="CA226" s="106"/>
      <c r="CB226" s="106"/>
      <c r="CC226" s="106"/>
      <c r="CD226" s="106"/>
      <c r="CE226" s="106"/>
      <c r="CF226" s="106"/>
      <c r="CG226" s="106"/>
      <c r="CH226" s="106"/>
      <c r="CI226" s="106"/>
      <c r="CJ226" s="106"/>
      <c r="CK226" s="106"/>
      <c r="CL226" s="106"/>
      <c r="CM226" s="106"/>
      <c r="CN226" s="106"/>
      <c r="CO226" s="106"/>
      <c r="CP226" s="106"/>
      <c r="CQ226" s="106"/>
      <c r="CR226" s="106"/>
      <c r="CS226" s="106"/>
      <c r="CT226" s="106"/>
      <c r="CU226" s="106"/>
      <c r="CV226" s="106"/>
      <c r="CW226" s="106"/>
      <c r="CX226" s="106"/>
      <c r="CY226" s="106"/>
      <c r="CZ226" s="106"/>
      <c r="DA226" s="106"/>
      <c r="DB226" s="106"/>
      <c r="DC226" s="106"/>
      <c r="DD226" s="106"/>
      <c r="DE226" s="106"/>
      <c r="DF226" s="106"/>
      <c r="DG226" s="106"/>
      <c r="DH226" s="106"/>
      <c r="DI226" s="106"/>
      <c r="DJ226" s="106"/>
      <c r="DK226" s="106"/>
      <c r="DL226" s="106"/>
      <c r="DM226" s="106"/>
      <c r="DN226" s="106"/>
      <c r="DO226" s="106"/>
      <c r="DP226" s="106"/>
      <c r="DQ226" s="106"/>
      <c r="DR226" s="106"/>
      <c r="DS226" s="106"/>
      <c r="DT226" s="106"/>
      <c r="DU226" s="106"/>
      <c r="DV226" s="106"/>
      <c r="DW226" s="106"/>
      <c r="DX226" s="106"/>
      <c r="DY226" s="106"/>
      <c r="DZ226" s="106"/>
      <c r="EA226" s="106"/>
      <c r="EB226" s="106"/>
      <c r="EC226" s="106"/>
      <c r="ED226" s="106"/>
      <c r="EE226" s="106"/>
      <c r="EF226" s="106"/>
      <c r="EG226" s="106"/>
      <c r="EH226" s="106"/>
      <c r="EI226" s="106"/>
      <c r="EJ226" s="106"/>
      <c r="EK226" s="106"/>
      <c r="EL226" s="106"/>
      <c r="EM226" s="106"/>
      <c r="EN226" s="106"/>
      <c r="EO226" s="106"/>
      <c r="EP226" s="106"/>
      <c r="EQ226" s="106"/>
      <c r="ER226" s="106"/>
      <c r="ES226" s="106"/>
      <c r="ET226" s="106"/>
      <c r="EU226" s="106"/>
      <c r="EV226" s="106"/>
      <c r="EW226" s="106"/>
      <c r="EX226" s="106"/>
      <c r="EY226" s="106"/>
      <c r="EZ226" s="106"/>
      <c r="FA226" s="106"/>
      <c r="FB226" s="106"/>
      <c r="FC226" s="106"/>
      <c r="FD226" s="106"/>
      <c r="FE226" s="106"/>
      <c r="FF226" s="106"/>
      <c r="FG226" s="106"/>
      <c r="FH226" s="106"/>
      <c r="FI226" s="106"/>
      <c r="FJ226" s="106"/>
      <c r="FK226" s="106"/>
      <c r="FL226" s="106"/>
      <c r="FM226" s="106"/>
      <c r="FN226" s="106"/>
      <c r="FO226" s="106"/>
      <c r="FP226" s="106"/>
      <c r="FQ226" s="106"/>
    </row>
    <row r="227" spans="2:173" x14ac:dyDescent="0.2">
      <c r="B227" s="106"/>
      <c r="C227" s="106"/>
      <c r="D227" s="106"/>
      <c r="E227" s="106"/>
      <c r="F227" s="106"/>
      <c r="G227" s="106"/>
      <c r="H227" s="106"/>
      <c r="I227" s="106"/>
      <c r="J227" s="106"/>
      <c r="K227" s="106"/>
      <c r="L227" s="106"/>
      <c r="M227" s="106"/>
      <c r="N227" s="106"/>
      <c r="O227" s="106"/>
      <c r="P227" s="106"/>
      <c r="Q227" s="106"/>
      <c r="R227" s="106"/>
      <c r="S227" s="106"/>
      <c r="T227" s="106"/>
      <c r="U227" s="106"/>
      <c r="V227" s="106"/>
      <c r="W227" s="106"/>
      <c r="X227" s="106"/>
      <c r="Y227" s="106"/>
      <c r="Z227" s="106"/>
      <c r="AA227" s="106"/>
      <c r="AB227" s="106"/>
      <c r="AC227" s="106"/>
      <c r="AD227" s="106"/>
      <c r="AE227" s="106"/>
      <c r="AF227" s="106"/>
      <c r="AG227" s="106"/>
      <c r="AH227" s="106"/>
      <c r="AI227" s="106"/>
      <c r="AJ227" s="106"/>
      <c r="AK227" s="106"/>
      <c r="AL227" s="106"/>
      <c r="AM227" s="106"/>
      <c r="AN227" s="106"/>
      <c r="AO227" s="106"/>
      <c r="AP227" s="106"/>
      <c r="AQ227" s="106"/>
      <c r="AR227" s="106"/>
      <c r="AS227" s="106"/>
      <c r="AT227" s="106"/>
      <c r="AU227" s="106"/>
      <c r="AV227" s="106"/>
      <c r="AW227" s="106"/>
      <c r="AX227" s="106"/>
      <c r="AY227" s="106"/>
      <c r="AZ227" s="106"/>
      <c r="BA227" s="106"/>
      <c r="BB227" s="106"/>
      <c r="BC227" s="106"/>
      <c r="BD227" s="106"/>
      <c r="BE227" s="106"/>
      <c r="BF227" s="106"/>
      <c r="BG227" s="106"/>
      <c r="BH227" s="106"/>
      <c r="BI227" s="106"/>
      <c r="BJ227" s="106"/>
      <c r="BK227" s="106"/>
      <c r="BL227" s="106"/>
      <c r="BM227" s="106"/>
      <c r="BN227" s="106"/>
      <c r="BO227" s="106"/>
      <c r="BP227" s="106"/>
      <c r="BQ227" s="106"/>
      <c r="BR227" s="106"/>
      <c r="BS227" s="106"/>
      <c r="BT227" s="106"/>
      <c r="BU227" s="106"/>
      <c r="BV227" s="106"/>
      <c r="BW227" s="106"/>
      <c r="BX227" s="106"/>
      <c r="BY227" s="106"/>
      <c r="BZ227" s="106"/>
      <c r="CA227" s="106"/>
      <c r="CB227" s="106"/>
      <c r="CC227" s="106"/>
      <c r="CD227" s="106"/>
      <c r="CE227" s="106"/>
      <c r="CF227" s="106"/>
      <c r="CG227" s="106"/>
      <c r="CH227" s="106"/>
      <c r="CI227" s="106"/>
      <c r="CJ227" s="106"/>
      <c r="CK227" s="106"/>
      <c r="CL227" s="106"/>
      <c r="CM227" s="106"/>
      <c r="CN227" s="106"/>
      <c r="CO227" s="106"/>
      <c r="CP227" s="106"/>
      <c r="CQ227" s="106"/>
      <c r="CR227" s="106"/>
      <c r="CS227" s="106"/>
      <c r="CT227" s="106"/>
      <c r="CU227" s="106"/>
      <c r="CV227" s="106"/>
      <c r="CW227" s="106"/>
      <c r="CX227" s="106"/>
      <c r="CY227" s="106"/>
      <c r="CZ227" s="106"/>
      <c r="DA227" s="106"/>
      <c r="DB227" s="106"/>
      <c r="DC227" s="106"/>
      <c r="DD227" s="106"/>
      <c r="DE227" s="106"/>
      <c r="DF227" s="106"/>
      <c r="DG227" s="106"/>
      <c r="DH227" s="106"/>
      <c r="DI227" s="106"/>
      <c r="DJ227" s="106"/>
      <c r="DK227" s="106"/>
      <c r="DL227" s="106"/>
      <c r="DM227" s="106"/>
      <c r="DN227" s="106"/>
      <c r="DO227" s="106"/>
      <c r="DP227" s="106"/>
      <c r="DQ227" s="106"/>
      <c r="DR227" s="106"/>
      <c r="DS227" s="106"/>
      <c r="DT227" s="106"/>
      <c r="DU227" s="106"/>
      <c r="DV227" s="106"/>
      <c r="DW227" s="106"/>
      <c r="DX227" s="106"/>
      <c r="DY227" s="106"/>
      <c r="DZ227" s="106"/>
      <c r="EA227" s="106"/>
      <c r="EB227" s="106"/>
      <c r="EC227" s="106"/>
      <c r="ED227" s="106"/>
      <c r="EE227" s="106"/>
      <c r="EF227" s="106"/>
      <c r="EG227" s="106"/>
      <c r="EH227" s="106"/>
      <c r="EI227" s="106"/>
      <c r="EJ227" s="106"/>
      <c r="EK227" s="106"/>
      <c r="EL227" s="106"/>
      <c r="EM227" s="106"/>
      <c r="EN227" s="106"/>
      <c r="EO227" s="106"/>
      <c r="EP227" s="106"/>
      <c r="EQ227" s="106"/>
      <c r="ER227" s="106"/>
      <c r="ES227" s="106"/>
      <c r="ET227" s="106"/>
      <c r="EU227" s="106"/>
      <c r="EV227" s="106"/>
      <c r="EW227" s="106"/>
      <c r="EX227" s="106"/>
      <c r="EY227" s="106"/>
      <c r="EZ227" s="106"/>
      <c r="FA227" s="106"/>
      <c r="FB227" s="106"/>
      <c r="FC227" s="106"/>
      <c r="FD227" s="106"/>
      <c r="FE227" s="106"/>
      <c r="FF227" s="106"/>
      <c r="FG227" s="106"/>
      <c r="FH227" s="106"/>
      <c r="FI227" s="106"/>
      <c r="FJ227" s="106"/>
      <c r="FK227" s="106"/>
      <c r="FL227" s="106"/>
      <c r="FM227" s="106"/>
      <c r="FN227" s="106"/>
      <c r="FO227" s="106"/>
      <c r="FP227" s="106"/>
      <c r="FQ227" s="106"/>
    </row>
    <row r="228" spans="2:173" x14ac:dyDescent="0.2">
      <c r="B228" s="106"/>
      <c r="C228" s="106"/>
      <c r="D228" s="106"/>
      <c r="E228" s="106"/>
      <c r="F228" s="106"/>
      <c r="G228" s="106"/>
      <c r="H228" s="106"/>
      <c r="I228" s="106"/>
      <c r="J228" s="106"/>
      <c r="K228" s="106"/>
      <c r="L228" s="106"/>
      <c r="M228" s="106"/>
      <c r="N228" s="106"/>
      <c r="O228" s="106"/>
      <c r="P228" s="106"/>
      <c r="Q228" s="106"/>
      <c r="R228" s="106"/>
      <c r="S228" s="106"/>
      <c r="T228" s="106"/>
      <c r="U228" s="106"/>
      <c r="V228" s="106"/>
      <c r="W228" s="106"/>
      <c r="X228" s="106"/>
      <c r="Y228" s="106"/>
      <c r="Z228" s="106"/>
      <c r="AA228" s="106"/>
      <c r="AB228" s="106"/>
      <c r="AC228" s="106"/>
      <c r="AD228" s="106"/>
      <c r="AE228" s="106"/>
      <c r="AF228" s="106"/>
      <c r="AG228" s="106"/>
      <c r="AH228" s="106"/>
      <c r="AI228" s="106"/>
      <c r="AJ228" s="106"/>
      <c r="AK228" s="106"/>
      <c r="AL228" s="106"/>
      <c r="AM228" s="106"/>
      <c r="AN228" s="106"/>
      <c r="AO228" s="106"/>
      <c r="AP228" s="106"/>
      <c r="AQ228" s="106"/>
      <c r="AR228" s="106"/>
      <c r="AS228" s="106"/>
      <c r="AT228" s="106"/>
      <c r="AU228" s="106"/>
      <c r="AV228" s="106"/>
      <c r="AW228" s="106"/>
      <c r="AX228" s="106"/>
      <c r="AY228" s="106"/>
      <c r="AZ228" s="106"/>
      <c r="BA228" s="106"/>
      <c r="BB228" s="106"/>
      <c r="BC228" s="106"/>
      <c r="BD228" s="106"/>
      <c r="BE228" s="106"/>
      <c r="BF228" s="106"/>
      <c r="BG228" s="106"/>
      <c r="BH228" s="106"/>
      <c r="BI228" s="106"/>
      <c r="BJ228" s="106"/>
      <c r="BK228" s="106"/>
      <c r="BL228" s="106"/>
      <c r="BM228" s="106"/>
      <c r="BN228" s="106"/>
      <c r="BO228" s="106"/>
      <c r="BP228" s="106"/>
      <c r="BQ228" s="106"/>
      <c r="BR228" s="106"/>
      <c r="BS228" s="106"/>
      <c r="BT228" s="106"/>
      <c r="BU228" s="106"/>
      <c r="BV228" s="106"/>
      <c r="BW228" s="106"/>
      <c r="BX228" s="106"/>
      <c r="BY228" s="106"/>
      <c r="BZ228" s="106"/>
      <c r="CA228" s="106"/>
      <c r="CB228" s="106"/>
      <c r="CC228" s="106"/>
      <c r="CD228" s="106"/>
      <c r="CE228" s="106"/>
      <c r="CF228" s="106"/>
      <c r="CG228" s="106"/>
      <c r="CH228" s="106"/>
      <c r="CI228" s="106"/>
      <c r="CJ228" s="106"/>
      <c r="CK228" s="106"/>
      <c r="CL228" s="106"/>
      <c r="CM228" s="106"/>
      <c r="CN228" s="106"/>
      <c r="CO228" s="106"/>
      <c r="CP228" s="106"/>
      <c r="CQ228" s="106"/>
      <c r="CR228" s="106"/>
      <c r="CS228" s="106"/>
      <c r="CT228" s="106"/>
      <c r="CU228" s="106"/>
      <c r="CV228" s="106"/>
      <c r="CW228" s="106"/>
      <c r="CX228" s="106"/>
      <c r="CY228" s="106"/>
      <c r="CZ228" s="106"/>
      <c r="DA228" s="106"/>
      <c r="DB228" s="106"/>
      <c r="DC228" s="106"/>
      <c r="DD228" s="106"/>
      <c r="DE228" s="106"/>
      <c r="DF228" s="106"/>
      <c r="DG228" s="106"/>
      <c r="DH228" s="106"/>
      <c r="DI228" s="106"/>
      <c r="DJ228" s="106"/>
      <c r="DK228" s="106"/>
      <c r="DL228" s="106"/>
      <c r="DM228" s="106"/>
      <c r="DN228" s="106"/>
      <c r="DO228" s="106"/>
      <c r="DP228" s="106"/>
      <c r="DQ228" s="106"/>
      <c r="DR228" s="106"/>
      <c r="DS228" s="106"/>
      <c r="DT228" s="106"/>
      <c r="DU228" s="106"/>
      <c r="DV228" s="106"/>
      <c r="DW228" s="106"/>
      <c r="DX228" s="106"/>
      <c r="DY228" s="106"/>
      <c r="DZ228" s="106"/>
      <c r="EA228" s="106"/>
      <c r="EB228" s="106"/>
      <c r="EC228" s="106"/>
      <c r="ED228" s="106"/>
      <c r="EE228" s="106"/>
      <c r="EF228" s="106"/>
      <c r="EG228" s="106"/>
      <c r="EH228" s="106"/>
      <c r="EI228" s="106"/>
      <c r="EJ228" s="106"/>
      <c r="EK228" s="106"/>
      <c r="EL228" s="106"/>
      <c r="EM228" s="106"/>
      <c r="EN228" s="106"/>
      <c r="EO228" s="106"/>
      <c r="EP228" s="106"/>
      <c r="EQ228" s="106"/>
      <c r="ER228" s="106"/>
      <c r="ES228" s="106"/>
      <c r="ET228" s="106"/>
      <c r="EU228" s="106"/>
      <c r="EV228" s="106"/>
      <c r="EW228" s="106"/>
      <c r="EX228" s="106"/>
      <c r="EY228" s="106"/>
      <c r="EZ228" s="106"/>
      <c r="FA228" s="106"/>
      <c r="FB228" s="106"/>
      <c r="FC228" s="106"/>
      <c r="FD228" s="106"/>
      <c r="FE228" s="106"/>
      <c r="FF228" s="106"/>
      <c r="FG228" s="106"/>
      <c r="FH228" s="106"/>
      <c r="FI228" s="106"/>
      <c r="FJ228" s="106"/>
      <c r="FK228" s="106"/>
      <c r="FL228" s="106"/>
      <c r="FM228" s="106"/>
      <c r="FN228" s="106"/>
      <c r="FO228" s="106"/>
      <c r="FP228" s="106"/>
      <c r="FQ228" s="106"/>
    </row>
    <row r="229" spans="2:173" x14ac:dyDescent="0.2">
      <c r="B229" s="106"/>
      <c r="C229" s="106"/>
      <c r="D229" s="106"/>
      <c r="E229" s="106"/>
      <c r="F229" s="106"/>
      <c r="G229" s="106"/>
      <c r="H229" s="106"/>
      <c r="I229" s="106"/>
      <c r="J229" s="106"/>
      <c r="K229" s="106"/>
      <c r="L229" s="106"/>
      <c r="M229" s="106"/>
      <c r="N229" s="106"/>
      <c r="O229" s="106"/>
      <c r="P229" s="106"/>
      <c r="Q229" s="106"/>
      <c r="R229" s="106"/>
      <c r="S229" s="106"/>
      <c r="T229" s="106"/>
      <c r="U229" s="106"/>
      <c r="V229" s="106"/>
      <c r="W229" s="106"/>
      <c r="X229" s="106"/>
      <c r="Y229" s="106"/>
      <c r="Z229" s="106"/>
      <c r="AA229" s="106"/>
      <c r="AB229" s="106"/>
      <c r="AC229" s="106"/>
      <c r="AD229" s="106"/>
      <c r="AE229" s="106"/>
      <c r="AF229" s="106"/>
      <c r="AG229" s="106"/>
      <c r="AH229" s="106"/>
      <c r="AI229" s="106"/>
      <c r="AJ229" s="106"/>
      <c r="AK229" s="106"/>
      <c r="AL229" s="106"/>
      <c r="AM229" s="106"/>
      <c r="AN229" s="106"/>
      <c r="AO229" s="106"/>
      <c r="AP229" s="106"/>
      <c r="AQ229" s="106"/>
      <c r="AR229" s="106"/>
      <c r="AS229" s="106"/>
      <c r="AT229" s="106"/>
      <c r="AU229" s="106"/>
      <c r="AV229" s="106"/>
      <c r="AW229" s="106"/>
      <c r="AX229" s="106"/>
      <c r="AY229" s="106"/>
      <c r="AZ229" s="106"/>
      <c r="BA229" s="106"/>
      <c r="BB229" s="106"/>
      <c r="BC229" s="106"/>
      <c r="BD229" s="106"/>
      <c r="BE229" s="106"/>
      <c r="BF229" s="106"/>
      <c r="BG229" s="106"/>
      <c r="BH229" s="106"/>
      <c r="BI229" s="106"/>
      <c r="BJ229" s="106"/>
      <c r="BK229" s="106"/>
      <c r="BL229" s="106"/>
      <c r="BM229" s="106"/>
      <c r="BN229" s="106"/>
      <c r="BO229" s="106"/>
      <c r="BP229" s="106"/>
      <c r="BQ229" s="106"/>
      <c r="BR229" s="106"/>
      <c r="BS229" s="106"/>
      <c r="BT229" s="106"/>
      <c r="BU229" s="106"/>
      <c r="BV229" s="106"/>
      <c r="BW229" s="106"/>
      <c r="BX229" s="106"/>
      <c r="BY229" s="106"/>
      <c r="BZ229" s="106"/>
      <c r="CA229" s="106"/>
      <c r="CB229" s="106"/>
      <c r="CC229" s="106"/>
      <c r="CD229" s="106"/>
      <c r="CE229" s="106"/>
      <c r="CF229" s="106"/>
      <c r="CG229" s="106"/>
      <c r="CH229" s="106"/>
      <c r="CI229" s="106"/>
      <c r="CJ229" s="106"/>
      <c r="CK229" s="106"/>
      <c r="CL229" s="106"/>
      <c r="CM229" s="106"/>
      <c r="CN229" s="106"/>
      <c r="CO229" s="106"/>
      <c r="CP229" s="106"/>
      <c r="CQ229" s="106"/>
      <c r="CR229" s="106"/>
      <c r="CS229" s="106"/>
      <c r="CT229" s="106"/>
      <c r="CU229" s="106"/>
      <c r="CV229" s="106"/>
      <c r="CW229" s="106"/>
      <c r="CX229" s="106"/>
      <c r="CY229" s="106"/>
      <c r="CZ229" s="106"/>
      <c r="DA229" s="106"/>
      <c r="DB229" s="106"/>
      <c r="DC229" s="106"/>
      <c r="DD229" s="106"/>
      <c r="DE229" s="106"/>
      <c r="DF229" s="106"/>
      <c r="DG229" s="106"/>
      <c r="DH229" s="106"/>
      <c r="DI229" s="106"/>
      <c r="DJ229" s="106"/>
      <c r="DK229" s="106"/>
      <c r="DL229" s="106"/>
      <c r="DM229" s="106"/>
      <c r="DN229" s="106"/>
      <c r="DO229" s="106"/>
      <c r="DP229" s="106"/>
      <c r="DQ229" s="106"/>
      <c r="DR229" s="106"/>
      <c r="DS229" s="106"/>
      <c r="DT229" s="106"/>
      <c r="DU229" s="106"/>
      <c r="DV229" s="106"/>
      <c r="DW229" s="106"/>
      <c r="DX229" s="106"/>
      <c r="DY229" s="106"/>
      <c r="DZ229" s="106"/>
      <c r="EA229" s="106"/>
      <c r="EB229" s="106"/>
      <c r="EC229" s="106"/>
      <c r="ED229" s="106"/>
      <c r="EE229" s="106"/>
      <c r="EF229" s="106"/>
      <c r="EG229" s="106"/>
      <c r="EH229" s="106"/>
      <c r="EI229" s="106"/>
      <c r="EJ229" s="106"/>
      <c r="EK229" s="106"/>
      <c r="EL229" s="106"/>
      <c r="EM229" s="106"/>
      <c r="EN229" s="106"/>
      <c r="EO229" s="106"/>
      <c r="EP229" s="106"/>
      <c r="EQ229" s="106"/>
      <c r="ER229" s="106"/>
      <c r="ES229" s="106"/>
      <c r="ET229" s="106"/>
      <c r="EU229" s="106"/>
      <c r="EV229" s="106"/>
      <c r="EW229" s="106"/>
      <c r="EX229" s="106"/>
      <c r="EY229" s="106"/>
      <c r="EZ229" s="106"/>
      <c r="FA229" s="106"/>
      <c r="FB229" s="106"/>
      <c r="FC229" s="106"/>
      <c r="FD229" s="106"/>
      <c r="FE229" s="106"/>
      <c r="FF229" s="106"/>
      <c r="FG229" s="106"/>
      <c r="FH229" s="106"/>
      <c r="FI229" s="106"/>
      <c r="FJ229" s="106"/>
      <c r="FK229" s="106"/>
      <c r="FL229" s="106"/>
      <c r="FM229" s="106"/>
      <c r="FN229" s="106"/>
      <c r="FO229" s="106"/>
      <c r="FP229" s="106"/>
      <c r="FQ229" s="106"/>
    </row>
    <row r="230" spans="2:173" x14ac:dyDescent="0.2">
      <c r="B230" s="106"/>
      <c r="C230" s="106"/>
      <c r="D230" s="106"/>
      <c r="E230" s="106"/>
      <c r="F230" s="106"/>
      <c r="G230" s="106"/>
      <c r="H230" s="106"/>
      <c r="I230" s="106"/>
      <c r="J230" s="106"/>
      <c r="K230" s="106"/>
      <c r="L230" s="106"/>
      <c r="M230" s="106"/>
      <c r="N230" s="106"/>
      <c r="O230" s="106"/>
      <c r="P230" s="106"/>
      <c r="Q230" s="106"/>
      <c r="R230" s="106"/>
      <c r="S230" s="106"/>
      <c r="T230" s="106"/>
      <c r="U230" s="106"/>
      <c r="V230" s="106"/>
      <c r="W230" s="106"/>
      <c r="X230" s="106"/>
      <c r="Y230" s="106"/>
      <c r="Z230" s="106"/>
      <c r="AA230" s="106"/>
      <c r="AB230" s="106"/>
      <c r="AC230" s="106"/>
      <c r="AD230" s="106"/>
      <c r="AE230" s="106"/>
      <c r="AF230" s="106"/>
      <c r="AG230" s="106"/>
      <c r="AH230" s="106"/>
      <c r="AI230" s="106"/>
      <c r="AJ230" s="106"/>
      <c r="AK230" s="106"/>
      <c r="AL230" s="106"/>
      <c r="AM230" s="106"/>
      <c r="AN230" s="106"/>
      <c r="AO230" s="106"/>
      <c r="AP230" s="106"/>
      <c r="AQ230" s="106"/>
      <c r="AR230" s="106"/>
      <c r="AS230" s="106"/>
      <c r="AT230" s="106"/>
      <c r="AU230" s="106"/>
      <c r="AV230" s="106"/>
      <c r="AW230" s="106"/>
      <c r="AX230" s="106"/>
      <c r="AY230" s="106"/>
      <c r="AZ230" s="106"/>
      <c r="BA230" s="106"/>
      <c r="BB230" s="106"/>
      <c r="BC230" s="106"/>
      <c r="BD230" s="106"/>
      <c r="BE230" s="106"/>
      <c r="BF230" s="106"/>
      <c r="BG230" s="106"/>
      <c r="BH230" s="106"/>
      <c r="BI230" s="106"/>
      <c r="BJ230" s="106"/>
      <c r="BK230" s="106"/>
      <c r="BL230" s="106"/>
      <c r="BM230" s="106"/>
      <c r="BN230" s="106"/>
      <c r="BO230" s="106"/>
      <c r="BP230" s="106"/>
      <c r="BQ230" s="106"/>
      <c r="BR230" s="106"/>
      <c r="BS230" s="106"/>
      <c r="BT230" s="106"/>
      <c r="BU230" s="106"/>
      <c r="BV230" s="106"/>
      <c r="BW230" s="106"/>
      <c r="BX230" s="106"/>
      <c r="BY230" s="106"/>
      <c r="BZ230" s="106"/>
      <c r="CA230" s="106"/>
      <c r="CB230" s="106"/>
      <c r="CC230" s="106"/>
      <c r="CD230" s="106"/>
      <c r="CE230" s="106"/>
      <c r="CF230" s="106"/>
      <c r="CG230" s="106"/>
      <c r="CH230" s="106"/>
      <c r="CI230" s="106"/>
      <c r="CJ230" s="106"/>
      <c r="CK230" s="106"/>
      <c r="CL230" s="106"/>
      <c r="CM230" s="106"/>
      <c r="CN230" s="106"/>
      <c r="CO230" s="106"/>
      <c r="CP230" s="106"/>
      <c r="CQ230" s="106"/>
      <c r="CR230" s="106"/>
      <c r="CS230" s="106"/>
      <c r="CT230" s="106"/>
      <c r="CU230" s="106"/>
      <c r="CV230" s="106"/>
      <c r="CW230" s="106"/>
      <c r="CX230" s="106"/>
      <c r="CY230" s="106"/>
      <c r="CZ230" s="106"/>
      <c r="DA230" s="106"/>
      <c r="DB230" s="106"/>
      <c r="DC230" s="106"/>
      <c r="DD230" s="106"/>
      <c r="DE230" s="106"/>
      <c r="DF230" s="106"/>
      <c r="DG230" s="106"/>
      <c r="DH230" s="106"/>
      <c r="DI230" s="106"/>
      <c r="DJ230" s="106"/>
      <c r="DK230" s="106"/>
      <c r="DL230" s="106"/>
      <c r="DM230" s="106"/>
      <c r="DN230" s="106"/>
      <c r="DO230" s="106"/>
      <c r="DP230" s="106"/>
      <c r="DQ230" s="106"/>
      <c r="DR230" s="106"/>
      <c r="DS230" s="106"/>
      <c r="DT230" s="106"/>
      <c r="DU230" s="106"/>
      <c r="DV230" s="106"/>
      <c r="DW230" s="106"/>
      <c r="DX230" s="106"/>
      <c r="DY230" s="106"/>
      <c r="DZ230" s="106"/>
      <c r="EA230" s="106"/>
      <c r="EB230" s="106"/>
      <c r="EC230" s="106"/>
      <c r="ED230" s="106"/>
      <c r="EE230" s="106"/>
      <c r="EF230" s="106"/>
      <c r="EG230" s="106"/>
      <c r="EH230" s="106"/>
      <c r="EI230" s="106"/>
      <c r="EJ230" s="106"/>
      <c r="EK230" s="106"/>
      <c r="EL230" s="106"/>
      <c r="EM230" s="106"/>
      <c r="EN230" s="106"/>
      <c r="EO230" s="106"/>
      <c r="EP230" s="106"/>
      <c r="EQ230" s="106"/>
      <c r="ER230" s="106"/>
      <c r="ES230" s="106"/>
      <c r="ET230" s="106"/>
      <c r="EU230" s="106"/>
      <c r="EV230" s="106"/>
      <c r="EW230" s="106"/>
      <c r="EX230" s="106"/>
      <c r="EY230" s="106"/>
      <c r="EZ230" s="106"/>
      <c r="FA230" s="106"/>
      <c r="FB230" s="106"/>
      <c r="FC230" s="106"/>
      <c r="FD230" s="106"/>
      <c r="FE230" s="106"/>
      <c r="FF230" s="106"/>
      <c r="FG230" s="106"/>
      <c r="FH230" s="106"/>
      <c r="FI230" s="106"/>
      <c r="FJ230" s="106"/>
      <c r="FK230" s="106"/>
      <c r="FL230" s="106"/>
      <c r="FM230" s="106"/>
      <c r="FN230" s="106"/>
      <c r="FO230" s="106"/>
      <c r="FP230" s="106"/>
      <c r="FQ230" s="106"/>
    </row>
    <row r="231" spans="2:173" x14ac:dyDescent="0.2">
      <c r="B231" s="106"/>
      <c r="C231" s="106"/>
      <c r="D231" s="106"/>
      <c r="E231" s="106"/>
      <c r="F231" s="106"/>
      <c r="G231" s="106"/>
      <c r="H231" s="106"/>
      <c r="I231" s="106"/>
      <c r="J231" s="106"/>
      <c r="K231" s="106"/>
      <c r="L231" s="106"/>
      <c r="M231" s="106"/>
      <c r="N231" s="106"/>
      <c r="O231" s="106"/>
      <c r="P231" s="106"/>
      <c r="Q231" s="106"/>
      <c r="R231" s="106"/>
      <c r="S231" s="106"/>
      <c r="T231" s="106"/>
      <c r="U231" s="106"/>
      <c r="V231" s="106"/>
      <c r="W231" s="106"/>
      <c r="X231" s="106"/>
      <c r="Y231" s="106"/>
      <c r="Z231" s="106"/>
      <c r="AA231" s="106"/>
      <c r="AB231" s="106"/>
      <c r="AC231" s="106"/>
      <c r="AD231" s="106"/>
      <c r="AE231" s="106"/>
      <c r="AF231" s="106"/>
      <c r="AG231" s="106"/>
      <c r="AH231" s="106"/>
      <c r="AI231" s="106"/>
      <c r="AJ231" s="106"/>
      <c r="AK231" s="106"/>
      <c r="AL231" s="106"/>
      <c r="AM231" s="106"/>
      <c r="AN231" s="106"/>
      <c r="AO231" s="106"/>
      <c r="AP231" s="106"/>
      <c r="AQ231" s="106"/>
      <c r="AR231" s="106"/>
      <c r="AS231" s="106"/>
      <c r="AT231" s="106"/>
      <c r="AU231" s="106"/>
      <c r="AV231" s="106"/>
      <c r="AW231" s="106"/>
      <c r="AX231" s="106"/>
      <c r="AY231" s="106"/>
      <c r="AZ231" s="106"/>
      <c r="BA231" s="106"/>
      <c r="BB231" s="106"/>
      <c r="BC231" s="106"/>
      <c r="BD231" s="106"/>
      <c r="BE231" s="106"/>
      <c r="BF231" s="106"/>
      <c r="BG231" s="106"/>
      <c r="BH231" s="106"/>
      <c r="BI231" s="106"/>
      <c r="BJ231" s="106"/>
      <c r="BK231" s="106"/>
      <c r="BL231" s="106"/>
      <c r="BM231" s="106"/>
      <c r="BN231" s="106"/>
      <c r="BO231" s="106"/>
      <c r="BP231" s="106"/>
      <c r="BQ231" s="106"/>
      <c r="BR231" s="106"/>
      <c r="BS231" s="106"/>
      <c r="BT231" s="106"/>
      <c r="BU231" s="106"/>
      <c r="BV231" s="106"/>
      <c r="BW231" s="106"/>
      <c r="BX231" s="106"/>
      <c r="BY231" s="106"/>
      <c r="BZ231" s="106"/>
      <c r="CA231" s="106"/>
      <c r="CB231" s="106"/>
      <c r="CC231" s="106"/>
      <c r="CD231" s="106"/>
      <c r="CE231" s="106"/>
      <c r="CF231" s="106"/>
      <c r="CG231" s="106"/>
      <c r="CH231" s="106"/>
      <c r="CI231" s="106"/>
      <c r="CJ231" s="106"/>
      <c r="CK231" s="106"/>
      <c r="CL231" s="106"/>
      <c r="CM231" s="106"/>
      <c r="CN231" s="106"/>
      <c r="CO231" s="106"/>
      <c r="CP231" s="106"/>
      <c r="CQ231" s="106"/>
      <c r="CR231" s="106"/>
      <c r="CS231" s="106"/>
      <c r="CT231" s="106"/>
      <c r="CU231" s="106"/>
      <c r="CV231" s="106"/>
      <c r="CW231" s="106"/>
      <c r="CX231" s="106"/>
      <c r="CY231" s="106"/>
      <c r="CZ231" s="106"/>
      <c r="DA231" s="106"/>
      <c r="DB231" s="106"/>
      <c r="DC231" s="106"/>
      <c r="DD231" s="106"/>
      <c r="DE231" s="106"/>
      <c r="DF231" s="106"/>
      <c r="DG231" s="106"/>
      <c r="DH231" s="106"/>
      <c r="DI231" s="106"/>
      <c r="DJ231" s="106"/>
      <c r="DK231" s="106"/>
      <c r="DL231" s="106"/>
      <c r="DM231" s="106"/>
      <c r="DN231" s="106"/>
      <c r="DO231" s="106"/>
      <c r="DP231" s="106"/>
      <c r="DQ231" s="106"/>
      <c r="DR231" s="106"/>
      <c r="DS231" s="106"/>
      <c r="DT231" s="106"/>
      <c r="DU231" s="106"/>
      <c r="DV231" s="106"/>
      <c r="DW231" s="106"/>
      <c r="DX231" s="106"/>
      <c r="DY231" s="106"/>
      <c r="DZ231" s="106"/>
      <c r="EA231" s="106"/>
      <c r="EB231" s="106"/>
      <c r="EC231" s="106"/>
      <c r="ED231" s="106"/>
      <c r="EE231" s="106"/>
      <c r="EF231" s="106"/>
      <c r="EG231" s="106"/>
      <c r="EH231" s="106"/>
      <c r="EI231" s="106"/>
      <c r="EJ231" s="106"/>
      <c r="EK231" s="106"/>
      <c r="EL231" s="106"/>
      <c r="EM231" s="106"/>
      <c r="EN231" s="106"/>
      <c r="EO231" s="106"/>
      <c r="EP231" s="106"/>
      <c r="EQ231" s="106"/>
      <c r="ER231" s="106"/>
      <c r="ES231" s="106"/>
      <c r="ET231" s="106"/>
      <c r="EU231" s="106"/>
      <c r="EV231" s="106"/>
      <c r="EW231" s="106"/>
      <c r="EX231" s="106"/>
      <c r="EY231" s="106"/>
      <c r="EZ231" s="106"/>
      <c r="FA231" s="106"/>
      <c r="FB231" s="106"/>
      <c r="FC231" s="106"/>
      <c r="FD231" s="106"/>
      <c r="FE231" s="106"/>
      <c r="FF231" s="106"/>
      <c r="FG231" s="106"/>
      <c r="FH231" s="106"/>
      <c r="FI231" s="106"/>
      <c r="FJ231" s="106"/>
      <c r="FK231" s="106"/>
      <c r="FL231" s="106"/>
      <c r="FM231" s="106"/>
      <c r="FN231" s="106"/>
      <c r="FO231" s="106"/>
      <c r="FP231" s="106"/>
      <c r="FQ231" s="106"/>
    </row>
    <row r="232" spans="2:173" x14ac:dyDescent="0.2">
      <c r="B232" s="106"/>
      <c r="C232" s="106"/>
      <c r="D232" s="106"/>
      <c r="E232" s="106"/>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106"/>
      <c r="BS232" s="106"/>
      <c r="BT232" s="106"/>
      <c r="BU232" s="106"/>
      <c r="BV232" s="106"/>
      <c r="BW232" s="106"/>
      <c r="BX232" s="106"/>
      <c r="BY232" s="106"/>
      <c r="BZ232" s="106"/>
      <c r="CA232" s="106"/>
      <c r="CB232" s="106"/>
      <c r="CC232" s="106"/>
      <c r="CD232" s="106"/>
      <c r="CE232" s="106"/>
      <c r="CF232" s="106"/>
      <c r="CG232" s="106"/>
      <c r="CH232" s="106"/>
      <c r="CI232" s="106"/>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106"/>
      <c r="EW232" s="106"/>
      <c r="EX232" s="106"/>
      <c r="EY232" s="106"/>
      <c r="EZ232" s="106"/>
      <c r="FA232" s="106"/>
      <c r="FB232" s="106"/>
      <c r="FC232" s="106"/>
      <c r="FD232" s="106"/>
      <c r="FE232" s="106"/>
      <c r="FF232" s="106"/>
      <c r="FG232" s="106"/>
      <c r="FH232" s="106"/>
      <c r="FI232" s="106"/>
      <c r="FJ232" s="106"/>
      <c r="FK232" s="106"/>
      <c r="FL232" s="106"/>
      <c r="FM232" s="106"/>
      <c r="FN232" s="106"/>
      <c r="FO232" s="106"/>
      <c r="FP232" s="106"/>
      <c r="FQ232" s="106"/>
    </row>
    <row r="233" spans="2:173" x14ac:dyDescent="0.2">
      <c r="B233" s="106"/>
      <c r="C233" s="106"/>
      <c r="D233" s="106"/>
      <c r="E233" s="106"/>
      <c r="F233" s="106"/>
      <c r="G233" s="106"/>
      <c r="H233" s="106"/>
      <c r="I233" s="106"/>
      <c r="J233" s="106"/>
      <c r="K233" s="106"/>
      <c r="L233" s="106"/>
      <c r="M233" s="106"/>
      <c r="N233" s="106"/>
      <c r="O233" s="106"/>
      <c r="P233" s="106"/>
      <c r="Q233" s="106"/>
      <c r="R233" s="106"/>
      <c r="S233" s="106"/>
      <c r="T233" s="106"/>
      <c r="U233" s="106"/>
      <c r="V233" s="106"/>
      <c r="W233" s="106"/>
      <c r="X233" s="106"/>
      <c r="Y233" s="106"/>
      <c r="Z233" s="106"/>
      <c r="AA233" s="106"/>
      <c r="AB233" s="106"/>
      <c r="AC233" s="106"/>
      <c r="AD233" s="106"/>
      <c r="AE233" s="106"/>
      <c r="AF233" s="106"/>
      <c r="AG233" s="106"/>
      <c r="AH233" s="106"/>
      <c r="AI233" s="106"/>
      <c r="AJ233" s="106"/>
      <c r="AK233" s="106"/>
      <c r="AL233" s="106"/>
      <c r="AM233" s="106"/>
      <c r="AN233" s="106"/>
      <c r="AO233" s="106"/>
      <c r="AP233" s="106"/>
      <c r="AQ233" s="106"/>
      <c r="AR233" s="106"/>
      <c r="AS233" s="106"/>
      <c r="AT233" s="106"/>
      <c r="AU233" s="106"/>
      <c r="AV233" s="106"/>
      <c r="AW233" s="106"/>
      <c r="AX233" s="106"/>
      <c r="AY233" s="106"/>
      <c r="AZ233" s="106"/>
      <c r="BA233" s="106"/>
      <c r="BB233" s="106"/>
      <c r="BC233" s="106"/>
      <c r="BD233" s="106"/>
      <c r="BE233" s="106"/>
      <c r="BF233" s="106"/>
      <c r="BG233" s="106"/>
      <c r="BH233" s="106"/>
      <c r="BI233" s="106"/>
      <c r="BJ233" s="106"/>
      <c r="BK233" s="106"/>
      <c r="BL233" s="106"/>
      <c r="BM233" s="106"/>
      <c r="BN233" s="106"/>
      <c r="BO233" s="106"/>
      <c r="BP233" s="106"/>
      <c r="BQ233" s="106"/>
      <c r="BR233" s="106"/>
      <c r="BS233" s="106"/>
      <c r="BT233" s="106"/>
      <c r="BU233" s="106"/>
      <c r="BV233" s="106"/>
      <c r="BW233" s="106"/>
      <c r="BX233" s="106"/>
      <c r="BY233" s="106"/>
      <c r="BZ233" s="106"/>
      <c r="CA233" s="106"/>
      <c r="CB233" s="106"/>
      <c r="CC233" s="106"/>
      <c r="CD233" s="106"/>
      <c r="CE233" s="106"/>
      <c r="CF233" s="106"/>
      <c r="CG233" s="106"/>
      <c r="CH233" s="106"/>
      <c r="CI233" s="106"/>
      <c r="CJ233" s="106"/>
      <c r="CK233" s="106"/>
      <c r="CL233" s="106"/>
      <c r="CM233" s="106"/>
      <c r="CN233" s="106"/>
      <c r="CO233" s="106"/>
      <c r="CP233" s="106"/>
      <c r="CQ233" s="106"/>
      <c r="CR233" s="106"/>
      <c r="CS233" s="106"/>
      <c r="CT233" s="106"/>
      <c r="CU233" s="106"/>
      <c r="CV233" s="106"/>
      <c r="CW233" s="106"/>
      <c r="CX233" s="106"/>
      <c r="CY233" s="106"/>
      <c r="CZ233" s="106"/>
      <c r="DA233" s="106"/>
      <c r="DB233" s="106"/>
      <c r="DC233" s="106"/>
      <c r="DD233" s="106"/>
      <c r="DE233" s="106"/>
      <c r="DF233" s="106"/>
      <c r="DG233" s="106"/>
      <c r="DH233" s="106"/>
      <c r="DI233" s="106"/>
      <c r="DJ233" s="106"/>
      <c r="DK233" s="106"/>
      <c r="DL233" s="106"/>
      <c r="DM233" s="106"/>
      <c r="DN233" s="106"/>
      <c r="DO233" s="106"/>
      <c r="DP233" s="106"/>
      <c r="DQ233" s="106"/>
      <c r="DR233" s="106"/>
      <c r="DS233" s="106"/>
      <c r="DT233" s="106"/>
      <c r="DU233" s="106"/>
      <c r="DV233" s="106"/>
      <c r="DW233" s="106"/>
      <c r="DX233" s="106"/>
      <c r="DY233" s="106"/>
      <c r="DZ233" s="106"/>
      <c r="EA233" s="106"/>
      <c r="EB233" s="106"/>
      <c r="EC233" s="106"/>
      <c r="ED233" s="106"/>
      <c r="EE233" s="106"/>
      <c r="EF233" s="106"/>
      <c r="EG233" s="106"/>
      <c r="EH233" s="106"/>
      <c r="EI233" s="106"/>
      <c r="EJ233" s="106"/>
      <c r="EK233" s="106"/>
      <c r="EL233" s="106"/>
      <c r="EM233" s="106"/>
      <c r="EN233" s="106"/>
      <c r="EO233" s="106"/>
      <c r="EP233" s="106"/>
      <c r="EQ233" s="106"/>
      <c r="ER233" s="106"/>
      <c r="ES233" s="106"/>
      <c r="ET233" s="106"/>
      <c r="EU233" s="106"/>
      <c r="EV233" s="106"/>
      <c r="EW233" s="106"/>
      <c r="EX233" s="106"/>
      <c r="EY233" s="106"/>
      <c r="EZ233" s="106"/>
      <c r="FA233" s="106"/>
      <c r="FB233" s="106"/>
      <c r="FC233" s="106"/>
      <c r="FD233" s="106"/>
      <c r="FE233" s="106"/>
      <c r="FF233" s="106"/>
      <c r="FG233" s="106"/>
      <c r="FH233" s="106"/>
      <c r="FI233" s="106"/>
      <c r="FJ233" s="106"/>
      <c r="FK233" s="106"/>
      <c r="FL233" s="106"/>
      <c r="FM233" s="106"/>
      <c r="FN233" s="106"/>
      <c r="FO233" s="106"/>
      <c r="FP233" s="106"/>
      <c r="FQ233" s="106"/>
    </row>
    <row r="234" spans="2:173" x14ac:dyDescent="0.2">
      <c r="B234" s="106"/>
      <c r="C234" s="106"/>
      <c r="D234" s="106"/>
      <c r="E234" s="106"/>
      <c r="F234" s="106"/>
      <c r="G234" s="106"/>
      <c r="H234" s="106"/>
      <c r="I234" s="106"/>
      <c r="J234" s="106"/>
      <c r="K234" s="106"/>
      <c r="L234" s="106"/>
      <c r="M234" s="106"/>
      <c r="N234" s="106"/>
      <c r="O234" s="106"/>
      <c r="P234" s="106"/>
      <c r="Q234" s="106"/>
      <c r="R234" s="106"/>
      <c r="S234" s="106"/>
      <c r="T234" s="106"/>
      <c r="U234" s="106"/>
      <c r="V234" s="106"/>
      <c r="W234" s="106"/>
      <c r="X234" s="106"/>
      <c r="Y234" s="106"/>
      <c r="Z234" s="106"/>
      <c r="AA234" s="106"/>
      <c r="AB234" s="106"/>
      <c r="AC234" s="106"/>
      <c r="AD234" s="106"/>
      <c r="AE234" s="106"/>
      <c r="AF234" s="106"/>
      <c r="AG234" s="106"/>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106"/>
      <c r="BI234" s="106"/>
      <c r="BJ234" s="106"/>
      <c r="BK234" s="106"/>
      <c r="BL234" s="106"/>
      <c r="BM234" s="106"/>
      <c r="BN234" s="106"/>
      <c r="BO234" s="106"/>
      <c r="BP234" s="106"/>
      <c r="BQ234" s="106"/>
      <c r="BR234" s="106"/>
      <c r="BS234" s="106"/>
      <c r="BT234" s="106"/>
      <c r="BU234" s="106"/>
      <c r="BV234" s="106"/>
      <c r="BW234" s="106"/>
      <c r="BX234" s="106"/>
      <c r="BY234" s="106"/>
      <c r="BZ234" s="106"/>
      <c r="CA234" s="106"/>
      <c r="CB234" s="106"/>
      <c r="CC234" s="106"/>
      <c r="CD234" s="106"/>
      <c r="CE234" s="106"/>
      <c r="CF234" s="106"/>
      <c r="CG234" s="106"/>
      <c r="CH234" s="106"/>
      <c r="CI234" s="106"/>
      <c r="CJ234" s="106"/>
      <c r="CK234" s="106"/>
      <c r="CL234" s="106"/>
      <c r="CM234" s="106"/>
      <c r="CN234" s="106"/>
      <c r="CO234" s="106"/>
      <c r="CP234" s="106"/>
      <c r="CQ234" s="106"/>
      <c r="CR234" s="106"/>
      <c r="CS234" s="106"/>
      <c r="CT234" s="106"/>
      <c r="CU234" s="106"/>
      <c r="CV234" s="106"/>
      <c r="CW234" s="106"/>
      <c r="CX234" s="106"/>
      <c r="CY234" s="106"/>
      <c r="CZ234" s="106"/>
      <c r="DA234" s="106"/>
      <c r="DB234" s="106"/>
      <c r="DC234" s="106"/>
      <c r="DD234" s="106"/>
      <c r="DE234" s="106"/>
      <c r="DF234" s="106"/>
      <c r="DG234" s="106"/>
      <c r="DH234" s="106"/>
      <c r="DI234" s="106"/>
      <c r="DJ234" s="106"/>
      <c r="DK234" s="106"/>
      <c r="DL234" s="106"/>
      <c r="DM234" s="106"/>
      <c r="DN234" s="106"/>
      <c r="DO234" s="106"/>
      <c r="DP234" s="106"/>
      <c r="DQ234" s="106"/>
      <c r="DR234" s="106"/>
      <c r="DS234" s="106"/>
      <c r="DT234" s="106"/>
      <c r="DU234" s="106"/>
      <c r="DV234" s="106"/>
      <c r="DW234" s="106"/>
      <c r="DX234" s="106"/>
      <c r="DY234" s="106"/>
      <c r="DZ234" s="106"/>
      <c r="EA234" s="106"/>
      <c r="EB234" s="106"/>
      <c r="EC234" s="106"/>
      <c r="ED234" s="106"/>
      <c r="EE234" s="106"/>
      <c r="EF234" s="106"/>
      <c r="EG234" s="106"/>
      <c r="EH234" s="106"/>
      <c r="EI234" s="106"/>
      <c r="EJ234" s="106"/>
      <c r="EK234" s="106"/>
      <c r="EL234" s="106"/>
      <c r="EM234" s="106"/>
      <c r="EN234" s="106"/>
      <c r="EO234" s="106"/>
      <c r="EP234" s="106"/>
      <c r="EQ234" s="106"/>
      <c r="ER234" s="106"/>
      <c r="ES234" s="106"/>
      <c r="ET234" s="106"/>
      <c r="EU234" s="106"/>
      <c r="EV234" s="106"/>
      <c r="EW234" s="106"/>
      <c r="EX234" s="106"/>
      <c r="EY234" s="106"/>
      <c r="EZ234" s="106"/>
      <c r="FA234" s="106"/>
      <c r="FB234" s="106"/>
      <c r="FC234" s="106"/>
      <c r="FD234" s="106"/>
      <c r="FE234" s="106"/>
      <c r="FF234" s="106"/>
      <c r="FG234" s="106"/>
      <c r="FH234" s="106"/>
      <c r="FI234" s="106"/>
      <c r="FJ234" s="106"/>
      <c r="FK234" s="106"/>
      <c r="FL234" s="106"/>
      <c r="FM234" s="106"/>
      <c r="FN234" s="106"/>
      <c r="FO234" s="106"/>
      <c r="FP234" s="106"/>
      <c r="FQ234" s="106"/>
    </row>
    <row r="235" spans="2:173" x14ac:dyDescent="0.2">
      <c r="B235" s="106"/>
      <c r="C235" s="106"/>
      <c r="D235" s="106"/>
      <c r="E235" s="106"/>
      <c r="F235" s="106"/>
      <c r="G235" s="106"/>
      <c r="H235" s="106"/>
      <c r="I235" s="106"/>
      <c r="J235" s="106"/>
      <c r="K235" s="106"/>
      <c r="L235" s="106"/>
      <c r="M235" s="106"/>
      <c r="N235" s="106"/>
      <c r="O235" s="106"/>
      <c r="P235" s="106"/>
      <c r="Q235" s="106"/>
      <c r="R235" s="106"/>
      <c r="S235" s="106"/>
      <c r="T235" s="106"/>
      <c r="U235" s="106"/>
      <c r="V235" s="106"/>
      <c r="W235" s="106"/>
      <c r="X235" s="106"/>
      <c r="Y235" s="106"/>
      <c r="Z235" s="106"/>
      <c r="AA235" s="106"/>
      <c r="AB235" s="106"/>
      <c r="AC235" s="106"/>
      <c r="AD235" s="106"/>
      <c r="AE235" s="106"/>
      <c r="AF235" s="106"/>
      <c r="AG235" s="106"/>
      <c r="AH235" s="106"/>
      <c r="AI235" s="106"/>
      <c r="AJ235" s="106"/>
      <c r="AK235" s="106"/>
      <c r="AL235" s="106"/>
      <c r="AM235" s="106"/>
      <c r="AN235" s="106"/>
      <c r="AO235" s="106"/>
      <c r="AP235" s="106"/>
      <c r="AQ235" s="106"/>
      <c r="AR235" s="106"/>
      <c r="AS235" s="106"/>
      <c r="AT235" s="106"/>
      <c r="AU235" s="106"/>
      <c r="AV235" s="106"/>
      <c r="AW235" s="106"/>
      <c r="AX235" s="106"/>
      <c r="AY235" s="106"/>
      <c r="AZ235" s="106"/>
      <c r="BA235" s="106"/>
      <c r="BB235" s="106"/>
      <c r="BC235" s="106"/>
      <c r="BD235" s="106"/>
      <c r="BE235" s="106"/>
      <c r="BF235" s="106"/>
      <c r="BG235" s="106"/>
      <c r="BH235" s="106"/>
      <c r="BI235" s="106"/>
      <c r="BJ235" s="106"/>
      <c r="BK235" s="106"/>
      <c r="BL235" s="106"/>
      <c r="BM235" s="106"/>
      <c r="BN235" s="106"/>
      <c r="BO235" s="106"/>
      <c r="BP235" s="106"/>
      <c r="BQ235" s="106"/>
      <c r="BR235" s="106"/>
      <c r="BS235" s="106"/>
      <c r="BT235" s="106"/>
      <c r="BU235" s="106"/>
      <c r="BV235" s="106"/>
      <c r="BW235" s="106"/>
      <c r="BX235" s="106"/>
      <c r="BY235" s="106"/>
      <c r="BZ235" s="106"/>
      <c r="CA235" s="106"/>
      <c r="CB235" s="106"/>
      <c r="CC235" s="106"/>
      <c r="CD235" s="106"/>
      <c r="CE235" s="106"/>
      <c r="CF235" s="106"/>
      <c r="CG235" s="106"/>
      <c r="CH235" s="106"/>
      <c r="CI235" s="106"/>
      <c r="CJ235" s="106"/>
      <c r="CK235" s="106"/>
      <c r="CL235" s="106"/>
      <c r="CM235" s="106"/>
      <c r="CN235" s="106"/>
      <c r="CO235" s="106"/>
      <c r="CP235" s="106"/>
      <c r="CQ235" s="106"/>
      <c r="CR235" s="106"/>
      <c r="CS235" s="106"/>
      <c r="CT235" s="106"/>
      <c r="CU235" s="106"/>
      <c r="CV235" s="106"/>
      <c r="CW235" s="106"/>
      <c r="CX235" s="106"/>
      <c r="CY235" s="106"/>
      <c r="CZ235" s="106"/>
      <c r="DA235" s="106"/>
      <c r="DB235" s="106"/>
      <c r="DC235" s="106"/>
      <c r="DD235" s="106"/>
      <c r="DE235" s="106"/>
      <c r="DF235" s="106"/>
      <c r="DG235" s="106"/>
      <c r="DH235" s="106"/>
      <c r="DI235" s="106"/>
      <c r="DJ235" s="106"/>
      <c r="DK235" s="106"/>
      <c r="DL235" s="106"/>
      <c r="DM235" s="106"/>
      <c r="DN235" s="106"/>
      <c r="DO235" s="106"/>
      <c r="DP235" s="106"/>
      <c r="DQ235" s="106"/>
      <c r="DR235" s="106"/>
      <c r="DS235" s="106"/>
      <c r="DT235" s="106"/>
      <c r="DU235" s="106"/>
      <c r="DV235" s="106"/>
      <c r="DW235" s="106"/>
      <c r="DX235" s="106"/>
      <c r="DY235" s="106"/>
      <c r="DZ235" s="106"/>
      <c r="EA235" s="106"/>
      <c r="EB235" s="106"/>
      <c r="EC235" s="106"/>
      <c r="ED235" s="106"/>
      <c r="EE235" s="106"/>
      <c r="EF235" s="106"/>
      <c r="EG235" s="106"/>
      <c r="EH235" s="106"/>
      <c r="EI235" s="106"/>
      <c r="EJ235" s="106"/>
      <c r="EK235" s="106"/>
      <c r="EL235" s="106"/>
      <c r="EM235" s="106"/>
      <c r="EN235" s="106"/>
      <c r="EO235" s="106"/>
      <c r="EP235" s="106"/>
      <c r="EQ235" s="106"/>
      <c r="ER235" s="106"/>
      <c r="ES235" s="106"/>
      <c r="ET235" s="106"/>
      <c r="EU235" s="106"/>
      <c r="EV235" s="106"/>
      <c r="EW235" s="106"/>
      <c r="EX235" s="106"/>
      <c r="EY235" s="106"/>
      <c r="EZ235" s="106"/>
      <c r="FA235" s="106"/>
      <c r="FB235" s="106"/>
      <c r="FC235" s="106"/>
      <c r="FD235" s="106"/>
      <c r="FE235" s="106"/>
      <c r="FF235" s="106"/>
      <c r="FG235" s="106"/>
      <c r="FH235" s="106"/>
      <c r="FI235" s="106"/>
      <c r="FJ235" s="106"/>
      <c r="FK235" s="106"/>
      <c r="FL235" s="106"/>
      <c r="FM235" s="106"/>
      <c r="FN235" s="106"/>
      <c r="FO235" s="106"/>
      <c r="FP235" s="106"/>
      <c r="FQ235" s="106"/>
    </row>
    <row r="236" spans="2:173" x14ac:dyDescent="0.2">
      <c r="B236" s="106"/>
      <c r="C236" s="106"/>
      <c r="D236" s="106"/>
      <c r="E236" s="106"/>
      <c r="F236" s="106"/>
      <c r="G236" s="106"/>
      <c r="H236" s="106"/>
      <c r="I236" s="106"/>
      <c r="J236" s="106"/>
      <c r="K236" s="106"/>
      <c r="L236" s="106"/>
      <c r="M236" s="106"/>
      <c r="N236" s="106"/>
      <c r="O236" s="106"/>
      <c r="P236" s="106"/>
      <c r="Q236" s="106"/>
      <c r="R236" s="106"/>
      <c r="S236" s="106"/>
      <c r="T236" s="106"/>
      <c r="U236" s="106"/>
      <c r="V236" s="106"/>
      <c r="W236" s="106"/>
      <c r="X236" s="106"/>
      <c r="Y236" s="106"/>
      <c r="Z236" s="106"/>
      <c r="AA236" s="106"/>
      <c r="AB236" s="106"/>
      <c r="AC236" s="106"/>
      <c r="AD236" s="106"/>
      <c r="AE236" s="106"/>
      <c r="AF236" s="106"/>
      <c r="AG236" s="106"/>
      <c r="AH236" s="106"/>
      <c r="AI236" s="106"/>
      <c r="AJ236" s="106"/>
      <c r="AK236" s="106"/>
      <c r="AL236" s="106"/>
      <c r="AM236" s="106"/>
      <c r="AN236" s="106"/>
      <c r="AO236" s="106"/>
      <c r="AP236" s="106"/>
      <c r="AQ236" s="106"/>
      <c r="AR236" s="106"/>
      <c r="AS236" s="106"/>
      <c r="AT236" s="106"/>
      <c r="AU236" s="106"/>
      <c r="AV236" s="106"/>
      <c r="AW236" s="106"/>
      <c r="AX236" s="106"/>
      <c r="AY236" s="106"/>
      <c r="AZ236" s="106"/>
      <c r="BA236" s="106"/>
      <c r="BB236" s="106"/>
      <c r="BC236" s="106"/>
      <c r="BD236" s="106"/>
      <c r="BE236" s="106"/>
      <c r="BF236" s="106"/>
      <c r="BG236" s="106"/>
      <c r="BH236" s="106"/>
      <c r="BI236" s="106"/>
      <c r="BJ236" s="106"/>
      <c r="BK236" s="106"/>
      <c r="BL236" s="106"/>
      <c r="BM236" s="106"/>
      <c r="BN236" s="106"/>
      <c r="BO236" s="106"/>
      <c r="BP236" s="106"/>
      <c r="BQ236" s="106"/>
      <c r="BR236" s="106"/>
      <c r="BS236" s="106"/>
      <c r="BT236" s="106"/>
      <c r="BU236" s="106"/>
      <c r="BV236" s="106"/>
      <c r="BW236" s="106"/>
      <c r="BX236" s="106"/>
      <c r="BY236" s="106"/>
      <c r="BZ236" s="106"/>
      <c r="CA236" s="106"/>
      <c r="CB236" s="106"/>
      <c r="CC236" s="106"/>
      <c r="CD236" s="106"/>
      <c r="CE236" s="106"/>
      <c r="CF236" s="106"/>
      <c r="CG236" s="106"/>
      <c r="CH236" s="106"/>
      <c r="CI236" s="106"/>
      <c r="CJ236" s="106"/>
      <c r="CK236" s="106"/>
      <c r="CL236" s="106"/>
      <c r="CM236" s="106"/>
      <c r="CN236" s="106"/>
      <c r="CO236" s="106"/>
      <c r="CP236" s="106"/>
      <c r="CQ236" s="106"/>
      <c r="CR236" s="106"/>
      <c r="CS236" s="106"/>
      <c r="CT236" s="106"/>
      <c r="CU236" s="106"/>
      <c r="CV236" s="106"/>
      <c r="CW236" s="106"/>
      <c r="CX236" s="106"/>
      <c r="CY236" s="106"/>
      <c r="CZ236" s="106"/>
      <c r="DA236" s="106"/>
      <c r="DB236" s="106"/>
      <c r="DC236" s="106"/>
      <c r="DD236" s="106"/>
      <c r="DE236" s="106"/>
      <c r="DF236" s="106"/>
      <c r="DG236" s="106"/>
      <c r="DH236" s="106"/>
      <c r="DI236" s="106"/>
      <c r="DJ236" s="106"/>
      <c r="DK236" s="106"/>
      <c r="DL236" s="106"/>
      <c r="DM236" s="106"/>
      <c r="DN236" s="106"/>
      <c r="DO236" s="106"/>
      <c r="DP236" s="106"/>
      <c r="DQ236" s="106"/>
      <c r="DR236" s="106"/>
      <c r="DS236" s="106"/>
      <c r="DT236" s="106"/>
      <c r="DU236" s="106"/>
      <c r="DV236" s="106"/>
      <c r="DW236" s="106"/>
      <c r="DX236" s="106"/>
      <c r="DY236" s="106"/>
      <c r="DZ236" s="106"/>
      <c r="EA236" s="106"/>
      <c r="EB236" s="106"/>
      <c r="EC236" s="106"/>
      <c r="ED236" s="106"/>
      <c r="EE236" s="106"/>
      <c r="EF236" s="106"/>
      <c r="EG236" s="106"/>
      <c r="EH236" s="106"/>
      <c r="EI236" s="106"/>
      <c r="EJ236" s="106"/>
      <c r="EK236" s="106"/>
      <c r="EL236" s="106"/>
      <c r="EM236" s="106"/>
      <c r="EN236" s="106"/>
      <c r="EO236" s="106"/>
      <c r="EP236" s="106"/>
      <c r="EQ236" s="106"/>
      <c r="ER236" s="106"/>
      <c r="ES236" s="106"/>
      <c r="ET236" s="106"/>
      <c r="EU236" s="106"/>
      <c r="EV236" s="106"/>
      <c r="EW236" s="106"/>
      <c r="EX236" s="106"/>
      <c r="EY236" s="106"/>
      <c r="EZ236" s="106"/>
      <c r="FA236" s="106"/>
      <c r="FB236" s="106"/>
      <c r="FC236" s="106"/>
      <c r="FD236" s="106"/>
      <c r="FE236" s="106"/>
      <c r="FF236" s="106"/>
      <c r="FG236" s="106"/>
      <c r="FH236" s="106"/>
      <c r="FI236" s="106"/>
      <c r="FJ236" s="106"/>
      <c r="FK236" s="106"/>
      <c r="FL236" s="106"/>
      <c r="FM236" s="106"/>
      <c r="FN236" s="106"/>
      <c r="FO236" s="106"/>
      <c r="FP236" s="106"/>
      <c r="FQ236" s="106"/>
    </row>
    <row r="237" spans="2:173" x14ac:dyDescent="0.2">
      <c r="B237" s="106"/>
      <c r="C237" s="106"/>
      <c r="D237" s="106"/>
      <c r="E237" s="106"/>
      <c r="F237" s="106"/>
      <c r="G237" s="106"/>
      <c r="H237" s="106"/>
      <c r="I237" s="106"/>
      <c r="J237" s="106"/>
      <c r="K237" s="106"/>
      <c r="L237" s="106"/>
      <c r="M237" s="106"/>
      <c r="N237" s="106"/>
      <c r="O237" s="106"/>
      <c r="P237" s="106"/>
      <c r="Q237" s="106"/>
      <c r="R237" s="106"/>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6"/>
      <c r="BC237" s="106"/>
      <c r="BD237" s="106"/>
      <c r="BE237" s="106"/>
      <c r="BF237" s="106"/>
      <c r="BG237" s="106"/>
      <c r="BH237" s="106"/>
      <c r="BI237" s="106"/>
      <c r="BJ237" s="106"/>
      <c r="BK237" s="106"/>
      <c r="BL237" s="106"/>
      <c r="BM237" s="106"/>
      <c r="BN237" s="106"/>
      <c r="BO237" s="106"/>
      <c r="BP237" s="106"/>
      <c r="BQ237" s="106"/>
      <c r="BR237" s="106"/>
      <c r="BS237" s="106"/>
      <c r="BT237" s="106"/>
      <c r="BU237" s="106"/>
      <c r="BV237" s="106"/>
      <c r="BW237" s="106"/>
      <c r="BX237" s="106"/>
      <c r="BY237" s="106"/>
      <c r="BZ237" s="106"/>
      <c r="CA237" s="106"/>
      <c r="CB237" s="106"/>
      <c r="CC237" s="106"/>
      <c r="CD237" s="106"/>
      <c r="CE237" s="106"/>
      <c r="CF237" s="106"/>
      <c r="CG237" s="106"/>
      <c r="CH237" s="106"/>
      <c r="CI237" s="106"/>
      <c r="CJ237" s="106"/>
      <c r="CK237" s="106"/>
      <c r="CL237" s="106"/>
      <c r="CM237" s="106"/>
      <c r="CN237" s="106"/>
      <c r="CO237" s="106"/>
      <c r="CP237" s="106"/>
      <c r="CQ237" s="106"/>
      <c r="CR237" s="106"/>
      <c r="CS237" s="106"/>
      <c r="CT237" s="106"/>
      <c r="CU237" s="106"/>
      <c r="CV237" s="106"/>
      <c r="CW237" s="106"/>
      <c r="CX237" s="106"/>
      <c r="CY237" s="106"/>
      <c r="CZ237" s="106"/>
      <c r="DA237" s="106"/>
      <c r="DB237" s="106"/>
      <c r="DC237" s="106"/>
      <c r="DD237" s="106"/>
      <c r="DE237" s="106"/>
      <c r="DF237" s="106"/>
      <c r="DG237" s="106"/>
      <c r="DH237" s="106"/>
      <c r="DI237" s="106"/>
      <c r="DJ237" s="106"/>
      <c r="DK237" s="106"/>
      <c r="DL237" s="106"/>
      <c r="DM237" s="106"/>
      <c r="DN237" s="106"/>
      <c r="DO237" s="106"/>
      <c r="DP237" s="106"/>
      <c r="DQ237" s="106"/>
      <c r="DR237" s="106"/>
      <c r="DS237" s="106"/>
      <c r="DT237" s="106"/>
      <c r="DU237" s="106"/>
      <c r="DV237" s="106"/>
      <c r="DW237" s="106"/>
      <c r="DX237" s="106"/>
      <c r="DY237" s="106"/>
      <c r="DZ237" s="106"/>
      <c r="EA237" s="106"/>
      <c r="EB237" s="106"/>
      <c r="EC237" s="106"/>
      <c r="ED237" s="106"/>
      <c r="EE237" s="106"/>
      <c r="EF237" s="106"/>
      <c r="EG237" s="106"/>
      <c r="EH237" s="106"/>
      <c r="EI237" s="106"/>
      <c r="EJ237" s="106"/>
      <c r="EK237" s="106"/>
      <c r="EL237" s="106"/>
      <c r="EM237" s="106"/>
      <c r="EN237" s="106"/>
      <c r="EO237" s="106"/>
      <c r="EP237" s="106"/>
      <c r="EQ237" s="106"/>
      <c r="ER237" s="106"/>
      <c r="ES237" s="106"/>
      <c r="ET237" s="106"/>
      <c r="EU237" s="106"/>
      <c r="EV237" s="106"/>
      <c r="EW237" s="106"/>
      <c r="EX237" s="106"/>
      <c r="EY237" s="106"/>
      <c r="EZ237" s="106"/>
      <c r="FA237" s="106"/>
      <c r="FB237" s="106"/>
      <c r="FC237" s="106"/>
      <c r="FD237" s="106"/>
      <c r="FE237" s="106"/>
      <c r="FF237" s="106"/>
      <c r="FG237" s="106"/>
      <c r="FH237" s="106"/>
      <c r="FI237" s="106"/>
      <c r="FJ237" s="106"/>
      <c r="FK237" s="106"/>
      <c r="FL237" s="106"/>
      <c r="FM237" s="106"/>
      <c r="FN237" s="106"/>
      <c r="FO237" s="106"/>
      <c r="FP237" s="106"/>
      <c r="FQ237" s="106"/>
    </row>
    <row r="238" spans="2:173" x14ac:dyDescent="0.2">
      <c r="B238" s="106"/>
      <c r="C238" s="106"/>
      <c r="D238" s="106"/>
      <c r="E238" s="106"/>
      <c r="F238" s="106"/>
      <c r="G238" s="106"/>
      <c r="H238" s="106"/>
      <c r="I238" s="106"/>
      <c r="J238" s="106"/>
      <c r="K238" s="106"/>
      <c r="L238" s="106"/>
      <c r="M238" s="106"/>
      <c r="N238" s="106"/>
      <c r="O238" s="106"/>
      <c r="P238" s="106"/>
      <c r="Q238" s="106"/>
      <c r="R238" s="106"/>
      <c r="S238" s="106"/>
      <c r="T238" s="106"/>
      <c r="U238" s="106"/>
      <c r="V238" s="106"/>
      <c r="W238" s="106"/>
      <c r="X238" s="106"/>
      <c r="Y238" s="106"/>
      <c r="Z238" s="106"/>
      <c r="AA238" s="106"/>
      <c r="AB238" s="106"/>
      <c r="AC238" s="106"/>
      <c r="AD238" s="106"/>
      <c r="AE238" s="106"/>
      <c r="AF238" s="106"/>
      <c r="AG238" s="106"/>
      <c r="AH238" s="106"/>
      <c r="AI238" s="106"/>
      <c r="AJ238" s="106"/>
      <c r="AK238" s="106"/>
      <c r="AL238" s="106"/>
      <c r="AM238" s="106"/>
      <c r="AN238" s="106"/>
      <c r="AO238" s="106"/>
      <c r="AP238" s="106"/>
      <c r="AQ238" s="106"/>
      <c r="AR238" s="106"/>
      <c r="AS238" s="106"/>
      <c r="AT238" s="106"/>
      <c r="AU238" s="106"/>
      <c r="AV238" s="106"/>
      <c r="AW238" s="106"/>
      <c r="AX238" s="106"/>
      <c r="AY238" s="106"/>
      <c r="AZ238" s="106"/>
      <c r="BA238" s="106"/>
      <c r="BB238" s="106"/>
      <c r="BC238" s="106"/>
      <c r="BD238" s="106"/>
      <c r="BE238" s="106"/>
      <c r="BF238" s="106"/>
      <c r="BG238" s="106"/>
      <c r="BH238" s="106"/>
      <c r="BI238" s="106"/>
      <c r="BJ238" s="106"/>
      <c r="BK238" s="106"/>
      <c r="BL238" s="106"/>
      <c r="BM238" s="106"/>
      <c r="BN238" s="106"/>
      <c r="BO238" s="106"/>
      <c r="BP238" s="106"/>
      <c r="BQ238" s="106"/>
      <c r="BR238" s="106"/>
      <c r="BS238" s="106"/>
      <c r="BT238" s="106"/>
      <c r="BU238" s="106"/>
      <c r="BV238" s="106"/>
      <c r="BW238" s="106"/>
      <c r="BX238" s="106"/>
      <c r="BY238" s="106"/>
      <c r="BZ238" s="106"/>
      <c r="CA238" s="106"/>
      <c r="CB238" s="106"/>
      <c r="CC238" s="106"/>
      <c r="CD238" s="106"/>
      <c r="CE238" s="106"/>
      <c r="CF238" s="106"/>
      <c r="CG238" s="106"/>
      <c r="CH238" s="106"/>
      <c r="CI238" s="106"/>
      <c r="CJ238" s="106"/>
      <c r="CK238" s="106"/>
      <c r="CL238" s="106"/>
      <c r="CM238" s="106"/>
      <c r="CN238" s="106"/>
      <c r="CO238" s="106"/>
      <c r="CP238" s="106"/>
      <c r="CQ238" s="106"/>
      <c r="CR238" s="106"/>
      <c r="CS238" s="106"/>
      <c r="CT238" s="106"/>
      <c r="CU238" s="106"/>
      <c r="CV238" s="106"/>
      <c r="CW238" s="106"/>
      <c r="CX238" s="106"/>
      <c r="CY238" s="106"/>
      <c r="CZ238" s="106"/>
      <c r="DA238" s="106"/>
      <c r="DB238" s="106"/>
      <c r="DC238" s="106"/>
      <c r="DD238" s="106"/>
      <c r="DE238" s="106"/>
      <c r="DF238" s="106"/>
      <c r="DG238" s="106"/>
      <c r="DH238" s="106"/>
      <c r="DI238" s="106"/>
      <c r="DJ238" s="106"/>
      <c r="DK238" s="106"/>
      <c r="DL238" s="106"/>
      <c r="DM238" s="106"/>
      <c r="DN238" s="106"/>
      <c r="DO238" s="106"/>
      <c r="DP238" s="106"/>
      <c r="DQ238" s="106"/>
      <c r="DR238" s="106"/>
      <c r="DS238" s="106"/>
      <c r="DT238" s="106"/>
      <c r="DU238" s="106"/>
      <c r="DV238" s="106"/>
      <c r="DW238" s="106"/>
      <c r="DX238" s="106"/>
      <c r="DY238" s="106"/>
      <c r="DZ238" s="106"/>
      <c r="EA238" s="106"/>
      <c r="EB238" s="106"/>
      <c r="EC238" s="106"/>
      <c r="ED238" s="106"/>
      <c r="EE238" s="106"/>
      <c r="EF238" s="106"/>
      <c r="EG238" s="106"/>
      <c r="EH238" s="106"/>
      <c r="EI238" s="106"/>
      <c r="EJ238" s="106"/>
      <c r="EK238" s="106"/>
      <c r="EL238" s="106"/>
      <c r="EM238" s="106"/>
      <c r="EN238" s="106"/>
      <c r="EO238" s="106"/>
      <c r="EP238" s="106"/>
      <c r="EQ238" s="106"/>
      <c r="ER238" s="106"/>
      <c r="ES238" s="106"/>
      <c r="ET238" s="106"/>
      <c r="EU238" s="106"/>
      <c r="EV238" s="106"/>
      <c r="EW238" s="106"/>
      <c r="EX238" s="106"/>
      <c r="EY238" s="106"/>
      <c r="EZ238" s="106"/>
      <c r="FA238" s="106"/>
      <c r="FB238" s="106"/>
      <c r="FC238" s="106"/>
      <c r="FD238" s="106"/>
      <c r="FE238" s="106"/>
      <c r="FF238" s="106"/>
      <c r="FG238" s="106"/>
      <c r="FH238" s="106"/>
      <c r="FI238" s="106"/>
      <c r="FJ238" s="106"/>
      <c r="FK238" s="106"/>
      <c r="FL238" s="106"/>
      <c r="FM238" s="106"/>
      <c r="FN238" s="106"/>
      <c r="FO238" s="106"/>
      <c r="FP238" s="106"/>
      <c r="FQ238" s="106"/>
    </row>
    <row r="239" spans="2:173" x14ac:dyDescent="0.2">
      <c r="B239" s="106"/>
      <c r="C239" s="106"/>
      <c r="D239" s="106"/>
      <c r="E239" s="106"/>
      <c r="F239" s="106"/>
      <c r="G239" s="106"/>
      <c r="H239" s="106"/>
      <c r="I239" s="106"/>
      <c r="J239" s="106"/>
      <c r="K239" s="106"/>
      <c r="L239" s="106"/>
      <c r="M239" s="106"/>
      <c r="N239" s="106"/>
      <c r="O239" s="106"/>
      <c r="P239" s="106"/>
      <c r="Q239" s="106"/>
      <c r="R239" s="106"/>
      <c r="S239" s="106"/>
      <c r="T239" s="106"/>
      <c r="U239" s="106"/>
      <c r="V239" s="106"/>
      <c r="W239" s="106"/>
      <c r="X239" s="106"/>
      <c r="Y239" s="106"/>
      <c r="Z239" s="106"/>
      <c r="AA239" s="106"/>
      <c r="AB239" s="106"/>
      <c r="AC239" s="106"/>
      <c r="AD239" s="106"/>
      <c r="AE239" s="106"/>
      <c r="AF239" s="106"/>
      <c r="AG239" s="106"/>
      <c r="AH239" s="106"/>
      <c r="AI239" s="106"/>
      <c r="AJ239" s="106"/>
      <c r="AK239" s="106"/>
      <c r="AL239" s="106"/>
      <c r="AM239" s="106"/>
      <c r="AN239" s="106"/>
      <c r="AO239" s="106"/>
      <c r="AP239" s="106"/>
      <c r="AQ239" s="106"/>
      <c r="AR239" s="106"/>
      <c r="AS239" s="106"/>
      <c r="AT239" s="106"/>
      <c r="AU239" s="106"/>
      <c r="AV239" s="106"/>
      <c r="AW239" s="106"/>
      <c r="AX239" s="106"/>
      <c r="AY239" s="106"/>
      <c r="AZ239" s="106"/>
      <c r="BA239" s="106"/>
      <c r="BB239" s="106"/>
      <c r="BC239" s="106"/>
      <c r="BD239" s="106"/>
      <c r="BE239" s="106"/>
      <c r="BF239" s="106"/>
      <c r="BG239" s="106"/>
      <c r="BH239" s="106"/>
      <c r="BI239" s="106"/>
      <c r="BJ239" s="106"/>
      <c r="BK239" s="106"/>
      <c r="BL239" s="106"/>
      <c r="BM239" s="106"/>
      <c r="BN239" s="106"/>
      <c r="BO239" s="106"/>
      <c r="BP239" s="106"/>
      <c r="BQ239" s="106"/>
      <c r="BR239" s="106"/>
      <c r="BS239" s="106"/>
      <c r="BT239" s="106"/>
      <c r="BU239" s="106"/>
      <c r="BV239" s="106"/>
      <c r="BW239" s="106"/>
      <c r="BX239" s="106"/>
      <c r="BY239" s="106"/>
      <c r="BZ239" s="106"/>
      <c r="CA239" s="106"/>
      <c r="CB239" s="106"/>
      <c r="CC239" s="106"/>
      <c r="CD239" s="106"/>
      <c r="CE239" s="106"/>
      <c r="CF239" s="106"/>
      <c r="CG239" s="106"/>
      <c r="CH239" s="106"/>
      <c r="CI239" s="106"/>
      <c r="CJ239" s="106"/>
      <c r="CK239" s="106"/>
      <c r="CL239" s="106"/>
      <c r="CM239" s="106"/>
      <c r="CN239" s="106"/>
      <c r="CO239" s="106"/>
      <c r="CP239" s="106"/>
      <c r="CQ239" s="106"/>
      <c r="CR239" s="106"/>
      <c r="CS239" s="106"/>
      <c r="CT239" s="106"/>
      <c r="CU239" s="106"/>
      <c r="CV239" s="106"/>
      <c r="CW239" s="106"/>
      <c r="CX239" s="106"/>
      <c r="CY239" s="106"/>
      <c r="CZ239" s="106"/>
      <c r="DA239" s="106"/>
      <c r="DB239" s="106"/>
      <c r="DC239" s="106"/>
      <c r="DD239" s="106"/>
      <c r="DE239" s="106"/>
      <c r="DF239" s="106"/>
      <c r="DG239" s="106"/>
      <c r="DH239" s="106"/>
      <c r="DI239" s="106"/>
      <c r="DJ239" s="106"/>
      <c r="DK239" s="106"/>
      <c r="DL239" s="106"/>
      <c r="DM239" s="106"/>
      <c r="DN239" s="106"/>
      <c r="DO239" s="106"/>
      <c r="DP239" s="106"/>
      <c r="DQ239" s="106"/>
      <c r="DR239" s="106"/>
      <c r="DS239" s="106"/>
      <c r="DT239" s="106"/>
      <c r="DU239" s="106"/>
      <c r="DV239" s="106"/>
      <c r="DW239" s="106"/>
      <c r="DX239" s="106"/>
      <c r="DY239" s="106"/>
      <c r="DZ239" s="106"/>
      <c r="EA239" s="106"/>
      <c r="EB239" s="106"/>
      <c r="EC239" s="106"/>
      <c r="ED239" s="106"/>
      <c r="EE239" s="106"/>
      <c r="EF239" s="106"/>
      <c r="EG239" s="106"/>
      <c r="EH239" s="106"/>
      <c r="EI239" s="106"/>
      <c r="EJ239" s="106"/>
      <c r="EK239" s="106"/>
      <c r="EL239" s="106"/>
      <c r="EM239" s="106"/>
      <c r="EN239" s="106"/>
      <c r="EO239" s="106"/>
      <c r="EP239" s="106"/>
      <c r="EQ239" s="106"/>
      <c r="ER239" s="106"/>
      <c r="ES239" s="106"/>
      <c r="ET239" s="106"/>
      <c r="EU239" s="106"/>
      <c r="EV239" s="106"/>
      <c r="EW239" s="106"/>
      <c r="EX239" s="106"/>
      <c r="EY239" s="106"/>
      <c r="EZ239" s="106"/>
      <c r="FA239" s="106"/>
      <c r="FB239" s="106"/>
      <c r="FC239" s="106"/>
      <c r="FD239" s="106"/>
      <c r="FE239" s="106"/>
      <c r="FF239" s="106"/>
      <c r="FG239" s="106"/>
      <c r="FH239" s="106"/>
      <c r="FI239" s="106"/>
      <c r="FJ239" s="106"/>
      <c r="FK239" s="106"/>
      <c r="FL239" s="106"/>
      <c r="FM239" s="106"/>
      <c r="FN239" s="106"/>
      <c r="FO239" s="106"/>
      <c r="FP239" s="106"/>
      <c r="FQ239" s="106"/>
    </row>
    <row r="240" spans="2:173" x14ac:dyDescent="0.2">
      <c r="B240" s="106"/>
      <c r="C240" s="106"/>
      <c r="D240" s="106"/>
      <c r="E240" s="106"/>
      <c r="F240" s="106"/>
      <c r="G240" s="106"/>
      <c r="H240" s="106"/>
      <c r="I240" s="106"/>
      <c r="J240" s="106"/>
      <c r="K240" s="106"/>
      <c r="L240" s="106"/>
      <c r="M240" s="106"/>
      <c r="N240" s="106"/>
      <c r="O240" s="106"/>
      <c r="P240" s="106"/>
      <c r="Q240" s="106"/>
      <c r="R240" s="106"/>
      <c r="S240" s="106"/>
      <c r="T240" s="106"/>
      <c r="U240" s="106"/>
      <c r="V240" s="106"/>
      <c r="W240" s="106"/>
      <c r="X240" s="106"/>
      <c r="Y240" s="106"/>
      <c r="Z240" s="106"/>
      <c r="AA240" s="106"/>
      <c r="AB240" s="106"/>
      <c r="AC240" s="106"/>
      <c r="AD240" s="106"/>
      <c r="AE240" s="106"/>
      <c r="AF240" s="106"/>
      <c r="AG240" s="106"/>
      <c r="AH240" s="106"/>
      <c r="AI240" s="106"/>
      <c r="AJ240" s="106"/>
      <c r="AK240" s="106"/>
      <c r="AL240" s="106"/>
      <c r="AM240" s="106"/>
      <c r="AN240" s="106"/>
      <c r="AO240" s="106"/>
      <c r="AP240" s="106"/>
      <c r="AQ240" s="106"/>
      <c r="AR240" s="106"/>
      <c r="AS240" s="106"/>
      <c r="AT240" s="106"/>
      <c r="AU240" s="106"/>
      <c r="AV240" s="106"/>
      <c r="AW240" s="106"/>
      <c r="AX240" s="106"/>
      <c r="AY240" s="106"/>
      <c r="AZ240" s="106"/>
      <c r="BA240" s="106"/>
      <c r="BB240" s="106"/>
      <c r="BC240" s="106"/>
      <c r="BD240" s="106"/>
      <c r="BE240" s="106"/>
      <c r="BF240" s="106"/>
      <c r="BG240" s="106"/>
      <c r="BH240" s="106"/>
      <c r="BI240" s="106"/>
      <c r="BJ240" s="106"/>
      <c r="BK240" s="106"/>
      <c r="BL240" s="106"/>
      <c r="BM240" s="106"/>
      <c r="BN240" s="106"/>
      <c r="BO240" s="106"/>
      <c r="BP240" s="106"/>
      <c r="BQ240" s="106"/>
      <c r="BR240" s="106"/>
      <c r="BS240" s="106"/>
      <c r="BT240" s="106"/>
      <c r="BU240" s="106"/>
      <c r="BV240" s="106"/>
      <c r="BW240" s="106"/>
      <c r="BX240" s="106"/>
      <c r="BY240" s="106"/>
      <c r="BZ240" s="106"/>
      <c r="CA240" s="106"/>
      <c r="CB240" s="106"/>
      <c r="CC240" s="106"/>
      <c r="CD240" s="106"/>
      <c r="CE240" s="106"/>
      <c r="CF240" s="106"/>
      <c r="CG240" s="106"/>
      <c r="CH240" s="106"/>
      <c r="CI240" s="106"/>
      <c r="CJ240" s="106"/>
      <c r="CK240" s="106"/>
      <c r="CL240" s="106"/>
      <c r="CM240" s="106"/>
      <c r="CN240" s="106"/>
      <c r="CO240" s="106"/>
      <c r="CP240" s="106"/>
      <c r="CQ240" s="106"/>
      <c r="CR240" s="106"/>
      <c r="CS240" s="106"/>
      <c r="CT240" s="106"/>
      <c r="CU240" s="106"/>
      <c r="CV240" s="106"/>
      <c r="CW240" s="106"/>
      <c r="CX240" s="106"/>
      <c r="CY240" s="106"/>
      <c r="CZ240" s="106"/>
      <c r="DA240" s="106"/>
      <c r="DB240" s="106"/>
      <c r="DC240" s="106"/>
      <c r="DD240" s="106"/>
      <c r="DE240" s="106"/>
      <c r="DF240" s="106"/>
      <c r="DG240" s="106"/>
      <c r="DH240" s="106"/>
      <c r="DI240" s="106"/>
      <c r="DJ240" s="106"/>
      <c r="DK240" s="106"/>
      <c r="DL240" s="106"/>
      <c r="DM240" s="106"/>
      <c r="DN240" s="106"/>
      <c r="DO240" s="106"/>
      <c r="DP240" s="106"/>
      <c r="DQ240" s="106"/>
      <c r="DR240" s="106"/>
      <c r="DS240" s="106"/>
      <c r="DT240" s="106"/>
      <c r="DU240" s="106"/>
      <c r="DV240" s="106"/>
      <c r="DW240" s="106"/>
      <c r="DX240" s="106"/>
      <c r="DY240" s="106"/>
      <c r="DZ240" s="106"/>
      <c r="EA240" s="106"/>
      <c r="EB240" s="106"/>
      <c r="EC240" s="106"/>
      <c r="ED240" s="106"/>
      <c r="EE240" s="106"/>
      <c r="EF240" s="106"/>
      <c r="EG240" s="106"/>
      <c r="EH240" s="106"/>
      <c r="EI240" s="106"/>
      <c r="EJ240" s="106"/>
      <c r="EK240" s="106"/>
      <c r="EL240" s="106"/>
      <c r="EM240" s="106"/>
      <c r="EN240" s="106"/>
      <c r="EO240" s="106"/>
      <c r="EP240" s="106"/>
      <c r="EQ240" s="106"/>
      <c r="ER240" s="106"/>
      <c r="ES240" s="106"/>
      <c r="ET240" s="106"/>
      <c r="EU240" s="106"/>
      <c r="EV240" s="106"/>
      <c r="EW240" s="106"/>
      <c r="EX240" s="106"/>
      <c r="EY240" s="106"/>
      <c r="EZ240" s="106"/>
      <c r="FA240" s="106"/>
      <c r="FB240" s="106"/>
      <c r="FC240" s="106"/>
      <c r="FD240" s="106"/>
      <c r="FE240" s="106"/>
      <c r="FF240" s="106"/>
      <c r="FG240" s="106"/>
      <c r="FH240" s="106"/>
      <c r="FI240" s="106"/>
      <c r="FJ240" s="106"/>
      <c r="FK240" s="106"/>
      <c r="FL240" s="106"/>
      <c r="FM240" s="106"/>
      <c r="FN240" s="106"/>
      <c r="FO240" s="106"/>
      <c r="FP240" s="106"/>
      <c r="FQ240" s="106"/>
    </row>
    <row r="241" spans="2:173" x14ac:dyDescent="0.2">
      <c r="B241" s="106"/>
      <c r="C241" s="106"/>
      <c r="D241" s="106"/>
      <c r="E241" s="106"/>
      <c r="F241" s="106"/>
      <c r="G241" s="106"/>
      <c r="H241" s="106"/>
      <c r="I241" s="106"/>
      <c r="J241" s="106"/>
      <c r="K241" s="106"/>
      <c r="L241" s="106"/>
      <c r="M241" s="106"/>
      <c r="N241" s="106"/>
      <c r="O241" s="106"/>
      <c r="P241" s="106"/>
      <c r="Q241" s="106"/>
      <c r="R241" s="106"/>
      <c r="S241" s="106"/>
      <c r="T241" s="106"/>
      <c r="U241" s="106"/>
      <c r="V241" s="106"/>
      <c r="W241" s="106"/>
      <c r="X241" s="106"/>
      <c r="Y241" s="106"/>
      <c r="Z241" s="106"/>
      <c r="AA241" s="106"/>
      <c r="AB241" s="106"/>
      <c r="AC241" s="106"/>
      <c r="AD241" s="106"/>
      <c r="AE241" s="106"/>
      <c r="AF241" s="106"/>
      <c r="AG241" s="106"/>
      <c r="AH241" s="106"/>
      <c r="AI241" s="106"/>
      <c r="AJ241" s="106"/>
      <c r="AK241" s="106"/>
      <c r="AL241" s="106"/>
      <c r="AM241" s="106"/>
      <c r="AN241" s="106"/>
      <c r="AO241" s="106"/>
      <c r="AP241" s="106"/>
      <c r="AQ241" s="106"/>
      <c r="AR241" s="106"/>
      <c r="AS241" s="106"/>
      <c r="AT241" s="106"/>
      <c r="AU241" s="106"/>
      <c r="AV241" s="106"/>
      <c r="AW241" s="106"/>
      <c r="AX241" s="106"/>
      <c r="AY241" s="106"/>
      <c r="AZ241" s="106"/>
      <c r="BA241" s="106"/>
      <c r="BB241" s="106"/>
      <c r="BC241" s="106"/>
      <c r="BD241" s="106"/>
      <c r="BE241" s="106"/>
      <c r="BF241" s="106"/>
      <c r="BG241" s="106"/>
      <c r="BH241" s="106"/>
      <c r="BI241" s="106"/>
      <c r="BJ241" s="106"/>
      <c r="BK241" s="106"/>
      <c r="BL241" s="106"/>
      <c r="BM241" s="106"/>
      <c r="BN241" s="106"/>
      <c r="BO241" s="106"/>
      <c r="BP241" s="106"/>
      <c r="BQ241" s="106"/>
      <c r="BR241" s="106"/>
      <c r="BS241" s="106"/>
      <c r="BT241" s="106"/>
      <c r="BU241" s="106"/>
      <c r="BV241" s="106"/>
      <c r="BW241" s="106"/>
      <c r="BX241" s="106"/>
      <c r="BY241" s="106"/>
      <c r="BZ241" s="106"/>
      <c r="CA241" s="106"/>
      <c r="CB241" s="106"/>
      <c r="CC241" s="106"/>
      <c r="CD241" s="106"/>
      <c r="CE241" s="106"/>
      <c r="CF241" s="106"/>
      <c r="CG241" s="106"/>
      <c r="CH241" s="106"/>
      <c r="CI241" s="106"/>
      <c r="CJ241" s="106"/>
      <c r="CK241" s="106"/>
      <c r="CL241" s="106"/>
      <c r="CM241" s="106"/>
      <c r="CN241" s="106"/>
      <c r="CO241" s="106"/>
      <c r="CP241" s="106"/>
      <c r="CQ241" s="106"/>
      <c r="CR241" s="106"/>
      <c r="CS241" s="106"/>
      <c r="CT241" s="106"/>
      <c r="CU241" s="106"/>
      <c r="CV241" s="106"/>
      <c r="CW241" s="106"/>
      <c r="CX241" s="106"/>
      <c r="CY241" s="106"/>
      <c r="CZ241" s="106"/>
      <c r="DA241" s="106"/>
      <c r="DB241" s="106"/>
      <c r="DC241" s="106"/>
      <c r="DD241" s="106"/>
      <c r="DE241" s="106"/>
      <c r="DF241" s="106"/>
      <c r="DG241" s="106"/>
      <c r="DH241" s="106"/>
      <c r="DI241" s="106"/>
      <c r="DJ241" s="106"/>
      <c r="DK241" s="106"/>
      <c r="DL241" s="106"/>
      <c r="DM241" s="106"/>
      <c r="DN241" s="106"/>
      <c r="DO241" s="106"/>
      <c r="DP241" s="106"/>
      <c r="DQ241" s="106"/>
      <c r="DR241" s="106"/>
      <c r="DS241" s="106"/>
      <c r="DT241" s="106"/>
      <c r="DU241" s="106"/>
      <c r="DV241" s="106"/>
      <c r="DW241" s="106"/>
      <c r="DX241" s="106"/>
      <c r="DY241" s="106"/>
      <c r="DZ241" s="106"/>
      <c r="EA241" s="106"/>
      <c r="EB241" s="106"/>
      <c r="EC241" s="106"/>
      <c r="ED241" s="106"/>
      <c r="EE241" s="106"/>
      <c r="EF241" s="106"/>
      <c r="EG241" s="106"/>
      <c r="EH241" s="106"/>
      <c r="EI241" s="106"/>
      <c r="EJ241" s="106"/>
      <c r="EK241" s="106"/>
      <c r="EL241" s="106"/>
      <c r="EM241" s="106"/>
      <c r="EN241" s="106"/>
      <c r="EO241" s="106"/>
      <c r="EP241" s="106"/>
      <c r="EQ241" s="106"/>
      <c r="ER241" s="106"/>
      <c r="ES241" s="106"/>
      <c r="ET241" s="106"/>
      <c r="EU241" s="106"/>
      <c r="EV241" s="106"/>
      <c r="EW241" s="106"/>
      <c r="EX241" s="106"/>
      <c r="EY241" s="106"/>
      <c r="EZ241" s="106"/>
      <c r="FA241" s="106"/>
      <c r="FB241" s="106"/>
      <c r="FC241" s="106"/>
      <c r="FD241" s="106"/>
      <c r="FE241" s="106"/>
      <c r="FF241" s="106"/>
      <c r="FG241" s="106"/>
      <c r="FH241" s="106"/>
      <c r="FI241" s="106"/>
      <c r="FJ241" s="106"/>
      <c r="FK241" s="106"/>
      <c r="FL241" s="106"/>
      <c r="FM241" s="106"/>
      <c r="FN241" s="106"/>
      <c r="FO241" s="106"/>
      <c r="FP241" s="106"/>
      <c r="FQ241" s="106"/>
    </row>
    <row r="242" spans="2:173" x14ac:dyDescent="0.2">
      <c r="B242" s="106"/>
      <c r="C242" s="106"/>
      <c r="D242" s="106"/>
      <c r="E242" s="106"/>
      <c r="F242" s="106"/>
      <c r="G242" s="106"/>
      <c r="H242" s="106"/>
      <c r="I242" s="106"/>
      <c r="J242" s="106"/>
      <c r="K242" s="106"/>
      <c r="L242" s="106"/>
      <c r="M242" s="106"/>
      <c r="N242" s="106"/>
      <c r="O242" s="106"/>
      <c r="P242" s="106"/>
      <c r="Q242" s="106"/>
      <c r="R242" s="106"/>
      <c r="S242" s="106"/>
      <c r="T242" s="106"/>
      <c r="U242" s="106"/>
      <c r="V242" s="106"/>
      <c r="W242" s="106"/>
      <c r="X242" s="106"/>
      <c r="Y242" s="106"/>
      <c r="Z242" s="106"/>
      <c r="AA242" s="106"/>
      <c r="AB242" s="106"/>
      <c r="AC242" s="106"/>
      <c r="AD242" s="106"/>
      <c r="AE242" s="106"/>
      <c r="AF242" s="106"/>
      <c r="AG242" s="106"/>
      <c r="AH242" s="106"/>
      <c r="AI242" s="106"/>
      <c r="AJ242" s="106"/>
      <c r="AK242" s="106"/>
      <c r="AL242" s="106"/>
      <c r="AM242" s="106"/>
      <c r="AN242" s="106"/>
      <c r="AO242" s="106"/>
      <c r="AP242" s="106"/>
      <c r="AQ242" s="106"/>
      <c r="AR242" s="106"/>
      <c r="AS242" s="106"/>
      <c r="AT242" s="106"/>
      <c r="AU242" s="106"/>
      <c r="AV242" s="106"/>
      <c r="AW242" s="106"/>
      <c r="AX242" s="106"/>
      <c r="AY242" s="106"/>
      <c r="AZ242" s="106"/>
      <c r="BA242" s="106"/>
      <c r="BB242" s="106"/>
      <c r="BC242" s="106"/>
      <c r="BD242" s="106"/>
      <c r="BE242" s="106"/>
      <c r="BF242" s="106"/>
      <c r="BG242" s="106"/>
      <c r="BH242" s="106"/>
      <c r="BI242" s="106"/>
      <c r="BJ242" s="106"/>
      <c r="BK242" s="106"/>
      <c r="BL242" s="106"/>
      <c r="BM242" s="106"/>
      <c r="BN242" s="106"/>
      <c r="BO242" s="106"/>
      <c r="BP242" s="106"/>
      <c r="BQ242" s="106"/>
      <c r="BR242" s="106"/>
      <c r="BS242" s="106"/>
      <c r="BT242" s="106"/>
      <c r="BU242" s="106"/>
      <c r="BV242" s="106"/>
      <c r="BW242" s="106"/>
      <c r="BX242" s="106"/>
      <c r="BY242" s="106"/>
      <c r="BZ242" s="106"/>
      <c r="CA242" s="106"/>
      <c r="CB242" s="106"/>
      <c r="CC242" s="106"/>
      <c r="CD242" s="106"/>
      <c r="CE242" s="106"/>
      <c r="CF242" s="106"/>
      <c r="CG242" s="106"/>
      <c r="CH242" s="106"/>
      <c r="CI242" s="106"/>
      <c r="CJ242" s="106"/>
      <c r="CK242" s="106"/>
      <c r="CL242" s="106"/>
      <c r="CM242" s="106"/>
      <c r="CN242" s="106"/>
      <c r="CO242" s="106"/>
      <c r="CP242" s="106"/>
      <c r="CQ242" s="106"/>
      <c r="CR242" s="106"/>
      <c r="CS242" s="106"/>
      <c r="CT242" s="106"/>
      <c r="CU242" s="106"/>
      <c r="CV242" s="106"/>
      <c r="CW242" s="106"/>
      <c r="CX242" s="106"/>
      <c r="CY242" s="106"/>
      <c r="CZ242" s="106"/>
      <c r="DA242" s="106"/>
      <c r="DB242" s="106"/>
      <c r="DC242" s="106"/>
      <c r="DD242" s="106"/>
      <c r="DE242" s="106"/>
      <c r="DF242" s="106"/>
      <c r="DG242" s="106"/>
      <c r="DH242" s="106"/>
      <c r="DI242" s="106"/>
      <c r="DJ242" s="106"/>
      <c r="DK242" s="106"/>
      <c r="DL242" s="106"/>
      <c r="DM242" s="106"/>
      <c r="DN242" s="106"/>
      <c r="DO242" s="106"/>
      <c r="DP242" s="106"/>
      <c r="DQ242" s="106"/>
      <c r="DR242" s="106"/>
      <c r="DS242" s="106"/>
      <c r="DT242" s="106"/>
      <c r="DU242" s="106"/>
      <c r="DV242" s="106"/>
      <c r="DW242" s="106"/>
      <c r="DX242" s="106"/>
      <c r="DY242" s="106"/>
      <c r="DZ242" s="106"/>
      <c r="EA242" s="106"/>
      <c r="EB242" s="106"/>
      <c r="EC242" s="106"/>
      <c r="ED242" s="106"/>
      <c r="EE242" s="106"/>
      <c r="EF242" s="106"/>
      <c r="EG242" s="106"/>
      <c r="EH242" s="106"/>
      <c r="EI242" s="106"/>
      <c r="EJ242" s="106"/>
      <c r="EK242" s="106"/>
      <c r="EL242" s="106"/>
      <c r="EM242" s="106"/>
      <c r="EN242" s="106"/>
      <c r="EO242" s="106"/>
      <c r="EP242" s="106"/>
      <c r="EQ242" s="106"/>
      <c r="ER242" s="106"/>
      <c r="ES242" s="106"/>
      <c r="ET242" s="106"/>
      <c r="EU242" s="106"/>
      <c r="EV242" s="106"/>
      <c r="EW242" s="106"/>
      <c r="EX242" s="106"/>
      <c r="EY242" s="106"/>
      <c r="EZ242" s="106"/>
      <c r="FA242" s="106"/>
      <c r="FB242" s="106"/>
      <c r="FC242" s="106"/>
      <c r="FD242" s="106"/>
      <c r="FE242" s="106"/>
      <c r="FF242" s="106"/>
      <c r="FG242" s="106"/>
      <c r="FH242" s="106"/>
      <c r="FI242" s="106"/>
      <c r="FJ242" s="106"/>
      <c r="FK242" s="106"/>
      <c r="FL242" s="106"/>
      <c r="FM242" s="106"/>
      <c r="FN242" s="106"/>
      <c r="FO242" s="106"/>
      <c r="FP242" s="106"/>
      <c r="FQ242" s="106"/>
    </row>
    <row r="243" spans="2:173" x14ac:dyDescent="0.2">
      <c r="B243" s="106"/>
      <c r="C243" s="106"/>
      <c r="D243" s="106"/>
      <c r="E243" s="106"/>
      <c r="F243" s="106"/>
      <c r="G243" s="106"/>
      <c r="H243" s="106"/>
      <c r="I243" s="106"/>
      <c r="J243" s="106"/>
      <c r="K243" s="106"/>
      <c r="L243" s="106"/>
      <c r="M243" s="106"/>
      <c r="N243" s="106"/>
      <c r="O243" s="106"/>
      <c r="P243" s="106"/>
      <c r="Q243" s="106"/>
      <c r="R243" s="106"/>
      <c r="S243" s="106"/>
      <c r="T243" s="106"/>
      <c r="U243" s="106"/>
      <c r="V243" s="106"/>
      <c r="W243" s="106"/>
      <c r="X243" s="106"/>
      <c r="Y243" s="106"/>
      <c r="Z243" s="106"/>
      <c r="AA243" s="106"/>
      <c r="AB243" s="106"/>
      <c r="AC243" s="106"/>
      <c r="AD243" s="106"/>
      <c r="AE243" s="106"/>
      <c r="AF243" s="106"/>
      <c r="AG243" s="106"/>
      <c r="AH243" s="106"/>
      <c r="AI243" s="106"/>
      <c r="AJ243" s="106"/>
      <c r="AK243" s="106"/>
      <c r="AL243" s="106"/>
      <c r="AM243" s="106"/>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6"/>
      <c r="BJ243" s="106"/>
      <c r="BK243" s="106"/>
      <c r="BL243" s="106"/>
      <c r="BM243" s="106"/>
      <c r="BN243" s="106"/>
      <c r="BO243" s="106"/>
      <c r="BP243" s="106"/>
      <c r="BQ243" s="106"/>
      <c r="BR243" s="106"/>
      <c r="BS243" s="106"/>
      <c r="BT243" s="106"/>
      <c r="BU243" s="106"/>
      <c r="BV243" s="106"/>
      <c r="BW243" s="106"/>
      <c r="BX243" s="106"/>
      <c r="BY243" s="106"/>
      <c r="BZ243" s="106"/>
      <c r="CA243" s="106"/>
      <c r="CB243" s="106"/>
      <c r="CC243" s="106"/>
      <c r="CD243" s="106"/>
      <c r="CE243" s="106"/>
      <c r="CF243" s="106"/>
      <c r="CG243" s="106"/>
      <c r="CH243" s="106"/>
      <c r="CI243" s="106"/>
      <c r="CJ243" s="106"/>
      <c r="CK243" s="106"/>
      <c r="CL243" s="106"/>
      <c r="CM243" s="106"/>
      <c r="CN243" s="106"/>
      <c r="CO243" s="106"/>
      <c r="CP243" s="106"/>
      <c r="CQ243" s="106"/>
      <c r="CR243" s="106"/>
      <c r="CS243" s="106"/>
      <c r="CT243" s="106"/>
      <c r="CU243" s="106"/>
      <c r="CV243" s="106"/>
      <c r="CW243" s="106"/>
      <c r="CX243" s="106"/>
      <c r="CY243" s="106"/>
      <c r="CZ243" s="106"/>
      <c r="DA243" s="106"/>
      <c r="DB243" s="106"/>
      <c r="DC243" s="106"/>
      <c r="DD243" s="106"/>
      <c r="DE243" s="106"/>
      <c r="DF243" s="106"/>
      <c r="DG243" s="106"/>
      <c r="DH243" s="106"/>
      <c r="DI243" s="106"/>
      <c r="DJ243" s="106"/>
      <c r="DK243" s="106"/>
      <c r="DL243" s="106"/>
      <c r="DM243" s="106"/>
      <c r="DN243" s="106"/>
      <c r="DO243" s="106"/>
      <c r="DP243" s="106"/>
      <c r="DQ243" s="106"/>
      <c r="DR243" s="106"/>
      <c r="DS243" s="106"/>
      <c r="DT243" s="106"/>
      <c r="DU243" s="106"/>
      <c r="DV243" s="106"/>
      <c r="DW243" s="106"/>
      <c r="DX243" s="106"/>
      <c r="DY243" s="106"/>
      <c r="DZ243" s="106"/>
      <c r="EA243" s="106"/>
      <c r="EB243" s="106"/>
      <c r="EC243" s="106"/>
      <c r="ED243" s="106"/>
      <c r="EE243" s="106"/>
      <c r="EF243" s="106"/>
      <c r="EG243" s="106"/>
      <c r="EH243" s="106"/>
      <c r="EI243" s="106"/>
      <c r="EJ243" s="106"/>
      <c r="EK243" s="106"/>
      <c r="EL243" s="106"/>
      <c r="EM243" s="106"/>
      <c r="EN243" s="106"/>
      <c r="EO243" s="106"/>
      <c r="EP243" s="106"/>
      <c r="EQ243" s="106"/>
      <c r="ER243" s="106"/>
      <c r="ES243" s="106"/>
      <c r="ET243" s="106"/>
      <c r="EU243" s="106"/>
      <c r="EV243" s="106"/>
      <c r="EW243" s="106"/>
      <c r="EX243" s="106"/>
      <c r="EY243" s="106"/>
      <c r="EZ243" s="106"/>
      <c r="FA243" s="106"/>
      <c r="FB243" s="106"/>
      <c r="FC243" s="106"/>
      <c r="FD243" s="106"/>
      <c r="FE243" s="106"/>
      <c r="FF243" s="106"/>
      <c r="FG243" s="106"/>
      <c r="FH243" s="106"/>
      <c r="FI243" s="106"/>
      <c r="FJ243" s="106"/>
      <c r="FK243" s="106"/>
      <c r="FL243" s="106"/>
      <c r="FM243" s="106"/>
      <c r="FN243" s="106"/>
      <c r="FO243" s="106"/>
      <c r="FP243" s="106"/>
      <c r="FQ243" s="106"/>
    </row>
    <row r="244" spans="2:173" x14ac:dyDescent="0.2">
      <c r="B244" s="106"/>
      <c r="C244" s="106"/>
      <c r="D244" s="106"/>
      <c r="E244" s="106"/>
      <c r="F244" s="106"/>
      <c r="G244" s="106"/>
      <c r="H244" s="106"/>
      <c r="I244" s="106"/>
      <c r="J244" s="106"/>
      <c r="K244" s="106"/>
      <c r="L244" s="106"/>
      <c r="M244" s="106"/>
      <c r="N244" s="106"/>
      <c r="O244" s="106"/>
      <c r="P244" s="106"/>
      <c r="Q244" s="106"/>
      <c r="R244" s="106"/>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6"/>
      <c r="BC244" s="106"/>
      <c r="BD244" s="106"/>
      <c r="BE244" s="106"/>
      <c r="BF244" s="106"/>
      <c r="BG244" s="106"/>
      <c r="BH244" s="106"/>
      <c r="BI244" s="106"/>
      <c r="BJ244" s="106"/>
      <c r="BK244" s="106"/>
      <c r="BL244" s="106"/>
      <c r="BM244" s="106"/>
      <c r="BN244" s="106"/>
      <c r="BO244" s="106"/>
      <c r="BP244" s="106"/>
      <c r="BQ244" s="106"/>
      <c r="BR244" s="106"/>
      <c r="BS244" s="106"/>
      <c r="BT244" s="106"/>
      <c r="BU244" s="106"/>
      <c r="BV244" s="106"/>
      <c r="BW244" s="106"/>
      <c r="BX244" s="106"/>
      <c r="BY244" s="106"/>
      <c r="BZ244" s="106"/>
      <c r="CA244" s="106"/>
      <c r="CB244" s="106"/>
      <c r="CC244" s="106"/>
      <c r="CD244" s="106"/>
      <c r="CE244" s="106"/>
      <c r="CF244" s="106"/>
      <c r="CG244" s="106"/>
      <c r="CH244" s="106"/>
      <c r="CI244" s="106"/>
      <c r="CJ244" s="106"/>
      <c r="CK244" s="106"/>
      <c r="CL244" s="106"/>
      <c r="CM244" s="106"/>
      <c r="CN244" s="106"/>
      <c r="CO244" s="106"/>
      <c r="CP244" s="106"/>
      <c r="CQ244" s="106"/>
      <c r="CR244" s="106"/>
      <c r="CS244" s="106"/>
      <c r="CT244" s="106"/>
      <c r="CU244" s="106"/>
      <c r="CV244" s="106"/>
      <c r="CW244" s="106"/>
      <c r="CX244" s="106"/>
      <c r="CY244" s="106"/>
      <c r="CZ244" s="106"/>
      <c r="DA244" s="106"/>
      <c r="DB244" s="106"/>
      <c r="DC244" s="106"/>
      <c r="DD244" s="106"/>
      <c r="DE244" s="106"/>
      <c r="DF244" s="106"/>
      <c r="DG244" s="106"/>
      <c r="DH244" s="106"/>
      <c r="DI244" s="106"/>
      <c r="DJ244" s="106"/>
      <c r="DK244" s="106"/>
      <c r="DL244" s="106"/>
      <c r="DM244" s="106"/>
      <c r="DN244" s="106"/>
      <c r="DO244" s="106"/>
      <c r="DP244" s="106"/>
      <c r="DQ244" s="106"/>
      <c r="DR244" s="106"/>
      <c r="DS244" s="106"/>
      <c r="DT244" s="106"/>
      <c r="DU244" s="106"/>
      <c r="DV244" s="106"/>
      <c r="DW244" s="106"/>
      <c r="DX244" s="106"/>
      <c r="DY244" s="106"/>
      <c r="DZ244" s="106"/>
      <c r="EA244" s="106"/>
      <c r="EB244" s="106"/>
      <c r="EC244" s="106"/>
      <c r="ED244" s="106"/>
      <c r="EE244" s="106"/>
      <c r="EF244" s="106"/>
      <c r="EG244" s="106"/>
      <c r="EH244" s="106"/>
      <c r="EI244" s="106"/>
      <c r="EJ244" s="106"/>
      <c r="EK244" s="106"/>
      <c r="EL244" s="106"/>
      <c r="EM244" s="106"/>
      <c r="EN244" s="106"/>
      <c r="EO244" s="106"/>
      <c r="EP244" s="106"/>
      <c r="EQ244" s="106"/>
      <c r="ER244" s="106"/>
      <c r="ES244" s="106"/>
      <c r="ET244" s="106"/>
      <c r="EU244" s="106"/>
      <c r="EV244" s="106"/>
      <c r="EW244" s="106"/>
      <c r="EX244" s="106"/>
      <c r="EY244" s="106"/>
      <c r="EZ244" s="106"/>
      <c r="FA244" s="106"/>
      <c r="FB244" s="106"/>
      <c r="FC244" s="106"/>
      <c r="FD244" s="106"/>
      <c r="FE244" s="106"/>
      <c r="FF244" s="106"/>
      <c r="FG244" s="106"/>
      <c r="FH244" s="106"/>
      <c r="FI244" s="106"/>
      <c r="FJ244" s="106"/>
      <c r="FK244" s="106"/>
      <c r="FL244" s="106"/>
      <c r="FM244" s="106"/>
      <c r="FN244" s="106"/>
      <c r="FO244" s="106"/>
      <c r="FP244" s="106"/>
      <c r="FQ244" s="106"/>
    </row>
    <row r="245" spans="2:173" x14ac:dyDescent="0.2">
      <c r="B245" s="106"/>
      <c r="C245" s="106"/>
      <c r="D245" s="106"/>
      <c r="E245" s="106"/>
      <c r="F245" s="106"/>
      <c r="G245" s="106"/>
      <c r="H245" s="106"/>
      <c r="I245" s="106"/>
      <c r="J245" s="106"/>
      <c r="K245" s="106"/>
      <c r="L245" s="106"/>
      <c r="M245" s="106"/>
      <c r="N245" s="106"/>
      <c r="O245" s="106"/>
      <c r="P245" s="106"/>
      <c r="Q245" s="106"/>
      <c r="R245" s="106"/>
      <c r="S245" s="106"/>
      <c r="T245" s="106"/>
      <c r="U245" s="106"/>
      <c r="V245" s="106"/>
      <c r="W245" s="106"/>
      <c r="X245" s="106"/>
      <c r="Y245" s="106"/>
      <c r="Z245" s="106"/>
      <c r="AA245" s="106"/>
      <c r="AB245" s="106"/>
      <c r="AC245" s="106"/>
      <c r="AD245" s="106"/>
      <c r="AE245" s="106"/>
      <c r="AF245" s="106"/>
      <c r="AG245" s="106"/>
      <c r="AH245" s="106"/>
      <c r="AI245" s="106"/>
      <c r="AJ245" s="106"/>
      <c r="AK245" s="106"/>
      <c r="AL245" s="106"/>
      <c r="AM245" s="106"/>
      <c r="AN245" s="106"/>
      <c r="AO245" s="106"/>
      <c r="AP245" s="106"/>
      <c r="AQ245" s="106"/>
      <c r="AR245" s="106"/>
      <c r="AS245" s="106"/>
      <c r="AT245" s="106"/>
      <c r="AU245" s="106"/>
      <c r="AV245" s="106"/>
      <c r="AW245" s="106"/>
      <c r="AX245" s="106"/>
      <c r="AY245" s="106"/>
      <c r="AZ245" s="106"/>
      <c r="BA245" s="106"/>
      <c r="BB245" s="106"/>
      <c r="BC245" s="106"/>
      <c r="BD245" s="106"/>
      <c r="BE245" s="106"/>
      <c r="BF245" s="106"/>
      <c r="BG245" s="106"/>
      <c r="BH245" s="106"/>
      <c r="BI245" s="106"/>
      <c r="BJ245" s="106"/>
      <c r="BK245" s="106"/>
      <c r="BL245" s="106"/>
      <c r="BM245" s="106"/>
      <c r="BN245" s="106"/>
      <c r="BO245" s="106"/>
      <c r="BP245" s="106"/>
      <c r="BQ245" s="106"/>
      <c r="BR245" s="106"/>
      <c r="BS245" s="106"/>
      <c r="BT245" s="106"/>
      <c r="BU245" s="106"/>
      <c r="BV245" s="106"/>
      <c r="BW245" s="106"/>
      <c r="BX245" s="106"/>
      <c r="BY245" s="106"/>
      <c r="BZ245" s="106"/>
      <c r="CA245" s="106"/>
      <c r="CB245" s="106"/>
      <c r="CC245" s="106"/>
      <c r="CD245" s="106"/>
      <c r="CE245" s="106"/>
      <c r="CF245" s="106"/>
      <c r="CG245" s="106"/>
      <c r="CH245" s="106"/>
      <c r="CI245" s="106"/>
      <c r="CJ245" s="106"/>
      <c r="CK245" s="106"/>
      <c r="CL245" s="106"/>
      <c r="CM245" s="106"/>
      <c r="CN245" s="106"/>
      <c r="CO245" s="106"/>
      <c r="CP245" s="106"/>
      <c r="CQ245" s="106"/>
      <c r="CR245" s="106"/>
      <c r="CS245" s="106"/>
      <c r="CT245" s="106"/>
      <c r="CU245" s="106"/>
      <c r="CV245" s="106"/>
      <c r="CW245" s="106"/>
      <c r="CX245" s="106"/>
      <c r="CY245" s="106"/>
      <c r="CZ245" s="106"/>
      <c r="DA245" s="106"/>
      <c r="DB245" s="106"/>
      <c r="DC245" s="106"/>
      <c r="DD245" s="106"/>
      <c r="DE245" s="106"/>
      <c r="DF245" s="106"/>
      <c r="DG245" s="106"/>
      <c r="DH245" s="106"/>
      <c r="DI245" s="106"/>
      <c r="DJ245" s="106"/>
      <c r="DK245" s="106"/>
      <c r="DL245" s="106"/>
      <c r="DM245" s="106"/>
      <c r="DN245" s="106"/>
      <c r="DO245" s="106"/>
      <c r="DP245" s="106"/>
      <c r="DQ245" s="106"/>
      <c r="DR245" s="106"/>
      <c r="DS245" s="106"/>
      <c r="DT245" s="106"/>
      <c r="DU245" s="106"/>
      <c r="DV245" s="106"/>
      <c r="DW245" s="106"/>
      <c r="DX245" s="106"/>
      <c r="DY245" s="106"/>
      <c r="DZ245" s="106"/>
      <c r="EA245" s="106"/>
      <c r="EB245" s="106"/>
      <c r="EC245" s="106"/>
      <c r="ED245" s="106"/>
      <c r="EE245" s="106"/>
      <c r="EF245" s="106"/>
      <c r="EG245" s="106"/>
      <c r="EH245" s="106"/>
      <c r="EI245" s="106"/>
      <c r="EJ245" s="106"/>
      <c r="EK245" s="106"/>
      <c r="EL245" s="106"/>
      <c r="EM245" s="106"/>
      <c r="EN245" s="106"/>
      <c r="EO245" s="106"/>
      <c r="EP245" s="106"/>
      <c r="EQ245" s="106"/>
      <c r="ER245" s="106"/>
      <c r="ES245" s="106"/>
      <c r="ET245" s="106"/>
      <c r="EU245" s="106"/>
      <c r="EV245" s="106"/>
      <c r="EW245" s="106"/>
      <c r="EX245" s="106"/>
      <c r="EY245" s="106"/>
      <c r="EZ245" s="106"/>
      <c r="FA245" s="106"/>
      <c r="FB245" s="106"/>
      <c r="FC245" s="106"/>
      <c r="FD245" s="106"/>
      <c r="FE245" s="106"/>
      <c r="FF245" s="106"/>
      <c r="FG245" s="106"/>
      <c r="FH245" s="106"/>
      <c r="FI245" s="106"/>
      <c r="FJ245" s="106"/>
      <c r="FK245" s="106"/>
      <c r="FL245" s="106"/>
      <c r="FM245" s="106"/>
      <c r="FN245" s="106"/>
      <c r="FO245" s="106"/>
      <c r="FP245" s="106"/>
      <c r="FQ245" s="106"/>
    </row>
    <row r="246" spans="2:173" x14ac:dyDescent="0.2">
      <c r="B246" s="106"/>
      <c r="C246" s="106"/>
      <c r="D246" s="106"/>
      <c r="E246" s="106"/>
      <c r="F246" s="106"/>
      <c r="G246" s="106"/>
      <c r="H246" s="106"/>
      <c r="I246" s="106"/>
      <c r="J246" s="106"/>
      <c r="K246" s="106"/>
      <c r="L246" s="106"/>
      <c r="M246" s="106"/>
      <c r="N246" s="106"/>
      <c r="O246" s="106"/>
      <c r="P246" s="106"/>
      <c r="Q246" s="106"/>
      <c r="R246" s="106"/>
      <c r="S246" s="106"/>
      <c r="T246" s="106"/>
      <c r="U246" s="106"/>
      <c r="V246" s="106"/>
      <c r="W246" s="106"/>
      <c r="X246" s="106"/>
      <c r="Y246" s="106"/>
      <c r="Z246" s="106"/>
      <c r="AA246" s="106"/>
      <c r="AB246" s="106"/>
      <c r="AC246" s="106"/>
      <c r="AD246" s="106"/>
      <c r="AE246" s="106"/>
      <c r="AF246" s="106"/>
      <c r="AG246" s="106"/>
      <c r="AH246" s="106"/>
      <c r="AI246" s="106"/>
      <c r="AJ246" s="106"/>
      <c r="AK246" s="106"/>
      <c r="AL246" s="106"/>
      <c r="AM246" s="106"/>
      <c r="AN246" s="106"/>
      <c r="AO246" s="106"/>
      <c r="AP246" s="106"/>
      <c r="AQ246" s="106"/>
      <c r="AR246" s="106"/>
      <c r="AS246" s="106"/>
      <c r="AT246" s="106"/>
      <c r="AU246" s="106"/>
      <c r="AV246" s="106"/>
      <c r="AW246" s="106"/>
      <c r="AX246" s="106"/>
      <c r="AY246" s="106"/>
      <c r="AZ246" s="106"/>
      <c r="BA246" s="106"/>
      <c r="BB246" s="106"/>
      <c r="BC246" s="106"/>
      <c r="BD246" s="106"/>
      <c r="BE246" s="106"/>
      <c r="BF246" s="106"/>
      <c r="BG246" s="106"/>
      <c r="BH246" s="106"/>
      <c r="BI246" s="106"/>
      <c r="BJ246" s="106"/>
      <c r="BK246" s="106"/>
      <c r="BL246" s="106"/>
      <c r="BM246" s="106"/>
      <c r="BN246" s="106"/>
      <c r="BO246" s="106"/>
      <c r="BP246" s="106"/>
      <c r="BQ246" s="106"/>
      <c r="BR246" s="106"/>
      <c r="BS246" s="106"/>
      <c r="BT246" s="106"/>
      <c r="BU246" s="106"/>
      <c r="BV246" s="106"/>
      <c r="BW246" s="106"/>
      <c r="BX246" s="106"/>
      <c r="BY246" s="106"/>
      <c r="BZ246" s="106"/>
      <c r="CA246" s="106"/>
      <c r="CB246" s="106"/>
      <c r="CC246" s="106"/>
      <c r="CD246" s="106"/>
      <c r="CE246" s="106"/>
      <c r="CF246" s="106"/>
      <c r="CG246" s="106"/>
      <c r="CH246" s="106"/>
      <c r="CI246" s="106"/>
      <c r="CJ246" s="106"/>
      <c r="CK246" s="106"/>
      <c r="CL246" s="106"/>
      <c r="CM246" s="106"/>
      <c r="CN246" s="106"/>
      <c r="CO246" s="106"/>
      <c r="CP246" s="106"/>
      <c r="CQ246" s="106"/>
      <c r="CR246" s="106"/>
      <c r="CS246" s="106"/>
      <c r="CT246" s="106"/>
      <c r="CU246" s="106"/>
      <c r="CV246" s="106"/>
      <c r="CW246" s="106"/>
      <c r="CX246" s="106"/>
      <c r="CY246" s="106"/>
      <c r="CZ246" s="106"/>
      <c r="DA246" s="106"/>
      <c r="DB246" s="106"/>
      <c r="DC246" s="106"/>
      <c r="DD246" s="106"/>
      <c r="DE246" s="106"/>
      <c r="DF246" s="106"/>
      <c r="DG246" s="106"/>
      <c r="DH246" s="106"/>
      <c r="DI246" s="106"/>
      <c r="DJ246" s="106"/>
      <c r="DK246" s="106"/>
      <c r="DL246" s="106"/>
      <c r="DM246" s="106"/>
      <c r="DN246" s="106"/>
      <c r="DO246" s="106"/>
      <c r="DP246" s="106"/>
      <c r="DQ246" s="106"/>
      <c r="DR246" s="106"/>
      <c r="DS246" s="106"/>
      <c r="DT246" s="106"/>
      <c r="DU246" s="106"/>
      <c r="DV246" s="106"/>
      <c r="DW246" s="106"/>
      <c r="DX246" s="106"/>
      <c r="DY246" s="106"/>
      <c r="DZ246" s="106"/>
      <c r="EA246" s="106"/>
      <c r="EB246" s="106"/>
      <c r="EC246" s="106"/>
      <c r="ED246" s="106"/>
      <c r="EE246" s="106"/>
      <c r="EF246" s="106"/>
      <c r="EG246" s="106"/>
      <c r="EH246" s="106"/>
      <c r="EI246" s="106"/>
      <c r="EJ246" s="106"/>
      <c r="EK246" s="106"/>
      <c r="EL246" s="106"/>
      <c r="EM246" s="106"/>
      <c r="EN246" s="106"/>
      <c r="EO246" s="106"/>
      <c r="EP246" s="106"/>
      <c r="EQ246" s="106"/>
      <c r="ER246" s="106"/>
      <c r="ES246" s="106"/>
      <c r="ET246" s="106"/>
      <c r="EU246" s="106"/>
      <c r="EV246" s="106"/>
      <c r="EW246" s="106"/>
      <c r="EX246" s="106"/>
      <c r="EY246" s="106"/>
      <c r="EZ246" s="106"/>
      <c r="FA246" s="106"/>
      <c r="FB246" s="106"/>
      <c r="FC246" s="106"/>
      <c r="FD246" s="106"/>
      <c r="FE246" s="106"/>
      <c r="FF246" s="106"/>
      <c r="FG246" s="106"/>
      <c r="FH246" s="106"/>
      <c r="FI246" s="106"/>
      <c r="FJ246" s="106"/>
      <c r="FK246" s="106"/>
      <c r="FL246" s="106"/>
      <c r="FM246" s="106"/>
      <c r="FN246" s="106"/>
      <c r="FO246" s="106"/>
      <c r="FP246" s="106"/>
      <c r="FQ246" s="106"/>
    </row>
    <row r="247" spans="2:173" x14ac:dyDescent="0.2">
      <c r="B247" s="106"/>
      <c r="C247" s="106"/>
      <c r="D247" s="106"/>
      <c r="E247" s="106"/>
      <c r="F247" s="106"/>
      <c r="G247" s="106"/>
      <c r="H247" s="106"/>
      <c r="I247" s="106"/>
      <c r="J247" s="106"/>
      <c r="K247" s="106"/>
      <c r="L247" s="106"/>
      <c r="M247" s="106"/>
      <c r="N247" s="106"/>
      <c r="O247" s="106"/>
      <c r="P247" s="106"/>
      <c r="Q247" s="106"/>
      <c r="R247" s="106"/>
      <c r="S247" s="106"/>
      <c r="T247" s="106"/>
      <c r="U247" s="106"/>
      <c r="V247" s="106"/>
      <c r="W247" s="106"/>
      <c r="X247" s="106"/>
      <c r="Y247" s="106"/>
      <c r="Z247" s="106"/>
      <c r="AA247" s="106"/>
      <c r="AB247" s="106"/>
      <c r="AC247" s="106"/>
      <c r="AD247" s="106"/>
      <c r="AE247" s="106"/>
      <c r="AF247" s="106"/>
      <c r="AG247" s="106"/>
      <c r="AH247" s="106"/>
      <c r="AI247" s="106"/>
      <c r="AJ247" s="106"/>
      <c r="AK247" s="106"/>
      <c r="AL247" s="106"/>
      <c r="AM247" s="106"/>
      <c r="AN247" s="106"/>
      <c r="AO247" s="106"/>
      <c r="AP247" s="106"/>
      <c r="AQ247" s="106"/>
      <c r="AR247" s="106"/>
      <c r="AS247" s="106"/>
      <c r="AT247" s="106"/>
      <c r="AU247" s="106"/>
      <c r="AV247" s="106"/>
      <c r="AW247" s="106"/>
      <c r="AX247" s="106"/>
      <c r="AY247" s="106"/>
      <c r="AZ247" s="106"/>
      <c r="BA247" s="106"/>
      <c r="BB247" s="106"/>
      <c r="BC247" s="106"/>
      <c r="BD247" s="106"/>
      <c r="BE247" s="106"/>
      <c r="BF247" s="106"/>
      <c r="BG247" s="106"/>
      <c r="BH247" s="106"/>
      <c r="BI247" s="106"/>
      <c r="BJ247" s="106"/>
      <c r="BK247" s="106"/>
      <c r="BL247" s="106"/>
      <c r="BM247" s="106"/>
      <c r="BN247" s="106"/>
      <c r="BO247" s="106"/>
      <c r="BP247" s="106"/>
      <c r="BQ247" s="106"/>
      <c r="BR247" s="106"/>
      <c r="BS247" s="106"/>
      <c r="BT247" s="106"/>
      <c r="BU247" s="106"/>
      <c r="BV247" s="106"/>
      <c r="BW247" s="106"/>
      <c r="BX247" s="106"/>
      <c r="BY247" s="106"/>
      <c r="BZ247" s="106"/>
      <c r="CA247" s="106"/>
      <c r="CB247" s="106"/>
      <c r="CC247" s="106"/>
      <c r="CD247" s="106"/>
      <c r="CE247" s="106"/>
      <c r="CF247" s="106"/>
      <c r="CG247" s="106"/>
      <c r="CH247" s="106"/>
      <c r="CI247" s="106"/>
      <c r="CJ247" s="106"/>
      <c r="CK247" s="106"/>
      <c r="CL247" s="106"/>
      <c r="CM247" s="106"/>
      <c r="CN247" s="106"/>
      <c r="CO247" s="106"/>
      <c r="CP247" s="106"/>
      <c r="CQ247" s="106"/>
      <c r="CR247" s="106"/>
      <c r="CS247" s="106"/>
      <c r="CT247" s="106"/>
      <c r="CU247" s="106"/>
      <c r="CV247" s="106"/>
      <c r="CW247" s="106"/>
      <c r="CX247" s="106"/>
      <c r="CY247" s="106"/>
      <c r="CZ247" s="106"/>
      <c r="DA247" s="106"/>
      <c r="DB247" s="106"/>
      <c r="DC247" s="106"/>
      <c r="DD247" s="106"/>
      <c r="DE247" s="106"/>
      <c r="DF247" s="106"/>
      <c r="DG247" s="106"/>
      <c r="DH247" s="106"/>
      <c r="DI247" s="106"/>
      <c r="DJ247" s="106"/>
      <c r="DK247" s="106"/>
      <c r="DL247" s="106"/>
      <c r="DM247" s="106"/>
      <c r="DN247" s="106"/>
      <c r="DO247" s="106"/>
      <c r="DP247" s="106"/>
      <c r="DQ247" s="106"/>
      <c r="DR247" s="106"/>
      <c r="DS247" s="106"/>
      <c r="DT247" s="106"/>
      <c r="DU247" s="106"/>
      <c r="DV247" s="106"/>
      <c r="DW247" s="106"/>
      <c r="DX247" s="106"/>
      <c r="DY247" s="106"/>
      <c r="DZ247" s="106"/>
      <c r="EA247" s="106"/>
      <c r="EB247" s="106"/>
      <c r="EC247" s="106"/>
      <c r="ED247" s="106"/>
      <c r="EE247" s="106"/>
      <c r="EF247" s="106"/>
      <c r="EG247" s="106"/>
      <c r="EH247" s="106"/>
      <c r="EI247" s="106"/>
      <c r="EJ247" s="106"/>
      <c r="EK247" s="106"/>
      <c r="EL247" s="106"/>
      <c r="EM247" s="106"/>
      <c r="EN247" s="106"/>
      <c r="EO247" s="106"/>
      <c r="EP247" s="106"/>
      <c r="EQ247" s="106"/>
      <c r="ER247" s="106"/>
      <c r="ES247" s="106"/>
      <c r="ET247" s="106"/>
      <c r="EU247" s="106"/>
      <c r="EV247" s="106"/>
      <c r="EW247" s="106"/>
      <c r="EX247" s="106"/>
      <c r="EY247" s="106"/>
      <c r="EZ247" s="106"/>
      <c r="FA247" s="106"/>
      <c r="FB247" s="106"/>
      <c r="FC247" s="106"/>
      <c r="FD247" s="106"/>
      <c r="FE247" s="106"/>
      <c r="FF247" s="106"/>
      <c r="FG247" s="106"/>
      <c r="FH247" s="106"/>
      <c r="FI247" s="106"/>
      <c r="FJ247" s="106"/>
      <c r="FK247" s="106"/>
      <c r="FL247" s="106"/>
      <c r="FM247" s="106"/>
      <c r="FN247" s="106"/>
      <c r="FO247" s="106"/>
      <c r="FP247" s="106"/>
      <c r="FQ247" s="106"/>
    </row>
    <row r="248" spans="2:173" x14ac:dyDescent="0.2">
      <c r="B248" s="106"/>
      <c r="C248" s="106"/>
      <c r="D248" s="106"/>
      <c r="E248" s="106"/>
      <c r="F248" s="106"/>
      <c r="G248" s="106"/>
      <c r="H248" s="106"/>
      <c r="I248" s="106"/>
      <c r="J248" s="106"/>
      <c r="K248" s="106"/>
      <c r="L248" s="106"/>
      <c r="M248" s="106"/>
      <c r="N248" s="106"/>
      <c r="O248" s="106"/>
      <c r="P248" s="106"/>
      <c r="Q248" s="106"/>
      <c r="R248" s="106"/>
      <c r="S248" s="106"/>
      <c r="T248" s="106"/>
      <c r="U248" s="106"/>
      <c r="V248" s="106"/>
      <c r="W248" s="106"/>
      <c r="X248" s="106"/>
      <c r="Y248" s="106"/>
      <c r="Z248" s="106"/>
      <c r="AA248" s="106"/>
      <c r="AB248" s="106"/>
      <c r="AC248" s="106"/>
      <c r="AD248" s="106"/>
      <c r="AE248" s="106"/>
      <c r="AF248" s="106"/>
      <c r="AG248" s="106"/>
      <c r="AH248" s="106"/>
      <c r="AI248" s="106"/>
      <c r="AJ248" s="106"/>
      <c r="AK248" s="106"/>
      <c r="AL248" s="106"/>
      <c r="AM248" s="106"/>
      <c r="AN248" s="106"/>
      <c r="AO248" s="106"/>
      <c r="AP248" s="106"/>
      <c r="AQ248" s="106"/>
      <c r="AR248" s="106"/>
      <c r="AS248" s="106"/>
      <c r="AT248" s="106"/>
      <c r="AU248" s="106"/>
      <c r="AV248" s="106"/>
      <c r="AW248" s="106"/>
      <c r="AX248" s="106"/>
      <c r="AY248" s="106"/>
      <c r="AZ248" s="106"/>
      <c r="BA248" s="106"/>
      <c r="BB248" s="106"/>
      <c r="BC248" s="106"/>
      <c r="BD248" s="106"/>
      <c r="BE248" s="106"/>
      <c r="BF248" s="106"/>
      <c r="BG248" s="106"/>
      <c r="BH248" s="106"/>
      <c r="BI248" s="106"/>
      <c r="BJ248" s="106"/>
      <c r="BK248" s="106"/>
      <c r="BL248" s="106"/>
      <c r="BM248" s="106"/>
      <c r="BN248" s="106"/>
      <c r="BO248" s="106"/>
      <c r="BP248" s="106"/>
      <c r="BQ248" s="106"/>
      <c r="BR248" s="106"/>
      <c r="BS248" s="106"/>
      <c r="BT248" s="106"/>
      <c r="BU248" s="106"/>
      <c r="BV248" s="106"/>
      <c r="BW248" s="106"/>
      <c r="BX248" s="106"/>
      <c r="BY248" s="106"/>
      <c r="BZ248" s="106"/>
      <c r="CA248" s="106"/>
      <c r="CB248" s="106"/>
      <c r="CC248" s="106"/>
      <c r="CD248" s="106"/>
      <c r="CE248" s="106"/>
      <c r="CF248" s="106"/>
      <c r="CG248" s="106"/>
      <c r="CH248" s="106"/>
      <c r="CI248" s="106"/>
      <c r="CJ248" s="106"/>
      <c r="CK248" s="106"/>
      <c r="CL248" s="106"/>
      <c r="CM248" s="106"/>
      <c r="CN248" s="106"/>
      <c r="CO248" s="106"/>
      <c r="CP248" s="106"/>
      <c r="CQ248" s="106"/>
      <c r="CR248" s="106"/>
      <c r="CS248" s="106"/>
      <c r="CT248" s="106"/>
      <c r="CU248" s="106"/>
      <c r="CV248" s="106"/>
      <c r="CW248" s="106"/>
      <c r="CX248" s="106"/>
      <c r="CY248" s="106"/>
      <c r="CZ248" s="106"/>
      <c r="DA248" s="106"/>
      <c r="DB248" s="106"/>
      <c r="DC248" s="106"/>
      <c r="DD248" s="106"/>
      <c r="DE248" s="106"/>
      <c r="DF248" s="106"/>
      <c r="DG248" s="106"/>
      <c r="DH248" s="106"/>
      <c r="DI248" s="106"/>
      <c r="DJ248" s="106"/>
      <c r="DK248" s="106"/>
      <c r="DL248" s="106"/>
      <c r="DM248" s="106"/>
      <c r="DN248" s="106"/>
      <c r="DO248" s="106"/>
      <c r="DP248" s="106"/>
      <c r="DQ248" s="106"/>
      <c r="DR248" s="106"/>
      <c r="DS248" s="106"/>
      <c r="DT248" s="106"/>
      <c r="DU248" s="106"/>
      <c r="DV248" s="106"/>
      <c r="DW248" s="106"/>
      <c r="DX248" s="106"/>
      <c r="DY248" s="106"/>
      <c r="DZ248" s="106"/>
      <c r="EA248" s="106"/>
      <c r="EB248" s="106"/>
      <c r="EC248" s="106"/>
      <c r="ED248" s="106"/>
      <c r="EE248" s="106"/>
      <c r="EF248" s="106"/>
      <c r="EG248" s="106"/>
      <c r="EH248" s="106"/>
      <c r="EI248" s="106"/>
      <c r="EJ248" s="106"/>
      <c r="EK248" s="106"/>
      <c r="EL248" s="106"/>
      <c r="EM248" s="106"/>
      <c r="EN248" s="106"/>
      <c r="EO248" s="106"/>
      <c r="EP248" s="106"/>
      <c r="EQ248" s="106"/>
      <c r="ER248" s="106"/>
      <c r="ES248" s="106"/>
      <c r="ET248" s="106"/>
      <c r="EU248" s="106"/>
      <c r="EV248" s="106"/>
      <c r="EW248" s="106"/>
      <c r="EX248" s="106"/>
      <c r="EY248" s="106"/>
      <c r="EZ248" s="106"/>
      <c r="FA248" s="106"/>
      <c r="FB248" s="106"/>
      <c r="FC248" s="106"/>
      <c r="FD248" s="106"/>
      <c r="FE248" s="106"/>
      <c r="FF248" s="106"/>
      <c r="FG248" s="106"/>
      <c r="FH248" s="106"/>
      <c r="FI248" s="106"/>
      <c r="FJ248" s="106"/>
      <c r="FK248" s="106"/>
      <c r="FL248" s="106"/>
      <c r="FM248" s="106"/>
      <c r="FN248" s="106"/>
      <c r="FO248" s="106"/>
      <c r="FP248" s="106"/>
      <c r="FQ248" s="106"/>
    </row>
    <row r="249" spans="2:173" x14ac:dyDescent="0.2">
      <c r="B249" s="106"/>
      <c r="C249" s="106"/>
      <c r="D249" s="106"/>
      <c r="E249" s="106"/>
      <c r="F249" s="106"/>
      <c r="G249" s="106"/>
      <c r="H249" s="106"/>
      <c r="I249" s="106"/>
      <c r="J249" s="106"/>
      <c r="K249" s="106"/>
      <c r="L249" s="106"/>
      <c r="M249" s="106"/>
      <c r="N249" s="106"/>
      <c r="O249" s="106"/>
      <c r="P249" s="106"/>
      <c r="Q249" s="106"/>
      <c r="R249" s="106"/>
      <c r="S249" s="106"/>
      <c r="T249" s="106"/>
      <c r="U249" s="106"/>
      <c r="V249" s="106"/>
      <c r="W249" s="106"/>
      <c r="X249" s="106"/>
      <c r="Y249" s="106"/>
      <c r="Z249" s="106"/>
      <c r="AA249" s="106"/>
      <c r="AB249" s="106"/>
      <c r="AC249" s="106"/>
      <c r="AD249" s="106"/>
      <c r="AE249" s="106"/>
      <c r="AF249" s="106"/>
      <c r="AG249" s="106"/>
      <c r="AH249" s="106"/>
      <c r="AI249" s="106"/>
      <c r="AJ249" s="106"/>
      <c r="AK249" s="106"/>
      <c r="AL249" s="106"/>
      <c r="AM249" s="106"/>
      <c r="AN249" s="106"/>
      <c r="AO249" s="106"/>
      <c r="AP249" s="106"/>
      <c r="AQ249" s="106"/>
      <c r="AR249" s="106"/>
      <c r="AS249" s="106"/>
      <c r="AT249" s="106"/>
      <c r="AU249" s="106"/>
      <c r="AV249" s="106"/>
      <c r="AW249" s="106"/>
      <c r="AX249" s="106"/>
      <c r="AY249" s="106"/>
      <c r="AZ249" s="106"/>
      <c r="BA249" s="106"/>
      <c r="BB249" s="106"/>
      <c r="BC249" s="106"/>
      <c r="BD249" s="106"/>
      <c r="BE249" s="106"/>
      <c r="BF249" s="106"/>
      <c r="BG249" s="106"/>
      <c r="BH249" s="106"/>
      <c r="BI249" s="106"/>
      <c r="BJ249" s="106"/>
      <c r="BK249" s="106"/>
      <c r="BL249" s="106"/>
      <c r="BM249" s="106"/>
      <c r="BN249" s="106"/>
      <c r="BO249" s="106"/>
      <c r="BP249" s="106"/>
      <c r="BQ249" s="106"/>
      <c r="BR249" s="106"/>
      <c r="BS249" s="106"/>
      <c r="BT249" s="106"/>
      <c r="BU249" s="106"/>
      <c r="BV249" s="106"/>
      <c r="BW249" s="106"/>
      <c r="BX249" s="106"/>
      <c r="BY249" s="106"/>
      <c r="BZ249" s="106"/>
      <c r="CA249" s="106"/>
      <c r="CB249" s="106"/>
      <c r="CC249" s="106"/>
      <c r="CD249" s="106"/>
      <c r="CE249" s="106"/>
      <c r="CF249" s="106"/>
      <c r="CG249" s="106"/>
      <c r="CH249" s="106"/>
      <c r="CI249" s="106"/>
      <c r="CJ249" s="106"/>
      <c r="CK249" s="106"/>
      <c r="CL249" s="106"/>
      <c r="CM249" s="106"/>
      <c r="CN249" s="106"/>
      <c r="CO249" s="106"/>
      <c r="CP249" s="106"/>
      <c r="CQ249" s="106"/>
      <c r="CR249" s="106"/>
      <c r="CS249" s="106"/>
      <c r="CT249" s="106"/>
      <c r="CU249" s="106"/>
      <c r="CV249" s="106"/>
      <c r="CW249" s="106"/>
      <c r="CX249" s="106"/>
      <c r="CY249" s="106"/>
      <c r="CZ249" s="106"/>
      <c r="DA249" s="106"/>
      <c r="DB249" s="106"/>
      <c r="DC249" s="106"/>
      <c r="DD249" s="106"/>
      <c r="DE249" s="106"/>
      <c r="DF249" s="106"/>
      <c r="DG249" s="106"/>
      <c r="DH249" s="106"/>
      <c r="DI249" s="106"/>
      <c r="DJ249" s="106"/>
      <c r="DK249" s="106"/>
      <c r="DL249" s="106"/>
      <c r="DM249" s="106"/>
      <c r="DN249" s="106"/>
      <c r="DO249" s="106"/>
      <c r="DP249" s="106"/>
      <c r="DQ249" s="106"/>
      <c r="DR249" s="106"/>
      <c r="DS249" s="106"/>
      <c r="DT249" s="106"/>
      <c r="DU249" s="106"/>
      <c r="DV249" s="106"/>
      <c r="DW249" s="106"/>
      <c r="DX249" s="106"/>
      <c r="DY249" s="106"/>
      <c r="DZ249" s="106"/>
      <c r="EA249" s="106"/>
      <c r="EB249" s="106"/>
      <c r="EC249" s="106"/>
      <c r="ED249" s="106"/>
      <c r="EE249" s="106"/>
      <c r="EF249" s="106"/>
      <c r="EG249" s="106"/>
      <c r="EH249" s="106"/>
      <c r="EI249" s="106"/>
      <c r="EJ249" s="106"/>
      <c r="EK249" s="106"/>
      <c r="EL249" s="106"/>
      <c r="EM249" s="106"/>
      <c r="EN249" s="106"/>
      <c r="EO249" s="106"/>
      <c r="EP249" s="106"/>
      <c r="EQ249" s="106"/>
      <c r="ER249" s="106"/>
      <c r="ES249" s="106"/>
      <c r="ET249" s="106"/>
      <c r="EU249" s="106"/>
      <c r="EV249" s="106"/>
      <c r="EW249" s="106"/>
      <c r="EX249" s="106"/>
      <c r="EY249" s="106"/>
      <c r="EZ249" s="106"/>
      <c r="FA249" s="106"/>
      <c r="FB249" s="106"/>
      <c r="FC249" s="106"/>
      <c r="FD249" s="106"/>
      <c r="FE249" s="106"/>
      <c r="FF249" s="106"/>
      <c r="FG249" s="106"/>
      <c r="FH249" s="106"/>
      <c r="FI249" s="106"/>
      <c r="FJ249" s="106"/>
      <c r="FK249" s="106"/>
      <c r="FL249" s="106"/>
      <c r="FM249" s="106"/>
      <c r="FN249" s="106"/>
      <c r="FO249" s="106"/>
      <c r="FP249" s="106"/>
      <c r="FQ249" s="106"/>
    </row>
    <row r="250" spans="2:173" x14ac:dyDescent="0.2">
      <c r="B250" s="106"/>
      <c r="C250" s="106"/>
      <c r="D250" s="106"/>
      <c r="E250" s="106"/>
      <c r="F250" s="106"/>
      <c r="G250" s="106"/>
      <c r="H250" s="106"/>
      <c r="I250" s="106"/>
      <c r="J250" s="106"/>
      <c r="K250" s="106"/>
      <c r="L250" s="106"/>
      <c r="M250" s="106"/>
      <c r="N250" s="106"/>
      <c r="O250" s="106"/>
      <c r="P250" s="106"/>
      <c r="Q250" s="106"/>
      <c r="R250" s="106"/>
      <c r="S250" s="106"/>
      <c r="T250" s="106"/>
      <c r="U250" s="106"/>
      <c r="V250" s="106"/>
      <c r="W250" s="106"/>
      <c r="X250" s="106"/>
      <c r="Y250" s="106"/>
      <c r="Z250" s="106"/>
      <c r="AA250" s="106"/>
      <c r="AB250" s="106"/>
      <c r="AC250" s="106"/>
      <c r="AD250" s="106"/>
      <c r="AE250" s="106"/>
      <c r="AF250" s="106"/>
      <c r="AG250" s="106"/>
      <c r="AH250" s="106"/>
      <c r="AI250" s="106"/>
      <c r="AJ250" s="106"/>
      <c r="AK250" s="106"/>
      <c r="AL250" s="106"/>
      <c r="AM250" s="106"/>
      <c r="AN250" s="106"/>
      <c r="AO250" s="106"/>
      <c r="AP250" s="106"/>
      <c r="AQ250" s="106"/>
      <c r="AR250" s="106"/>
      <c r="AS250" s="106"/>
      <c r="AT250" s="106"/>
      <c r="AU250" s="106"/>
      <c r="AV250" s="106"/>
      <c r="AW250" s="106"/>
      <c r="AX250" s="106"/>
      <c r="AY250" s="106"/>
      <c r="AZ250" s="106"/>
      <c r="BA250" s="106"/>
      <c r="BB250" s="106"/>
      <c r="BC250" s="106"/>
      <c r="BD250" s="106"/>
      <c r="BE250" s="106"/>
      <c r="BF250" s="106"/>
      <c r="BG250" s="106"/>
      <c r="BH250" s="106"/>
      <c r="BI250" s="106"/>
      <c r="BJ250" s="106"/>
      <c r="BK250" s="106"/>
      <c r="BL250" s="106"/>
      <c r="BM250" s="106"/>
      <c r="BN250" s="106"/>
      <c r="BO250" s="106"/>
      <c r="BP250" s="106"/>
      <c r="BQ250" s="106"/>
      <c r="BR250" s="106"/>
      <c r="BS250" s="106"/>
      <c r="BT250" s="106"/>
      <c r="BU250" s="106"/>
      <c r="BV250" s="106"/>
      <c r="BW250" s="106"/>
      <c r="BX250" s="106"/>
      <c r="BY250" s="106"/>
      <c r="BZ250" s="106"/>
      <c r="CA250" s="106"/>
      <c r="CB250" s="106"/>
      <c r="CC250" s="106"/>
      <c r="CD250" s="106"/>
      <c r="CE250" s="106"/>
      <c r="CF250" s="106"/>
      <c r="CG250" s="106"/>
      <c r="CH250" s="106"/>
      <c r="CI250" s="106"/>
      <c r="CJ250" s="106"/>
      <c r="CK250" s="106"/>
      <c r="CL250" s="106"/>
      <c r="CM250" s="106"/>
      <c r="CN250" s="106"/>
      <c r="CO250" s="106"/>
      <c r="CP250" s="106"/>
      <c r="CQ250" s="106"/>
      <c r="CR250" s="106"/>
      <c r="CS250" s="106"/>
      <c r="CT250" s="106"/>
      <c r="CU250" s="106"/>
      <c r="CV250" s="106"/>
      <c r="CW250" s="106"/>
      <c r="CX250" s="106"/>
      <c r="CY250" s="106"/>
      <c r="CZ250" s="106"/>
      <c r="DA250" s="106"/>
      <c r="DB250" s="106"/>
      <c r="DC250" s="106"/>
      <c r="DD250" s="106"/>
      <c r="DE250" s="106"/>
      <c r="DF250" s="106"/>
      <c r="DG250" s="106"/>
      <c r="DH250" s="106"/>
      <c r="DI250" s="106"/>
      <c r="DJ250" s="106"/>
      <c r="DK250" s="106"/>
      <c r="DL250" s="106"/>
      <c r="DM250" s="106"/>
      <c r="DN250" s="106"/>
      <c r="DO250" s="106"/>
      <c r="DP250" s="106"/>
      <c r="DQ250" s="106"/>
      <c r="DR250" s="106"/>
      <c r="DS250" s="106"/>
      <c r="DT250" s="106"/>
      <c r="DU250" s="106"/>
      <c r="DV250" s="106"/>
      <c r="DW250" s="106"/>
      <c r="DX250" s="106"/>
      <c r="DY250" s="106"/>
      <c r="DZ250" s="106"/>
      <c r="EA250" s="106"/>
      <c r="EB250" s="106"/>
      <c r="EC250" s="106"/>
      <c r="ED250" s="106"/>
      <c r="EE250" s="106"/>
      <c r="EF250" s="106"/>
      <c r="EG250" s="106"/>
      <c r="EH250" s="106"/>
      <c r="EI250" s="106"/>
      <c r="EJ250" s="106"/>
      <c r="EK250" s="106"/>
      <c r="EL250" s="106"/>
      <c r="EM250" s="106"/>
      <c r="EN250" s="106"/>
      <c r="EO250" s="106"/>
      <c r="EP250" s="106"/>
      <c r="EQ250" s="106"/>
      <c r="ER250" s="106"/>
      <c r="ES250" s="106"/>
      <c r="ET250" s="106"/>
      <c r="EU250" s="106"/>
      <c r="EV250" s="106"/>
      <c r="EW250" s="106"/>
      <c r="EX250" s="106"/>
      <c r="EY250" s="106"/>
      <c r="EZ250" s="106"/>
      <c r="FA250" s="106"/>
      <c r="FB250" s="106"/>
      <c r="FC250" s="106"/>
      <c r="FD250" s="106"/>
      <c r="FE250" s="106"/>
      <c r="FF250" s="106"/>
      <c r="FG250" s="106"/>
      <c r="FH250" s="106"/>
      <c r="FI250" s="106"/>
      <c r="FJ250" s="106"/>
      <c r="FK250" s="106"/>
      <c r="FL250" s="106"/>
      <c r="FM250" s="106"/>
      <c r="FN250" s="106"/>
      <c r="FO250" s="106"/>
      <c r="FP250" s="106"/>
      <c r="FQ250" s="106"/>
    </row>
    <row r="251" spans="2:173" x14ac:dyDescent="0.2">
      <c r="B251" s="106"/>
      <c r="C251" s="106"/>
      <c r="D251" s="106"/>
      <c r="E251" s="106"/>
      <c r="F251" s="106"/>
      <c r="G251" s="106"/>
      <c r="H251" s="106"/>
      <c r="I251" s="106"/>
      <c r="J251" s="106"/>
      <c r="K251" s="106"/>
      <c r="L251" s="106"/>
      <c r="M251" s="106"/>
      <c r="N251" s="106"/>
      <c r="O251" s="106"/>
      <c r="P251" s="106"/>
      <c r="Q251" s="106"/>
      <c r="R251" s="106"/>
      <c r="S251" s="106"/>
      <c r="T251" s="106"/>
      <c r="U251" s="106"/>
      <c r="V251" s="106"/>
      <c r="W251" s="106"/>
      <c r="X251" s="106"/>
      <c r="Y251" s="106"/>
      <c r="Z251" s="106"/>
      <c r="AA251" s="106"/>
      <c r="AB251" s="106"/>
      <c r="AC251" s="106"/>
      <c r="AD251" s="106"/>
      <c r="AE251" s="106"/>
      <c r="AF251" s="106"/>
      <c r="AG251" s="106"/>
      <c r="AH251" s="106"/>
      <c r="AI251" s="106"/>
      <c r="AJ251" s="106"/>
      <c r="AK251" s="106"/>
      <c r="AL251" s="106"/>
      <c r="AM251" s="106"/>
      <c r="AN251" s="106"/>
      <c r="AO251" s="106"/>
      <c r="AP251" s="106"/>
      <c r="AQ251" s="106"/>
      <c r="AR251" s="106"/>
      <c r="AS251" s="106"/>
      <c r="AT251" s="106"/>
      <c r="AU251" s="106"/>
      <c r="AV251" s="106"/>
      <c r="AW251" s="106"/>
      <c r="AX251" s="106"/>
      <c r="AY251" s="106"/>
      <c r="AZ251" s="106"/>
      <c r="BA251" s="106"/>
      <c r="BB251" s="106"/>
      <c r="BC251" s="106"/>
      <c r="BD251" s="106"/>
      <c r="BE251" s="106"/>
      <c r="BF251" s="106"/>
      <c r="BG251" s="106"/>
      <c r="BH251" s="106"/>
      <c r="BI251" s="106"/>
      <c r="BJ251" s="106"/>
      <c r="BK251" s="106"/>
      <c r="BL251" s="106"/>
      <c r="BM251" s="106"/>
      <c r="BN251" s="106"/>
      <c r="BO251" s="106"/>
      <c r="BP251" s="106"/>
      <c r="BQ251" s="106"/>
      <c r="BR251" s="106"/>
      <c r="BS251" s="106"/>
      <c r="BT251" s="106"/>
      <c r="BU251" s="106"/>
      <c r="BV251" s="106"/>
      <c r="BW251" s="106"/>
      <c r="BX251" s="106"/>
      <c r="BY251" s="106"/>
      <c r="BZ251" s="106"/>
      <c r="CA251" s="106"/>
      <c r="CB251" s="106"/>
      <c r="CC251" s="106"/>
      <c r="CD251" s="106"/>
      <c r="CE251" s="106"/>
      <c r="CF251" s="106"/>
      <c r="CG251" s="106"/>
      <c r="CH251" s="106"/>
      <c r="CI251" s="106"/>
      <c r="CJ251" s="106"/>
      <c r="CK251" s="106"/>
      <c r="CL251" s="106"/>
      <c r="CM251" s="106"/>
      <c r="CN251" s="106"/>
      <c r="CO251" s="106"/>
      <c r="CP251" s="106"/>
      <c r="CQ251" s="106"/>
      <c r="CR251" s="106"/>
      <c r="CS251" s="106"/>
      <c r="CT251" s="106"/>
      <c r="CU251" s="106"/>
      <c r="CV251" s="106"/>
      <c r="CW251" s="106"/>
      <c r="CX251" s="106"/>
      <c r="CY251" s="106"/>
      <c r="CZ251" s="106"/>
      <c r="DA251" s="106"/>
      <c r="DB251" s="106"/>
      <c r="DC251" s="106"/>
      <c r="DD251" s="106"/>
      <c r="DE251" s="106"/>
      <c r="DF251" s="106"/>
      <c r="DG251" s="106"/>
      <c r="DH251" s="106"/>
      <c r="DI251" s="106"/>
      <c r="DJ251" s="106"/>
      <c r="DK251" s="106"/>
      <c r="DL251" s="106"/>
      <c r="DM251" s="106"/>
      <c r="DN251" s="106"/>
      <c r="DO251" s="106"/>
      <c r="DP251" s="106"/>
      <c r="DQ251" s="106"/>
      <c r="DR251" s="106"/>
      <c r="DS251" s="106"/>
      <c r="DT251" s="106"/>
      <c r="DU251" s="106"/>
      <c r="DV251" s="106"/>
      <c r="DW251" s="106"/>
      <c r="DX251" s="106"/>
      <c r="DY251" s="106"/>
      <c r="DZ251" s="106"/>
      <c r="EA251" s="106"/>
      <c r="EB251" s="106"/>
      <c r="EC251" s="106"/>
      <c r="ED251" s="106"/>
      <c r="EE251" s="106"/>
      <c r="EF251" s="106"/>
      <c r="EG251" s="106"/>
      <c r="EH251" s="106"/>
      <c r="EI251" s="106"/>
      <c r="EJ251" s="106"/>
      <c r="EK251" s="106"/>
      <c r="EL251" s="106"/>
      <c r="EM251" s="106"/>
      <c r="EN251" s="106"/>
      <c r="EO251" s="106"/>
      <c r="EP251" s="106"/>
      <c r="EQ251" s="106"/>
      <c r="ER251" s="106"/>
      <c r="ES251" s="106"/>
      <c r="ET251" s="106"/>
      <c r="EU251" s="106"/>
      <c r="EV251" s="106"/>
      <c r="EW251" s="106"/>
      <c r="EX251" s="106"/>
      <c r="EY251" s="106"/>
      <c r="EZ251" s="106"/>
      <c r="FA251" s="106"/>
      <c r="FB251" s="106"/>
      <c r="FC251" s="106"/>
      <c r="FD251" s="106"/>
      <c r="FE251" s="106"/>
      <c r="FF251" s="106"/>
      <c r="FG251" s="106"/>
      <c r="FH251" s="106"/>
      <c r="FI251" s="106"/>
      <c r="FJ251" s="106"/>
      <c r="FK251" s="106"/>
      <c r="FL251" s="106"/>
      <c r="FM251" s="106"/>
      <c r="FN251" s="106"/>
      <c r="FO251" s="106"/>
      <c r="FP251" s="106"/>
      <c r="FQ251" s="106"/>
    </row>
    <row r="252" spans="2:173" x14ac:dyDescent="0.2">
      <c r="B252" s="106"/>
      <c r="C252" s="106"/>
      <c r="D252" s="106"/>
      <c r="E252" s="106"/>
      <c r="F252" s="106"/>
      <c r="G252" s="106"/>
      <c r="H252" s="106"/>
      <c r="I252" s="106"/>
      <c r="J252" s="106"/>
      <c r="K252" s="106"/>
      <c r="L252" s="106"/>
      <c r="M252" s="106"/>
      <c r="N252" s="106"/>
      <c r="O252" s="106"/>
      <c r="P252" s="106"/>
      <c r="Q252" s="106"/>
      <c r="R252" s="106"/>
      <c r="S252" s="106"/>
      <c r="T252" s="106"/>
      <c r="U252" s="106"/>
      <c r="V252" s="106"/>
      <c r="W252" s="106"/>
      <c r="X252" s="106"/>
      <c r="Y252" s="106"/>
      <c r="Z252" s="106"/>
      <c r="AA252" s="106"/>
      <c r="AB252" s="106"/>
      <c r="AC252" s="106"/>
      <c r="AD252" s="106"/>
      <c r="AE252" s="106"/>
      <c r="AF252" s="106"/>
      <c r="AG252" s="106"/>
      <c r="AH252" s="106"/>
      <c r="AI252" s="106"/>
      <c r="AJ252" s="106"/>
      <c r="AK252" s="106"/>
      <c r="AL252" s="106"/>
      <c r="AM252" s="106"/>
      <c r="AN252" s="106"/>
      <c r="AO252" s="106"/>
      <c r="AP252" s="106"/>
      <c r="AQ252" s="106"/>
      <c r="AR252" s="106"/>
      <c r="AS252" s="106"/>
      <c r="AT252" s="106"/>
      <c r="AU252" s="106"/>
      <c r="AV252" s="106"/>
      <c r="AW252" s="106"/>
      <c r="AX252" s="106"/>
      <c r="AY252" s="106"/>
      <c r="AZ252" s="106"/>
      <c r="BA252" s="106"/>
      <c r="BB252" s="106"/>
      <c r="BC252" s="106"/>
      <c r="BD252" s="106"/>
      <c r="BE252" s="106"/>
      <c r="BF252" s="106"/>
      <c r="BG252" s="106"/>
      <c r="BH252" s="106"/>
      <c r="BI252" s="106"/>
      <c r="BJ252" s="106"/>
      <c r="BK252" s="106"/>
      <c r="BL252" s="106"/>
      <c r="BM252" s="106"/>
      <c r="BN252" s="106"/>
      <c r="BO252" s="106"/>
      <c r="BP252" s="106"/>
      <c r="BQ252" s="106"/>
      <c r="BR252" s="106"/>
      <c r="BS252" s="106"/>
      <c r="BT252" s="106"/>
      <c r="BU252" s="106"/>
      <c r="BV252" s="106"/>
      <c r="BW252" s="106"/>
      <c r="BX252" s="106"/>
      <c r="BY252" s="106"/>
      <c r="BZ252" s="106"/>
      <c r="CA252" s="106"/>
      <c r="CB252" s="106"/>
      <c r="CC252" s="106"/>
      <c r="CD252" s="106"/>
      <c r="CE252" s="106"/>
      <c r="CF252" s="106"/>
      <c r="CG252" s="106"/>
      <c r="CH252" s="106"/>
      <c r="CI252" s="106"/>
      <c r="CJ252" s="106"/>
      <c r="CK252" s="106"/>
      <c r="CL252" s="106"/>
      <c r="CM252" s="106"/>
      <c r="CN252" s="106"/>
      <c r="CO252" s="106"/>
      <c r="CP252" s="106"/>
      <c r="CQ252" s="106"/>
      <c r="CR252" s="106"/>
      <c r="CS252" s="106"/>
      <c r="CT252" s="106"/>
      <c r="CU252" s="106"/>
      <c r="CV252" s="106"/>
      <c r="CW252" s="106"/>
      <c r="CX252" s="106"/>
      <c r="CY252" s="106"/>
      <c r="CZ252" s="106"/>
      <c r="DA252" s="106"/>
      <c r="DB252" s="106"/>
      <c r="DC252" s="106"/>
      <c r="DD252" s="106"/>
      <c r="DE252" s="106"/>
      <c r="DF252" s="106"/>
      <c r="DG252" s="106"/>
      <c r="DH252" s="106"/>
      <c r="DI252" s="106"/>
      <c r="DJ252" s="106"/>
      <c r="DK252" s="106"/>
      <c r="DL252" s="106"/>
      <c r="DM252" s="106"/>
      <c r="DN252" s="106"/>
      <c r="DO252" s="106"/>
      <c r="DP252" s="106"/>
      <c r="DQ252" s="106"/>
      <c r="DR252" s="106"/>
      <c r="DS252" s="106"/>
      <c r="DT252" s="106"/>
      <c r="DU252" s="106"/>
      <c r="DV252" s="106"/>
      <c r="DW252" s="106"/>
      <c r="DX252" s="106"/>
      <c r="DY252" s="106"/>
      <c r="DZ252" s="106"/>
      <c r="EA252" s="106"/>
      <c r="EB252" s="106"/>
      <c r="EC252" s="106"/>
      <c r="ED252" s="106"/>
      <c r="EE252" s="106"/>
      <c r="EF252" s="106"/>
      <c r="EG252" s="106"/>
      <c r="EH252" s="106"/>
      <c r="EI252" s="106"/>
      <c r="EJ252" s="106"/>
      <c r="EK252" s="106"/>
      <c r="EL252" s="106"/>
      <c r="EM252" s="106"/>
      <c r="EN252" s="106"/>
      <c r="EO252" s="106"/>
      <c r="EP252" s="106"/>
      <c r="EQ252" s="106"/>
      <c r="ER252" s="106"/>
      <c r="ES252" s="106"/>
      <c r="ET252" s="106"/>
      <c r="EU252" s="106"/>
      <c r="EV252" s="106"/>
      <c r="EW252" s="106"/>
      <c r="EX252" s="106"/>
      <c r="EY252" s="106"/>
      <c r="EZ252" s="106"/>
      <c r="FA252" s="106"/>
      <c r="FB252" s="106"/>
      <c r="FC252" s="106"/>
      <c r="FD252" s="106"/>
      <c r="FE252" s="106"/>
      <c r="FF252" s="106"/>
      <c r="FG252" s="106"/>
      <c r="FH252" s="106"/>
      <c r="FI252" s="106"/>
      <c r="FJ252" s="106"/>
      <c r="FK252" s="106"/>
      <c r="FL252" s="106"/>
      <c r="FM252" s="106"/>
      <c r="FN252" s="106"/>
      <c r="FO252" s="106"/>
      <c r="FP252" s="106"/>
      <c r="FQ252" s="106"/>
    </row>
  </sheetData>
  <mergeCells count="2">
    <mergeCell ref="A16:A17"/>
    <mergeCell ref="A37:A39"/>
  </mergeCells>
  <pageMargins left="0.7" right="0.7" top="0.75" bottom="0.75" header="0.3" footer="0.3"/>
  <pageSetup paperSize="9"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4"/>
  <sheetViews>
    <sheetView workbookViewId="0">
      <pane xSplit="1" topLeftCell="B1" activePane="topRight" state="frozen"/>
      <selection activeCell="A10" sqref="A10"/>
      <selection pane="topRight" activeCell="C9" sqref="C9"/>
    </sheetView>
  </sheetViews>
  <sheetFormatPr defaultColWidth="10" defaultRowHeight="12.75" x14ac:dyDescent="0.2"/>
  <cols>
    <col min="1" max="1" width="47.140625" style="5" customWidth="1"/>
  </cols>
  <sheetData>
    <row r="1" spans="1:5" ht="24" x14ac:dyDescent="0.2">
      <c r="A1" s="47" t="s">
        <v>50</v>
      </c>
    </row>
    <row r="2" spans="1:5" x14ac:dyDescent="0.2">
      <c r="A2" s="192" t="s">
        <v>250</v>
      </c>
    </row>
    <row r="3" spans="1:5" x14ac:dyDescent="0.2">
      <c r="A3" s="132" t="s">
        <v>161</v>
      </c>
    </row>
    <row r="4" spans="1:5" s="11" customFormat="1" ht="21.75" customHeight="1" x14ac:dyDescent="0.2">
      <c r="A4" s="74" t="s">
        <v>52</v>
      </c>
      <c r="B4" s="73" t="e">
        <f>'НСЛ| FIT18'!B4</f>
        <v>#REF!</v>
      </c>
      <c r="C4" s="73" t="e">
        <f>'НСЛ| FIT18'!C4</f>
        <v>#REF!</v>
      </c>
      <c r="D4" s="73" t="e">
        <f>'НСЛ| FIT18'!D4</f>
        <v>#REF!</v>
      </c>
      <c r="E4" s="73" t="e">
        <f>'НСЛ| FIT18'!E4</f>
        <v>#REF!</v>
      </c>
    </row>
    <row r="5" spans="1:5" s="11" customFormat="1" ht="21.75" customHeight="1" x14ac:dyDescent="0.2">
      <c r="A5" s="74"/>
      <c r="B5" s="73" t="e">
        <f>'НСЛ| FIT18'!B5</f>
        <v>#REF!</v>
      </c>
      <c r="C5" s="73" t="e">
        <f>'НСЛ| FIT18'!C5</f>
        <v>#REF!</v>
      </c>
      <c r="D5" s="73" t="e">
        <f>'НСЛ| FIT18'!D5</f>
        <v>#REF!</v>
      </c>
      <c r="E5" s="73" t="e">
        <f>'НСЛ| FIT18'!E5</f>
        <v>#REF!</v>
      </c>
    </row>
    <row r="6" spans="1:5" s="11" customFormat="1" x14ac:dyDescent="0.2">
      <c r="A6" s="33" t="s">
        <v>53</v>
      </c>
      <c r="B6" s="136"/>
      <c r="C6" s="136"/>
      <c r="D6" s="136"/>
      <c r="E6" s="136"/>
    </row>
    <row r="7" spans="1:5" s="11" customFormat="1" x14ac:dyDescent="0.2">
      <c r="A7" s="42">
        <v>1</v>
      </c>
      <c r="B7" s="84" t="e">
        <f>'BAR BB| Open rates'!#REF!*0.9</f>
        <v>#REF!</v>
      </c>
      <c r="C7" s="84" t="e">
        <f>'BAR BB| Open rates'!#REF!*0.9</f>
        <v>#REF!</v>
      </c>
      <c r="D7" s="84" t="e">
        <f>'BAR BB| Open rates'!#REF!*0.9</f>
        <v>#REF!</v>
      </c>
      <c r="E7" s="84" t="e">
        <f>'BAR BB| Open rates'!#REF!*0.9</f>
        <v>#REF!</v>
      </c>
    </row>
    <row r="8" spans="1:5" s="11" customFormat="1" x14ac:dyDescent="0.2">
      <c r="A8" s="42">
        <v>2</v>
      </c>
      <c r="B8" s="84" t="e">
        <f>'BAR BB| Open rates'!#REF!*0.9</f>
        <v>#REF!</v>
      </c>
      <c r="C8" s="84" t="e">
        <f>'BAR BB| Open rates'!#REF!*0.9</f>
        <v>#REF!</v>
      </c>
      <c r="D8" s="84" t="e">
        <f>'BAR BB| Open rates'!#REF!*0.9</f>
        <v>#REF!</v>
      </c>
      <c r="E8" s="84" t="e">
        <f>'BAR BB| Open rates'!#REF!*0.9</f>
        <v>#REF!</v>
      </c>
    </row>
    <row r="9" spans="1:5" s="11" customFormat="1" x14ac:dyDescent="0.2">
      <c r="A9" s="33" t="s">
        <v>54</v>
      </c>
      <c r="B9" s="84"/>
      <c r="C9" s="84"/>
      <c r="D9" s="84"/>
      <c r="E9" s="84"/>
    </row>
    <row r="10" spans="1:5" s="11" customFormat="1" x14ac:dyDescent="0.2">
      <c r="A10" s="42">
        <v>1</v>
      </c>
      <c r="B10" s="84" t="e">
        <f>'BAR BB| Open rates'!#REF!*0.9</f>
        <v>#REF!</v>
      </c>
      <c r="C10" s="84" t="e">
        <f>'BAR BB| Open rates'!#REF!*0.9</f>
        <v>#REF!</v>
      </c>
      <c r="D10" s="84" t="e">
        <f>'BAR BB| Open rates'!#REF!*0.9</f>
        <v>#REF!</v>
      </c>
      <c r="E10" s="84" t="e">
        <f>'BAR BB| Open rates'!#REF!*0.9</f>
        <v>#REF!</v>
      </c>
    </row>
    <row r="11" spans="1:5" s="11" customFormat="1" x14ac:dyDescent="0.2">
      <c r="A11" s="42">
        <v>2</v>
      </c>
      <c r="B11" s="84" t="e">
        <f>'BAR BB| Open rates'!#REF!*0.9</f>
        <v>#REF!</v>
      </c>
      <c r="C11" s="84" t="e">
        <f>'BAR BB| Open rates'!#REF!*0.9</f>
        <v>#REF!</v>
      </c>
      <c r="D11" s="84" t="e">
        <f>'BAR BB| Open rates'!#REF!*0.9</f>
        <v>#REF!</v>
      </c>
      <c r="E11" s="84" t="e">
        <f>'BAR BB| Open rates'!#REF!*0.9</f>
        <v>#REF!</v>
      </c>
    </row>
    <row r="12" spans="1:5" s="11" customFormat="1" x14ac:dyDescent="0.2">
      <c r="A12" s="33" t="s">
        <v>151</v>
      </c>
      <c r="B12" s="84"/>
      <c r="C12" s="84"/>
      <c r="D12" s="84"/>
      <c r="E12" s="84"/>
    </row>
    <row r="13" spans="1:5" s="11" customFormat="1" x14ac:dyDescent="0.2">
      <c r="A13" s="42">
        <v>1</v>
      </c>
      <c r="B13" s="84" t="e">
        <f>'BAR BB| Open rates'!#REF!*0.9</f>
        <v>#REF!</v>
      </c>
      <c r="C13" s="84" t="e">
        <f>'BAR BB| Open rates'!#REF!*0.9</f>
        <v>#REF!</v>
      </c>
      <c r="D13" s="84" t="e">
        <f>'BAR BB| Open rates'!#REF!*0.9</f>
        <v>#REF!</v>
      </c>
      <c r="E13" s="84" t="e">
        <f>'BAR BB| Open rates'!#REF!*0.9</f>
        <v>#REF!</v>
      </c>
    </row>
    <row r="14" spans="1:5" s="11" customFormat="1" x14ac:dyDescent="0.2">
      <c r="A14" s="42">
        <v>2</v>
      </c>
      <c r="B14" s="84" t="e">
        <f>'BAR BB| Open rates'!#REF!*0.9</f>
        <v>#REF!</v>
      </c>
      <c r="C14" s="84" t="e">
        <f>'BAR BB| Open rates'!#REF!*0.9</f>
        <v>#REF!</v>
      </c>
      <c r="D14" s="84" t="e">
        <f>'BAR BB| Open rates'!#REF!*0.9</f>
        <v>#REF!</v>
      </c>
      <c r="E14" s="84" t="e">
        <f>'BAR BB| Open rates'!#REF!*0.9</f>
        <v>#REF!</v>
      </c>
    </row>
    <row r="15" spans="1:5" x14ac:dyDescent="0.2">
      <c r="A15" s="47"/>
    </row>
    <row r="16" spans="1:5" x14ac:dyDescent="0.2">
      <c r="A16" s="223" t="s">
        <v>157</v>
      </c>
    </row>
    <row r="17" spans="1:1" x14ac:dyDescent="0.2">
      <c r="A17" s="223"/>
    </row>
    <row r="18" spans="1:1" ht="13.5" thickBot="1" x14ac:dyDescent="0.25">
      <c r="A18" s="123"/>
    </row>
    <row r="19" spans="1:1" s="11" customFormat="1" ht="184.5" customHeight="1" thickBot="1" x14ac:dyDescent="0.25">
      <c r="A19" s="213" t="s">
        <v>277</v>
      </c>
    </row>
    <row r="20" spans="1:1" s="11" customFormat="1" ht="10.5" customHeight="1" x14ac:dyDescent="0.2">
      <c r="A20" s="5"/>
    </row>
    <row r="21" spans="1:1" s="11" customFormat="1" ht="21.75" customHeight="1" x14ac:dyDescent="0.2">
      <c r="A21" s="87" t="s">
        <v>80</v>
      </c>
    </row>
    <row r="22" spans="1:1" s="11" customFormat="1" ht="24.75" customHeight="1" x14ac:dyDescent="0.2">
      <c r="A22" s="109" t="s">
        <v>252</v>
      </c>
    </row>
    <row r="23" spans="1:1" ht="24.75" customHeight="1" x14ac:dyDescent="0.2">
      <c r="A23" s="109" t="s">
        <v>253</v>
      </c>
    </row>
    <row r="24" spans="1:1" ht="12.75" customHeight="1" x14ac:dyDescent="0.2">
      <c r="A24" s="13"/>
    </row>
    <row r="25" spans="1:1" x14ac:dyDescent="0.2">
      <c r="A25" s="22"/>
    </row>
    <row r="26" spans="1:1" x14ac:dyDescent="0.2">
      <c r="A26" s="137" t="s">
        <v>58</v>
      </c>
    </row>
    <row r="27" spans="1:1" s="155" customFormat="1" ht="35.25" customHeight="1" x14ac:dyDescent="0.2">
      <c r="A27" s="150" t="s">
        <v>163</v>
      </c>
    </row>
    <row r="28" spans="1:1" s="155" customFormat="1" ht="35.25" customHeight="1" x14ac:dyDescent="0.2">
      <c r="A28" s="150" t="s">
        <v>188</v>
      </c>
    </row>
    <row r="29" spans="1:1" s="155" customFormat="1" ht="35.25" customHeight="1" x14ac:dyDescent="0.2">
      <c r="A29" s="150" t="s">
        <v>164</v>
      </c>
    </row>
    <row r="30" spans="1:1" s="155" customFormat="1" ht="13.5" customHeight="1" x14ac:dyDescent="0.2">
      <c r="A30" s="150" t="s">
        <v>165</v>
      </c>
    </row>
    <row r="31" spans="1:1" s="155" customFormat="1" ht="35.25" customHeight="1" x14ac:dyDescent="0.2">
      <c r="A31" s="150" t="s">
        <v>162</v>
      </c>
    </row>
    <row r="32" spans="1:1" ht="24" x14ac:dyDescent="0.2">
      <c r="A32" s="145" t="s">
        <v>173</v>
      </c>
    </row>
    <row r="33" spans="1:1" ht="15" customHeight="1" x14ac:dyDescent="0.2">
      <c r="A33" s="145" t="s">
        <v>102</v>
      </c>
    </row>
    <row r="34" spans="1:1" ht="15" customHeight="1" x14ac:dyDescent="0.2">
      <c r="A34" s="193" t="s">
        <v>254</v>
      </c>
    </row>
    <row r="35" spans="1:1" ht="24" customHeight="1" x14ac:dyDescent="0.2">
      <c r="A35" s="145" t="s">
        <v>179</v>
      </c>
    </row>
    <row r="36" spans="1:1" ht="12.75" customHeight="1" x14ac:dyDescent="0.2">
      <c r="A36" s="193"/>
    </row>
    <row r="37" spans="1:1" s="11" customFormat="1" ht="15" customHeight="1" x14ac:dyDescent="0.2">
      <c r="A37" s="254" t="s">
        <v>103</v>
      </c>
    </row>
    <row r="38" spans="1:1" ht="15" customHeight="1" x14ac:dyDescent="0.2">
      <c r="A38" s="255"/>
    </row>
    <row r="39" spans="1:1" ht="51" customHeight="1" x14ac:dyDescent="0.2">
      <c r="A39" s="256"/>
    </row>
    <row r="40" spans="1:1" x14ac:dyDescent="0.2">
      <c r="A40" s="144"/>
    </row>
    <row r="41" spans="1:1" ht="36" x14ac:dyDescent="0.2">
      <c r="A41" s="144" t="s">
        <v>105</v>
      </c>
    </row>
    <row r="42" spans="1:1" x14ac:dyDescent="0.2">
      <c r="A42" s="133"/>
    </row>
    <row r="43" spans="1:1" ht="36" x14ac:dyDescent="0.2">
      <c r="A43" s="178" t="s">
        <v>180</v>
      </c>
    </row>
    <row r="44" spans="1:1" x14ac:dyDescent="0.2">
      <c r="A44" s="214" t="s">
        <v>290</v>
      </c>
    </row>
    <row r="45" spans="1:1" s="11" customFormat="1" x14ac:dyDescent="0.2">
      <c r="A45" s="193"/>
    </row>
    <row r="46" spans="1:1" s="11" customFormat="1" x14ac:dyDescent="0.2">
      <c r="A46" s="137" t="s">
        <v>65</v>
      </c>
    </row>
    <row r="47" spans="1:1" s="11" customFormat="1" ht="42" customHeight="1" x14ac:dyDescent="0.2">
      <c r="A47" s="144" t="s">
        <v>104</v>
      </c>
    </row>
    <row r="48" spans="1:1" s="11" customFormat="1" ht="40.5" customHeight="1" x14ac:dyDescent="0.2">
      <c r="A48" s="144" t="s">
        <v>105</v>
      </c>
    </row>
    <row r="49" spans="1:1" s="11" customFormat="1" x14ac:dyDescent="0.2">
      <c r="A49" s="193"/>
    </row>
    <row r="50" spans="1:1" s="11" customFormat="1" ht="12.75" customHeight="1" x14ac:dyDescent="0.2">
      <c r="A50" s="137" t="s">
        <v>255</v>
      </c>
    </row>
    <row r="51" spans="1:1" s="11" customFormat="1" ht="24" x14ac:dyDescent="0.2">
      <c r="A51" s="182" t="s">
        <v>234</v>
      </c>
    </row>
    <row r="52" spans="1:1" s="11" customFormat="1" ht="17.25" customHeight="1" x14ac:dyDescent="0.2">
      <c r="A52" s="195" t="s">
        <v>181</v>
      </c>
    </row>
    <row r="53" spans="1:1" s="11" customFormat="1" ht="12" customHeight="1" x14ac:dyDescent="0.2">
      <c r="A53" s="195"/>
    </row>
    <row r="54" spans="1:1" s="11" customFormat="1" x14ac:dyDescent="0.2">
      <c r="A54" s="194" t="s">
        <v>256</v>
      </c>
    </row>
    <row r="55" spans="1:1" s="11" customFormat="1" x14ac:dyDescent="0.2">
      <c r="A55" s="195" t="s">
        <v>257</v>
      </c>
    </row>
    <row r="56" spans="1:1" s="11" customFormat="1" ht="13.5" customHeight="1" x14ac:dyDescent="0.2">
      <c r="A56" s="19"/>
    </row>
    <row r="57" spans="1:1" s="11" customFormat="1" x14ac:dyDescent="0.2">
      <c r="A57" s="194" t="s">
        <v>258</v>
      </c>
    </row>
    <row r="58" spans="1:1" s="11" customFormat="1" x14ac:dyDescent="0.2">
      <c r="A58" s="196" t="s">
        <v>183</v>
      </c>
    </row>
    <row r="59" spans="1:1" s="11" customFormat="1" ht="13.5" customHeight="1" x14ac:dyDescent="0.2">
      <c r="A59" s="19"/>
    </row>
    <row r="60" spans="1:1" s="11" customFormat="1" x14ac:dyDescent="0.2">
      <c r="A60" s="211" t="s">
        <v>291</v>
      </c>
    </row>
    <row r="61" spans="1:1" s="11" customFormat="1" x14ac:dyDescent="0.2">
      <c r="A61" s="195" t="s">
        <v>183</v>
      </c>
    </row>
    <row r="62" spans="1:1" s="11" customFormat="1" ht="12.75" customHeight="1" x14ac:dyDescent="0.2">
      <c r="A62" s="197"/>
    </row>
    <row r="63" spans="1:1" s="11" customFormat="1" x14ac:dyDescent="0.2">
      <c r="A63" s="194" t="s">
        <v>259</v>
      </c>
    </row>
    <row r="64" spans="1:1" s="11" customFormat="1" x14ac:dyDescent="0.2">
      <c r="A64" s="196" t="s">
        <v>260</v>
      </c>
    </row>
    <row r="65" spans="1:1" s="11" customFormat="1" ht="13.5" customHeight="1" x14ac:dyDescent="0.2">
      <c r="A65" s="196"/>
    </row>
    <row r="66" spans="1:1" s="11" customFormat="1" x14ac:dyDescent="0.2">
      <c r="A66" s="194" t="s">
        <v>261</v>
      </c>
    </row>
    <row r="67" spans="1:1" s="11" customFormat="1" x14ac:dyDescent="0.2">
      <c r="A67" s="196" t="s">
        <v>262</v>
      </c>
    </row>
    <row r="68" spans="1:1" s="11" customFormat="1" ht="13.5" thickBot="1" x14ac:dyDescent="0.25">
      <c r="A68" s="198"/>
    </row>
    <row r="69" spans="1:1" s="11" customFormat="1" ht="77.25" customHeight="1" x14ac:dyDescent="0.2">
      <c r="A69" s="199" t="s">
        <v>263</v>
      </c>
    </row>
    <row r="70" spans="1:1" s="11" customFormat="1" ht="24.75" thickBot="1" x14ac:dyDescent="0.25">
      <c r="A70" s="200" t="s">
        <v>128</v>
      </c>
    </row>
    <row r="71" spans="1:1" s="11" customFormat="1" x14ac:dyDescent="0.2">
      <c r="A71" s="5"/>
    </row>
    <row r="72" spans="1:1" s="11" customFormat="1" ht="24" x14ac:dyDescent="0.2">
      <c r="A72" s="135" t="s">
        <v>264</v>
      </c>
    </row>
    <row r="73" spans="1:1" s="11" customFormat="1" ht="24" x14ac:dyDescent="0.2">
      <c r="A73" s="182" t="s">
        <v>239</v>
      </c>
    </row>
    <row r="74" spans="1:1" s="11" customFormat="1" x14ac:dyDescent="0.2">
      <c r="A74" s="176" t="s">
        <v>182</v>
      </c>
    </row>
    <row r="75" spans="1:1" x14ac:dyDescent="0.2">
      <c r="A75" s="144"/>
    </row>
    <row r="76" spans="1:1" x14ac:dyDescent="0.2">
      <c r="A76" s="182" t="s">
        <v>194</v>
      </c>
    </row>
    <row r="77" spans="1:1" x14ac:dyDescent="0.2">
      <c r="A77" s="176" t="s">
        <v>265</v>
      </c>
    </row>
    <row r="78" spans="1:1" s="11" customFormat="1" x14ac:dyDescent="0.2">
      <c r="A78" s="144"/>
    </row>
    <row r="79" spans="1:1" s="11" customFormat="1" x14ac:dyDescent="0.2">
      <c r="A79" s="182" t="s">
        <v>266</v>
      </c>
    </row>
    <row r="80" spans="1:1" s="11" customFormat="1" x14ac:dyDescent="0.2">
      <c r="A80" s="176" t="s">
        <v>184</v>
      </c>
    </row>
    <row r="81" spans="1:1" s="11" customFormat="1" x14ac:dyDescent="0.2">
      <c r="A81" s="144"/>
    </row>
    <row r="82" spans="1:1" s="11" customFormat="1" x14ac:dyDescent="0.2">
      <c r="A82" s="212" t="s">
        <v>292</v>
      </c>
    </row>
    <row r="83" spans="1:1" s="11" customFormat="1" x14ac:dyDescent="0.2">
      <c r="A83" s="176" t="s">
        <v>184</v>
      </c>
    </row>
    <row r="84" spans="1:1" s="11" customFormat="1" x14ac:dyDescent="0.2">
      <c r="A84" s="144"/>
    </row>
    <row r="85" spans="1:1" s="11" customFormat="1" x14ac:dyDescent="0.2">
      <c r="A85" s="182" t="s">
        <v>267</v>
      </c>
    </row>
    <row r="86" spans="1:1" s="11" customFormat="1" x14ac:dyDescent="0.2">
      <c r="A86" s="176" t="s">
        <v>268</v>
      </c>
    </row>
    <row r="87" spans="1:1" s="11" customFormat="1" x14ac:dyDescent="0.2">
      <c r="A87" s="201"/>
    </row>
    <row r="88" spans="1:1" s="11" customFormat="1" x14ac:dyDescent="0.2">
      <c r="A88" s="182" t="s">
        <v>269</v>
      </c>
    </row>
    <row r="89" spans="1:1" s="11" customFormat="1" x14ac:dyDescent="0.2">
      <c r="A89" s="176" t="s">
        <v>270</v>
      </c>
    </row>
    <row r="90" spans="1:1" s="11" customFormat="1" ht="30" customHeight="1" thickBot="1" x14ac:dyDescent="0.25">
      <c r="A90" s="31"/>
    </row>
    <row r="91" spans="1:1" s="11" customFormat="1" ht="60" x14ac:dyDescent="0.2">
      <c r="A91" s="202" t="s">
        <v>271</v>
      </c>
    </row>
    <row r="92" spans="1:1" s="11" customFormat="1" ht="24.75" thickBot="1" x14ac:dyDescent="0.25">
      <c r="A92" s="203" t="s">
        <v>272</v>
      </c>
    </row>
    <row r="93" spans="1:1" s="11" customFormat="1" x14ac:dyDescent="0.2">
      <c r="A93" s="31"/>
    </row>
    <row r="94" spans="1:1" x14ac:dyDescent="0.2">
      <c r="A94" s="143"/>
    </row>
    <row r="95" spans="1:1" x14ac:dyDescent="0.2">
      <c r="A95" s="143"/>
    </row>
    <row r="96" spans="1:1" x14ac:dyDescent="0.2">
      <c r="A96" s="143"/>
    </row>
    <row r="97" spans="1:1" x14ac:dyDescent="0.2">
      <c r="A97" s="143"/>
    </row>
    <row r="98" spans="1:1" x14ac:dyDescent="0.2">
      <c r="A98" s="143"/>
    </row>
    <row r="99" spans="1:1" x14ac:dyDescent="0.2">
      <c r="A99" s="143"/>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43"/>
    </row>
    <row r="112" spans="1:1" x14ac:dyDescent="0.2">
      <c r="A112" s="143"/>
    </row>
    <row r="113" spans="1:1" x14ac:dyDescent="0.2">
      <c r="A113" s="143"/>
    </row>
    <row r="114" spans="1:1" x14ac:dyDescent="0.2">
      <c r="A114" s="143"/>
    </row>
    <row r="115" spans="1:1" x14ac:dyDescent="0.2">
      <c r="A115" s="143"/>
    </row>
    <row r="116" spans="1:1" x14ac:dyDescent="0.2">
      <c r="A116" s="143"/>
    </row>
    <row r="117" spans="1:1" x14ac:dyDescent="0.2">
      <c r="A117" s="143"/>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sheetData>
  <mergeCells count="2">
    <mergeCell ref="A16:A17"/>
    <mergeCell ref="A37:A39"/>
  </mergeCells>
  <pageMargins left="0.7" right="0.7" top="0.75" bottom="0.75" header="0.3" footer="0.3"/>
  <pageSetup paperSize="9" orientation="portrait"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6"/>
  <sheetViews>
    <sheetView workbookViewId="0">
      <selection activeCell="C9" sqref="C9"/>
    </sheetView>
  </sheetViews>
  <sheetFormatPr defaultRowHeight="12.75" x14ac:dyDescent="0.2"/>
  <cols>
    <col min="1" max="1" width="41.7109375" style="5" customWidth="1"/>
    <col min="2" max="2" width="9.85546875" customWidth="1"/>
  </cols>
  <sheetData>
    <row r="1" spans="1:2" ht="24" x14ac:dyDescent="0.2">
      <c r="A1" s="47" t="s">
        <v>50</v>
      </c>
    </row>
    <row r="2" spans="1:2" ht="27.75" customHeight="1" x14ac:dyDescent="0.2">
      <c r="A2" s="6" t="s">
        <v>190</v>
      </c>
      <c r="B2" s="73" t="e">
        <f>'BAR BB| Open rates'!#REF!</f>
        <v>#REF!</v>
      </c>
    </row>
    <row r="3" spans="1:2" ht="27.75" customHeight="1" x14ac:dyDescent="0.2">
      <c r="A3" s="48"/>
      <c r="B3" s="73" t="e">
        <f>'BAR BB| Open rates'!#REF!</f>
        <v>#REF!</v>
      </c>
    </row>
    <row r="4" spans="1:2" x14ac:dyDescent="0.2">
      <c r="A4" s="33" t="s">
        <v>53</v>
      </c>
    </row>
    <row r="5" spans="1:2" x14ac:dyDescent="0.2">
      <c r="A5" s="33">
        <v>1</v>
      </c>
      <c r="B5" s="33" t="e">
        <f>'BAR BB| Open rates'!#REF! *0.75</f>
        <v>#REF!</v>
      </c>
    </row>
    <row r="6" spans="1:2" x14ac:dyDescent="0.2">
      <c r="A6" s="33">
        <v>2</v>
      </c>
      <c r="B6" s="33" t="e">
        <f>'BAR BB| Open rates'!#REF! *0.75</f>
        <v>#REF!</v>
      </c>
    </row>
    <row r="7" spans="1:2" x14ac:dyDescent="0.2">
      <c r="A7" s="33" t="s">
        <v>54</v>
      </c>
      <c r="B7" s="33"/>
    </row>
    <row r="8" spans="1:2" x14ac:dyDescent="0.2">
      <c r="A8" s="33">
        <v>1</v>
      </c>
      <c r="B8" s="33" t="e">
        <f>'BAR BB| Open rates'!#REF! *0.75</f>
        <v>#REF!</v>
      </c>
    </row>
    <row r="9" spans="1:2" x14ac:dyDescent="0.2">
      <c r="A9" s="33">
        <v>2</v>
      </c>
      <c r="B9" s="33" t="e">
        <f>'BAR BB| Open rates'!#REF! *0.75</f>
        <v>#REF!</v>
      </c>
    </row>
    <row r="10" spans="1:2" x14ac:dyDescent="0.2">
      <c r="A10" s="33" t="s">
        <v>151</v>
      </c>
      <c r="B10" s="33"/>
    </row>
    <row r="11" spans="1:2" x14ac:dyDescent="0.2">
      <c r="A11" s="33">
        <v>1</v>
      </c>
      <c r="B11" s="33" t="e">
        <f>'BAR BB| Open rates'!#REF! *0.75</f>
        <v>#REF!</v>
      </c>
    </row>
    <row r="12" spans="1:2" x14ac:dyDescent="0.2">
      <c r="A12" s="33">
        <v>2</v>
      </c>
      <c r="B12" s="33" t="e">
        <f>'BAR BB| Open rates'!#REF! *0.75</f>
        <v>#REF!</v>
      </c>
    </row>
    <row r="13" spans="1:2" x14ac:dyDescent="0.2">
      <c r="A13" s="33" t="s">
        <v>55</v>
      </c>
      <c r="B13" s="33"/>
    </row>
    <row r="14" spans="1:2" x14ac:dyDescent="0.2">
      <c r="A14" s="42" t="s">
        <v>159</v>
      </c>
      <c r="B14" s="33" t="e">
        <f>'BAR BB| Open rates'!#REF! *0.75</f>
        <v>#REF!</v>
      </c>
    </row>
    <row r="15" spans="1:2" x14ac:dyDescent="0.2">
      <c r="A15" s="33" t="s">
        <v>160</v>
      </c>
      <c r="B15" s="33"/>
    </row>
    <row r="16" spans="1:2" x14ac:dyDescent="0.2">
      <c r="A16" s="42" t="s">
        <v>159</v>
      </c>
      <c r="B16" s="33" t="e">
        <f>'BAR BB| Open rates'!#REF! *0.75</f>
        <v>#REF!</v>
      </c>
    </row>
    <row r="17" spans="1:22" x14ac:dyDescent="0.2">
      <c r="A17" s="33" t="s">
        <v>56</v>
      </c>
      <c r="B17" s="33"/>
    </row>
    <row r="18" spans="1:22" x14ac:dyDescent="0.2">
      <c r="A18" s="42" t="s">
        <v>8</v>
      </c>
      <c r="B18" s="33" t="e">
        <f>'BAR BB| Open rates'!#REF! *0.75</f>
        <v>#REF!</v>
      </c>
    </row>
    <row r="19" spans="1:22" x14ac:dyDescent="0.2">
      <c r="A19" s="33" t="s">
        <v>57</v>
      </c>
      <c r="B19" s="33"/>
    </row>
    <row r="20" spans="1:22" x14ac:dyDescent="0.2">
      <c r="A20" s="42" t="s">
        <v>8</v>
      </c>
      <c r="B20" s="33" t="e">
        <f>'BAR BB| Open rates'!#REF! *0.75</f>
        <v>#REF!</v>
      </c>
    </row>
    <row r="21" spans="1:22" x14ac:dyDescent="0.2">
      <c r="A21" s="106"/>
    </row>
    <row r="22" spans="1:22" x14ac:dyDescent="0.2">
      <c r="A22" s="223" t="s">
        <v>157</v>
      </c>
    </row>
    <row r="23" spans="1:22" x14ac:dyDescent="0.2">
      <c r="A23" s="223"/>
    </row>
    <row r="24" spans="1:22" x14ac:dyDescent="0.2">
      <c r="A24" s="123"/>
    </row>
    <row r="25" spans="1:22" x14ac:dyDescent="0.2">
      <c r="A25" s="177" t="s">
        <v>80</v>
      </c>
    </row>
    <row r="26" spans="1:22" ht="27" customHeight="1" x14ac:dyDescent="0.2">
      <c r="A26" s="152" t="s">
        <v>198</v>
      </c>
    </row>
    <row r="27" spans="1:22" ht="27" customHeight="1" x14ac:dyDescent="0.2">
      <c r="A27" s="152" t="s">
        <v>199</v>
      </c>
    </row>
    <row r="28" spans="1:22" x14ac:dyDescent="0.2">
      <c r="A28" s="123"/>
    </row>
    <row r="29" spans="1:22" s="76" customFormat="1" ht="12.75" customHeight="1" x14ac:dyDescent="0.2">
      <c r="A29" s="137" t="s">
        <v>58</v>
      </c>
      <c r="B29" s="11"/>
      <c r="C29" s="11"/>
      <c r="D29" s="11"/>
      <c r="E29" s="11"/>
      <c r="F29" s="11"/>
      <c r="G29" s="11"/>
      <c r="H29" s="11"/>
      <c r="I29" s="11"/>
      <c r="J29" s="11"/>
      <c r="K29" s="11"/>
      <c r="L29" s="11"/>
      <c r="M29" s="11"/>
      <c r="N29" s="11"/>
      <c r="O29" s="11"/>
      <c r="P29" s="11"/>
      <c r="Q29" s="11"/>
      <c r="R29" s="11"/>
      <c r="S29" s="11"/>
      <c r="T29" s="11"/>
      <c r="U29" s="11"/>
      <c r="V29" s="11"/>
    </row>
    <row r="30" spans="1:22" s="108" customFormat="1" ht="35.25" customHeight="1" x14ac:dyDescent="0.2">
      <c r="A30" s="150" t="s">
        <v>163</v>
      </c>
      <c r="B30" s="153"/>
      <c r="C30" s="153"/>
      <c r="D30" s="153"/>
      <c r="E30" s="153"/>
      <c r="F30" s="153"/>
      <c r="G30" s="153"/>
      <c r="H30" s="153"/>
      <c r="I30" s="153"/>
      <c r="J30" s="153"/>
      <c r="K30" s="153"/>
      <c r="L30" s="153"/>
      <c r="M30" s="153"/>
      <c r="N30" s="153"/>
      <c r="O30" s="153"/>
      <c r="P30" s="153"/>
      <c r="Q30" s="153"/>
      <c r="R30" s="153"/>
      <c r="S30" s="153"/>
      <c r="T30" s="153"/>
      <c r="U30" s="153"/>
      <c r="V30" s="153"/>
    </row>
    <row r="31" spans="1:22" s="108" customFormat="1" ht="35.25" customHeight="1" x14ac:dyDescent="0.2">
      <c r="A31" s="150" t="s">
        <v>188</v>
      </c>
      <c r="B31" s="153"/>
      <c r="C31" s="153"/>
      <c r="D31" s="153"/>
      <c r="E31" s="153"/>
      <c r="F31" s="153"/>
      <c r="G31" s="153"/>
      <c r="H31" s="153"/>
      <c r="I31" s="153"/>
      <c r="J31" s="153"/>
      <c r="K31" s="153"/>
      <c r="L31" s="153"/>
      <c r="M31" s="153"/>
    </row>
    <row r="32" spans="1:22" s="108" customFormat="1" ht="35.25" customHeight="1" x14ac:dyDescent="0.2">
      <c r="A32" s="150" t="s">
        <v>164</v>
      </c>
      <c r="B32" s="153"/>
      <c r="C32" s="153"/>
      <c r="D32" s="153"/>
      <c r="E32" s="153"/>
      <c r="F32" s="153"/>
      <c r="G32" s="153"/>
      <c r="H32" s="153"/>
      <c r="I32" s="153"/>
      <c r="J32" s="153"/>
      <c r="K32" s="153"/>
      <c r="L32" s="153"/>
      <c r="M32" s="153"/>
    </row>
    <row r="33" spans="1:13" s="108" customFormat="1" ht="13.5" customHeight="1" x14ac:dyDescent="0.2">
      <c r="A33" s="150" t="s">
        <v>165</v>
      </c>
      <c r="B33" s="153"/>
      <c r="C33" s="153"/>
      <c r="D33" s="153"/>
      <c r="E33" s="153"/>
      <c r="F33" s="153"/>
      <c r="G33" s="153"/>
      <c r="H33" s="153"/>
      <c r="I33" s="153"/>
      <c r="J33" s="153"/>
      <c r="K33" s="153"/>
      <c r="L33" s="153"/>
      <c r="M33" s="153"/>
    </row>
    <row r="34" spans="1:13" s="108" customFormat="1" ht="35.25" customHeight="1" x14ac:dyDescent="0.2">
      <c r="A34" s="150" t="s">
        <v>162</v>
      </c>
      <c r="B34" s="153"/>
      <c r="C34" s="153"/>
      <c r="D34" s="153"/>
      <c r="E34" s="153"/>
      <c r="F34" s="153"/>
      <c r="G34" s="153"/>
      <c r="H34" s="153"/>
      <c r="I34" s="153"/>
      <c r="J34" s="153"/>
      <c r="K34" s="153"/>
      <c r="L34" s="153"/>
      <c r="M34" s="153"/>
    </row>
    <row r="35" spans="1:13" s="108" customFormat="1" ht="35.25" customHeight="1" x14ac:dyDescent="0.2">
      <c r="A35" s="145" t="s">
        <v>173</v>
      </c>
      <c r="B35" s="153"/>
      <c r="C35" s="153"/>
      <c r="D35" s="153"/>
      <c r="E35" s="153"/>
      <c r="F35" s="153"/>
      <c r="G35" s="153"/>
      <c r="H35" s="153"/>
      <c r="I35" s="153"/>
      <c r="J35" s="153"/>
      <c r="K35" s="153"/>
      <c r="L35" s="153"/>
      <c r="M35" s="153"/>
    </row>
    <row r="36" spans="1:13" s="13" customFormat="1" ht="18" customHeight="1" x14ac:dyDescent="0.2">
      <c r="B36" s="11"/>
      <c r="C36" s="11"/>
      <c r="D36" s="11"/>
      <c r="E36" s="11"/>
      <c r="F36" s="11"/>
      <c r="G36" s="11"/>
      <c r="H36" s="11"/>
      <c r="I36" s="11"/>
      <c r="J36" s="11"/>
      <c r="K36" s="11"/>
      <c r="L36" s="11"/>
      <c r="M36" s="11"/>
    </row>
    <row r="37" spans="1:13" x14ac:dyDescent="0.2">
      <c r="A37" s="139" t="s">
        <v>65</v>
      </c>
    </row>
    <row r="38" spans="1:13" ht="84" x14ac:dyDescent="0.2">
      <c r="A38" s="144" t="s">
        <v>189</v>
      </c>
    </row>
    <row r="39" spans="1:13" x14ac:dyDescent="0.2">
      <c r="A39" s="106"/>
    </row>
    <row r="40" spans="1:13" x14ac:dyDescent="0.2">
      <c r="A40" s="106"/>
    </row>
    <row r="41" spans="1:13" x14ac:dyDescent="0.2">
      <c r="A41" s="106"/>
    </row>
    <row r="42" spans="1:13" x14ac:dyDescent="0.2">
      <c r="A42" s="106"/>
    </row>
    <row r="43" spans="1:13" x14ac:dyDescent="0.2">
      <c r="A43" s="106"/>
    </row>
    <row r="44" spans="1:13" x14ac:dyDescent="0.2">
      <c r="A44" s="106"/>
    </row>
    <row r="45" spans="1:13" x14ac:dyDescent="0.2">
      <c r="A45" s="106"/>
    </row>
    <row r="46" spans="1:13" x14ac:dyDescent="0.2">
      <c r="A46" s="106"/>
    </row>
    <row r="47" spans="1:13" x14ac:dyDescent="0.2">
      <c r="A47" s="106"/>
    </row>
    <row r="48" spans="1:13" x14ac:dyDescent="0.2">
      <c r="A48" s="106"/>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sheetData>
  <mergeCells count="1">
    <mergeCell ref="A22:A23"/>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6"/>
  <sheetViews>
    <sheetView workbookViewId="0">
      <selection activeCell="B9" sqref="B9"/>
    </sheetView>
  </sheetViews>
  <sheetFormatPr defaultRowHeight="12.75" x14ac:dyDescent="0.2"/>
  <cols>
    <col min="1" max="1" width="41.7109375" style="5" customWidth="1"/>
    <col min="2" max="2" width="9.7109375" customWidth="1"/>
  </cols>
  <sheetData>
    <row r="1" spans="1:2" ht="24" x14ac:dyDescent="0.2">
      <c r="A1" s="47" t="s">
        <v>50</v>
      </c>
    </row>
    <row r="2" spans="1:2" ht="27.75" customHeight="1" x14ac:dyDescent="0.2">
      <c r="A2" s="6" t="s">
        <v>190</v>
      </c>
      <c r="B2" s="73" t="e">
        <f>'BAR BB| Open rates'!#REF!</f>
        <v>#REF!</v>
      </c>
    </row>
    <row r="3" spans="1:2" ht="27.75" customHeight="1" x14ac:dyDescent="0.2">
      <c r="A3" s="48"/>
      <c r="B3" s="73" t="e">
        <f>'BAR BB| Open rates'!#REF!</f>
        <v>#REF!</v>
      </c>
    </row>
    <row r="4" spans="1:2" x14ac:dyDescent="0.2">
      <c r="A4" s="33" t="s">
        <v>53</v>
      </c>
    </row>
    <row r="5" spans="1:2" x14ac:dyDescent="0.2">
      <c r="A5" s="33">
        <v>1</v>
      </c>
      <c r="B5" s="33" t="e">
        <f>'BAR BB| Open rates'!#REF!*0.75+25</f>
        <v>#REF!</v>
      </c>
    </row>
    <row r="6" spans="1:2" x14ac:dyDescent="0.2">
      <c r="A6" s="33">
        <v>2</v>
      </c>
      <c r="B6" s="33" t="e">
        <f>'BAR BB| Open rates'!#REF!*0.75+25</f>
        <v>#REF!</v>
      </c>
    </row>
    <row r="7" spans="1:2" x14ac:dyDescent="0.2">
      <c r="A7" s="33" t="s">
        <v>54</v>
      </c>
      <c r="B7" s="33"/>
    </row>
    <row r="8" spans="1:2" x14ac:dyDescent="0.2">
      <c r="A8" s="33">
        <v>1</v>
      </c>
      <c r="B8" s="33" t="e">
        <f>'BAR BB| Open rates'!#REF!*0.75+25</f>
        <v>#REF!</v>
      </c>
    </row>
    <row r="9" spans="1:2" x14ac:dyDescent="0.2">
      <c r="A9" s="33">
        <v>2</v>
      </c>
      <c r="B9" s="33" t="e">
        <f>'BAR BB| Open rates'!#REF!*0.75+25</f>
        <v>#REF!</v>
      </c>
    </row>
    <row r="10" spans="1:2" x14ac:dyDescent="0.2">
      <c r="A10" s="33" t="s">
        <v>151</v>
      </c>
      <c r="B10" s="33"/>
    </row>
    <row r="11" spans="1:2" x14ac:dyDescent="0.2">
      <c r="A11" s="33">
        <v>1</v>
      </c>
      <c r="B11" s="33" t="e">
        <f>'BAR BB| Open rates'!#REF!*0.75+25</f>
        <v>#REF!</v>
      </c>
    </row>
    <row r="12" spans="1:2" x14ac:dyDescent="0.2">
      <c r="A12" s="33">
        <v>2</v>
      </c>
      <c r="B12" s="33" t="e">
        <f>'BAR BB| Open rates'!#REF!*0.75+25</f>
        <v>#REF!</v>
      </c>
    </row>
    <row r="13" spans="1:2" x14ac:dyDescent="0.2">
      <c r="A13" s="33" t="s">
        <v>55</v>
      </c>
      <c r="B13" s="33"/>
    </row>
    <row r="14" spans="1:2" x14ac:dyDescent="0.2">
      <c r="A14" s="42" t="s">
        <v>159</v>
      </c>
      <c r="B14" s="33" t="e">
        <f>'BAR BB| Open rates'!#REF!*0.75+25</f>
        <v>#REF!</v>
      </c>
    </row>
    <row r="15" spans="1:2" x14ac:dyDescent="0.2">
      <c r="A15" s="33" t="s">
        <v>160</v>
      </c>
      <c r="B15" s="33"/>
    </row>
    <row r="16" spans="1:2" x14ac:dyDescent="0.2">
      <c r="A16" s="42" t="s">
        <v>159</v>
      </c>
      <c r="B16" s="33" t="e">
        <f>'BAR BB| Open rates'!#REF!*0.75+25</f>
        <v>#REF!</v>
      </c>
    </row>
    <row r="17" spans="1:27" x14ac:dyDescent="0.2">
      <c r="A17" s="33" t="s">
        <v>56</v>
      </c>
      <c r="B17" s="33"/>
    </row>
    <row r="18" spans="1:27" x14ac:dyDescent="0.2">
      <c r="A18" s="42" t="s">
        <v>8</v>
      </c>
      <c r="B18" s="33" t="e">
        <f>'BAR BB| Open rates'!#REF!*0.75+25</f>
        <v>#REF!</v>
      </c>
    </row>
    <row r="19" spans="1:27" x14ac:dyDescent="0.2">
      <c r="A19" s="33" t="s">
        <v>57</v>
      </c>
      <c r="B19" s="33"/>
    </row>
    <row r="20" spans="1:27" x14ac:dyDescent="0.2">
      <c r="A20" s="42" t="s">
        <v>8</v>
      </c>
      <c r="B20" s="33" t="e">
        <f>'BAR BB| Open rates'!#REF!*0.75+25</f>
        <v>#REF!</v>
      </c>
    </row>
    <row r="21" spans="1:27" x14ac:dyDescent="0.2">
      <c r="A21" s="106"/>
    </row>
    <row r="22" spans="1:27" x14ac:dyDescent="0.2">
      <c r="A22" s="223" t="s">
        <v>157</v>
      </c>
    </row>
    <row r="23" spans="1:27" x14ac:dyDescent="0.2">
      <c r="A23" s="223"/>
    </row>
    <row r="24" spans="1:27" x14ac:dyDescent="0.2">
      <c r="A24" s="123"/>
    </row>
    <row r="25" spans="1:27" x14ac:dyDescent="0.2">
      <c r="A25" s="177" t="s">
        <v>80</v>
      </c>
    </row>
    <row r="26" spans="1:27" ht="24" x14ac:dyDescent="0.2">
      <c r="A26" s="152" t="s">
        <v>198</v>
      </c>
    </row>
    <row r="27" spans="1:27" ht="24" x14ac:dyDescent="0.2">
      <c r="A27" s="152" t="s">
        <v>199</v>
      </c>
    </row>
    <row r="28" spans="1:27" x14ac:dyDescent="0.2">
      <c r="A28" s="123"/>
    </row>
    <row r="29" spans="1:27" s="76" customFormat="1" ht="12.75" customHeight="1" x14ac:dyDescent="0.2">
      <c r="A29" s="137" t="s">
        <v>58</v>
      </c>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row>
    <row r="30" spans="1:27" s="108" customFormat="1" ht="35.25" customHeight="1" x14ac:dyDescent="0.2">
      <c r="A30" s="150" t="s">
        <v>163</v>
      </c>
      <c r="B30" s="153"/>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row>
    <row r="31" spans="1:27" s="108" customFormat="1" ht="35.25" customHeight="1" x14ac:dyDescent="0.2">
      <c r="A31" s="150" t="s">
        <v>188</v>
      </c>
      <c r="B31" s="153"/>
      <c r="C31" s="153"/>
      <c r="D31" s="153"/>
      <c r="E31" s="153"/>
      <c r="F31" s="153"/>
      <c r="G31" s="153"/>
      <c r="H31" s="153"/>
      <c r="I31" s="153"/>
      <c r="J31" s="153"/>
      <c r="K31" s="153"/>
      <c r="L31" s="153"/>
      <c r="M31" s="153"/>
      <c r="N31" s="153"/>
      <c r="O31" s="153"/>
      <c r="P31" s="153"/>
      <c r="Q31" s="153"/>
      <c r="R31" s="153"/>
    </row>
    <row r="32" spans="1:27" s="108" customFormat="1" ht="35.25" customHeight="1" x14ac:dyDescent="0.2">
      <c r="A32" s="150" t="s">
        <v>164</v>
      </c>
      <c r="B32" s="153"/>
      <c r="C32" s="153"/>
      <c r="D32" s="153"/>
      <c r="E32" s="153"/>
      <c r="F32" s="153"/>
      <c r="G32" s="153"/>
      <c r="H32" s="153"/>
      <c r="I32" s="153"/>
      <c r="J32" s="153"/>
      <c r="K32" s="153"/>
      <c r="L32" s="153"/>
      <c r="M32" s="153"/>
      <c r="N32" s="153"/>
      <c r="O32" s="153"/>
      <c r="P32" s="153"/>
      <c r="Q32" s="153"/>
      <c r="R32" s="153"/>
    </row>
    <row r="33" spans="1:18" s="108" customFormat="1" ht="13.5" customHeight="1" x14ac:dyDescent="0.2">
      <c r="A33" s="150" t="s">
        <v>165</v>
      </c>
      <c r="B33" s="153"/>
      <c r="C33" s="153"/>
      <c r="D33" s="153"/>
      <c r="E33" s="153"/>
      <c r="F33" s="153"/>
      <c r="G33" s="153"/>
      <c r="H33" s="153"/>
      <c r="I33" s="153"/>
      <c r="J33" s="153"/>
      <c r="K33" s="153"/>
      <c r="L33" s="153"/>
      <c r="M33" s="153"/>
      <c r="N33" s="153"/>
      <c r="O33" s="153"/>
      <c r="P33" s="153"/>
      <c r="Q33" s="153"/>
      <c r="R33" s="153"/>
    </row>
    <row r="34" spans="1:18" s="108" customFormat="1" ht="35.25" customHeight="1" x14ac:dyDescent="0.2">
      <c r="A34" s="150" t="s">
        <v>162</v>
      </c>
      <c r="B34" s="153"/>
      <c r="C34" s="153"/>
      <c r="D34" s="153"/>
      <c r="E34" s="153"/>
      <c r="F34" s="153"/>
      <c r="G34" s="153"/>
      <c r="H34" s="153"/>
      <c r="I34" s="153"/>
      <c r="J34" s="153"/>
      <c r="K34" s="153"/>
      <c r="L34" s="153"/>
      <c r="M34" s="153"/>
      <c r="N34" s="153"/>
      <c r="O34" s="153"/>
      <c r="P34" s="153"/>
      <c r="Q34" s="153"/>
      <c r="R34" s="153"/>
    </row>
    <row r="35" spans="1:18" s="108" customFormat="1" ht="35.25" customHeight="1" x14ac:dyDescent="0.2">
      <c r="A35" s="145" t="s">
        <v>173</v>
      </c>
      <c r="B35" s="153"/>
      <c r="C35" s="153"/>
      <c r="D35" s="153"/>
      <c r="E35" s="153"/>
      <c r="F35" s="153"/>
      <c r="G35" s="153"/>
      <c r="H35" s="153"/>
      <c r="I35" s="153"/>
      <c r="J35" s="153"/>
      <c r="K35" s="153"/>
      <c r="L35" s="153"/>
      <c r="M35" s="153"/>
      <c r="N35" s="153"/>
      <c r="O35" s="153"/>
      <c r="P35" s="153"/>
      <c r="Q35" s="153"/>
      <c r="R35" s="153"/>
    </row>
    <row r="36" spans="1:18" s="13" customFormat="1" ht="18" customHeight="1" x14ac:dyDescent="0.2">
      <c r="B36" s="11"/>
      <c r="C36" s="11"/>
      <c r="D36" s="11"/>
      <c r="E36" s="11"/>
      <c r="F36" s="11"/>
      <c r="G36" s="11"/>
      <c r="H36" s="11"/>
      <c r="I36" s="11"/>
      <c r="J36" s="11"/>
      <c r="K36" s="11"/>
      <c r="L36" s="11"/>
      <c r="M36" s="11"/>
      <c r="N36" s="11"/>
      <c r="O36" s="11"/>
      <c r="P36" s="11"/>
      <c r="Q36" s="11"/>
      <c r="R36" s="11"/>
    </row>
    <row r="37" spans="1:18" x14ac:dyDescent="0.2">
      <c r="A37" s="139" t="s">
        <v>65</v>
      </c>
    </row>
    <row r="38" spans="1:18" ht="84" x14ac:dyDescent="0.2">
      <c r="A38" s="144" t="s">
        <v>189</v>
      </c>
    </row>
    <row r="39" spans="1:18" x14ac:dyDescent="0.2">
      <c r="A39" s="106"/>
    </row>
    <row r="40" spans="1:18" x14ac:dyDescent="0.2">
      <c r="A40" s="106"/>
    </row>
    <row r="41" spans="1:18" x14ac:dyDescent="0.2">
      <c r="A41" s="106"/>
    </row>
    <row r="42" spans="1:18" x14ac:dyDescent="0.2">
      <c r="A42" s="106"/>
    </row>
    <row r="43" spans="1:18" x14ac:dyDescent="0.2">
      <c r="A43" s="106"/>
    </row>
    <row r="44" spans="1:18" x14ac:dyDescent="0.2">
      <c r="A44" s="106"/>
    </row>
    <row r="45" spans="1:18" x14ac:dyDescent="0.2">
      <c r="A45" s="106"/>
    </row>
    <row r="46" spans="1:18" x14ac:dyDescent="0.2">
      <c r="A46" s="106"/>
    </row>
    <row r="47" spans="1:18" x14ac:dyDescent="0.2">
      <c r="A47" s="106"/>
    </row>
    <row r="48" spans="1:18" x14ac:dyDescent="0.2">
      <c r="A48" s="106"/>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sheetData>
  <mergeCells count="1">
    <mergeCell ref="A22:A23"/>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58"/>
  <sheetViews>
    <sheetView zoomScaleNormal="100" workbookViewId="0">
      <pane xSplit="1" topLeftCell="B1" activePane="topRight" state="frozen"/>
      <selection activeCell="BE26" sqref="BE26:BE27"/>
      <selection pane="topRight" activeCell="B35" sqref="B35"/>
    </sheetView>
  </sheetViews>
  <sheetFormatPr defaultColWidth="10" defaultRowHeight="12" x14ac:dyDescent="0.2"/>
  <cols>
    <col min="1" max="1" width="42.42578125" style="1" customWidth="1"/>
    <col min="2" max="16384" width="10" style="2"/>
  </cols>
  <sheetData>
    <row r="1" spans="1:51" s="5" customFormat="1" ht="25.5" customHeight="1" x14ac:dyDescent="0.2">
      <c r="A1" s="47" t="s">
        <v>50</v>
      </c>
    </row>
    <row r="2" spans="1:51" s="5" customFormat="1" ht="12.75" x14ac:dyDescent="0.2">
      <c r="A2" s="6" t="s">
        <v>174</v>
      </c>
    </row>
    <row r="3" spans="1:51" s="11" customFormat="1" ht="28.5" customHeight="1" x14ac:dyDescent="0.2">
      <c r="A3" s="74" t="s">
        <v>52</v>
      </c>
      <c r="B3" s="73">
        <f>'BAR BB| Open rates'!B3</f>
        <v>45595</v>
      </c>
      <c r="C3" s="73">
        <f>'BAR BB| Open rates'!C3</f>
        <v>45597</v>
      </c>
      <c r="D3" s="73">
        <f>'BAR BB| Open rates'!D3</f>
        <v>45599</v>
      </c>
      <c r="E3" s="73">
        <f>'BAR BB| Open rates'!E3</f>
        <v>45600</v>
      </c>
      <c r="F3" s="73">
        <f>'BAR BB| Open rates'!F3</f>
        <v>45601</v>
      </c>
      <c r="G3" s="73">
        <f>'BAR BB| Open rates'!G3</f>
        <v>45604</v>
      </c>
      <c r="H3" s="73">
        <f>'BAR BB| Open rates'!H3</f>
        <v>45606</v>
      </c>
      <c r="I3" s="73">
        <f>'BAR BB| Open rates'!I3</f>
        <v>45611</v>
      </c>
      <c r="J3" s="73">
        <f>'BAR BB| Open rates'!J3</f>
        <v>45613</v>
      </c>
      <c r="K3" s="73">
        <f>'BAR BB| Open rates'!K3</f>
        <v>45618</v>
      </c>
      <c r="L3" s="73">
        <f>'BAR BB| Open rates'!L3</f>
        <v>45620</v>
      </c>
      <c r="M3" s="73">
        <f>'BAR BB| Open rates'!M3</f>
        <v>45625</v>
      </c>
      <c r="N3" s="73">
        <f>'BAR BB| Open rates'!N3</f>
        <v>45627</v>
      </c>
      <c r="O3" s="73">
        <f>'BAR BB| Open rates'!O3</f>
        <v>45628</v>
      </c>
      <c r="P3" s="73">
        <f>'BAR BB| Open rates'!P3</f>
        <v>45639</v>
      </c>
      <c r="Q3" s="73">
        <f>'BAR BB| Open rates'!Q3</f>
        <v>45646</v>
      </c>
      <c r="R3" s="73">
        <f>'BAR BB| Open rates'!R3</f>
        <v>45653</v>
      </c>
      <c r="S3" s="73">
        <f>'BAR BB| Open rates'!S3</f>
        <v>45655</v>
      </c>
      <c r="T3" s="73">
        <f>'BAR BB| Open rates'!T3</f>
        <v>45656</v>
      </c>
      <c r="U3" s="73">
        <f>'BAR BB| Open rates'!U3</f>
        <v>45658</v>
      </c>
      <c r="V3" s="73">
        <f>'BAR BB| Open rates'!V3</f>
        <v>45660</v>
      </c>
      <c r="W3" s="73">
        <f>'BAR BB| Open rates'!W3</f>
        <v>45663</v>
      </c>
      <c r="X3" s="73">
        <f>'BAR BB| Open rates'!X3</f>
        <v>45664</v>
      </c>
      <c r="Y3" s="73">
        <f>'BAR BB| Open rates'!Y3</f>
        <v>45665</v>
      </c>
      <c r="Z3" s="73">
        <f>'BAR BB| Open rates'!Z3</f>
        <v>45666</v>
      </c>
      <c r="AA3" s="73">
        <f>'BAR BB| Open rates'!AA3</f>
        <v>45670</v>
      </c>
      <c r="AB3" s="73">
        <f>'BAR BB| Open rates'!AB3</f>
        <v>45674</v>
      </c>
      <c r="AC3" s="73">
        <f>'BAR BB| Open rates'!AC3</f>
        <v>45676</v>
      </c>
      <c r="AD3" s="73">
        <f>'BAR BB| Open rates'!AD3</f>
        <v>45681</v>
      </c>
      <c r="AE3" s="73">
        <f>'BAR BB| Open rates'!AE3</f>
        <v>45683</v>
      </c>
      <c r="AF3" s="73">
        <f>'BAR BB| Open rates'!AF3</f>
        <v>45688</v>
      </c>
      <c r="AG3" s="73">
        <f>'BAR BB| Open rates'!AG3</f>
        <v>45689</v>
      </c>
      <c r="AH3" s="73">
        <f>'BAR BB| Open rates'!AH3</f>
        <v>45690</v>
      </c>
      <c r="AI3" s="73">
        <f>'BAR BB| Open rates'!AI3</f>
        <v>45691</v>
      </c>
      <c r="AJ3" s="73">
        <f>'BAR BB| Open rates'!AJ3</f>
        <v>45692</v>
      </c>
      <c r="AK3" s="73">
        <f>'BAR BB| Open rates'!AK3</f>
        <v>45695</v>
      </c>
      <c r="AL3" s="73">
        <f>'BAR BB| Open rates'!AL3</f>
        <v>45697</v>
      </c>
      <c r="AM3" s="73">
        <f>'BAR BB| Open rates'!AM3</f>
        <v>45702</v>
      </c>
      <c r="AN3" s="73">
        <f>'BAR BB| Open rates'!AN3</f>
        <v>45708</v>
      </c>
      <c r="AO3" s="73">
        <f>'BAR BB| Open rates'!AO3</f>
        <v>45709</v>
      </c>
      <c r="AP3" s="73">
        <f>'BAR BB| Open rates'!AP3</f>
        <v>45712</v>
      </c>
      <c r="AQ3" s="73">
        <f>'BAR BB| Open rates'!AQ3</f>
        <v>45714</v>
      </c>
      <c r="AR3" s="73">
        <f>'BAR BB| Open rates'!AR3</f>
        <v>45717</v>
      </c>
      <c r="AS3" s="73">
        <f>'BAR BB| Open rates'!AS3</f>
        <v>45718</v>
      </c>
      <c r="AT3" s="73">
        <f>'BAR BB| Open rates'!AT3</f>
        <v>45723</v>
      </c>
      <c r="AU3" s="73">
        <f>'BAR BB| Open rates'!AU3</f>
        <v>45725</v>
      </c>
      <c r="AV3" s="73">
        <f>'BAR BB| Open rates'!AV3</f>
        <v>45727</v>
      </c>
      <c r="AW3" s="73">
        <f>'BAR BB| Open rates'!AW3</f>
        <v>45730</v>
      </c>
      <c r="AX3" s="73">
        <f>'BAR BB| Open rates'!AX3</f>
        <v>45732</v>
      </c>
      <c r="AY3" s="73">
        <f>'BAR BB| Open rates'!AY3</f>
        <v>45746</v>
      </c>
    </row>
    <row r="4" spans="1:51" s="11" customFormat="1" ht="28.5" customHeight="1" x14ac:dyDescent="0.2">
      <c r="A4" s="8"/>
      <c r="B4" s="73">
        <f>'BAR BB| Open rates'!B4</f>
        <v>45596</v>
      </c>
      <c r="C4" s="73">
        <f>'BAR BB| Open rates'!C4</f>
        <v>45598</v>
      </c>
      <c r="D4" s="73">
        <f>'BAR BB| Open rates'!D4</f>
        <v>45599</v>
      </c>
      <c r="E4" s="73">
        <f>'BAR BB| Open rates'!E4</f>
        <v>45600</v>
      </c>
      <c r="F4" s="73">
        <f>'BAR BB| Open rates'!F4</f>
        <v>45603</v>
      </c>
      <c r="G4" s="73">
        <f>'BAR BB| Open rates'!G4</f>
        <v>45605</v>
      </c>
      <c r="H4" s="73">
        <f>'BAR BB| Open rates'!H4</f>
        <v>45610</v>
      </c>
      <c r="I4" s="73">
        <f>'BAR BB| Open rates'!I4</f>
        <v>45612</v>
      </c>
      <c r="J4" s="73">
        <f>'BAR BB| Open rates'!J4</f>
        <v>45617</v>
      </c>
      <c r="K4" s="73">
        <f>'BAR BB| Open rates'!K4</f>
        <v>45619</v>
      </c>
      <c r="L4" s="73">
        <f>'BAR BB| Open rates'!L4</f>
        <v>45624</v>
      </c>
      <c r="M4" s="73">
        <f>'BAR BB| Open rates'!M4</f>
        <v>45626</v>
      </c>
      <c r="N4" s="73">
        <f>'BAR BB| Open rates'!N4</f>
        <v>45627</v>
      </c>
      <c r="O4" s="73">
        <f>'BAR BB| Open rates'!O4</f>
        <v>45638</v>
      </c>
      <c r="P4" s="73">
        <f>'BAR BB| Open rates'!P4</f>
        <v>45645</v>
      </c>
      <c r="Q4" s="73">
        <f>'BAR BB| Open rates'!Q4</f>
        <v>45652</v>
      </c>
      <c r="R4" s="73">
        <f>'BAR BB| Open rates'!R4</f>
        <v>45654</v>
      </c>
      <c r="S4" s="73">
        <f>'BAR BB| Open rates'!S4</f>
        <v>45655</v>
      </c>
      <c r="T4" s="73">
        <f>'BAR BB| Open rates'!T4</f>
        <v>45657</v>
      </c>
      <c r="U4" s="73">
        <f>'BAR BB| Open rates'!U4</f>
        <v>45659</v>
      </c>
      <c r="V4" s="73">
        <f>'BAR BB| Open rates'!V4</f>
        <v>45662</v>
      </c>
      <c r="W4" s="73">
        <f>'BAR BB| Open rates'!W4</f>
        <v>45663</v>
      </c>
      <c r="X4" s="73">
        <f>'BAR BB| Open rates'!X4</f>
        <v>45664</v>
      </c>
      <c r="Y4" s="73">
        <f>'BAR BB| Open rates'!Y4</f>
        <v>45665</v>
      </c>
      <c r="Z4" s="73">
        <f>'BAR BB| Open rates'!Z4</f>
        <v>45669</v>
      </c>
      <c r="AA4" s="73">
        <f>'BAR BB| Open rates'!AA4</f>
        <v>45673</v>
      </c>
      <c r="AB4" s="73">
        <f>'BAR BB| Open rates'!AB4</f>
        <v>45675</v>
      </c>
      <c r="AC4" s="73">
        <f>'BAR BB| Open rates'!AC4</f>
        <v>45680</v>
      </c>
      <c r="AD4" s="73">
        <f>'BAR BB| Open rates'!AD4</f>
        <v>45682</v>
      </c>
      <c r="AE4" s="73">
        <f>'BAR BB| Open rates'!AE4</f>
        <v>45687</v>
      </c>
      <c r="AF4" s="73">
        <f>'BAR BB| Open rates'!AF4</f>
        <v>45688</v>
      </c>
      <c r="AG4" s="73">
        <f>'BAR BB| Open rates'!AG4</f>
        <v>45689</v>
      </c>
      <c r="AH4" s="73">
        <f>'BAR BB| Open rates'!AH4</f>
        <v>45690</v>
      </c>
      <c r="AI4" s="73">
        <f>'BAR BB| Open rates'!AI4</f>
        <v>45691</v>
      </c>
      <c r="AJ4" s="73">
        <f>'BAR BB| Open rates'!AJ4</f>
        <v>45694</v>
      </c>
      <c r="AK4" s="73">
        <f>'BAR BB| Open rates'!AK4</f>
        <v>45696</v>
      </c>
      <c r="AL4" s="73">
        <f>'BAR BB| Open rates'!AL4</f>
        <v>45701</v>
      </c>
      <c r="AM4" s="73">
        <f>'BAR BB| Open rates'!AM4</f>
        <v>45707</v>
      </c>
      <c r="AN4" s="73">
        <f>'BAR BB| Open rates'!AN4</f>
        <v>45708</v>
      </c>
      <c r="AO4" s="73">
        <f>'BAR BB| Open rates'!AO4</f>
        <v>45711</v>
      </c>
      <c r="AP4" s="73">
        <f>'BAR BB| Open rates'!AP4</f>
        <v>45713</v>
      </c>
      <c r="AQ4" s="73">
        <f>'BAR BB| Open rates'!AQ4</f>
        <v>45716</v>
      </c>
      <c r="AR4" s="73">
        <f>'BAR BB| Open rates'!AR4</f>
        <v>45717</v>
      </c>
      <c r="AS4" s="73">
        <f>'BAR BB| Open rates'!AS4</f>
        <v>45722</v>
      </c>
      <c r="AT4" s="73">
        <f>'BAR BB| Open rates'!AT4</f>
        <v>45724</v>
      </c>
      <c r="AU4" s="73">
        <f>'BAR BB| Open rates'!AU4</f>
        <v>45726</v>
      </c>
      <c r="AV4" s="73">
        <f>'BAR BB| Open rates'!AV4</f>
        <v>45729</v>
      </c>
      <c r="AW4" s="73">
        <f>'BAR BB| Open rates'!AW4</f>
        <v>45731</v>
      </c>
      <c r="AX4" s="73">
        <f>'BAR BB| Open rates'!AX4</f>
        <v>45745</v>
      </c>
      <c r="AY4" s="73">
        <f>'BAR BB| Open rates'!AY4</f>
        <v>45747</v>
      </c>
    </row>
    <row r="5" spans="1:51" s="14" customFormat="1" ht="12" customHeight="1" x14ac:dyDescent="0.2">
      <c r="A5" s="33" t="s">
        <v>53</v>
      </c>
    </row>
    <row r="6" spans="1:51" s="14" customFormat="1" ht="12" customHeight="1" x14ac:dyDescent="0.2">
      <c r="A6" s="33">
        <v>1</v>
      </c>
      <c r="B6" s="84">
        <f>'BAR BB| Open rates'!B6*0.82</f>
        <v>8938</v>
      </c>
      <c r="C6" s="84">
        <f>'BAR BB| Open rates'!C6*0.82</f>
        <v>8938</v>
      </c>
      <c r="D6" s="84">
        <f>'BAR BB| Open rates'!D6*0.82</f>
        <v>5658</v>
      </c>
      <c r="E6" s="84">
        <f>'BAR BB| Open rates'!E6*0.82</f>
        <v>5330</v>
      </c>
      <c r="F6" s="84">
        <f>'BAR BB| Open rates'!F6*0.82</f>
        <v>5330</v>
      </c>
      <c r="G6" s="84">
        <f>'BAR BB| Open rates'!G6*0.82</f>
        <v>5658</v>
      </c>
      <c r="H6" s="84">
        <f>'BAR BB| Open rates'!H6*0.82</f>
        <v>5330</v>
      </c>
      <c r="I6" s="84">
        <f>'BAR BB| Open rates'!I6*0.82</f>
        <v>5658</v>
      </c>
      <c r="J6" s="84">
        <f>'BAR BB| Open rates'!J6*0.82</f>
        <v>5330</v>
      </c>
      <c r="K6" s="84">
        <f>'BAR BB| Open rates'!K6*0.82</f>
        <v>5658</v>
      </c>
      <c r="L6" s="84">
        <f>'BAR BB| Open rates'!L6*0.82</f>
        <v>5330</v>
      </c>
      <c r="M6" s="84">
        <f>'BAR BB| Open rates'!M6*0.82</f>
        <v>5658</v>
      </c>
      <c r="N6" s="84">
        <f>'BAR BB| Open rates'!N6*0.82</f>
        <v>4592</v>
      </c>
      <c r="O6" s="84">
        <f>'BAR BB| Open rates'!O6*0.82</f>
        <v>4592</v>
      </c>
      <c r="P6" s="84">
        <f>'BAR BB| Open rates'!P6*0.82</f>
        <v>5658</v>
      </c>
      <c r="Q6" s="84">
        <f>'BAR BB| Open rates'!Q6*0.82</f>
        <v>8938</v>
      </c>
      <c r="R6" s="84">
        <f>'BAR BB| Open rates'!R6*0.82</f>
        <v>13038</v>
      </c>
      <c r="S6" s="84">
        <f>'BAR BB| Open rates'!S6*0.82</f>
        <v>22058</v>
      </c>
      <c r="T6" s="84">
        <f>'BAR BB| Open rates'!T6*0.82</f>
        <v>24518</v>
      </c>
      <c r="U6" s="84">
        <f>'BAR BB| Open rates'!U6*0.82</f>
        <v>29438</v>
      </c>
      <c r="V6" s="84">
        <f>'BAR BB| Open rates'!V6*0.82</f>
        <v>29438</v>
      </c>
      <c r="W6" s="84">
        <f>'BAR BB| Open rates'!W6*0.82</f>
        <v>29438</v>
      </c>
      <c r="X6" s="84">
        <f>'BAR BB| Open rates'!X6*0.82</f>
        <v>22058</v>
      </c>
      <c r="Y6" s="84">
        <f>'BAR BB| Open rates'!Y6*0.82</f>
        <v>13038</v>
      </c>
      <c r="Z6" s="84">
        <f>'BAR BB| Open rates'!Z6*0.82</f>
        <v>13038</v>
      </c>
      <c r="AA6" s="84">
        <f>'BAR BB| Open rates'!AA6*0.82</f>
        <v>13038</v>
      </c>
      <c r="AB6" s="84">
        <f>'BAR BB| Open rates'!AB6*0.82</f>
        <v>13038</v>
      </c>
      <c r="AC6" s="84">
        <f>'BAR BB| Open rates'!AC6*0.82</f>
        <v>14678</v>
      </c>
      <c r="AD6" s="84">
        <f>'BAR BB| Open rates'!AD6*0.82</f>
        <v>17138</v>
      </c>
      <c r="AE6" s="84">
        <f>'BAR BB| Open rates'!AE6*0.82</f>
        <v>14678</v>
      </c>
      <c r="AF6" s="84">
        <f>'BAR BB| Open rates'!AF6*0.82</f>
        <v>17138</v>
      </c>
      <c r="AG6" s="84">
        <f>'BAR BB| Open rates'!AG6*0.82</f>
        <v>17138</v>
      </c>
      <c r="AH6" s="84">
        <f>'BAR BB| Open rates'!AH6*0.82</f>
        <v>14678</v>
      </c>
      <c r="AI6" s="84">
        <f>'BAR BB| Open rates'!AI6*0.82</f>
        <v>14678</v>
      </c>
      <c r="AJ6" s="84">
        <f>'BAR BB| Open rates'!AJ6*0.82</f>
        <v>14678</v>
      </c>
      <c r="AK6" s="84">
        <f>'BAR BB| Open rates'!AK6*0.82</f>
        <v>17138</v>
      </c>
      <c r="AL6" s="84">
        <f>'BAR BB| Open rates'!AL6*0.82</f>
        <v>14678</v>
      </c>
      <c r="AM6" s="84">
        <f>'BAR BB| Open rates'!AM6*0.82</f>
        <v>24518</v>
      </c>
      <c r="AN6" s="84">
        <f>'BAR BB| Open rates'!AN6*0.82</f>
        <v>25830</v>
      </c>
      <c r="AO6" s="84">
        <f>'BAR BB| Open rates'!AO6*0.82</f>
        <v>25830</v>
      </c>
      <c r="AP6" s="84">
        <f>'BAR BB| Open rates'!AP6*0.82</f>
        <v>25830</v>
      </c>
      <c r="AQ6" s="84">
        <f>'BAR BB| Open rates'!AQ6*0.82</f>
        <v>14678</v>
      </c>
      <c r="AR6" s="84">
        <f>'BAR BB| Open rates'!AR6*0.82</f>
        <v>14678</v>
      </c>
      <c r="AS6" s="84">
        <f>'BAR BB| Open rates'!AS6*0.82</f>
        <v>13038</v>
      </c>
      <c r="AT6" s="84">
        <f>'BAR BB| Open rates'!AT6*0.82</f>
        <v>14678</v>
      </c>
      <c r="AU6" s="84">
        <f>'BAR BB| Open rates'!AU6*0.82</f>
        <v>13038</v>
      </c>
      <c r="AV6" s="84">
        <f>'BAR BB| Open rates'!AV6*0.82</f>
        <v>13038</v>
      </c>
      <c r="AW6" s="84">
        <f>'BAR BB| Open rates'!AW6*0.82</f>
        <v>13038</v>
      </c>
      <c r="AX6" s="84">
        <f>'BAR BB| Open rates'!AX6*0.82</f>
        <v>8117.9999999999991</v>
      </c>
      <c r="AY6" s="84">
        <f>'BAR BB| Open rates'!AY6*0.82</f>
        <v>6478</v>
      </c>
    </row>
    <row r="7" spans="1:51" s="14" customFormat="1" ht="12" customHeight="1" x14ac:dyDescent="0.2">
      <c r="A7" s="33">
        <v>2</v>
      </c>
      <c r="B7" s="84">
        <f>'BAR BB| Open rates'!B7*0.82</f>
        <v>10004</v>
      </c>
      <c r="C7" s="84">
        <f>'BAR BB| Open rates'!C7*0.82</f>
        <v>10004</v>
      </c>
      <c r="D7" s="84">
        <f>'BAR BB| Open rates'!D7*0.82</f>
        <v>6724</v>
      </c>
      <c r="E7" s="84">
        <f>'BAR BB| Open rates'!E7*0.82</f>
        <v>6396</v>
      </c>
      <c r="F7" s="84">
        <f>'BAR BB| Open rates'!F7*0.82</f>
        <v>6396</v>
      </c>
      <c r="G7" s="84">
        <f>'BAR BB| Open rates'!G7*0.82</f>
        <v>6724</v>
      </c>
      <c r="H7" s="84">
        <f>'BAR BB| Open rates'!H7*0.82</f>
        <v>6396</v>
      </c>
      <c r="I7" s="84">
        <f>'BAR BB| Open rates'!I7*0.82</f>
        <v>6724</v>
      </c>
      <c r="J7" s="84">
        <f>'BAR BB| Open rates'!J7*0.82</f>
        <v>6396</v>
      </c>
      <c r="K7" s="84">
        <f>'BAR BB| Open rates'!K7*0.82</f>
        <v>6724</v>
      </c>
      <c r="L7" s="84">
        <f>'BAR BB| Open rates'!L7*0.82</f>
        <v>6396</v>
      </c>
      <c r="M7" s="84">
        <f>'BAR BB| Open rates'!M7*0.82</f>
        <v>6724</v>
      </c>
      <c r="N7" s="84">
        <f>'BAR BB| Open rates'!N7*0.82</f>
        <v>5658</v>
      </c>
      <c r="O7" s="84">
        <f>'BAR BB| Open rates'!O7*0.82</f>
        <v>5658</v>
      </c>
      <c r="P7" s="84">
        <f>'BAR BB| Open rates'!P7*0.82</f>
        <v>6724</v>
      </c>
      <c r="Q7" s="84">
        <f>'BAR BB| Open rates'!Q7*0.82</f>
        <v>10004</v>
      </c>
      <c r="R7" s="84">
        <f>'BAR BB| Open rates'!R7*0.82</f>
        <v>14104</v>
      </c>
      <c r="S7" s="84">
        <f>'BAR BB| Open rates'!S7*0.82</f>
        <v>23288</v>
      </c>
      <c r="T7" s="84">
        <f>'BAR BB| Open rates'!T7*0.82</f>
        <v>25748</v>
      </c>
      <c r="U7" s="84">
        <f>'BAR BB| Open rates'!U7*0.82</f>
        <v>30667.999999999996</v>
      </c>
      <c r="V7" s="84">
        <f>'BAR BB| Open rates'!V7*0.82</f>
        <v>30667.999999999996</v>
      </c>
      <c r="W7" s="84">
        <f>'BAR BB| Open rates'!W7*0.82</f>
        <v>30667.999999999996</v>
      </c>
      <c r="X7" s="84">
        <f>'BAR BB| Open rates'!X7*0.82</f>
        <v>23288</v>
      </c>
      <c r="Y7" s="84">
        <f>'BAR BB| Open rates'!Y7*0.82</f>
        <v>14268</v>
      </c>
      <c r="Z7" s="84">
        <f>'BAR BB| Open rates'!Z7*0.82</f>
        <v>14268</v>
      </c>
      <c r="AA7" s="84">
        <f>'BAR BB| Open rates'!AA7*0.82</f>
        <v>14268</v>
      </c>
      <c r="AB7" s="84">
        <f>'BAR BB| Open rates'!AB7*0.82</f>
        <v>14268</v>
      </c>
      <c r="AC7" s="84">
        <f>'BAR BB| Open rates'!AC7*0.82</f>
        <v>15907.999999999998</v>
      </c>
      <c r="AD7" s="84">
        <f>'BAR BB| Open rates'!AD7*0.82</f>
        <v>18368</v>
      </c>
      <c r="AE7" s="84">
        <f>'BAR BB| Open rates'!AE7*0.82</f>
        <v>15907.999999999998</v>
      </c>
      <c r="AF7" s="84">
        <f>'BAR BB| Open rates'!AF7*0.82</f>
        <v>18368</v>
      </c>
      <c r="AG7" s="84">
        <f>'BAR BB| Open rates'!AG7*0.82</f>
        <v>18368</v>
      </c>
      <c r="AH7" s="84">
        <f>'BAR BB| Open rates'!AH7*0.82</f>
        <v>15907.999999999998</v>
      </c>
      <c r="AI7" s="84">
        <f>'BAR BB| Open rates'!AI7*0.82</f>
        <v>15907.999999999998</v>
      </c>
      <c r="AJ7" s="84">
        <f>'BAR BB| Open rates'!AJ7*0.82</f>
        <v>15907.999999999998</v>
      </c>
      <c r="AK7" s="84">
        <f>'BAR BB| Open rates'!AK7*0.82</f>
        <v>18368</v>
      </c>
      <c r="AL7" s="84">
        <f>'BAR BB| Open rates'!AL7*0.82</f>
        <v>15907.999999999998</v>
      </c>
      <c r="AM7" s="84">
        <f>'BAR BB| Open rates'!AM7*0.82</f>
        <v>25748</v>
      </c>
      <c r="AN7" s="84">
        <f>'BAR BB| Open rates'!AN7*0.82</f>
        <v>27060</v>
      </c>
      <c r="AO7" s="84">
        <f>'BAR BB| Open rates'!AO7*0.82</f>
        <v>27060</v>
      </c>
      <c r="AP7" s="84">
        <f>'BAR BB| Open rates'!AP7*0.82</f>
        <v>27060</v>
      </c>
      <c r="AQ7" s="84">
        <f>'BAR BB| Open rates'!AQ7*0.82</f>
        <v>15907.999999999998</v>
      </c>
      <c r="AR7" s="84">
        <f>'BAR BB| Open rates'!AR7*0.82</f>
        <v>15907.999999999998</v>
      </c>
      <c r="AS7" s="84">
        <f>'BAR BB| Open rates'!AS7*0.82</f>
        <v>14268</v>
      </c>
      <c r="AT7" s="84">
        <f>'BAR BB| Open rates'!AT7*0.82</f>
        <v>15907.999999999998</v>
      </c>
      <c r="AU7" s="84">
        <f>'BAR BB| Open rates'!AU7*0.82</f>
        <v>14268</v>
      </c>
      <c r="AV7" s="84">
        <f>'BAR BB| Open rates'!AV7*0.82</f>
        <v>14268</v>
      </c>
      <c r="AW7" s="84">
        <f>'BAR BB| Open rates'!AW7*0.82</f>
        <v>14268</v>
      </c>
      <c r="AX7" s="84">
        <f>'BAR BB| Open rates'!AX7*0.82</f>
        <v>9348</v>
      </c>
      <c r="AY7" s="84">
        <f>'BAR BB| Open rates'!AY7*0.82</f>
        <v>7707.9999999999991</v>
      </c>
    </row>
    <row r="8" spans="1:51"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row>
    <row r="9" spans="1:51" s="14" customFormat="1" ht="12" customHeight="1" x14ac:dyDescent="0.2">
      <c r="A9" s="33">
        <v>1</v>
      </c>
      <c r="B9" s="84">
        <f>'BAR BB| Open rates'!B9*0.82</f>
        <v>10578</v>
      </c>
      <c r="C9" s="84">
        <f>'BAR BB| Open rates'!C9*0.82</f>
        <v>10578</v>
      </c>
      <c r="D9" s="84">
        <f>'BAR BB| Open rates'!D9*0.82</f>
        <v>7298</v>
      </c>
      <c r="E9" s="84">
        <f>'BAR BB| Open rates'!E9*0.82</f>
        <v>6970</v>
      </c>
      <c r="F9" s="84">
        <f>'BAR BB| Open rates'!F9*0.82</f>
        <v>6970</v>
      </c>
      <c r="G9" s="84">
        <f>'BAR BB| Open rates'!G9*0.82</f>
        <v>7298</v>
      </c>
      <c r="H9" s="84">
        <f>'BAR BB| Open rates'!H9*0.82</f>
        <v>6970</v>
      </c>
      <c r="I9" s="84">
        <f>'BAR BB| Open rates'!I9*0.82</f>
        <v>7298</v>
      </c>
      <c r="J9" s="84">
        <f>'BAR BB| Open rates'!J9*0.82</f>
        <v>6970</v>
      </c>
      <c r="K9" s="84">
        <f>'BAR BB| Open rates'!K9*0.82</f>
        <v>7298</v>
      </c>
      <c r="L9" s="84">
        <f>'BAR BB| Open rates'!L9*0.82</f>
        <v>6970</v>
      </c>
      <c r="M9" s="84">
        <f>'BAR BB| Open rates'!M9*0.82</f>
        <v>7298</v>
      </c>
      <c r="N9" s="84">
        <f>'BAR BB| Open rates'!N9*0.82</f>
        <v>6232</v>
      </c>
      <c r="O9" s="84">
        <f>'BAR BB| Open rates'!O9*0.82</f>
        <v>6232</v>
      </c>
      <c r="P9" s="84">
        <f>'BAR BB| Open rates'!P9*0.82</f>
        <v>7298</v>
      </c>
      <c r="Q9" s="84">
        <f>'BAR BB| Open rates'!Q9*0.82</f>
        <v>10578</v>
      </c>
      <c r="R9" s="84">
        <f>'BAR BB| Open rates'!R9*0.82</f>
        <v>14678</v>
      </c>
      <c r="S9" s="84">
        <f>'BAR BB| Open rates'!S9*0.82</f>
        <v>23698</v>
      </c>
      <c r="T9" s="84">
        <f>'BAR BB| Open rates'!T9*0.82</f>
        <v>26158</v>
      </c>
      <c r="U9" s="84">
        <f>'BAR BB| Open rates'!U9*0.82</f>
        <v>31077.999999999996</v>
      </c>
      <c r="V9" s="84">
        <f>'BAR BB| Open rates'!V9*0.82</f>
        <v>31077.999999999996</v>
      </c>
      <c r="W9" s="84">
        <f>'BAR BB| Open rates'!W9*0.82</f>
        <v>31077.999999999996</v>
      </c>
      <c r="X9" s="84">
        <f>'BAR BB| Open rates'!X9*0.82</f>
        <v>23698</v>
      </c>
      <c r="Y9" s="84">
        <f>'BAR BB| Open rates'!Y9*0.82</f>
        <v>14678</v>
      </c>
      <c r="Z9" s="84">
        <f>'BAR BB| Open rates'!Z9*0.82</f>
        <v>14678</v>
      </c>
      <c r="AA9" s="84">
        <f>'BAR BB| Open rates'!AA9*0.82</f>
        <v>14678</v>
      </c>
      <c r="AB9" s="84">
        <f>'BAR BB| Open rates'!AB9*0.82</f>
        <v>14678</v>
      </c>
      <c r="AC9" s="84">
        <f>'BAR BB| Open rates'!AC9*0.82</f>
        <v>16317.999999999998</v>
      </c>
      <c r="AD9" s="84">
        <f>'BAR BB| Open rates'!AD9*0.82</f>
        <v>18778</v>
      </c>
      <c r="AE9" s="84">
        <f>'BAR BB| Open rates'!AE9*0.82</f>
        <v>16317.999999999998</v>
      </c>
      <c r="AF9" s="84">
        <f>'BAR BB| Open rates'!AF9*0.82</f>
        <v>18778</v>
      </c>
      <c r="AG9" s="84">
        <f>'BAR BB| Open rates'!AG9*0.82</f>
        <v>18778</v>
      </c>
      <c r="AH9" s="84">
        <f>'BAR BB| Open rates'!AH9*0.82</f>
        <v>16317.999999999998</v>
      </c>
      <c r="AI9" s="84">
        <f>'BAR BB| Open rates'!AI9*0.82</f>
        <v>16317.999999999998</v>
      </c>
      <c r="AJ9" s="84">
        <f>'BAR BB| Open rates'!AJ9*0.82</f>
        <v>16317.999999999998</v>
      </c>
      <c r="AK9" s="84">
        <f>'BAR BB| Open rates'!AK9*0.82</f>
        <v>18778</v>
      </c>
      <c r="AL9" s="84">
        <f>'BAR BB| Open rates'!AL9*0.82</f>
        <v>16317.999999999998</v>
      </c>
      <c r="AM9" s="84">
        <f>'BAR BB| Open rates'!AM9*0.82</f>
        <v>26158</v>
      </c>
      <c r="AN9" s="84">
        <f>'BAR BB| Open rates'!AN9*0.82</f>
        <v>27470</v>
      </c>
      <c r="AO9" s="84">
        <f>'BAR BB| Open rates'!AO9*0.82</f>
        <v>27470</v>
      </c>
      <c r="AP9" s="84">
        <f>'BAR BB| Open rates'!AP9*0.82</f>
        <v>27470</v>
      </c>
      <c r="AQ9" s="84">
        <f>'BAR BB| Open rates'!AQ9*0.82</f>
        <v>16317.999999999998</v>
      </c>
      <c r="AR9" s="84">
        <f>'BAR BB| Open rates'!AR9*0.82</f>
        <v>16317.999999999998</v>
      </c>
      <c r="AS9" s="84">
        <f>'BAR BB| Open rates'!AS9*0.82</f>
        <v>14678</v>
      </c>
      <c r="AT9" s="84">
        <f>'BAR BB| Open rates'!AT9*0.82</f>
        <v>16317.999999999998</v>
      </c>
      <c r="AU9" s="84">
        <f>'BAR BB| Open rates'!AU9*0.82</f>
        <v>14678</v>
      </c>
      <c r="AV9" s="84">
        <f>'BAR BB| Open rates'!AV9*0.82</f>
        <v>14678</v>
      </c>
      <c r="AW9" s="84">
        <f>'BAR BB| Open rates'!AW9*0.82</f>
        <v>14678</v>
      </c>
      <c r="AX9" s="84">
        <f>'BAR BB| Open rates'!AX9*0.82</f>
        <v>9758</v>
      </c>
      <c r="AY9" s="84">
        <f>'BAR BB| Open rates'!AY9*0.82</f>
        <v>8117.9999999999991</v>
      </c>
    </row>
    <row r="10" spans="1:51" s="14" customFormat="1" ht="12" customHeight="1" x14ac:dyDescent="0.2">
      <c r="A10" s="33">
        <v>2</v>
      </c>
      <c r="B10" s="84">
        <f>'BAR BB| Open rates'!B10*0.82</f>
        <v>11644</v>
      </c>
      <c r="C10" s="84">
        <f>'BAR BB| Open rates'!C10*0.82</f>
        <v>11644</v>
      </c>
      <c r="D10" s="84">
        <f>'BAR BB| Open rates'!D10*0.82</f>
        <v>8364</v>
      </c>
      <c r="E10" s="84">
        <f>'BAR BB| Open rates'!E10*0.82</f>
        <v>8035.9999999999991</v>
      </c>
      <c r="F10" s="84">
        <f>'BAR BB| Open rates'!F10*0.82</f>
        <v>8035.9999999999991</v>
      </c>
      <c r="G10" s="84">
        <f>'BAR BB| Open rates'!G10*0.82</f>
        <v>8364</v>
      </c>
      <c r="H10" s="84">
        <f>'BAR BB| Open rates'!H10*0.82</f>
        <v>8035.9999999999991</v>
      </c>
      <c r="I10" s="84">
        <f>'BAR BB| Open rates'!I10*0.82</f>
        <v>8364</v>
      </c>
      <c r="J10" s="84">
        <f>'BAR BB| Open rates'!J10*0.82</f>
        <v>8035.9999999999991</v>
      </c>
      <c r="K10" s="84">
        <f>'BAR BB| Open rates'!K10*0.82</f>
        <v>8364</v>
      </c>
      <c r="L10" s="84">
        <f>'BAR BB| Open rates'!L10*0.82</f>
        <v>8035.9999999999991</v>
      </c>
      <c r="M10" s="84">
        <f>'BAR BB| Open rates'!M10*0.82</f>
        <v>8364</v>
      </c>
      <c r="N10" s="84">
        <f>'BAR BB| Open rates'!N10*0.82</f>
        <v>7298</v>
      </c>
      <c r="O10" s="84">
        <f>'BAR BB| Open rates'!O10*0.82</f>
        <v>7298</v>
      </c>
      <c r="P10" s="84">
        <f>'BAR BB| Open rates'!P10*0.82</f>
        <v>8364</v>
      </c>
      <c r="Q10" s="84">
        <f>'BAR BB| Open rates'!Q10*0.82</f>
        <v>11644</v>
      </c>
      <c r="R10" s="84">
        <f>'BAR BB| Open rates'!R10*0.82</f>
        <v>15743.999999999998</v>
      </c>
      <c r="S10" s="84">
        <f>'BAR BB| Open rates'!S10*0.82</f>
        <v>24928</v>
      </c>
      <c r="T10" s="84">
        <f>'BAR BB| Open rates'!T10*0.82</f>
        <v>27388</v>
      </c>
      <c r="U10" s="84">
        <f>'BAR BB| Open rates'!U10*0.82</f>
        <v>32307.999999999996</v>
      </c>
      <c r="V10" s="84">
        <f>'BAR BB| Open rates'!V10*0.82</f>
        <v>32307.999999999996</v>
      </c>
      <c r="W10" s="84">
        <f>'BAR BB| Open rates'!W10*0.82</f>
        <v>32307.999999999996</v>
      </c>
      <c r="X10" s="84">
        <f>'BAR BB| Open rates'!X10*0.82</f>
        <v>24928</v>
      </c>
      <c r="Y10" s="84">
        <f>'BAR BB| Open rates'!Y10*0.82</f>
        <v>15907.999999999998</v>
      </c>
      <c r="Z10" s="84">
        <f>'BAR BB| Open rates'!Z10*0.82</f>
        <v>15907.999999999998</v>
      </c>
      <c r="AA10" s="84">
        <f>'BAR BB| Open rates'!AA10*0.82</f>
        <v>15907.999999999998</v>
      </c>
      <c r="AB10" s="84">
        <f>'BAR BB| Open rates'!AB10*0.82</f>
        <v>15907.999999999998</v>
      </c>
      <c r="AC10" s="84">
        <f>'BAR BB| Open rates'!AC10*0.82</f>
        <v>17548</v>
      </c>
      <c r="AD10" s="84">
        <f>'BAR BB| Open rates'!AD10*0.82</f>
        <v>20008</v>
      </c>
      <c r="AE10" s="84">
        <f>'BAR BB| Open rates'!AE10*0.82</f>
        <v>17548</v>
      </c>
      <c r="AF10" s="84">
        <f>'BAR BB| Open rates'!AF10*0.82</f>
        <v>20008</v>
      </c>
      <c r="AG10" s="84">
        <f>'BAR BB| Open rates'!AG10*0.82</f>
        <v>20008</v>
      </c>
      <c r="AH10" s="84">
        <f>'BAR BB| Open rates'!AH10*0.82</f>
        <v>17548</v>
      </c>
      <c r="AI10" s="84">
        <f>'BAR BB| Open rates'!AI10*0.82</f>
        <v>17548</v>
      </c>
      <c r="AJ10" s="84">
        <f>'BAR BB| Open rates'!AJ10*0.82</f>
        <v>17548</v>
      </c>
      <c r="AK10" s="84">
        <f>'BAR BB| Open rates'!AK10*0.82</f>
        <v>20008</v>
      </c>
      <c r="AL10" s="84">
        <f>'BAR BB| Open rates'!AL10*0.82</f>
        <v>17548</v>
      </c>
      <c r="AM10" s="84">
        <f>'BAR BB| Open rates'!AM10*0.82</f>
        <v>27388</v>
      </c>
      <c r="AN10" s="84">
        <f>'BAR BB| Open rates'!AN10*0.82</f>
        <v>28700</v>
      </c>
      <c r="AO10" s="84">
        <f>'BAR BB| Open rates'!AO10*0.82</f>
        <v>28700</v>
      </c>
      <c r="AP10" s="84">
        <f>'BAR BB| Open rates'!AP10*0.82</f>
        <v>28700</v>
      </c>
      <c r="AQ10" s="84">
        <f>'BAR BB| Open rates'!AQ10*0.82</f>
        <v>17548</v>
      </c>
      <c r="AR10" s="84">
        <f>'BAR BB| Open rates'!AR10*0.82</f>
        <v>17548</v>
      </c>
      <c r="AS10" s="84">
        <f>'BAR BB| Open rates'!AS10*0.82</f>
        <v>15907.999999999998</v>
      </c>
      <c r="AT10" s="84">
        <f>'BAR BB| Open rates'!AT10*0.82</f>
        <v>17548</v>
      </c>
      <c r="AU10" s="84">
        <f>'BAR BB| Open rates'!AU10*0.82</f>
        <v>15907.999999999998</v>
      </c>
      <c r="AV10" s="84">
        <f>'BAR BB| Open rates'!AV10*0.82</f>
        <v>15907.999999999998</v>
      </c>
      <c r="AW10" s="84">
        <f>'BAR BB| Open rates'!AW10*0.82</f>
        <v>15907.999999999998</v>
      </c>
      <c r="AX10" s="84">
        <f>'BAR BB| Open rates'!AX10*0.82</f>
        <v>10988</v>
      </c>
      <c r="AY10" s="84">
        <f>'BAR BB| Open rates'!AY10*0.82</f>
        <v>9348</v>
      </c>
    </row>
    <row r="11" spans="1:51"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row>
    <row r="12" spans="1:51" s="14" customFormat="1" ht="12" customHeight="1" x14ac:dyDescent="0.2">
      <c r="A12" s="33">
        <v>1</v>
      </c>
      <c r="B12" s="84">
        <f>'BAR BB| Open rates'!B12*0.82</f>
        <v>11398</v>
      </c>
      <c r="C12" s="84">
        <f>'BAR BB| Open rates'!C12*0.82</f>
        <v>11398</v>
      </c>
      <c r="D12" s="84">
        <f>'BAR BB| Open rates'!D12*0.82</f>
        <v>8117.9999999999991</v>
      </c>
      <c r="E12" s="84">
        <f>'BAR BB| Open rates'!E12*0.82</f>
        <v>7789.9999999999991</v>
      </c>
      <c r="F12" s="84">
        <f>'BAR BB| Open rates'!F12*0.82</f>
        <v>7789.9999999999991</v>
      </c>
      <c r="G12" s="84">
        <f>'BAR BB| Open rates'!G12*0.82</f>
        <v>8117.9999999999991</v>
      </c>
      <c r="H12" s="84">
        <f>'BAR BB| Open rates'!H12*0.82</f>
        <v>7789.9999999999991</v>
      </c>
      <c r="I12" s="84">
        <f>'BAR BB| Open rates'!I12*0.82</f>
        <v>8117.9999999999991</v>
      </c>
      <c r="J12" s="84">
        <f>'BAR BB| Open rates'!J12*0.82</f>
        <v>7789.9999999999991</v>
      </c>
      <c r="K12" s="84">
        <f>'BAR BB| Open rates'!K12*0.82</f>
        <v>8117.9999999999991</v>
      </c>
      <c r="L12" s="84">
        <f>'BAR BB| Open rates'!L12*0.82</f>
        <v>7789.9999999999991</v>
      </c>
      <c r="M12" s="84">
        <f>'BAR BB| Open rates'!M12*0.82</f>
        <v>8117.9999999999991</v>
      </c>
      <c r="N12" s="84">
        <f>'BAR BB| Open rates'!N12*0.82</f>
        <v>7052</v>
      </c>
      <c r="O12" s="84">
        <f>'BAR BB| Open rates'!O12*0.82</f>
        <v>7052</v>
      </c>
      <c r="P12" s="84">
        <f>'BAR BB| Open rates'!P12*0.82</f>
        <v>8117.9999999999991</v>
      </c>
      <c r="Q12" s="84">
        <f>'BAR BB| Open rates'!Q12*0.82</f>
        <v>11398</v>
      </c>
      <c r="R12" s="84">
        <f>'BAR BB| Open rates'!R12*0.82</f>
        <v>15497.999999999998</v>
      </c>
      <c r="S12" s="84">
        <f>'BAR BB| Open rates'!S12*0.82</f>
        <v>25338</v>
      </c>
      <c r="T12" s="84">
        <f>'BAR BB| Open rates'!T12*0.82</f>
        <v>27798</v>
      </c>
      <c r="U12" s="84">
        <f>'BAR BB| Open rates'!U12*0.82</f>
        <v>32717.999999999996</v>
      </c>
      <c r="V12" s="84">
        <f>'BAR BB| Open rates'!V12*0.82</f>
        <v>32717.999999999996</v>
      </c>
      <c r="W12" s="84">
        <f>'BAR BB| Open rates'!W12*0.82</f>
        <v>32717.999999999996</v>
      </c>
      <c r="X12" s="84">
        <f>'BAR BB| Open rates'!X12*0.82</f>
        <v>25338</v>
      </c>
      <c r="Y12" s="84">
        <f>'BAR BB| Open rates'!Y12*0.82</f>
        <v>16317.999999999998</v>
      </c>
      <c r="Z12" s="84">
        <f>'BAR BB| Open rates'!Z12*0.82</f>
        <v>15497.999999999998</v>
      </c>
      <c r="AA12" s="84">
        <f>'BAR BB| Open rates'!AA12*0.82</f>
        <v>15497.999999999998</v>
      </c>
      <c r="AB12" s="84">
        <f>'BAR BB| Open rates'!AB12*0.82</f>
        <v>15497.999999999998</v>
      </c>
      <c r="AC12" s="84">
        <f>'BAR BB| Open rates'!AC12*0.82</f>
        <v>17138</v>
      </c>
      <c r="AD12" s="84">
        <f>'BAR BB| Open rates'!AD12*0.82</f>
        <v>19598</v>
      </c>
      <c r="AE12" s="84">
        <f>'BAR BB| Open rates'!AE12*0.82</f>
        <v>17138</v>
      </c>
      <c r="AF12" s="84">
        <f>'BAR BB| Open rates'!AF12*0.82</f>
        <v>19598</v>
      </c>
      <c r="AG12" s="84">
        <f>'BAR BB| Open rates'!AG12*0.82</f>
        <v>19598</v>
      </c>
      <c r="AH12" s="84">
        <f>'BAR BB| Open rates'!AH12*0.82</f>
        <v>17138</v>
      </c>
      <c r="AI12" s="84">
        <f>'BAR BB| Open rates'!AI12*0.82</f>
        <v>17138</v>
      </c>
      <c r="AJ12" s="84">
        <f>'BAR BB| Open rates'!AJ12*0.82</f>
        <v>17138</v>
      </c>
      <c r="AK12" s="84">
        <f>'BAR BB| Open rates'!AK12*0.82</f>
        <v>19598</v>
      </c>
      <c r="AL12" s="84">
        <f>'BAR BB| Open rates'!AL12*0.82</f>
        <v>17138</v>
      </c>
      <c r="AM12" s="84">
        <f>'BAR BB| Open rates'!AM12*0.82</f>
        <v>26978</v>
      </c>
      <c r="AN12" s="84">
        <f>'BAR BB| Open rates'!AN12*0.82</f>
        <v>28290</v>
      </c>
      <c r="AO12" s="84">
        <f>'BAR BB| Open rates'!AO12*0.82</f>
        <v>28290</v>
      </c>
      <c r="AP12" s="84">
        <f>'BAR BB| Open rates'!AP12*0.82</f>
        <v>28290</v>
      </c>
      <c r="AQ12" s="84">
        <f>'BAR BB| Open rates'!AQ12*0.82</f>
        <v>17138</v>
      </c>
      <c r="AR12" s="84">
        <f>'BAR BB| Open rates'!AR12*0.82</f>
        <v>17138</v>
      </c>
      <c r="AS12" s="84">
        <f>'BAR BB| Open rates'!AS12*0.82</f>
        <v>15497.999999999998</v>
      </c>
      <c r="AT12" s="84">
        <f>'BAR BB| Open rates'!AT12*0.82</f>
        <v>17138</v>
      </c>
      <c r="AU12" s="84">
        <f>'BAR BB| Open rates'!AU12*0.82</f>
        <v>15497.999999999998</v>
      </c>
      <c r="AV12" s="84">
        <f>'BAR BB| Open rates'!AV12*0.82</f>
        <v>15497.999999999998</v>
      </c>
      <c r="AW12" s="84">
        <f>'BAR BB| Open rates'!AW12*0.82</f>
        <v>15497.999999999998</v>
      </c>
      <c r="AX12" s="84">
        <f>'BAR BB| Open rates'!AX12*0.82</f>
        <v>10578</v>
      </c>
      <c r="AY12" s="84">
        <f>'BAR BB| Open rates'!AY12*0.82</f>
        <v>8938</v>
      </c>
    </row>
    <row r="13" spans="1:51" s="14" customFormat="1" ht="12" customHeight="1" x14ac:dyDescent="0.2">
      <c r="A13" s="33">
        <v>2</v>
      </c>
      <c r="B13" s="84">
        <f>'BAR BB| Open rates'!B13*0.82</f>
        <v>12464</v>
      </c>
      <c r="C13" s="84">
        <f>'BAR BB| Open rates'!C13*0.82</f>
        <v>12464</v>
      </c>
      <c r="D13" s="84">
        <f>'BAR BB| Open rates'!D13*0.82</f>
        <v>9184</v>
      </c>
      <c r="E13" s="84">
        <f>'BAR BB| Open rates'!E13*0.82</f>
        <v>8856</v>
      </c>
      <c r="F13" s="84">
        <f>'BAR BB| Open rates'!F13*0.82</f>
        <v>8856</v>
      </c>
      <c r="G13" s="84">
        <f>'BAR BB| Open rates'!G13*0.82</f>
        <v>9184</v>
      </c>
      <c r="H13" s="84">
        <f>'BAR BB| Open rates'!H13*0.82</f>
        <v>8856</v>
      </c>
      <c r="I13" s="84">
        <f>'BAR BB| Open rates'!I13*0.82</f>
        <v>9184</v>
      </c>
      <c r="J13" s="84">
        <f>'BAR BB| Open rates'!J13*0.82</f>
        <v>8856</v>
      </c>
      <c r="K13" s="84">
        <f>'BAR BB| Open rates'!K13*0.82</f>
        <v>9184</v>
      </c>
      <c r="L13" s="84">
        <f>'BAR BB| Open rates'!L13*0.82</f>
        <v>8856</v>
      </c>
      <c r="M13" s="84">
        <f>'BAR BB| Open rates'!M13*0.82</f>
        <v>9184</v>
      </c>
      <c r="N13" s="84">
        <f>'BAR BB| Open rates'!N13*0.82</f>
        <v>8117.9999999999991</v>
      </c>
      <c r="O13" s="84">
        <f>'BAR BB| Open rates'!O13*0.82</f>
        <v>8117.9999999999991</v>
      </c>
      <c r="P13" s="84">
        <f>'BAR BB| Open rates'!P13*0.82</f>
        <v>9184</v>
      </c>
      <c r="Q13" s="84">
        <f>'BAR BB| Open rates'!Q13*0.82</f>
        <v>12464</v>
      </c>
      <c r="R13" s="84">
        <f>'BAR BB| Open rates'!R13*0.82</f>
        <v>16564</v>
      </c>
      <c r="S13" s="84">
        <f>'BAR BB| Open rates'!S13*0.82</f>
        <v>26568</v>
      </c>
      <c r="T13" s="84">
        <f>'BAR BB| Open rates'!T13*0.82</f>
        <v>29028</v>
      </c>
      <c r="U13" s="84">
        <f>'BAR BB| Open rates'!U13*0.82</f>
        <v>33948</v>
      </c>
      <c r="V13" s="84">
        <f>'BAR BB| Open rates'!V13*0.82</f>
        <v>33948</v>
      </c>
      <c r="W13" s="84">
        <f>'BAR BB| Open rates'!W13*0.82</f>
        <v>33948</v>
      </c>
      <c r="X13" s="84">
        <f>'BAR BB| Open rates'!X13*0.82</f>
        <v>26568</v>
      </c>
      <c r="Y13" s="84">
        <f>'BAR BB| Open rates'!Y13*0.82</f>
        <v>17548</v>
      </c>
      <c r="Z13" s="84">
        <f>'BAR BB| Open rates'!Z13*0.82</f>
        <v>16728</v>
      </c>
      <c r="AA13" s="84">
        <f>'BAR BB| Open rates'!AA13*0.82</f>
        <v>16728</v>
      </c>
      <c r="AB13" s="84">
        <f>'BAR BB| Open rates'!AB13*0.82</f>
        <v>16728</v>
      </c>
      <c r="AC13" s="84">
        <f>'BAR BB| Open rates'!AC13*0.82</f>
        <v>18368</v>
      </c>
      <c r="AD13" s="84">
        <f>'BAR BB| Open rates'!AD13*0.82</f>
        <v>20828</v>
      </c>
      <c r="AE13" s="84">
        <f>'BAR BB| Open rates'!AE13*0.82</f>
        <v>18368</v>
      </c>
      <c r="AF13" s="84">
        <f>'BAR BB| Open rates'!AF13*0.82</f>
        <v>20828</v>
      </c>
      <c r="AG13" s="84">
        <f>'BAR BB| Open rates'!AG13*0.82</f>
        <v>20828</v>
      </c>
      <c r="AH13" s="84">
        <f>'BAR BB| Open rates'!AH13*0.82</f>
        <v>18368</v>
      </c>
      <c r="AI13" s="84">
        <f>'BAR BB| Open rates'!AI13*0.82</f>
        <v>18368</v>
      </c>
      <c r="AJ13" s="84">
        <f>'BAR BB| Open rates'!AJ13*0.82</f>
        <v>18368</v>
      </c>
      <c r="AK13" s="84">
        <f>'BAR BB| Open rates'!AK13*0.82</f>
        <v>20828</v>
      </c>
      <c r="AL13" s="84">
        <f>'BAR BB| Open rates'!AL13*0.82</f>
        <v>18368</v>
      </c>
      <c r="AM13" s="84">
        <f>'BAR BB| Open rates'!AM13*0.82</f>
        <v>28208</v>
      </c>
      <c r="AN13" s="84">
        <f>'BAR BB| Open rates'!AN13*0.82</f>
        <v>29520</v>
      </c>
      <c r="AO13" s="84">
        <f>'BAR BB| Open rates'!AO13*0.82</f>
        <v>29520</v>
      </c>
      <c r="AP13" s="84">
        <f>'BAR BB| Open rates'!AP13*0.82</f>
        <v>29520</v>
      </c>
      <c r="AQ13" s="84">
        <f>'BAR BB| Open rates'!AQ13*0.82</f>
        <v>18368</v>
      </c>
      <c r="AR13" s="84">
        <f>'BAR BB| Open rates'!AR13*0.82</f>
        <v>18368</v>
      </c>
      <c r="AS13" s="84">
        <f>'BAR BB| Open rates'!AS13*0.82</f>
        <v>16728</v>
      </c>
      <c r="AT13" s="84">
        <f>'BAR BB| Open rates'!AT13*0.82</f>
        <v>18368</v>
      </c>
      <c r="AU13" s="84">
        <f>'BAR BB| Open rates'!AU13*0.82</f>
        <v>16728</v>
      </c>
      <c r="AV13" s="84">
        <f>'BAR BB| Open rates'!AV13*0.82</f>
        <v>16728</v>
      </c>
      <c r="AW13" s="84">
        <f>'BAR BB| Open rates'!AW13*0.82</f>
        <v>16728</v>
      </c>
      <c r="AX13" s="84">
        <f>'BAR BB| Open rates'!AX13*0.82</f>
        <v>11808</v>
      </c>
      <c r="AY13" s="84">
        <f>'BAR BB| Open rates'!AY13*0.82</f>
        <v>10168</v>
      </c>
    </row>
    <row r="14" spans="1:51"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row>
    <row r="15" spans="1:51" s="14" customFormat="1" ht="12" customHeight="1" x14ac:dyDescent="0.2">
      <c r="A15" s="42" t="s">
        <v>159</v>
      </c>
      <c r="B15" s="84">
        <f>'BAR BB| Open rates'!B15*0.82</f>
        <v>14350</v>
      </c>
      <c r="C15" s="84">
        <f>'BAR BB| Open rates'!C15*0.82</f>
        <v>14350</v>
      </c>
      <c r="D15" s="84">
        <f>'BAR BB| Open rates'!D15*0.82</f>
        <v>11070</v>
      </c>
      <c r="E15" s="84">
        <f>'BAR BB| Open rates'!E15*0.82</f>
        <v>10742</v>
      </c>
      <c r="F15" s="84">
        <f>'BAR BB| Open rates'!F15*0.82</f>
        <v>10742</v>
      </c>
      <c r="G15" s="84">
        <f>'BAR BB| Open rates'!G15*0.82</f>
        <v>11070</v>
      </c>
      <c r="H15" s="84">
        <f>'BAR BB| Open rates'!H15*0.82</f>
        <v>10742</v>
      </c>
      <c r="I15" s="84">
        <f>'BAR BB| Open rates'!I15*0.82</f>
        <v>11070</v>
      </c>
      <c r="J15" s="84">
        <f>'BAR BB| Open rates'!J15*0.82</f>
        <v>10742</v>
      </c>
      <c r="K15" s="84">
        <f>'BAR BB| Open rates'!K15*0.82</f>
        <v>11070</v>
      </c>
      <c r="L15" s="84">
        <f>'BAR BB| Open rates'!L15*0.82</f>
        <v>10742</v>
      </c>
      <c r="M15" s="84">
        <f>'BAR BB| Open rates'!M15*0.82</f>
        <v>11070</v>
      </c>
      <c r="N15" s="84">
        <f>'BAR BB| Open rates'!N15*0.82</f>
        <v>10004</v>
      </c>
      <c r="O15" s="84">
        <f>'BAR BB| Open rates'!O15*0.82</f>
        <v>10004</v>
      </c>
      <c r="P15" s="84">
        <f>'BAR BB| Open rates'!P15*0.82</f>
        <v>11070</v>
      </c>
      <c r="Q15" s="84">
        <f>'BAR BB| Open rates'!Q15*0.82</f>
        <v>14350</v>
      </c>
      <c r="R15" s="84">
        <f>'BAR BB| Open rates'!R15*0.82</f>
        <v>18450</v>
      </c>
      <c r="S15" s="84">
        <f>'BAR BB| Open rates'!S15*0.82</f>
        <v>31897.999999999996</v>
      </c>
      <c r="T15" s="84">
        <f>'BAR BB| Open rates'!T15*0.82</f>
        <v>34358</v>
      </c>
      <c r="U15" s="84">
        <f>'BAR BB| Open rates'!U15*0.82</f>
        <v>39278</v>
      </c>
      <c r="V15" s="84">
        <f>'BAR BB| Open rates'!V15*0.82</f>
        <v>39278</v>
      </c>
      <c r="W15" s="84">
        <f>'BAR BB| Open rates'!W15*0.82</f>
        <v>39278</v>
      </c>
      <c r="X15" s="84">
        <f>'BAR BB| Open rates'!X15*0.82</f>
        <v>31897.999999999996</v>
      </c>
      <c r="Y15" s="84">
        <f>'BAR BB| Open rates'!Y15*0.82</f>
        <v>22878</v>
      </c>
      <c r="Z15" s="84">
        <f>'BAR BB| Open rates'!Z15*0.82</f>
        <v>16810</v>
      </c>
      <c r="AA15" s="84">
        <f>'BAR BB| Open rates'!AA15*0.82</f>
        <v>16810</v>
      </c>
      <c r="AB15" s="84">
        <f>'BAR BB| Open rates'!AB15*0.82</f>
        <v>16810</v>
      </c>
      <c r="AC15" s="84">
        <f>'BAR BB| Open rates'!AC15*0.82</f>
        <v>18450</v>
      </c>
      <c r="AD15" s="84">
        <f>'BAR BB| Open rates'!AD15*0.82</f>
        <v>20910</v>
      </c>
      <c r="AE15" s="84">
        <f>'BAR BB| Open rates'!AE15*0.82</f>
        <v>18450</v>
      </c>
      <c r="AF15" s="84">
        <f>'BAR BB| Open rates'!AF15*0.82</f>
        <v>20910</v>
      </c>
      <c r="AG15" s="84">
        <f>'BAR BB| Open rates'!AG15*0.82</f>
        <v>20910</v>
      </c>
      <c r="AH15" s="84">
        <f>'BAR BB| Open rates'!AH15*0.82</f>
        <v>18450</v>
      </c>
      <c r="AI15" s="84">
        <f>'BAR BB| Open rates'!AI15*0.82</f>
        <v>24190</v>
      </c>
      <c r="AJ15" s="84">
        <f>'BAR BB| Open rates'!AJ15*0.82</f>
        <v>24190</v>
      </c>
      <c r="AK15" s="84">
        <f>'BAR BB| Open rates'!AK15*0.82</f>
        <v>26650</v>
      </c>
      <c r="AL15" s="84">
        <f>'BAR BB| Open rates'!AL15*0.82</f>
        <v>24190</v>
      </c>
      <c r="AM15" s="84">
        <f>'BAR BB| Open rates'!AM15*0.82</f>
        <v>34030</v>
      </c>
      <c r="AN15" s="84">
        <f>'BAR BB| Open rates'!AN15*0.82</f>
        <v>35342</v>
      </c>
      <c r="AO15" s="84">
        <f>'BAR BB| Open rates'!AO15*0.82</f>
        <v>35342</v>
      </c>
      <c r="AP15" s="84">
        <f>'BAR BB| Open rates'!AP15*0.82</f>
        <v>35342</v>
      </c>
      <c r="AQ15" s="84">
        <f>'BAR BB| Open rates'!AQ15*0.82</f>
        <v>18450</v>
      </c>
      <c r="AR15" s="84">
        <f>'BAR BB| Open rates'!AR15*0.82</f>
        <v>18450</v>
      </c>
      <c r="AS15" s="84">
        <f>'BAR BB| Open rates'!AS15*0.82</f>
        <v>16810</v>
      </c>
      <c r="AT15" s="84">
        <f>'BAR BB| Open rates'!AT15*0.82</f>
        <v>18450</v>
      </c>
      <c r="AU15" s="84">
        <f>'BAR BB| Open rates'!AU15*0.82</f>
        <v>16810</v>
      </c>
      <c r="AV15" s="84">
        <f>'BAR BB| Open rates'!AV15*0.82</f>
        <v>16810</v>
      </c>
      <c r="AW15" s="84">
        <f>'BAR BB| Open rates'!AW15*0.82</f>
        <v>16810</v>
      </c>
      <c r="AX15" s="84">
        <f>'BAR BB| Open rates'!AX15*0.82</f>
        <v>11890</v>
      </c>
      <c r="AY15" s="84">
        <f>'BAR BB| Open rates'!AY15*0.82</f>
        <v>10250</v>
      </c>
    </row>
    <row r="16" spans="1:51" s="14" customFormat="1" ht="12" customHeight="1" x14ac:dyDescent="0.2">
      <c r="A16" s="33" t="s">
        <v>160</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row>
    <row r="17" spans="1:51" s="14" customFormat="1" ht="12" customHeight="1" x14ac:dyDescent="0.2">
      <c r="A17" s="42" t="s">
        <v>159</v>
      </c>
      <c r="B17" s="84">
        <f>'BAR BB| Open rates'!B17*0.82</f>
        <v>14760</v>
      </c>
      <c r="C17" s="84">
        <f>'BAR BB| Open rates'!C17*0.82</f>
        <v>14760</v>
      </c>
      <c r="D17" s="84">
        <f>'BAR BB| Open rates'!D17*0.82</f>
        <v>11480</v>
      </c>
      <c r="E17" s="84">
        <f>'BAR BB| Open rates'!E17*0.82</f>
        <v>11152</v>
      </c>
      <c r="F17" s="84">
        <f>'BAR BB| Open rates'!F17*0.82</f>
        <v>11152</v>
      </c>
      <c r="G17" s="84">
        <f>'BAR BB| Open rates'!G17*0.82</f>
        <v>11480</v>
      </c>
      <c r="H17" s="84">
        <f>'BAR BB| Open rates'!H17*0.82</f>
        <v>11152</v>
      </c>
      <c r="I17" s="84">
        <f>'BAR BB| Open rates'!I17*0.82</f>
        <v>11480</v>
      </c>
      <c r="J17" s="84">
        <f>'BAR BB| Open rates'!J17*0.82</f>
        <v>11152</v>
      </c>
      <c r="K17" s="84">
        <f>'BAR BB| Open rates'!K17*0.82</f>
        <v>11480</v>
      </c>
      <c r="L17" s="84">
        <f>'BAR BB| Open rates'!L17*0.82</f>
        <v>11152</v>
      </c>
      <c r="M17" s="84">
        <f>'BAR BB| Open rates'!M17*0.82</f>
        <v>11480</v>
      </c>
      <c r="N17" s="84">
        <f>'BAR BB| Open rates'!N17*0.82</f>
        <v>10414</v>
      </c>
      <c r="O17" s="84">
        <f>'BAR BB| Open rates'!O17*0.82</f>
        <v>10414</v>
      </c>
      <c r="P17" s="84">
        <f>'BAR BB| Open rates'!P17*0.82</f>
        <v>11480</v>
      </c>
      <c r="Q17" s="84">
        <f>'BAR BB| Open rates'!Q17*0.82</f>
        <v>14760</v>
      </c>
      <c r="R17" s="84">
        <f>'BAR BB| Open rates'!R17*0.82</f>
        <v>18860</v>
      </c>
      <c r="S17" s="84">
        <f>'BAR BB| Open rates'!S17*0.82</f>
        <v>33538</v>
      </c>
      <c r="T17" s="84">
        <f>'BAR BB| Open rates'!T17*0.82</f>
        <v>35998</v>
      </c>
      <c r="U17" s="84">
        <f>'BAR BB| Open rates'!U17*0.82</f>
        <v>40918</v>
      </c>
      <c r="V17" s="84">
        <f>'BAR BB| Open rates'!V17*0.82</f>
        <v>40918</v>
      </c>
      <c r="W17" s="84">
        <f>'BAR BB| Open rates'!W17*0.82</f>
        <v>40918</v>
      </c>
      <c r="X17" s="84">
        <f>'BAR BB| Open rates'!X17*0.82</f>
        <v>33538</v>
      </c>
      <c r="Y17" s="84">
        <f>'BAR BB| Open rates'!Y17*0.82</f>
        <v>24518</v>
      </c>
      <c r="Z17" s="84">
        <f>'BAR BB| Open rates'!Z17*0.82</f>
        <v>18450</v>
      </c>
      <c r="AA17" s="84">
        <f>'BAR BB| Open rates'!AA17*0.82</f>
        <v>18450</v>
      </c>
      <c r="AB17" s="84">
        <f>'BAR BB| Open rates'!AB17*0.82</f>
        <v>18450</v>
      </c>
      <c r="AC17" s="84">
        <f>'BAR BB| Open rates'!AC17*0.82</f>
        <v>20090</v>
      </c>
      <c r="AD17" s="84">
        <f>'BAR BB| Open rates'!AD17*0.82</f>
        <v>22550</v>
      </c>
      <c r="AE17" s="84">
        <f>'BAR BB| Open rates'!AE17*0.82</f>
        <v>20090</v>
      </c>
      <c r="AF17" s="84">
        <f>'BAR BB| Open rates'!AF17*0.82</f>
        <v>22550</v>
      </c>
      <c r="AG17" s="84">
        <f>'BAR BB| Open rates'!AG17*0.82</f>
        <v>22550</v>
      </c>
      <c r="AH17" s="84">
        <f>'BAR BB| Open rates'!AH17*0.82</f>
        <v>20090</v>
      </c>
      <c r="AI17" s="84">
        <f>'BAR BB| Open rates'!AI17*0.82</f>
        <v>25830</v>
      </c>
      <c r="AJ17" s="84">
        <f>'BAR BB| Open rates'!AJ17*0.82</f>
        <v>25830</v>
      </c>
      <c r="AK17" s="84">
        <f>'BAR BB| Open rates'!AK17*0.82</f>
        <v>28290</v>
      </c>
      <c r="AL17" s="84">
        <f>'BAR BB| Open rates'!AL17*0.82</f>
        <v>25830</v>
      </c>
      <c r="AM17" s="84">
        <f>'BAR BB| Open rates'!AM17*0.82</f>
        <v>35670</v>
      </c>
      <c r="AN17" s="84">
        <f>'BAR BB| Open rates'!AN17*0.82</f>
        <v>36982</v>
      </c>
      <c r="AO17" s="84">
        <f>'BAR BB| Open rates'!AO17*0.82</f>
        <v>36982</v>
      </c>
      <c r="AP17" s="84">
        <f>'BAR BB| Open rates'!AP17*0.82</f>
        <v>36982</v>
      </c>
      <c r="AQ17" s="84">
        <f>'BAR BB| Open rates'!AQ17*0.82</f>
        <v>20090</v>
      </c>
      <c r="AR17" s="84">
        <f>'BAR BB| Open rates'!AR17*0.82</f>
        <v>20090</v>
      </c>
      <c r="AS17" s="84">
        <f>'BAR BB| Open rates'!AS17*0.82</f>
        <v>18450</v>
      </c>
      <c r="AT17" s="84">
        <f>'BAR BB| Open rates'!AT17*0.82</f>
        <v>20090</v>
      </c>
      <c r="AU17" s="84">
        <f>'BAR BB| Open rates'!AU17*0.82</f>
        <v>18450</v>
      </c>
      <c r="AV17" s="84">
        <f>'BAR BB| Open rates'!AV17*0.82</f>
        <v>18450</v>
      </c>
      <c r="AW17" s="84">
        <f>'BAR BB| Open rates'!AW17*0.82</f>
        <v>18450</v>
      </c>
      <c r="AX17" s="84">
        <f>'BAR BB| Open rates'!AX17*0.82</f>
        <v>13530</v>
      </c>
      <c r="AY17" s="84">
        <f>'BAR BB| Open rates'!AY17*0.82</f>
        <v>11890</v>
      </c>
    </row>
    <row r="18" spans="1:51" s="14" customFormat="1" ht="12" customHeight="1" x14ac:dyDescent="0.2">
      <c r="A18" s="33" t="s">
        <v>56</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row>
    <row r="19" spans="1:51" s="14" customFormat="1" ht="12" customHeight="1" x14ac:dyDescent="0.2">
      <c r="A19" s="42" t="s">
        <v>8</v>
      </c>
      <c r="B19" s="84">
        <f>'BAR BB| Open rates'!B19*0.82</f>
        <v>16317.999999999998</v>
      </c>
      <c r="C19" s="84">
        <f>'BAR BB| Open rates'!C19*0.82</f>
        <v>16317.999999999998</v>
      </c>
      <c r="D19" s="84">
        <f>'BAR BB| Open rates'!D19*0.82</f>
        <v>13038</v>
      </c>
      <c r="E19" s="84">
        <f>'BAR BB| Open rates'!E19*0.82</f>
        <v>12710</v>
      </c>
      <c r="F19" s="84">
        <f>'BAR BB| Open rates'!F19*0.82</f>
        <v>12710</v>
      </c>
      <c r="G19" s="84">
        <f>'BAR BB| Open rates'!G19*0.82</f>
        <v>13038</v>
      </c>
      <c r="H19" s="84">
        <f>'BAR BB| Open rates'!H19*0.82</f>
        <v>12710</v>
      </c>
      <c r="I19" s="84">
        <f>'BAR BB| Open rates'!I19*0.82</f>
        <v>13038</v>
      </c>
      <c r="J19" s="84">
        <f>'BAR BB| Open rates'!J19*0.82</f>
        <v>12710</v>
      </c>
      <c r="K19" s="84">
        <f>'BAR BB| Open rates'!K19*0.82</f>
        <v>13038</v>
      </c>
      <c r="L19" s="84">
        <f>'BAR BB| Open rates'!L19*0.82</f>
        <v>12710</v>
      </c>
      <c r="M19" s="84">
        <f>'BAR BB| Open rates'!M19*0.82</f>
        <v>13038</v>
      </c>
      <c r="N19" s="84">
        <f>'BAR BB| Open rates'!N19*0.82</f>
        <v>11972</v>
      </c>
      <c r="O19" s="84">
        <f>'BAR BB| Open rates'!O19*0.82</f>
        <v>11972</v>
      </c>
      <c r="P19" s="84">
        <f>'BAR BB| Open rates'!P19*0.82</f>
        <v>13038</v>
      </c>
      <c r="Q19" s="84">
        <f>'BAR BB| Open rates'!Q19*0.82</f>
        <v>16317.999999999998</v>
      </c>
      <c r="R19" s="84">
        <f>'BAR BB| Open rates'!R19*0.82</f>
        <v>20418</v>
      </c>
      <c r="S19" s="84">
        <f>'BAR BB| Open rates'!S19*0.82</f>
        <v>54858</v>
      </c>
      <c r="T19" s="84">
        <f>'BAR BB| Open rates'!T19*0.82</f>
        <v>57318</v>
      </c>
      <c r="U19" s="84">
        <f>'BAR BB| Open rates'!U19*0.82</f>
        <v>62237.999999999993</v>
      </c>
      <c r="V19" s="84">
        <f>'BAR BB| Open rates'!V19*0.82</f>
        <v>62237.999999999993</v>
      </c>
      <c r="W19" s="84">
        <f>'BAR BB| Open rates'!W19*0.82</f>
        <v>62237.999999999993</v>
      </c>
      <c r="X19" s="84">
        <f>'BAR BB| Open rates'!X19*0.82</f>
        <v>54858</v>
      </c>
      <c r="Y19" s="84">
        <f>'BAR BB| Open rates'!Y19*0.82</f>
        <v>45838</v>
      </c>
      <c r="Z19" s="84">
        <f>'BAR BB| Open rates'!Z19*0.82</f>
        <v>29438</v>
      </c>
      <c r="AA19" s="84">
        <f>'BAR BB| Open rates'!AA19*0.82</f>
        <v>29438</v>
      </c>
      <c r="AB19" s="84">
        <f>'BAR BB| Open rates'!AB19*0.82</f>
        <v>29438</v>
      </c>
      <c r="AC19" s="84">
        <f>'BAR BB| Open rates'!AC19*0.82</f>
        <v>31077.999999999996</v>
      </c>
      <c r="AD19" s="84">
        <f>'BAR BB| Open rates'!AD19*0.82</f>
        <v>33538</v>
      </c>
      <c r="AE19" s="84">
        <f>'BAR BB| Open rates'!AE19*0.82</f>
        <v>31077.999999999996</v>
      </c>
      <c r="AF19" s="84">
        <f>'BAR BB| Open rates'!AF19*0.82</f>
        <v>33538</v>
      </c>
      <c r="AG19" s="84">
        <f>'BAR BB| Open rates'!AG19*0.82</f>
        <v>33538</v>
      </c>
      <c r="AH19" s="84">
        <f>'BAR BB| Open rates'!AH19*0.82</f>
        <v>31077.999999999996</v>
      </c>
      <c r="AI19" s="84">
        <f>'BAR BB| Open rates'!AI19*0.82</f>
        <v>43378</v>
      </c>
      <c r="AJ19" s="84">
        <f>'BAR BB| Open rates'!AJ19*0.82</f>
        <v>43378</v>
      </c>
      <c r="AK19" s="84">
        <f>'BAR BB| Open rates'!AK19*0.82</f>
        <v>45838</v>
      </c>
      <c r="AL19" s="84">
        <f>'BAR BB| Open rates'!AL19*0.82</f>
        <v>43378</v>
      </c>
      <c r="AM19" s="84">
        <f>'BAR BB| Open rates'!AM19*0.82</f>
        <v>53218</v>
      </c>
      <c r="AN19" s="84">
        <f>'BAR BB| Open rates'!AN19*0.82</f>
        <v>54530</v>
      </c>
      <c r="AO19" s="84">
        <f>'BAR BB| Open rates'!AO19*0.82</f>
        <v>54530</v>
      </c>
      <c r="AP19" s="84">
        <f>'BAR BB| Open rates'!AP19*0.82</f>
        <v>54530</v>
      </c>
      <c r="AQ19" s="84">
        <f>'BAR BB| Open rates'!AQ19*0.82</f>
        <v>31077.999999999996</v>
      </c>
      <c r="AR19" s="84">
        <f>'BAR BB| Open rates'!AR19*0.82</f>
        <v>31077.999999999996</v>
      </c>
      <c r="AS19" s="84">
        <f>'BAR BB| Open rates'!AS19*0.82</f>
        <v>29438</v>
      </c>
      <c r="AT19" s="84">
        <f>'BAR BB| Open rates'!AT19*0.82</f>
        <v>31077.999999999996</v>
      </c>
      <c r="AU19" s="84">
        <f>'BAR BB| Open rates'!AU19*0.82</f>
        <v>29438</v>
      </c>
      <c r="AV19" s="84">
        <f>'BAR BB| Open rates'!AV19*0.82</f>
        <v>29438</v>
      </c>
      <c r="AW19" s="84">
        <f>'BAR BB| Open rates'!AW19*0.82</f>
        <v>29438</v>
      </c>
      <c r="AX19" s="84">
        <f>'BAR BB| Open rates'!AX19*0.82</f>
        <v>24518</v>
      </c>
      <c r="AY19" s="84">
        <f>'BAR BB| Open rates'!AY19*0.82</f>
        <v>22878</v>
      </c>
    </row>
    <row r="20" spans="1:51" s="14" customFormat="1" ht="12" customHeight="1" x14ac:dyDescent="0.2">
      <c r="A20" s="33" t="s">
        <v>57</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row>
    <row r="21" spans="1:51" s="14" customFormat="1" ht="12" customHeight="1" x14ac:dyDescent="0.2">
      <c r="A21" s="42" t="s">
        <v>8</v>
      </c>
      <c r="B21" s="84">
        <f>'BAR BB| Open rates'!B21*0.82</f>
        <v>21238</v>
      </c>
      <c r="C21" s="84">
        <f>'BAR BB| Open rates'!C21*0.82</f>
        <v>21238</v>
      </c>
      <c r="D21" s="84">
        <f>'BAR BB| Open rates'!D21*0.82</f>
        <v>17958</v>
      </c>
      <c r="E21" s="84">
        <f>'BAR BB| Open rates'!E21*0.82</f>
        <v>17630</v>
      </c>
      <c r="F21" s="84">
        <f>'BAR BB| Open rates'!F21*0.82</f>
        <v>17630</v>
      </c>
      <c r="G21" s="84">
        <f>'BAR BB| Open rates'!G21*0.82</f>
        <v>17958</v>
      </c>
      <c r="H21" s="84">
        <f>'BAR BB| Open rates'!H21*0.82</f>
        <v>17630</v>
      </c>
      <c r="I21" s="84">
        <f>'BAR BB| Open rates'!I21*0.82</f>
        <v>17958</v>
      </c>
      <c r="J21" s="84">
        <f>'BAR BB| Open rates'!J21*0.82</f>
        <v>17630</v>
      </c>
      <c r="K21" s="84">
        <f>'BAR BB| Open rates'!K21*0.82</f>
        <v>17958</v>
      </c>
      <c r="L21" s="84">
        <f>'BAR BB| Open rates'!L21*0.82</f>
        <v>17630</v>
      </c>
      <c r="M21" s="84">
        <f>'BAR BB| Open rates'!M21*0.82</f>
        <v>17958</v>
      </c>
      <c r="N21" s="84">
        <f>'BAR BB| Open rates'!N21*0.82</f>
        <v>16892</v>
      </c>
      <c r="O21" s="84">
        <f>'BAR BB| Open rates'!O21*0.82</f>
        <v>16892</v>
      </c>
      <c r="P21" s="84">
        <f>'BAR BB| Open rates'!P21*0.82</f>
        <v>17958</v>
      </c>
      <c r="Q21" s="84">
        <f>'BAR BB| Open rates'!Q21*0.82</f>
        <v>21238</v>
      </c>
      <c r="R21" s="84">
        <f>'BAR BB| Open rates'!R21*0.82</f>
        <v>25338</v>
      </c>
      <c r="S21" s="84">
        <f>'BAR BB| Open rates'!S21*0.82</f>
        <v>59778</v>
      </c>
      <c r="T21" s="84">
        <f>'BAR BB| Open rates'!T21*0.82</f>
        <v>62237.999999999993</v>
      </c>
      <c r="U21" s="84">
        <f>'BAR BB| Open rates'!U21*0.82</f>
        <v>67158</v>
      </c>
      <c r="V21" s="84">
        <f>'BAR BB| Open rates'!V21*0.82</f>
        <v>67158</v>
      </c>
      <c r="W21" s="84">
        <f>'BAR BB| Open rates'!W21*0.82</f>
        <v>67158</v>
      </c>
      <c r="X21" s="84">
        <f>'BAR BB| Open rates'!X21*0.82</f>
        <v>59778</v>
      </c>
      <c r="Y21" s="84">
        <f>'BAR BB| Open rates'!Y21*0.82</f>
        <v>50758</v>
      </c>
      <c r="Z21" s="84">
        <f>'BAR BB| Open rates'!Z21*0.82</f>
        <v>37638</v>
      </c>
      <c r="AA21" s="84">
        <f>'BAR BB| Open rates'!AA21*0.82</f>
        <v>37638</v>
      </c>
      <c r="AB21" s="84">
        <f>'BAR BB| Open rates'!AB21*0.82</f>
        <v>37638</v>
      </c>
      <c r="AC21" s="84">
        <f>'BAR BB| Open rates'!AC21*0.82</f>
        <v>39278</v>
      </c>
      <c r="AD21" s="84">
        <f>'BAR BB| Open rates'!AD21*0.82</f>
        <v>41738</v>
      </c>
      <c r="AE21" s="84">
        <f>'BAR BB| Open rates'!AE21*0.82</f>
        <v>39278</v>
      </c>
      <c r="AF21" s="84">
        <f>'BAR BB| Open rates'!AF21*0.82</f>
        <v>41738</v>
      </c>
      <c r="AG21" s="84">
        <f>'BAR BB| Open rates'!AG21*0.82</f>
        <v>41738</v>
      </c>
      <c r="AH21" s="84">
        <f>'BAR BB| Open rates'!AH21*0.82</f>
        <v>39278</v>
      </c>
      <c r="AI21" s="84">
        <f>'BAR BB| Open rates'!AI21*0.82</f>
        <v>47478</v>
      </c>
      <c r="AJ21" s="84">
        <f>'BAR BB| Open rates'!AJ21*0.82</f>
        <v>47478</v>
      </c>
      <c r="AK21" s="84">
        <f>'BAR BB| Open rates'!AK21*0.82</f>
        <v>49938</v>
      </c>
      <c r="AL21" s="84">
        <f>'BAR BB| Open rates'!AL21*0.82</f>
        <v>47478</v>
      </c>
      <c r="AM21" s="84">
        <f>'BAR BB| Open rates'!AM21*0.82</f>
        <v>57318</v>
      </c>
      <c r="AN21" s="84">
        <f>'BAR BB| Open rates'!AN21*0.82</f>
        <v>58630</v>
      </c>
      <c r="AO21" s="84">
        <f>'BAR BB| Open rates'!AO21*0.82</f>
        <v>58630</v>
      </c>
      <c r="AP21" s="84">
        <f>'BAR BB| Open rates'!AP21*0.82</f>
        <v>58630</v>
      </c>
      <c r="AQ21" s="84">
        <f>'BAR BB| Open rates'!AQ21*0.82</f>
        <v>39278</v>
      </c>
      <c r="AR21" s="84">
        <f>'BAR BB| Open rates'!AR21*0.82</f>
        <v>39278</v>
      </c>
      <c r="AS21" s="84">
        <f>'BAR BB| Open rates'!AS21*0.82</f>
        <v>37638</v>
      </c>
      <c r="AT21" s="84">
        <f>'BAR BB| Open rates'!AT21*0.82</f>
        <v>39278</v>
      </c>
      <c r="AU21" s="84">
        <f>'BAR BB| Open rates'!AU21*0.82</f>
        <v>37638</v>
      </c>
      <c r="AV21" s="84">
        <f>'BAR BB| Open rates'!AV21*0.82</f>
        <v>37638</v>
      </c>
      <c r="AW21" s="84">
        <f>'BAR BB| Open rates'!AW21*0.82</f>
        <v>37638</v>
      </c>
      <c r="AX21" s="84">
        <f>'BAR BB| Open rates'!AX21*0.82</f>
        <v>32717.999999999996</v>
      </c>
      <c r="AY21" s="84">
        <f>'BAR BB| Open rates'!AY21*0.82</f>
        <v>31077.999999999996</v>
      </c>
    </row>
    <row r="22" spans="1:51" s="14" customFormat="1" ht="12" hidden="1" customHeight="1" x14ac:dyDescent="0.2">
      <c r="A22" s="134" t="s">
        <v>158</v>
      </c>
    </row>
    <row r="23" spans="1:51" s="14" customFormat="1" ht="12" hidden="1" customHeight="1" x14ac:dyDescent="0.2">
      <c r="A23" s="42" t="s">
        <v>8</v>
      </c>
    </row>
    <row r="24" spans="1:51" s="14" customFormat="1" ht="12" customHeight="1" x14ac:dyDescent="0.2">
      <c r="A24" s="123"/>
    </row>
    <row r="25" spans="1:51" s="14" customFormat="1" ht="12.75" customHeight="1" x14ac:dyDescent="0.2">
      <c r="A25" s="223" t="s">
        <v>157</v>
      </c>
    </row>
    <row r="26" spans="1:51" s="14" customFormat="1" ht="12.75" customHeight="1" x14ac:dyDescent="0.2">
      <c r="A26" s="223"/>
    </row>
    <row r="27" spans="1:51" s="11" customFormat="1" ht="12.75" customHeight="1" x14ac:dyDescent="0.2">
      <c r="A27" s="223"/>
    </row>
    <row r="28" spans="1:51" s="1" customFormat="1" x14ac:dyDescent="0.2"/>
    <row r="29" spans="1:51" s="76" customFormat="1" ht="12.75" customHeight="1" x14ac:dyDescent="0.2">
      <c r="A29" s="137" t="s">
        <v>58</v>
      </c>
    </row>
    <row r="30" spans="1:51" s="108" customFormat="1" ht="35.25" customHeight="1" x14ac:dyDescent="0.2">
      <c r="A30" s="150" t="s">
        <v>163</v>
      </c>
    </row>
    <row r="31" spans="1:51" s="108" customFormat="1" ht="35.25" customHeight="1" x14ac:dyDescent="0.2">
      <c r="A31" s="150" t="s">
        <v>188</v>
      </c>
    </row>
    <row r="32" spans="1:51" s="108" customFormat="1" ht="35.25" customHeight="1" x14ac:dyDescent="0.2">
      <c r="A32" s="150" t="s">
        <v>164</v>
      </c>
    </row>
    <row r="33" spans="1:1" s="108" customFormat="1" ht="13.5" customHeight="1" x14ac:dyDescent="0.2">
      <c r="A33" s="150" t="s">
        <v>165</v>
      </c>
    </row>
    <row r="34" spans="1:1" s="108" customFormat="1" ht="35.25" customHeight="1" x14ac:dyDescent="0.2">
      <c r="A34" s="150" t="s">
        <v>162</v>
      </c>
    </row>
    <row r="35" spans="1:1" s="108" customFormat="1" ht="35.25" customHeight="1" x14ac:dyDescent="0.2">
      <c r="A35" s="145" t="s">
        <v>173</v>
      </c>
    </row>
    <row r="36" spans="1:1" s="13" customFormat="1" ht="18" customHeight="1" thickBot="1" x14ac:dyDescent="0.25"/>
    <row r="37" spans="1:1" s="76" customFormat="1" ht="12.75" thickBot="1" x14ac:dyDescent="0.25">
      <c r="A37" s="85" t="s">
        <v>65</v>
      </c>
    </row>
    <row r="38" spans="1:1" s="13" customFormat="1" ht="108" customHeight="1" x14ac:dyDescent="0.2">
      <c r="A38" s="226" t="s">
        <v>274</v>
      </c>
    </row>
    <row r="39" spans="1:1" x14ac:dyDescent="0.2">
      <c r="A39" s="227"/>
    </row>
    <row r="40" spans="1:1" x14ac:dyDescent="0.2">
      <c r="A40" s="227"/>
    </row>
    <row r="41" spans="1:1" x14ac:dyDescent="0.2">
      <c r="A41" s="227"/>
    </row>
    <row r="42" spans="1:1" x14ac:dyDescent="0.2">
      <c r="A42" s="227"/>
    </row>
    <row r="43" spans="1:1" x14ac:dyDescent="0.2">
      <c r="A43" s="227"/>
    </row>
    <row r="44" spans="1:1" x14ac:dyDescent="0.2">
      <c r="A44" s="227"/>
    </row>
    <row r="45" spans="1:1" x14ac:dyDescent="0.2">
      <c r="A45" s="227"/>
    </row>
    <row r="46" spans="1:1" x14ac:dyDescent="0.2">
      <c r="A46" s="227"/>
    </row>
    <row r="47" spans="1:1" ht="35.25" customHeight="1" x14ac:dyDescent="0.2">
      <c r="A47" s="227"/>
    </row>
    <row r="48" spans="1:1" x14ac:dyDescent="0.2">
      <c r="A48" s="227"/>
    </row>
    <row r="49" spans="1:1" x14ac:dyDescent="0.2">
      <c r="A49" s="227"/>
    </row>
    <row r="50" spans="1:1" x14ac:dyDescent="0.2">
      <c r="A50" s="227"/>
    </row>
    <row r="51" spans="1:1" x14ac:dyDescent="0.2">
      <c r="A51" s="227"/>
    </row>
    <row r="52" spans="1:1" x14ac:dyDescent="0.2">
      <c r="A52" s="227"/>
    </row>
    <row r="53" spans="1:1" x14ac:dyDescent="0.2">
      <c r="A53" s="227"/>
    </row>
    <row r="54" spans="1:1" x14ac:dyDescent="0.2">
      <c r="A54" s="227"/>
    </row>
    <row r="55" spans="1:1" x14ac:dyDescent="0.2">
      <c r="A55" s="227"/>
    </row>
    <row r="56" spans="1:1" x14ac:dyDescent="0.2">
      <c r="A56" s="227"/>
    </row>
    <row r="57" spans="1:1" x14ac:dyDescent="0.2">
      <c r="A57" s="227"/>
    </row>
    <row r="58" spans="1:1" ht="12.75" thickBot="1" x14ac:dyDescent="0.25">
      <c r="A58" s="228"/>
    </row>
  </sheetData>
  <mergeCells count="2">
    <mergeCell ref="A25:A27"/>
    <mergeCell ref="A38:A58"/>
  </mergeCells>
  <pageMargins left="0.7" right="0.7" top="0.75" bottom="0.75" header="0.3" footer="0.3"/>
  <pageSetup paperSize="9" orientation="portrait" horizontalDpi="4294967295" verticalDpi="4294967295"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6"/>
  <sheetViews>
    <sheetView workbookViewId="0">
      <selection activeCell="C10" sqref="C10"/>
    </sheetView>
  </sheetViews>
  <sheetFormatPr defaultRowHeight="12.75" x14ac:dyDescent="0.2"/>
  <cols>
    <col min="1" max="1" width="41.7109375" style="5" customWidth="1"/>
    <col min="2" max="2" width="9.7109375" customWidth="1"/>
  </cols>
  <sheetData>
    <row r="1" spans="1:2" ht="24" x14ac:dyDescent="0.2">
      <c r="A1" s="47" t="s">
        <v>50</v>
      </c>
    </row>
    <row r="2" spans="1:2" ht="27.75" customHeight="1" x14ac:dyDescent="0.2">
      <c r="A2" s="6" t="s">
        <v>191</v>
      </c>
      <c r="B2" s="73" t="e">
        <f>'BAR BB| Open rates'!#REF!</f>
        <v>#REF!</v>
      </c>
    </row>
    <row r="3" spans="1:2" ht="27.75" customHeight="1" x14ac:dyDescent="0.2">
      <c r="A3" s="48"/>
      <c r="B3" s="73" t="e">
        <f>'BAR BB| Open rates'!#REF!</f>
        <v>#REF!</v>
      </c>
    </row>
    <row r="4" spans="1:2" x14ac:dyDescent="0.2">
      <c r="A4" s="33" t="s">
        <v>53</v>
      </c>
    </row>
    <row r="5" spans="1:2" x14ac:dyDescent="0.2">
      <c r="A5" s="33">
        <v>1</v>
      </c>
      <c r="B5" s="33" t="e">
        <f>'BAR BB| Open rates'!#REF!*0.88</f>
        <v>#REF!</v>
      </c>
    </row>
    <row r="6" spans="1:2" x14ac:dyDescent="0.2">
      <c r="A6" s="33">
        <v>2</v>
      </c>
      <c r="B6" s="33" t="e">
        <f>'BAR BB| Open rates'!#REF!*0.88</f>
        <v>#REF!</v>
      </c>
    </row>
    <row r="7" spans="1:2" x14ac:dyDescent="0.2">
      <c r="A7" s="33" t="s">
        <v>54</v>
      </c>
      <c r="B7" s="33"/>
    </row>
    <row r="8" spans="1:2" x14ac:dyDescent="0.2">
      <c r="A8" s="33">
        <v>1</v>
      </c>
      <c r="B8" s="33" t="e">
        <f>'BAR BB| Open rates'!#REF!*0.88</f>
        <v>#REF!</v>
      </c>
    </row>
    <row r="9" spans="1:2" x14ac:dyDescent="0.2">
      <c r="A9" s="33">
        <v>2</v>
      </c>
      <c r="B9" s="33" t="e">
        <f>'BAR BB| Open rates'!#REF!*0.88</f>
        <v>#REF!</v>
      </c>
    </row>
    <row r="10" spans="1:2" x14ac:dyDescent="0.2">
      <c r="A10" s="33" t="s">
        <v>151</v>
      </c>
      <c r="B10" s="33"/>
    </row>
    <row r="11" spans="1:2" x14ac:dyDescent="0.2">
      <c r="A11" s="33">
        <v>1</v>
      </c>
      <c r="B11" s="33" t="e">
        <f>'BAR BB| Open rates'!#REF!*0.88</f>
        <v>#REF!</v>
      </c>
    </row>
    <row r="12" spans="1:2" x14ac:dyDescent="0.2">
      <c r="A12" s="33">
        <v>2</v>
      </c>
      <c r="B12" s="33" t="e">
        <f>'BAR BB| Open rates'!#REF!*0.88</f>
        <v>#REF!</v>
      </c>
    </row>
    <row r="13" spans="1:2" x14ac:dyDescent="0.2">
      <c r="A13" s="33" t="s">
        <v>55</v>
      </c>
      <c r="B13" s="33"/>
    </row>
    <row r="14" spans="1:2" x14ac:dyDescent="0.2">
      <c r="A14" s="42" t="s">
        <v>159</v>
      </c>
      <c r="B14" s="33" t="e">
        <f>'BAR BB| Open rates'!#REF!*0.88</f>
        <v>#REF!</v>
      </c>
    </row>
    <row r="15" spans="1:2" x14ac:dyDescent="0.2">
      <c r="A15" s="33" t="s">
        <v>160</v>
      </c>
      <c r="B15" s="33"/>
    </row>
    <row r="16" spans="1:2" x14ac:dyDescent="0.2">
      <c r="A16" s="42" t="s">
        <v>159</v>
      </c>
      <c r="B16" s="33" t="e">
        <f>'BAR BB| Open rates'!#REF!*0.88</f>
        <v>#REF!</v>
      </c>
    </row>
    <row r="17" spans="1:23" x14ac:dyDescent="0.2">
      <c r="A17" s="33" t="s">
        <v>56</v>
      </c>
      <c r="B17" s="33"/>
    </row>
    <row r="18" spans="1:23" x14ac:dyDescent="0.2">
      <c r="A18" s="42" t="s">
        <v>8</v>
      </c>
      <c r="B18" s="33" t="e">
        <f>'BAR BB| Open rates'!#REF!*0.88</f>
        <v>#REF!</v>
      </c>
    </row>
    <row r="19" spans="1:23" x14ac:dyDescent="0.2">
      <c r="A19" s="33" t="s">
        <v>57</v>
      </c>
      <c r="B19" s="33"/>
    </row>
    <row r="20" spans="1:23" x14ac:dyDescent="0.2">
      <c r="A20" s="42" t="s">
        <v>8</v>
      </c>
      <c r="B20" s="33" t="e">
        <f>'BAR BB| Open rates'!#REF!*0.88</f>
        <v>#REF!</v>
      </c>
    </row>
    <row r="21" spans="1:23" x14ac:dyDescent="0.2">
      <c r="A21" s="106"/>
    </row>
    <row r="22" spans="1:23" x14ac:dyDescent="0.2">
      <c r="A22" s="223" t="s">
        <v>157</v>
      </c>
    </row>
    <row r="23" spans="1:23" x14ac:dyDescent="0.2">
      <c r="A23" s="223"/>
    </row>
    <row r="24" spans="1:23" x14ac:dyDescent="0.2">
      <c r="A24" s="123"/>
    </row>
    <row r="25" spans="1:23" x14ac:dyDescent="0.2">
      <c r="A25" s="177" t="s">
        <v>80</v>
      </c>
    </row>
    <row r="26" spans="1:23" ht="24" x14ac:dyDescent="0.2">
      <c r="A26" s="152" t="s">
        <v>198</v>
      </c>
    </row>
    <row r="27" spans="1:23" ht="24" x14ac:dyDescent="0.2">
      <c r="A27" s="152" t="s">
        <v>199</v>
      </c>
    </row>
    <row r="28" spans="1:23" x14ac:dyDescent="0.2">
      <c r="A28" s="123"/>
    </row>
    <row r="29" spans="1:23" s="76" customFormat="1" ht="12.75" customHeight="1" x14ac:dyDescent="0.2">
      <c r="A29" s="137" t="s">
        <v>58</v>
      </c>
      <c r="B29" s="11"/>
      <c r="C29" s="11"/>
      <c r="D29" s="11"/>
      <c r="E29" s="11"/>
      <c r="F29" s="11"/>
      <c r="G29" s="11"/>
      <c r="H29" s="11"/>
      <c r="I29" s="11"/>
      <c r="J29" s="11"/>
      <c r="K29" s="11"/>
      <c r="L29" s="11"/>
      <c r="M29" s="11"/>
      <c r="N29" s="11"/>
      <c r="O29" s="11"/>
      <c r="P29" s="11"/>
      <c r="Q29" s="11"/>
      <c r="R29" s="11"/>
      <c r="S29" s="11"/>
      <c r="T29" s="11"/>
      <c r="U29" s="11"/>
      <c r="V29" s="11"/>
      <c r="W29" s="11"/>
    </row>
    <row r="30" spans="1:23" s="108" customFormat="1" ht="35.25" customHeight="1" x14ac:dyDescent="0.2">
      <c r="A30" s="150" t="s">
        <v>163</v>
      </c>
      <c r="B30" s="153"/>
      <c r="C30" s="153"/>
      <c r="D30" s="153"/>
      <c r="E30" s="153"/>
      <c r="F30" s="153"/>
      <c r="G30" s="153"/>
      <c r="H30" s="153"/>
      <c r="I30" s="153"/>
      <c r="J30" s="153"/>
      <c r="K30" s="153"/>
      <c r="L30" s="153"/>
      <c r="M30" s="153"/>
      <c r="N30" s="153"/>
      <c r="O30" s="153"/>
      <c r="P30" s="153"/>
      <c r="Q30" s="153"/>
      <c r="R30" s="153"/>
      <c r="S30" s="153"/>
      <c r="T30" s="153"/>
      <c r="U30" s="153"/>
      <c r="V30" s="153"/>
      <c r="W30" s="153"/>
    </row>
    <row r="31" spans="1:23" s="108" customFormat="1" ht="35.25" customHeight="1" x14ac:dyDescent="0.2">
      <c r="A31" s="150" t="s">
        <v>188</v>
      </c>
      <c r="B31" s="153"/>
      <c r="C31" s="153"/>
      <c r="D31" s="153"/>
      <c r="E31" s="153"/>
      <c r="F31" s="153"/>
      <c r="G31" s="153"/>
      <c r="H31" s="153"/>
      <c r="I31" s="153"/>
      <c r="J31" s="153"/>
      <c r="K31" s="153"/>
      <c r="L31" s="153"/>
      <c r="M31" s="153"/>
      <c r="N31" s="153"/>
    </row>
    <row r="32" spans="1:23" s="108" customFormat="1" ht="35.25" customHeight="1" x14ac:dyDescent="0.2">
      <c r="A32" s="150" t="s">
        <v>164</v>
      </c>
      <c r="B32" s="153"/>
      <c r="C32" s="153"/>
      <c r="D32" s="153"/>
      <c r="E32" s="153"/>
      <c r="F32" s="153"/>
      <c r="G32" s="153"/>
      <c r="H32" s="153"/>
      <c r="I32" s="153"/>
      <c r="J32" s="153"/>
      <c r="K32" s="153"/>
      <c r="L32" s="153"/>
      <c r="M32" s="153"/>
      <c r="N32" s="153"/>
    </row>
    <row r="33" spans="1:14" s="108" customFormat="1" ht="13.5" customHeight="1" x14ac:dyDescent="0.2">
      <c r="A33" s="150" t="s">
        <v>165</v>
      </c>
      <c r="B33" s="153"/>
      <c r="C33" s="153"/>
      <c r="D33" s="153"/>
      <c r="E33" s="153"/>
      <c r="F33" s="153"/>
      <c r="G33" s="153"/>
      <c r="H33" s="153"/>
      <c r="I33" s="153"/>
      <c r="J33" s="153"/>
      <c r="K33" s="153"/>
      <c r="L33" s="153"/>
      <c r="M33" s="153"/>
      <c r="N33" s="153"/>
    </row>
    <row r="34" spans="1:14" s="108" customFormat="1" ht="35.25" customHeight="1" x14ac:dyDescent="0.2">
      <c r="A34" s="150" t="s">
        <v>162</v>
      </c>
      <c r="B34" s="153"/>
      <c r="C34" s="153"/>
      <c r="D34" s="153"/>
      <c r="E34" s="153"/>
      <c r="F34" s="153"/>
      <c r="G34" s="153"/>
      <c r="H34" s="153"/>
      <c r="I34" s="153"/>
      <c r="J34" s="153"/>
      <c r="K34" s="153"/>
      <c r="L34" s="153"/>
      <c r="M34" s="153"/>
      <c r="N34" s="153"/>
    </row>
    <row r="35" spans="1:14" s="108" customFormat="1" ht="35.25" customHeight="1" x14ac:dyDescent="0.2">
      <c r="A35" s="145" t="s">
        <v>173</v>
      </c>
      <c r="B35" s="153"/>
      <c r="C35" s="153"/>
      <c r="D35" s="153"/>
      <c r="E35" s="153"/>
      <c r="F35" s="153"/>
      <c r="G35" s="153"/>
      <c r="H35" s="153"/>
      <c r="I35" s="153"/>
      <c r="J35" s="153"/>
      <c r="K35" s="153"/>
      <c r="L35" s="153"/>
      <c r="M35" s="153"/>
      <c r="N35" s="153"/>
    </row>
    <row r="36" spans="1:14" s="13" customFormat="1" ht="18" customHeight="1" x14ac:dyDescent="0.2">
      <c r="B36" s="11"/>
      <c r="C36" s="11"/>
      <c r="D36" s="11"/>
      <c r="E36" s="11"/>
      <c r="F36" s="11"/>
      <c r="G36" s="11"/>
      <c r="H36" s="11"/>
      <c r="I36" s="11"/>
      <c r="J36" s="11"/>
      <c r="K36" s="11"/>
      <c r="L36" s="11"/>
      <c r="M36" s="11"/>
      <c r="N36" s="11"/>
    </row>
    <row r="37" spans="1:14" x14ac:dyDescent="0.2">
      <c r="A37" s="139" t="s">
        <v>65</v>
      </c>
    </row>
    <row r="38" spans="1:14" ht="84" x14ac:dyDescent="0.2">
      <c r="A38" s="144" t="s">
        <v>189</v>
      </c>
    </row>
    <row r="39" spans="1:14" x14ac:dyDescent="0.2">
      <c r="A39" s="106"/>
    </row>
    <row r="40" spans="1:14" x14ac:dyDescent="0.2">
      <c r="A40" s="106"/>
    </row>
    <row r="41" spans="1:14" x14ac:dyDescent="0.2">
      <c r="A41" s="106"/>
    </row>
    <row r="42" spans="1:14" x14ac:dyDescent="0.2">
      <c r="A42" s="106"/>
    </row>
    <row r="43" spans="1:14" x14ac:dyDescent="0.2">
      <c r="A43" s="106"/>
    </row>
    <row r="44" spans="1:14" x14ac:dyDescent="0.2">
      <c r="A44" s="106"/>
    </row>
    <row r="45" spans="1:14" x14ac:dyDescent="0.2">
      <c r="A45" s="106"/>
    </row>
    <row r="46" spans="1:14" x14ac:dyDescent="0.2">
      <c r="A46" s="106"/>
    </row>
    <row r="47" spans="1:14" x14ac:dyDescent="0.2">
      <c r="A47" s="106"/>
    </row>
    <row r="48" spans="1:14" x14ac:dyDescent="0.2">
      <c r="A48" s="106"/>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sheetData>
  <mergeCells count="1">
    <mergeCell ref="A22:A23"/>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2"/>
  <sheetViews>
    <sheetView workbookViewId="0">
      <pane xSplit="1" topLeftCell="B1" activePane="topRight" state="frozen"/>
      <selection activeCell="A10" sqref="A10"/>
      <selection pane="topRight" activeCell="I23" sqref="I23"/>
    </sheetView>
  </sheetViews>
  <sheetFormatPr defaultRowHeight="12.75" x14ac:dyDescent="0.2"/>
  <cols>
    <col min="1" max="1" width="43.85546875" style="5" customWidth="1"/>
    <col min="2" max="3" width="9.5703125" customWidth="1"/>
    <col min="4" max="5" width="9.7109375" customWidth="1"/>
  </cols>
  <sheetData>
    <row r="1" spans="1:5" ht="24" x14ac:dyDescent="0.2">
      <c r="A1" s="47" t="s">
        <v>50</v>
      </c>
    </row>
    <row r="2" spans="1:5" ht="25.5" customHeight="1" x14ac:dyDescent="0.2">
      <c r="A2" s="132" t="s">
        <v>197</v>
      </c>
    </row>
    <row r="3" spans="1:5" x14ac:dyDescent="0.2">
      <c r="A3" s="132" t="s">
        <v>243</v>
      </c>
    </row>
    <row r="4" spans="1:5" ht="21.75" customHeight="1" x14ac:dyDescent="0.2">
      <c r="A4" s="74" t="s">
        <v>52</v>
      </c>
      <c r="B4" s="73">
        <f>'BAR BB| Open rates'!D3</f>
        <v>45599</v>
      </c>
      <c r="C4" s="73">
        <f>'BAR BB| Open rates'!E3</f>
        <v>45600</v>
      </c>
      <c r="D4" s="73">
        <f>'BAR BB| Open rates'!F3</f>
        <v>45601</v>
      </c>
      <c r="E4" s="73">
        <f>'BAR BB| Open rates'!G3</f>
        <v>45604</v>
      </c>
    </row>
    <row r="5" spans="1:5" ht="21.75" customHeight="1" x14ac:dyDescent="0.2">
      <c r="A5" s="74"/>
      <c r="B5" s="73">
        <f>'BAR BB| Open rates'!D4</f>
        <v>45599</v>
      </c>
      <c r="C5" s="73">
        <f>'BAR BB| Open rates'!E4</f>
        <v>45600</v>
      </c>
      <c r="D5" s="73">
        <f>'BAR BB| Open rates'!F4</f>
        <v>45603</v>
      </c>
      <c r="E5" s="73">
        <f>'BAR BB| Open rates'!G4</f>
        <v>45605</v>
      </c>
    </row>
    <row r="6" spans="1:5" s="11" customFormat="1" x14ac:dyDescent="0.2">
      <c r="A6" s="33" t="s">
        <v>53</v>
      </c>
      <c r="B6" s="136"/>
      <c r="C6" s="136"/>
    </row>
    <row r="7" spans="1:5" s="11" customFormat="1" x14ac:dyDescent="0.2">
      <c r="A7" s="42">
        <v>1</v>
      </c>
      <c r="B7" s="84">
        <f>'BAR BB| Open rates'!D6*0.75*0.87</f>
        <v>4502.25</v>
      </c>
      <c r="C7" s="84">
        <f>'BAR BB| Open rates'!E6*0.75*0.87</f>
        <v>4241.25</v>
      </c>
      <c r="D7" s="84">
        <f>'BAR BB| Open rates'!F6*0.75*0.87</f>
        <v>4241.25</v>
      </c>
      <c r="E7" s="84">
        <f>'BAR BB| Open rates'!G6*0.75*0.87</f>
        <v>4502.25</v>
      </c>
    </row>
    <row r="8" spans="1:5" s="11" customFormat="1" x14ac:dyDescent="0.2">
      <c r="A8" s="42">
        <v>2</v>
      </c>
      <c r="B8" s="84">
        <f>'BAR BB| Open rates'!D7*0.75*0.87</f>
        <v>5350.5</v>
      </c>
      <c r="C8" s="84">
        <f>'BAR BB| Open rates'!E7*0.75*0.87</f>
        <v>5089.5</v>
      </c>
      <c r="D8" s="84">
        <f>'BAR BB| Open rates'!F7*0.75*0.87</f>
        <v>5089.5</v>
      </c>
      <c r="E8" s="84">
        <f>'BAR BB| Open rates'!G7*0.75*0.87</f>
        <v>5350.5</v>
      </c>
    </row>
    <row r="9" spans="1:5" s="11" customFormat="1" x14ac:dyDescent="0.2">
      <c r="A9" s="33" t="s">
        <v>54</v>
      </c>
      <c r="B9" s="84"/>
      <c r="C9" s="84"/>
      <c r="D9" s="84"/>
      <c r="E9" s="84"/>
    </row>
    <row r="10" spans="1:5" s="11" customFormat="1" x14ac:dyDescent="0.2">
      <c r="A10" s="42">
        <v>1</v>
      </c>
      <c r="B10" s="84">
        <f>'BAR BB| Open rates'!D9*0.75*0.87</f>
        <v>5807.25</v>
      </c>
      <c r="C10" s="84">
        <f>'BAR BB| Open rates'!E9*0.75*0.87</f>
        <v>5546.25</v>
      </c>
      <c r="D10" s="84">
        <f>'BAR BB| Open rates'!F9*0.75*0.87</f>
        <v>5546.25</v>
      </c>
      <c r="E10" s="84">
        <f>'BAR BB| Open rates'!G9*0.75*0.87</f>
        <v>5807.25</v>
      </c>
    </row>
    <row r="11" spans="1:5" s="11" customFormat="1" x14ac:dyDescent="0.2">
      <c r="A11" s="42">
        <v>2</v>
      </c>
      <c r="B11" s="84">
        <f>'BAR BB| Open rates'!D10*0.75*0.87</f>
        <v>6655.5</v>
      </c>
      <c r="C11" s="84">
        <f>'BAR BB| Open rates'!E10*0.75*0.87</f>
        <v>6394.5</v>
      </c>
      <c r="D11" s="84">
        <f>'BAR BB| Open rates'!F10*0.75*0.87</f>
        <v>6394.5</v>
      </c>
      <c r="E11" s="84">
        <f>'BAR BB| Open rates'!G10*0.75*0.87</f>
        <v>6655.5</v>
      </c>
    </row>
    <row r="12" spans="1:5" s="11" customFormat="1" x14ac:dyDescent="0.2">
      <c r="A12" s="33" t="s">
        <v>151</v>
      </c>
      <c r="B12" s="84"/>
      <c r="C12" s="84"/>
      <c r="D12" s="84"/>
      <c r="E12" s="84"/>
    </row>
    <row r="13" spans="1:5" s="11" customFormat="1" x14ac:dyDescent="0.2">
      <c r="A13" s="42">
        <v>1</v>
      </c>
      <c r="B13" s="84">
        <f>'BAR BB| Open rates'!D12*0.75*0.87</f>
        <v>6459.75</v>
      </c>
      <c r="C13" s="84">
        <f>'BAR BB| Open rates'!E12*0.75*0.87</f>
        <v>6198.75</v>
      </c>
      <c r="D13" s="84">
        <f>'BAR BB| Open rates'!F12*0.75*0.87</f>
        <v>6198.75</v>
      </c>
      <c r="E13" s="84">
        <f>'BAR BB| Open rates'!G12*0.75*0.87</f>
        <v>6459.75</v>
      </c>
    </row>
    <row r="14" spans="1:5" s="11" customFormat="1" x14ac:dyDescent="0.2">
      <c r="A14" s="42">
        <v>2</v>
      </c>
      <c r="B14" s="84">
        <f>'BAR BB| Open rates'!D13*0.75*0.87</f>
        <v>7308</v>
      </c>
      <c r="C14" s="84">
        <f>'BAR BB| Open rates'!E13*0.75*0.87</f>
        <v>7047</v>
      </c>
      <c r="D14" s="84">
        <f>'BAR BB| Open rates'!F13*0.75*0.87</f>
        <v>7047</v>
      </c>
      <c r="E14" s="84">
        <f>'BAR BB| Open rates'!G13*0.75*0.87</f>
        <v>7308</v>
      </c>
    </row>
    <row r="15" spans="1:5" x14ac:dyDescent="0.2">
      <c r="A15" s="123"/>
    </row>
    <row r="16" spans="1:5" x14ac:dyDescent="0.2">
      <c r="A16" s="223" t="s">
        <v>157</v>
      </c>
    </row>
    <row r="17" spans="1:1" x14ac:dyDescent="0.2">
      <c r="A17" s="223"/>
    </row>
    <row r="18" spans="1:1" s="11" customFormat="1" ht="12.75" customHeight="1" x14ac:dyDescent="0.2"/>
    <row r="19" spans="1:1" x14ac:dyDescent="0.2">
      <c r="A19" s="156" t="s">
        <v>80</v>
      </c>
    </row>
    <row r="20" spans="1:1" ht="27" customHeight="1" x14ac:dyDescent="0.2">
      <c r="A20" s="152" t="s">
        <v>304</v>
      </c>
    </row>
    <row r="21" spans="1:1" ht="24" x14ac:dyDescent="0.2">
      <c r="A21" s="152" t="s">
        <v>303</v>
      </c>
    </row>
    <row r="22" spans="1:1" x14ac:dyDescent="0.2">
      <c r="A22" s="106"/>
    </row>
    <row r="23" spans="1:1" x14ac:dyDescent="0.2">
      <c r="A23" s="137" t="s">
        <v>58</v>
      </c>
    </row>
    <row r="24" spans="1:1" s="155" customFormat="1" ht="35.25" customHeight="1" x14ac:dyDescent="0.2">
      <c r="A24" s="138" t="s">
        <v>163</v>
      </c>
    </row>
    <row r="25" spans="1:1" s="155" customFormat="1" ht="35.25" customHeight="1" x14ac:dyDescent="0.2">
      <c r="A25" s="150" t="s">
        <v>188</v>
      </c>
    </row>
    <row r="26" spans="1:1" s="155" customFormat="1" ht="35.25" customHeight="1" x14ac:dyDescent="0.2">
      <c r="A26" s="138" t="s">
        <v>164</v>
      </c>
    </row>
    <row r="27" spans="1:1" s="155" customFormat="1" ht="13.5" customHeight="1" x14ac:dyDescent="0.2">
      <c r="A27" s="138" t="s">
        <v>165</v>
      </c>
    </row>
    <row r="28" spans="1:1" s="155" customFormat="1" ht="35.25" customHeight="1" x14ac:dyDescent="0.2">
      <c r="A28" s="138" t="s">
        <v>162</v>
      </c>
    </row>
    <row r="29" spans="1:1" x14ac:dyDescent="0.2">
      <c r="A29" s="145" t="s">
        <v>102</v>
      </c>
    </row>
    <row r="30" spans="1:1" x14ac:dyDescent="0.2">
      <c r="A30" s="106"/>
    </row>
    <row r="31" spans="1:1" x14ac:dyDescent="0.2">
      <c r="A31" s="139" t="s">
        <v>65</v>
      </c>
    </row>
    <row r="32" spans="1:1" x14ac:dyDescent="0.2">
      <c r="A32" s="224" t="s">
        <v>223</v>
      </c>
    </row>
    <row r="33" spans="1:1" x14ac:dyDescent="0.2">
      <c r="A33" s="225"/>
    </row>
    <row r="34" spans="1:1" x14ac:dyDescent="0.2">
      <c r="A34" s="225"/>
    </row>
    <row r="35" spans="1:1" x14ac:dyDescent="0.2">
      <c r="A35" s="225"/>
    </row>
    <row r="36" spans="1:1" x14ac:dyDescent="0.2">
      <c r="A36" s="225"/>
    </row>
    <row r="37" spans="1:1" x14ac:dyDescent="0.2">
      <c r="A37" s="225"/>
    </row>
    <row r="38" spans="1:1" x14ac:dyDescent="0.2">
      <c r="A38" s="225"/>
    </row>
    <row r="39" spans="1:1" x14ac:dyDescent="0.2">
      <c r="A39" s="225"/>
    </row>
    <row r="40" spans="1:1" x14ac:dyDescent="0.2">
      <c r="A40" s="225"/>
    </row>
    <row r="41" spans="1:1" x14ac:dyDescent="0.2">
      <c r="A41" s="225"/>
    </row>
    <row r="42" spans="1:1" x14ac:dyDescent="0.2">
      <c r="A42" s="225"/>
    </row>
    <row r="43" spans="1:1" x14ac:dyDescent="0.2">
      <c r="A43" s="225"/>
    </row>
    <row r="44" spans="1:1" x14ac:dyDescent="0.2">
      <c r="A44" s="225"/>
    </row>
    <row r="45" spans="1:1" x14ac:dyDescent="0.2">
      <c r="A45" s="225"/>
    </row>
    <row r="46" spans="1:1" ht="21.75" customHeight="1" x14ac:dyDescent="0.2">
      <c r="A46" s="139"/>
    </row>
    <row r="47" spans="1:1" ht="21.75" customHeight="1" x14ac:dyDescent="0.2">
      <c r="A47" s="173" t="s">
        <v>195</v>
      </c>
    </row>
    <row r="48" spans="1:1" ht="21.75" customHeight="1" x14ac:dyDescent="0.2">
      <c r="A48" s="139"/>
    </row>
    <row r="49" spans="1:1" ht="21.75" customHeight="1" x14ac:dyDescent="0.2">
      <c r="A49" s="173" t="s">
        <v>196</v>
      </c>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P156"/>
  <sheetViews>
    <sheetView workbookViewId="0">
      <pane xSplit="1" topLeftCell="B1" activePane="topRight" state="frozen"/>
      <selection activeCell="A10" sqref="A10"/>
      <selection pane="topRight" activeCell="A20" sqref="A20:A21"/>
    </sheetView>
  </sheetViews>
  <sheetFormatPr defaultRowHeight="12.75" x14ac:dyDescent="0.2"/>
  <cols>
    <col min="1" max="1" width="43.85546875" style="5" customWidth="1"/>
    <col min="2" max="198" width="9.5703125" style="106" customWidth="1"/>
  </cols>
  <sheetData>
    <row r="1" spans="1:198" ht="24" x14ac:dyDescent="0.2">
      <c r="A1" s="47" t="s">
        <v>50</v>
      </c>
    </row>
    <row r="2" spans="1:198" ht="25.5" customHeight="1" x14ac:dyDescent="0.2">
      <c r="A2" s="132" t="s">
        <v>197</v>
      </c>
    </row>
    <row r="3" spans="1:198" x14ac:dyDescent="0.2">
      <c r="A3" s="132" t="s">
        <v>244</v>
      </c>
    </row>
    <row r="4" spans="1:198" ht="21.75" customHeight="1" x14ac:dyDescent="0.2">
      <c r="A4" s="74" t="s">
        <v>52</v>
      </c>
      <c r="B4" s="73">
        <f>'Stay&amp;Get 4=3 | FIT18'!B4</f>
        <v>45599</v>
      </c>
      <c r="C4" s="73">
        <f>'Stay&amp;Get 4=3 | FIT18'!C4</f>
        <v>45600</v>
      </c>
      <c r="D4" s="73">
        <f>'Stay&amp;Get 4=3 | FIT18'!D4</f>
        <v>45601</v>
      </c>
      <c r="E4" s="73">
        <f>'Stay&amp;Get 4=3 | FIT18'!E4</f>
        <v>45604</v>
      </c>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c r="AZ4" s="179"/>
      <c r="BA4" s="179"/>
      <c r="BB4" s="179"/>
      <c r="BC4" s="179"/>
      <c r="BD4" s="179"/>
      <c r="BE4" s="179"/>
      <c r="BF4" s="179"/>
      <c r="BG4" s="179"/>
      <c r="BH4" s="179"/>
      <c r="BI4" s="179"/>
      <c r="BJ4" s="179"/>
      <c r="BK4" s="179"/>
      <c r="BL4" s="179"/>
      <c r="BM4" s="179"/>
      <c r="BN4" s="179"/>
      <c r="BO4" s="179"/>
      <c r="BP4" s="179"/>
      <c r="BQ4" s="179"/>
      <c r="BR4" s="179"/>
      <c r="BS4" s="179"/>
      <c r="BT4" s="179"/>
      <c r="BU4" s="179"/>
      <c r="BV4" s="179"/>
      <c r="BW4" s="179"/>
      <c r="BX4" s="179"/>
      <c r="BY4" s="179"/>
      <c r="BZ4" s="179"/>
      <c r="CA4" s="179"/>
      <c r="CB4" s="179"/>
      <c r="CC4" s="179"/>
      <c r="CD4" s="179"/>
      <c r="CE4" s="179"/>
      <c r="CF4" s="179"/>
      <c r="CG4" s="179"/>
      <c r="CH4" s="179"/>
      <c r="CI4" s="179"/>
      <c r="CJ4" s="179"/>
      <c r="CK4" s="179"/>
      <c r="CL4" s="179"/>
      <c r="CM4" s="179"/>
      <c r="CN4" s="179"/>
      <c r="CO4" s="179"/>
      <c r="CP4" s="179"/>
      <c r="CQ4" s="179"/>
      <c r="CR4" s="179"/>
      <c r="CS4" s="179"/>
      <c r="CT4" s="179"/>
      <c r="CU4" s="179"/>
      <c r="CV4" s="179"/>
      <c r="CW4" s="179"/>
      <c r="CX4" s="179"/>
      <c r="CY4" s="179"/>
      <c r="CZ4" s="179"/>
      <c r="DA4" s="179"/>
      <c r="DB4" s="179"/>
      <c r="DC4" s="179"/>
      <c r="DD4" s="179"/>
      <c r="DE4" s="179"/>
      <c r="DF4" s="179"/>
      <c r="DG4" s="179"/>
      <c r="DH4" s="179"/>
      <c r="DI4" s="179"/>
      <c r="DJ4" s="179"/>
      <c r="DK4" s="179"/>
      <c r="DL4" s="179"/>
      <c r="DM4" s="179"/>
      <c r="DN4" s="179"/>
      <c r="DO4" s="179"/>
      <c r="DP4" s="179"/>
      <c r="DQ4" s="179"/>
      <c r="DR4" s="179"/>
      <c r="DS4" s="179"/>
      <c r="DT4" s="179"/>
      <c r="DU4" s="179"/>
      <c r="DV4" s="179"/>
      <c r="DW4" s="179"/>
      <c r="DX4" s="179"/>
      <c r="DY4" s="179"/>
      <c r="DZ4" s="179"/>
      <c r="EA4" s="179"/>
      <c r="EB4" s="179"/>
      <c r="EC4" s="179"/>
      <c r="ED4" s="179"/>
      <c r="EE4" s="179"/>
      <c r="EF4" s="179"/>
      <c r="EG4" s="179"/>
      <c r="EH4" s="179"/>
      <c r="EI4" s="179"/>
      <c r="EJ4" s="179"/>
      <c r="EK4" s="179"/>
      <c r="EL4" s="179"/>
      <c r="EM4" s="179"/>
      <c r="EN4" s="179"/>
      <c r="EO4" s="179"/>
      <c r="EP4" s="179"/>
      <c r="EQ4" s="179"/>
      <c r="ER4" s="179"/>
      <c r="ES4" s="179"/>
      <c r="ET4" s="179"/>
      <c r="EU4" s="179"/>
      <c r="EV4" s="179"/>
      <c r="EW4" s="179"/>
      <c r="EX4" s="179"/>
      <c r="EY4" s="179"/>
      <c r="EZ4" s="179"/>
      <c r="FA4" s="179"/>
      <c r="FB4" s="179"/>
      <c r="FC4" s="179"/>
      <c r="FD4" s="179"/>
      <c r="FE4" s="179"/>
      <c r="FF4" s="179"/>
      <c r="FG4" s="179"/>
      <c r="FH4" s="179"/>
      <c r="FI4" s="179"/>
      <c r="FJ4" s="179"/>
      <c r="FK4" s="179"/>
      <c r="FL4" s="179"/>
      <c r="FM4" s="179"/>
      <c r="FN4" s="179"/>
      <c r="FO4" s="179"/>
      <c r="FP4" s="179"/>
      <c r="FQ4" s="179"/>
      <c r="FR4" s="179"/>
      <c r="FS4" s="179"/>
      <c r="FT4" s="179"/>
      <c r="FU4" s="179"/>
      <c r="FV4" s="179"/>
      <c r="FW4" s="179"/>
      <c r="FX4" s="179"/>
      <c r="FY4" s="179"/>
      <c r="FZ4" s="179"/>
      <c r="GA4" s="179"/>
      <c r="GB4" s="179"/>
      <c r="GC4" s="179"/>
      <c r="GD4" s="179"/>
      <c r="GE4" s="179"/>
      <c r="GF4" s="179"/>
      <c r="GG4" s="179"/>
      <c r="GH4" s="179"/>
      <c r="GI4" s="179"/>
      <c r="GJ4" s="179"/>
      <c r="GK4" s="179"/>
      <c r="GL4" s="179"/>
      <c r="GM4" s="179"/>
      <c r="GN4" s="179"/>
      <c r="GO4" s="179"/>
      <c r="GP4" s="179"/>
    </row>
    <row r="5" spans="1:198" ht="21.75" customHeight="1" x14ac:dyDescent="0.2">
      <c r="A5" s="74"/>
      <c r="B5" s="73">
        <f>'Stay&amp;Get 4=3 | FIT18'!B5</f>
        <v>45599</v>
      </c>
      <c r="C5" s="73">
        <f>'Stay&amp;Get 4=3 | FIT18'!C5</f>
        <v>45600</v>
      </c>
      <c r="D5" s="73">
        <f>'Stay&amp;Get 4=3 | FIT18'!D5</f>
        <v>45603</v>
      </c>
      <c r="E5" s="73">
        <f>'Stay&amp;Get 4=3 | FIT18'!E5</f>
        <v>45605</v>
      </c>
      <c r="F5" s="179"/>
      <c r="G5" s="179"/>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c r="AW5" s="179"/>
      <c r="AX5" s="179"/>
      <c r="AY5" s="179"/>
      <c r="AZ5" s="179"/>
      <c r="BA5" s="179"/>
      <c r="BB5" s="179"/>
      <c r="BC5" s="179"/>
      <c r="BD5" s="179"/>
      <c r="BE5" s="179"/>
      <c r="BF5" s="179"/>
      <c r="BG5" s="179"/>
      <c r="BH5" s="179"/>
      <c r="BI5" s="179"/>
      <c r="BJ5" s="179"/>
      <c r="BK5" s="179"/>
      <c r="BL5" s="179"/>
      <c r="BM5" s="179"/>
      <c r="BN5" s="179"/>
      <c r="BO5" s="179"/>
      <c r="BP5" s="179"/>
      <c r="BQ5" s="179"/>
      <c r="BR5" s="179"/>
      <c r="BS5" s="179"/>
      <c r="BT5" s="179"/>
      <c r="BU5" s="179"/>
      <c r="BV5" s="179"/>
      <c r="BW5" s="179"/>
      <c r="BX5" s="179"/>
      <c r="BY5" s="179"/>
      <c r="BZ5" s="179"/>
      <c r="CA5" s="179"/>
      <c r="CB5" s="179"/>
      <c r="CC5" s="179"/>
      <c r="CD5" s="179"/>
      <c r="CE5" s="179"/>
      <c r="CF5" s="179"/>
      <c r="CG5" s="179"/>
      <c r="CH5" s="179"/>
      <c r="CI5" s="179"/>
      <c r="CJ5" s="179"/>
      <c r="CK5" s="179"/>
      <c r="CL5" s="179"/>
      <c r="CM5" s="179"/>
      <c r="CN5" s="179"/>
      <c r="CO5" s="179"/>
      <c r="CP5" s="179"/>
      <c r="CQ5" s="179"/>
      <c r="CR5" s="179"/>
      <c r="CS5" s="179"/>
      <c r="CT5" s="179"/>
      <c r="CU5" s="179"/>
      <c r="CV5" s="179"/>
      <c r="CW5" s="179"/>
      <c r="CX5" s="179"/>
      <c r="CY5" s="179"/>
      <c r="CZ5" s="179"/>
      <c r="DA5" s="179"/>
      <c r="DB5" s="179"/>
      <c r="DC5" s="179"/>
      <c r="DD5" s="179"/>
      <c r="DE5" s="179"/>
      <c r="DF5" s="179"/>
      <c r="DG5" s="179"/>
      <c r="DH5" s="179"/>
      <c r="DI5" s="179"/>
      <c r="DJ5" s="179"/>
      <c r="DK5" s="179"/>
      <c r="DL5" s="179"/>
      <c r="DM5" s="179"/>
      <c r="DN5" s="179"/>
      <c r="DO5" s="179"/>
      <c r="DP5" s="179"/>
      <c r="DQ5" s="179"/>
      <c r="DR5" s="179"/>
      <c r="DS5" s="179"/>
      <c r="DT5" s="179"/>
      <c r="DU5" s="179"/>
      <c r="DV5" s="179"/>
      <c r="DW5" s="179"/>
      <c r="DX5" s="179"/>
      <c r="DY5" s="179"/>
      <c r="DZ5" s="179"/>
      <c r="EA5" s="179"/>
      <c r="EB5" s="179"/>
      <c r="EC5" s="179"/>
      <c r="ED5" s="179"/>
      <c r="EE5" s="179"/>
      <c r="EF5" s="179"/>
      <c r="EG5" s="179"/>
      <c r="EH5" s="179"/>
      <c r="EI5" s="179"/>
      <c r="EJ5" s="179"/>
      <c r="EK5" s="179"/>
      <c r="EL5" s="179"/>
      <c r="EM5" s="179"/>
      <c r="EN5" s="179"/>
      <c r="EO5" s="179"/>
      <c r="EP5" s="179"/>
      <c r="EQ5" s="179"/>
      <c r="ER5" s="179"/>
      <c r="ES5" s="179"/>
      <c r="ET5" s="179"/>
      <c r="EU5" s="179"/>
      <c r="EV5" s="179"/>
      <c r="EW5" s="179"/>
      <c r="EX5" s="179"/>
      <c r="EY5" s="179"/>
      <c r="EZ5" s="179"/>
      <c r="FA5" s="179"/>
      <c r="FB5" s="179"/>
      <c r="FC5" s="179"/>
      <c r="FD5" s="179"/>
      <c r="FE5" s="179"/>
      <c r="FF5" s="179"/>
      <c r="FG5" s="179"/>
      <c r="FH5" s="179"/>
      <c r="FI5" s="179"/>
      <c r="FJ5" s="179"/>
      <c r="FK5" s="179"/>
      <c r="FL5" s="179"/>
      <c r="FM5" s="179"/>
      <c r="FN5" s="179"/>
      <c r="FO5" s="179"/>
      <c r="FP5" s="179"/>
      <c r="FQ5" s="179"/>
      <c r="FR5" s="179"/>
      <c r="FS5" s="179"/>
      <c r="FT5" s="179"/>
      <c r="FU5" s="179"/>
      <c r="FV5" s="179"/>
      <c r="FW5" s="179"/>
      <c r="FX5" s="179"/>
      <c r="FY5" s="179"/>
      <c r="FZ5" s="179"/>
      <c r="GA5" s="179"/>
      <c r="GB5" s="179"/>
      <c r="GC5" s="179"/>
      <c r="GD5" s="179"/>
      <c r="GE5" s="179"/>
      <c r="GF5" s="179"/>
      <c r="GG5" s="179"/>
      <c r="GH5" s="179"/>
      <c r="GI5" s="179"/>
      <c r="GJ5" s="179"/>
      <c r="GK5" s="179"/>
      <c r="GL5" s="179"/>
      <c r="GM5" s="179"/>
      <c r="GN5" s="179"/>
      <c r="GO5" s="179"/>
      <c r="GP5" s="179"/>
    </row>
    <row r="6" spans="1:198" s="11" customFormat="1" x14ac:dyDescent="0.2">
      <c r="A6" s="33" t="s">
        <v>53</v>
      </c>
      <c r="B6" s="136"/>
      <c r="C6" s="136"/>
      <c r="D6" s="180"/>
      <c r="E6" s="180"/>
      <c r="F6" s="179"/>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180"/>
      <c r="AZ6" s="180"/>
      <c r="BA6" s="180"/>
      <c r="BB6" s="180"/>
      <c r="BC6" s="180"/>
      <c r="BD6" s="180"/>
      <c r="BE6" s="180"/>
      <c r="BF6" s="180"/>
      <c r="BG6" s="180"/>
      <c r="BH6" s="180"/>
      <c r="BI6" s="180"/>
      <c r="BJ6" s="180"/>
      <c r="BK6" s="180"/>
      <c r="BL6" s="180"/>
      <c r="BM6" s="180"/>
      <c r="BN6" s="180"/>
      <c r="BO6" s="180"/>
      <c r="BP6" s="180"/>
      <c r="BQ6" s="180"/>
      <c r="BR6" s="180"/>
      <c r="BS6" s="180"/>
      <c r="BT6" s="180"/>
      <c r="BU6" s="180"/>
      <c r="BV6" s="180"/>
      <c r="BW6" s="180"/>
      <c r="BX6" s="180"/>
      <c r="BY6" s="180"/>
      <c r="BZ6" s="180"/>
      <c r="CA6" s="180"/>
      <c r="CB6" s="180"/>
      <c r="CC6" s="180"/>
      <c r="CD6" s="180"/>
      <c r="CE6" s="180"/>
      <c r="CF6" s="180"/>
      <c r="CG6" s="180"/>
      <c r="CH6" s="180"/>
      <c r="CI6" s="180"/>
      <c r="CJ6" s="180"/>
      <c r="CK6" s="180"/>
      <c r="CL6" s="180"/>
      <c r="CM6" s="180"/>
      <c r="CN6" s="180"/>
      <c r="CO6" s="180"/>
      <c r="CP6" s="180"/>
      <c r="CQ6" s="180"/>
      <c r="CR6" s="180"/>
      <c r="CS6" s="180"/>
      <c r="CT6" s="180"/>
      <c r="CU6" s="180"/>
      <c r="CV6" s="180"/>
      <c r="CW6" s="180"/>
      <c r="CX6" s="180"/>
      <c r="CY6" s="180"/>
      <c r="CZ6" s="180"/>
      <c r="DA6" s="180"/>
      <c r="DB6" s="180"/>
      <c r="DC6" s="180"/>
      <c r="DD6" s="180"/>
      <c r="DE6" s="180"/>
      <c r="DF6" s="180"/>
      <c r="DG6" s="180"/>
      <c r="DH6" s="180"/>
      <c r="DI6" s="180"/>
      <c r="DJ6" s="180"/>
      <c r="DK6" s="180"/>
      <c r="DL6" s="180"/>
      <c r="DM6" s="180"/>
      <c r="DN6" s="180"/>
      <c r="DO6" s="180"/>
      <c r="DP6" s="180"/>
      <c r="DQ6" s="180"/>
      <c r="DR6" s="180"/>
      <c r="DS6" s="180"/>
      <c r="DT6" s="180"/>
      <c r="DU6" s="180"/>
      <c r="DV6" s="180"/>
      <c r="DW6" s="180"/>
      <c r="DX6" s="180"/>
      <c r="DY6" s="180"/>
      <c r="DZ6" s="180"/>
      <c r="EA6" s="180"/>
      <c r="EB6" s="180"/>
      <c r="EC6" s="180"/>
      <c r="ED6" s="180"/>
      <c r="EE6" s="180"/>
      <c r="EF6" s="180"/>
      <c r="EG6" s="180"/>
      <c r="EH6" s="180"/>
      <c r="EI6" s="180"/>
      <c r="EJ6" s="180"/>
      <c r="EK6" s="180"/>
      <c r="EL6" s="180"/>
      <c r="EM6" s="180"/>
      <c r="EN6" s="180"/>
      <c r="EO6" s="180"/>
      <c r="EP6" s="180"/>
      <c r="EQ6" s="180"/>
      <c r="ER6" s="180"/>
      <c r="ES6" s="180"/>
      <c r="ET6" s="180"/>
      <c r="EU6" s="180"/>
      <c r="EV6" s="180"/>
      <c r="EW6" s="180"/>
      <c r="EX6" s="180"/>
      <c r="EY6" s="180"/>
      <c r="EZ6" s="180"/>
      <c r="FA6" s="180"/>
      <c r="FB6" s="180"/>
      <c r="FC6" s="180"/>
      <c r="FD6" s="180"/>
      <c r="FE6" s="180"/>
      <c r="FF6" s="180"/>
      <c r="FG6" s="180"/>
      <c r="FH6" s="180"/>
      <c r="FI6" s="180"/>
      <c r="FJ6" s="180"/>
      <c r="FK6" s="180"/>
      <c r="FL6" s="180"/>
      <c r="FM6" s="180"/>
      <c r="FN6" s="180"/>
      <c r="FO6" s="180"/>
      <c r="FP6" s="180"/>
      <c r="FQ6" s="180"/>
      <c r="FR6" s="180"/>
      <c r="FS6" s="180"/>
      <c r="FT6" s="180"/>
      <c r="FU6" s="180"/>
      <c r="FV6" s="180"/>
      <c r="FW6" s="180"/>
      <c r="FX6" s="180"/>
      <c r="FY6" s="180"/>
      <c r="FZ6" s="180"/>
      <c r="GA6" s="180"/>
      <c r="GB6" s="180"/>
      <c r="GC6" s="180"/>
      <c r="GD6" s="180"/>
      <c r="GE6" s="180"/>
      <c r="GF6" s="180"/>
      <c r="GG6" s="180"/>
      <c r="GH6" s="180"/>
      <c r="GI6" s="180"/>
      <c r="GJ6" s="180"/>
      <c r="GK6" s="180"/>
      <c r="GL6" s="180"/>
      <c r="GM6" s="180"/>
      <c r="GN6" s="180"/>
      <c r="GO6" s="180"/>
      <c r="GP6" s="180"/>
    </row>
    <row r="7" spans="1:198" s="11" customFormat="1" x14ac:dyDescent="0.2">
      <c r="A7" s="42">
        <v>1</v>
      </c>
      <c r="B7" s="84">
        <f>'BAR BB| Open rates'!D6*0.75*0.87+25</f>
        <v>4527.25</v>
      </c>
      <c r="C7" s="84">
        <f>'BAR BB| Open rates'!E6*0.75*0.87+25</f>
        <v>4266.25</v>
      </c>
      <c r="D7" s="84">
        <f>'BAR BB| Open rates'!F6*0.75*0.87+25</f>
        <v>4266.25</v>
      </c>
      <c r="E7" s="84">
        <f>'BAR BB| Open rates'!G6*0.75*0.87+25</f>
        <v>4527.25</v>
      </c>
      <c r="F7" s="179"/>
      <c r="G7" s="131"/>
      <c r="H7" s="131"/>
      <c r="I7" s="131"/>
      <c r="J7" s="131"/>
      <c r="K7" s="131"/>
      <c r="L7" s="131"/>
      <c r="M7" s="131"/>
      <c r="N7" s="131"/>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c r="EZ7" s="131"/>
      <c r="FA7" s="131"/>
      <c r="FB7" s="131"/>
      <c r="FC7" s="131"/>
      <c r="FD7" s="131"/>
      <c r="FE7" s="131"/>
      <c r="FF7" s="131"/>
      <c r="FG7" s="131"/>
      <c r="FH7" s="131"/>
      <c r="FI7" s="131"/>
      <c r="FJ7" s="131"/>
      <c r="FK7" s="131"/>
      <c r="FL7" s="131"/>
      <c r="FM7" s="131"/>
      <c r="FN7" s="131"/>
      <c r="FO7" s="131"/>
      <c r="FP7" s="131"/>
      <c r="FQ7" s="131"/>
      <c r="FR7" s="131"/>
      <c r="FS7" s="131"/>
      <c r="FT7" s="131"/>
      <c r="FU7" s="131"/>
      <c r="FV7" s="131"/>
      <c r="FW7" s="131"/>
      <c r="FX7" s="131"/>
      <c r="FY7" s="131"/>
      <c r="FZ7" s="131"/>
      <c r="GA7" s="131"/>
      <c r="GB7" s="131"/>
      <c r="GC7" s="131"/>
      <c r="GD7" s="131"/>
      <c r="GE7" s="131"/>
      <c r="GF7" s="131"/>
      <c r="GG7" s="131"/>
      <c r="GH7" s="131"/>
      <c r="GI7" s="131"/>
      <c r="GJ7" s="131"/>
      <c r="GK7" s="131"/>
      <c r="GL7" s="131"/>
      <c r="GM7" s="131"/>
      <c r="GN7" s="131"/>
      <c r="GO7" s="131"/>
      <c r="GP7" s="131"/>
    </row>
    <row r="8" spans="1:198" s="11" customFormat="1" x14ac:dyDescent="0.2">
      <c r="A8" s="42">
        <v>2</v>
      </c>
      <c r="B8" s="84">
        <f>'BAR BB| Open rates'!D7*0.75*0.87+25</f>
        <v>5375.5</v>
      </c>
      <c r="C8" s="84">
        <f>'BAR BB| Open rates'!E7*0.75*0.87+25</f>
        <v>5114.5</v>
      </c>
      <c r="D8" s="84">
        <f>'BAR BB| Open rates'!F7*0.75*0.87+25</f>
        <v>5114.5</v>
      </c>
      <c r="E8" s="84">
        <f>'BAR BB| Open rates'!G7*0.75*0.87+25</f>
        <v>5375.5</v>
      </c>
      <c r="F8" s="179"/>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c r="EU8" s="131"/>
      <c r="EV8" s="131"/>
      <c r="EW8" s="131"/>
      <c r="EX8" s="131"/>
      <c r="EY8" s="131"/>
      <c r="EZ8" s="131"/>
      <c r="FA8" s="131"/>
      <c r="FB8" s="131"/>
      <c r="FC8" s="131"/>
      <c r="FD8" s="131"/>
      <c r="FE8" s="131"/>
      <c r="FF8" s="131"/>
      <c r="FG8" s="131"/>
      <c r="FH8" s="131"/>
      <c r="FI8" s="131"/>
      <c r="FJ8" s="131"/>
      <c r="FK8" s="131"/>
      <c r="FL8" s="131"/>
      <c r="FM8" s="131"/>
      <c r="FN8" s="131"/>
      <c r="FO8" s="131"/>
      <c r="FP8" s="131"/>
      <c r="FQ8" s="131"/>
      <c r="FR8" s="131"/>
      <c r="FS8" s="131"/>
      <c r="FT8" s="131"/>
      <c r="FU8" s="131"/>
      <c r="FV8" s="131"/>
      <c r="FW8" s="131"/>
      <c r="FX8" s="131"/>
      <c r="FY8" s="131"/>
      <c r="FZ8" s="131"/>
      <c r="GA8" s="131"/>
      <c r="GB8" s="131"/>
      <c r="GC8" s="131"/>
      <c r="GD8" s="131"/>
      <c r="GE8" s="131"/>
      <c r="GF8" s="131"/>
      <c r="GG8" s="131"/>
      <c r="GH8" s="131"/>
      <c r="GI8" s="131"/>
      <c r="GJ8" s="131"/>
      <c r="GK8" s="131"/>
      <c r="GL8" s="131"/>
      <c r="GM8" s="131"/>
      <c r="GN8" s="131"/>
      <c r="GO8" s="131"/>
      <c r="GP8" s="131"/>
    </row>
    <row r="9" spans="1:198" s="11" customFormat="1" x14ac:dyDescent="0.2">
      <c r="A9" s="33" t="s">
        <v>54</v>
      </c>
      <c r="B9" s="84"/>
      <c r="C9" s="84"/>
      <c r="D9" s="84"/>
      <c r="E9" s="84"/>
      <c r="F9" s="179"/>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c r="FL9" s="131"/>
      <c r="FM9" s="131"/>
      <c r="FN9" s="131"/>
      <c r="FO9" s="131"/>
      <c r="FP9" s="131"/>
      <c r="FQ9" s="131"/>
      <c r="FR9" s="131"/>
      <c r="FS9" s="131"/>
      <c r="FT9" s="131"/>
      <c r="FU9" s="131"/>
      <c r="FV9" s="131"/>
      <c r="FW9" s="131"/>
      <c r="FX9" s="131"/>
      <c r="FY9" s="131"/>
      <c r="FZ9" s="131"/>
      <c r="GA9" s="131"/>
      <c r="GB9" s="131"/>
      <c r="GC9" s="131"/>
      <c r="GD9" s="131"/>
      <c r="GE9" s="131"/>
      <c r="GF9" s="131"/>
      <c r="GG9" s="131"/>
      <c r="GH9" s="131"/>
      <c r="GI9" s="131"/>
      <c r="GJ9" s="131"/>
      <c r="GK9" s="131"/>
      <c r="GL9" s="131"/>
      <c r="GM9" s="131"/>
      <c r="GN9" s="131"/>
      <c r="GO9" s="131"/>
      <c r="GP9" s="131"/>
    </row>
    <row r="10" spans="1:198" s="11" customFormat="1" x14ac:dyDescent="0.2">
      <c r="A10" s="42">
        <v>1</v>
      </c>
      <c r="B10" s="84">
        <f>'BAR BB| Open rates'!D9*0.75*0.87+25</f>
        <v>5832.25</v>
      </c>
      <c r="C10" s="84">
        <f>'BAR BB| Open rates'!E9*0.75*0.87+25</f>
        <v>5571.25</v>
      </c>
      <c r="D10" s="84">
        <f>'BAR BB| Open rates'!F9*0.75*0.87+25</f>
        <v>5571.25</v>
      </c>
      <c r="E10" s="84">
        <f>'BAR BB| Open rates'!G9*0.75*0.87+25</f>
        <v>5832.25</v>
      </c>
      <c r="F10" s="179"/>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c r="EZ10" s="131"/>
      <c r="FA10" s="131"/>
      <c r="FB10" s="131"/>
      <c r="FC10" s="131"/>
      <c r="FD10" s="131"/>
      <c r="FE10" s="131"/>
      <c r="FF10" s="131"/>
      <c r="FG10" s="131"/>
      <c r="FH10" s="131"/>
      <c r="FI10" s="131"/>
      <c r="FJ10" s="131"/>
      <c r="FK10" s="131"/>
      <c r="FL10" s="131"/>
      <c r="FM10" s="131"/>
      <c r="FN10" s="131"/>
      <c r="FO10" s="131"/>
      <c r="FP10" s="131"/>
      <c r="FQ10" s="131"/>
      <c r="FR10" s="131"/>
      <c r="FS10" s="131"/>
      <c r="FT10" s="131"/>
      <c r="FU10" s="131"/>
      <c r="FV10" s="131"/>
      <c r="FW10" s="131"/>
      <c r="FX10" s="131"/>
      <c r="FY10" s="131"/>
      <c r="FZ10" s="131"/>
      <c r="GA10" s="131"/>
      <c r="GB10" s="131"/>
      <c r="GC10" s="131"/>
      <c r="GD10" s="131"/>
      <c r="GE10" s="131"/>
      <c r="GF10" s="131"/>
      <c r="GG10" s="131"/>
      <c r="GH10" s="131"/>
      <c r="GI10" s="131"/>
      <c r="GJ10" s="131"/>
      <c r="GK10" s="131"/>
      <c r="GL10" s="131"/>
      <c r="GM10" s="131"/>
      <c r="GN10" s="131"/>
      <c r="GO10" s="131"/>
      <c r="GP10" s="131"/>
    </row>
    <row r="11" spans="1:198" s="11" customFormat="1" x14ac:dyDescent="0.2">
      <c r="A11" s="42">
        <v>2</v>
      </c>
      <c r="B11" s="84">
        <f>'BAR BB| Open rates'!D10*0.75*0.87+25</f>
        <v>6680.5</v>
      </c>
      <c r="C11" s="84">
        <f>'BAR BB| Open rates'!E10*0.75*0.87+25</f>
        <v>6419.5</v>
      </c>
      <c r="D11" s="84">
        <f>'BAR BB| Open rates'!F10*0.75*0.87+25</f>
        <v>6419.5</v>
      </c>
      <c r="E11" s="84">
        <f>'BAR BB| Open rates'!G10*0.75*0.87+25</f>
        <v>6680.5</v>
      </c>
      <c r="F11" s="179"/>
      <c r="G11" s="131"/>
      <c r="H11" s="131"/>
      <c r="I11" s="131"/>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c r="FH11" s="131"/>
      <c r="FI11" s="131"/>
      <c r="FJ11" s="131"/>
      <c r="FK11" s="131"/>
      <c r="FL11" s="131"/>
      <c r="FM11" s="131"/>
      <c r="FN11" s="131"/>
      <c r="FO11" s="131"/>
      <c r="FP11" s="131"/>
      <c r="FQ11" s="131"/>
      <c r="FR11" s="131"/>
      <c r="FS11" s="131"/>
      <c r="FT11" s="131"/>
      <c r="FU11" s="131"/>
      <c r="FV11" s="131"/>
      <c r="FW11" s="131"/>
      <c r="FX11" s="131"/>
      <c r="FY11" s="131"/>
      <c r="FZ11" s="131"/>
      <c r="GA11" s="131"/>
      <c r="GB11" s="131"/>
      <c r="GC11" s="131"/>
      <c r="GD11" s="131"/>
      <c r="GE11" s="131"/>
      <c r="GF11" s="131"/>
      <c r="GG11" s="131"/>
      <c r="GH11" s="131"/>
      <c r="GI11" s="131"/>
      <c r="GJ11" s="131"/>
      <c r="GK11" s="131"/>
      <c r="GL11" s="131"/>
      <c r="GM11" s="131"/>
      <c r="GN11" s="131"/>
      <c r="GO11" s="131"/>
      <c r="GP11" s="131"/>
    </row>
    <row r="12" spans="1:198" s="11" customFormat="1" x14ac:dyDescent="0.2">
      <c r="A12" s="33" t="s">
        <v>151</v>
      </c>
      <c r="B12" s="84"/>
      <c r="C12" s="84"/>
      <c r="D12" s="84"/>
      <c r="E12" s="84"/>
      <c r="F12" s="179"/>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c r="FE12" s="131"/>
      <c r="FF12" s="131"/>
      <c r="FG12" s="131"/>
      <c r="FH12" s="131"/>
      <c r="FI12" s="131"/>
      <c r="FJ12" s="131"/>
      <c r="FK12" s="131"/>
      <c r="FL12" s="131"/>
      <c r="FM12" s="131"/>
      <c r="FN12" s="131"/>
      <c r="FO12" s="131"/>
      <c r="FP12" s="131"/>
      <c r="FQ12" s="131"/>
      <c r="FR12" s="131"/>
      <c r="FS12" s="131"/>
      <c r="FT12" s="131"/>
      <c r="FU12" s="131"/>
      <c r="FV12" s="131"/>
      <c r="FW12" s="131"/>
      <c r="FX12" s="131"/>
      <c r="FY12" s="131"/>
      <c r="FZ12" s="131"/>
      <c r="GA12" s="131"/>
      <c r="GB12" s="131"/>
      <c r="GC12" s="131"/>
      <c r="GD12" s="131"/>
      <c r="GE12" s="131"/>
      <c r="GF12" s="131"/>
      <c r="GG12" s="131"/>
      <c r="GH12" s="131"/>
      <c r="GI12" s="131"/>
      <c r="GJ12" s="131"/>
      <c r="GK12" s="131"/>
      <c r="GL12" s="131"/>
      <c r="GM12" s="131"/>
      <c r="GN12" s="131"/>
      <c r="GO12" s="131"/>
      <c r="GP12" s="131"/>
    </row>
    <row r="13" spans="1:198" s="11" customFormat="1" x14ac:dyDescent="0.2">
      <c r="A13" s="42">
        <v>1</v>
      </c>
      <c r="B13" s="84">
        <f>'BAR BB| Open rates'!D12*0.75*0.87+25</f>
        <v>6484.75</v>
      </c>
      <c r="C13" s="84">
        <f>'BAR BB| Open rates'!E12*0.75*0.87+25</f>
        <v>6223.75</v>
      </c>
      <c r="D13" s="84">
        <f>'BAR BB| Open rates'!F12*0.75*0.87+25</f>
        <v>6223.75</v>
      </c>
      <c r="E13" s="84">
        <f>'BAR BB| Open rates'!G12*0.75*0.87+25</f>
        <v>6484.75</v>
      </c>
      <c r="F13" s="179"/>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c r="EZ13" s="131"/>
      <c r="FA13" s="131"/>
      <c r="FB13" s="131"/>
      <c r="FC13" s="131"/>
      <c r="FD13" s="131"/>
      <c r="FE13" s="131"/>
      <c r="FF13" s="131"/>
      <c r="FG13" s="131"/>
      <c r="FH13" s="131"/>
      <c r="FI13" s="131"/>
      <c r="FJ13" s="131"/>
      <c r="FK13" s="131"/>
      <c r="FL13" s="131"/>
      <c r="FM13" s="131"/>
      <c r="FN13" s="131"/>
      <c r="FO13" s="131"/>
      <c r="FP13" s="131"/>
      <c r="FQ13" s="131"/>
      <c r="FR13" s="131"/>
      <c r="FS13" s="131"/>
      <c r="FT13" s="131"/>
      <c r="FU13" s="131"/>
      <c r="FV13" s="131"/>
      <c r="FW13" s="131"/>
      <c r="FX13" s="131"/>
      <c r="FY13" s="131"/>
      <c r="FZ13" s="131"/>
      <c r="GA13" s="131"/>
      <c r="GB13" s="131"/>
      <c r="GC13" s="131"/>
      <c r="GD13" s="131"/>
      <c r="GE13" s="131"/>
      <c r="GF13" s="131"/>
      <c r="GG13" s="131"/>
      <c r="GH13" s="131"/>
      <c r="GI13" s="131"/>
      <c r="GJ13" s="131"/>
      <c r="GK13" s="131"/>
      <c r="GL13" s="131"/>
      <c r="GM13" s="131"/>
      <c r="GN13" s="131"/>
      <c r="GO13" s="131"/>
      <c r="GP13" s="131"/>
    </row>
    <row r="14" spans="1:198" s="11" customFormat="1" x14ac:dyDescent="0.2">
      <c r="A14" s="42">
        <v>2</v>
      </c>
      <c r="B14" s="84">
        <f>'BAR BB| Open rates'!D13*0.75*0.87+25</f>
        <v>7333</v>
      </c>
      <c r="C14" s="84">
        <f>'BAR BB| Open rates'!E13*0.75*0.87+25</f>
        <v>7072</v>
      </c>
      <c r="D14" s="84">
        <f>'BAR BB| Open rates'!F13*0.75*0.87+25</f>
        <v>7072</v>
      </c>
      <c r="E14" s="84">
        <f>'BAR BB| Open rates'!G13*0.75*0.87+25</f>
        <v>7333</v>
      </c>
      <c r="F14" s="179"/>
      <c r="G14" s="131"/>
      <c r="H14" s="131"/>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c r="FH14" s="131"/>
      <c r="FI14" s="131"/>
      <c r="FJ14" s="131"/>
      <c r="FK14" s="131"/>
      <c r="FL14" s="131"/>
      <c r="FM14" s="131"/>
      <c r="FN14" s="131"/>
      <c r="FO14" s="131"/>
      <c r="FP14" s="131"/>
      <c r="FQ14" s="131"/>
      <c r="FR14" s="131"/>
      <c r="FS14" s="131"/>
      <c r="FT14" s="131"/>
      <c r="FU14" s="131"/>
      <c r="FV14" s="131"/>
      <c r="FW14" s="131"/>
      <c r="FX14" s="131"/>
      <c r="FY14" s="131"/>
      <c r="FZ14" s="131"/>
      <c r="GA14" s="131"/>
      <c r="GB14" s="131"/>
      <c r="GC14" s="131"/>
      <c r="GD14" s="131"/>
      <c r="GE14" s="131"/>
      <c r="GF14" s="131"/>
      <c r="GG14" s="131"/>
      <c r="GH14" s="131"/>
      <c r="GI14" s="131"/>
      <c r="GJ14" s="131"/>
      <c r="GK14" s="131"/>
      <c r="GL14" s="131"/>
      <c r="GM14" s="131"/>
      <c r="GN14" s="131"/>
      <c r="GO14" s="131"/>
      <c r="GP14" s="131"/>
    </row>
    <row r="15" spans="1:198" x14ac:dyDescent="0.2">
      <c r="A15" s="123"/>
      <c r="F15" s="179"/>
    </row>
    <row r="16" spans="1:198" x14ac:dyDescent="0.2">
      <c r="A16" s="223" t="s">
        <v>157</v>
      </c>
      <c r="B16"/>
      <c r="C16"/>
      <c r="D16"/>
      <c r="E16"/>
      <c r="F16" s="179"/>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row>
    <row r="17" spans="1:198" x14ac:dyDescent="0.2">
      <c r="A17" s="223"/>
      <c r="B17"/>
      <c r="C17"/>
      <c r="D17"/>
      <c r="E17"/>
      <c r="F17" s="179"/>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row>
    <row r="18" spans="1:198" s="11" customFormat="1" ht="12.75" customHeight="1" x14ac:dyDescent="0.2"/>
    <row r="19" spans="1:198" x14ac:dyDescent="0.2">
      <c r="A19" s="156" t="s">
        <v>80</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row>
    <row r="20" spans="1:198" ht="24" x14ac:dyDescent="0.2">
      <c r="A20" s="152" t="s">
        <v>304</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row>
    <row r="21" spans="1:198" ht="24" x14ac:dyDescent="0.2">
      <c r="A21" s="152" t="s">
        <v>303</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row>
    <row r="22" spans="1:198" x14ac:dyDescent="0.2">
      <c r="A22" s="106"/>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row>
    <row r="23" spans="1:198" x14ac:dyDescent="0.2">
      <c r="A23" s="137" t="s">
        <v>58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row>
    <row r="24" spans="1:198" s="155" customFormat="1" ht="35.25" customHeight="1" x14ac:dyDescent="0.2">
      <c r="A24" s="138" t="s">
        <v>163</v>
      </c>
    </row>
    <row r="25" spans="1:198" s="155" customFormat="1" ht="35.25" customHeight="1" x14ac:dyDescent="0.2">
      <c r="A25" s="150" t="s">
        <v>188</v>
      </c>
    </row>
    <row r="26" spans="1:198" s="155" customFormat="1" ht="35.25" customHeight="1" x14ac:dyDescent="0.2">
      <c r="A26" s="138" t="s">
        <v>164</v>
      </c>
    </row>
    <row r="27" spans="1:198" s="155" customFormat="1" ht="13.5" customHeight="1" x14ac:dyDescent="0.2">
      <c r="A27" s="138" t="s">
        <v>165</v>
      </c>
    </row>
    <row r="28" spans="1:198" s="155" customFormat="1" ht="35.25" customHeight="1" x14ac:dyDescent="0.2">
      <c r="A28" s="138" t="s">
        <v>162</v>
      </c>
    </row>
    <row r="29" spans="1:198" x14ac:dyDescent="0.2">
      <c r="A29" s="145" t="s">
        <v>102</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row>
    <row r="30" spans="1:198" x14ac:dyDescent="0.2">
      <c r="A30" s="106"/>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row>
    <row r="31" spans="1:198" x14ac:dyDescent="0.2">
      <c r="A31" s="139" t="s">
        <v>65</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row>
    <row r="32" spans="1:198" x14ac:dyDescent="0.2">
      <c r="A32" s="224" t="s">
        <v>223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row>
    <row r="33" spans="1:198" x14ac:dyDescent="0.2">
      <c r="A33" s="225"/>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row>
    <row r="34" spans="1:198" x14ac:dyDescent="0.2">
      <c r="A34" s="225"/>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row>
    <row r="35" spans="1:198" x14ac:dyDescent="0.2">
      <c r="A35" s="22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row>
    <row r="36" spans="1:198" x14ac:dyDescent="0.2">
      <c r="A36" s="225"/>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row>
    <row r="37" spans="1:198" x14ac:dyDescent="0.2">
      <c r="A37" s="225"/>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row>
    <row r="38" spans="1:198" x14ac:dyDescent="0.2">
      <c r="A38" s="225"/>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row>
    <row r="39" spans="1:198" x14ac:dyDescent="0.2">
      <c r="A39" s="225"/>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row>
    <row r="40" spans="1:198" x14ac:dyDescent="0.2">
      <c r="A40" s="225"/>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row>
    <row r="41" spans="1:198" x14ac:dyDescent="0.2">
      <c r="A41" s="225"/>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row>
    <row r="42" spans="1:198" x14ac:dyDescent="0.2">
      <c r="A42" s="225"/>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row>
    <row r="43" spans="1:198" x14ac:dyDescent="0.2">
      <c r="A43" s="225"/>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row>
    <row r="44" spans="1:198" x14ac:dyDescent="0.2">
      <c r="A44" s="225"/>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row>
    <row r="45" spans="1:198" x14ac:dyDescent="0.2">
      <c r="A45" s="22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row>
    <row r="46" spans="1:198" ht="24.75" customHeight="1" x14ac:dyDescent="0.2">
      <c r="A46" s="139"/>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row>
    <row r="47" spans="1:198" ht="24.75" customHeight="1" x14ac:dyDescent="0.2">
      <c r="A47" s="173" t="s">
        <v>195</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row>
    <row r="48" spans="1:198" ht="24.75" customHeight="1" x14ac:dyDescent="0.2">
      <c r="A48" s="139"/>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row>
    <row r="49" spans="1:198" ht="24.75" customHeight="1" x14ac:dyDescent="0.2">
      <c r="A49" s="173" t="s">
        <v>196</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row>
    <row r="50" spans="1:198" x14ac:dyDescent="0.2">
      <c r="A50" s="106"/>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row>
    <row r="51" spans="1:198" x14ac:dyDescent="0.2">
      <c r="A51" s="106"/>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row>
    <row r="52" spans="1:198" x14ac:dyDescent="0.2">
      <c r="A52" s="106"/>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row>
    <row r="53" spans="1:198" x14ac:dyDescent="0.2">
      <c r="A53" s="106"/>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row>
    <row r="54" spans="1:198" x14ac:dyDescent="0.2">
      <c r="A54" s="106"/>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row>
    <row r="55" spans="1:198" x14ac:dyDescent="0.2">
      <c r="A55" s="106"/>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row>
    <row r="56" spans="1:198" x14ac:dyDescent="0.2">
      <c r="A56" s="10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row>
    <row r="57" spans="1:198" x14ac:dyDescent="0.2">
      <c r="A57" s="106"/>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row>
    <row r="58" spans="1:198" x14ac:dyDescent="0.2">
      <c r="A58" s="106"/>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row>
    <row r="59" spans="1:198" x14ac:dyDescent="0.2">
      <c r="A59" s="106"/>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row>
    <row r="60" spans="1:198" x14ac:dyDescent="0.2">
      <c r="A60" s="106"/>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row>
    <row r="61" spans="1:198" x14ac:dyDescent="0.2">
      <c r="A61" s="106"/>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row>
    <row r="62" spans="1:198" x14ac:dyDescent="0.2">
      <c r="A62" s="106"/>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row>
    <row r="63" spans="1:198" x14ac:dyDescent="0.2">
      <c r="A63" s="106"/>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row>
    <row r="64" spans="1:198" x14ac:dyDescent="0.2">
      <c r="A64" s="106"/>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row>
    <row r="65" spans="1:198" x14ac:dyDescent="0.2">
      <c r="A65" s="106"/>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row>
    <row r="66" spans="1:198" x14ac:dyDescent="0.2">
      <c r="A66" s="10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row>
    <row r="67" spans="1:198" x14ac:dyDescent="0.2">
      <c r="A67" s="106"/>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row>
    <row r="68" spans="1:198" x14ac:dyDescent="0.2">
      <c r="A68" s="106"/>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row>
    <row r="69" spans="1:198" x14ac:dyDescent="0.2">
      <c r="A69" s="106"/>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row>
    <row r="70" spans="1:198" x14ac:dyDescent="0.2">
      <c r="A70" s="106"/>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row>
    <row r="71" spans="1:198" x14ac:dyDescent="0.2">
      <c r="A71" s="106"/>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row>
    <row r="72" spans="1:198" x14ac:dyDescent="0.2">
      <c r="A72" s="106"/>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row>
    <row r="73" spans="1:198" x14ac:dyDescent="0.2">
      <c r="A73" s="106"/>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row>
    <row r="74" spans="1:198" x14ac:dyDescent="0.2">
      <c r="A74" s="106"/>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row>
    <row r="75" spans="1:198" x14ac:dyDescent="0.2">
      <c r="A75" s="106"/>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row>
    <row r="76" spans="1:198" x14ac:dyDescent="0.2">
      <c r="A76" s="10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row>
    <row r="77" spans="1:198" x14ac:dyDescent="0.2">
      <c r="A77" s="106"/>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row>
    <row r="78" spans="1:198" x14ac:dyDescent="0.2">
      <c r="A78" s="106"/>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row>
    <row r="79" spans="1:198" x14ac:dyDescent="0.2">
      <c r="A79" s="106"/>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row>
    <row r="80" spans="1:198" x14ac:dyDescent="0.2">
      <c r="A80" s="106"/>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row>
    <row r="81" spans="1:198" x14ac:dyDescent="0.2">
      <c r="A81" s="106"/>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row>
    <row r="82" spans="1:198" x14ac:dyDescent="0.2">
      <c r="A82" s="106"/>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row>
    <row r="83" spans="1:198" x14ac:dyDescent="0.2">
      <c r="A83" s="106"/>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row>
    <row r="84" spans="1:198" x14ac:dyDescent="0.2">
      <c r="A84" s="106"/>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row>
    <row r="85" spans="1:198" x14ac:dyDescent="0.2">
      <c r="A85" s="106"/>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row>
    <row r="86" spans="1:198" x14ac:dyDescent="0.2">
      <c r="A86" s="10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row>
    <row r="87" spans="1:198" x14ac:dyDescent="0.2">
      <c r="A87" s="106"/>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row>
    <row r="88" spans="1:198" x14ac:dyDescent="0.2">
      <c r="A88" s="106"/>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row>
    <row r="89" spans="1:198" x14ac:dyDescent="0.2">
      <c r="A89" s="106"/>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row>
    <row r="90" spans="1:198" x14ac:dyDescent="0.2">
      <c r="A90" s="106"/>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row>
    <row r="91" spans="1:198" x14ac:dyDescent="0.2">
      <c r="A91" s="106"/>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row>
    <row r="92" spans="1:198" x14ac:dyDescent="0.2">
      <c r="A92" s="106"/>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row>
    <row r="93" spans="1:198" x14ac:dyDescent="0.2">
      <c r="A93" s="106"/>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row>
    <row r="94" spans="1:198" x14ac:dyDescent="0.2">
      <c r="A94" s="106"/>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row>
    <row r="95" spans="1:198" x14ac:dyDescent="0.2">
      <c r="A95" s="106"/>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row>
    <row r="96" spans="1:198" x14ac:dyDescent="0.2">
      <c r="A96" s="10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row>
    <row r="97" spans="1:198" x14ac:dyDescent="0.2">
      <c r="A97" s="106"/>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row>
    <row r="98" spans="1:198" x14ac:dyDescent="0.2">
      <c r="A98" s="106"/>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row>
    <row r="99" spans="1:198" x14ac:dyDescent="0.2">
      <c r="A99" s="106"/>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row>
    <row r="100" spans="1:198" x14ac:dyDescent="0.2">
      <c r="A100" s="106"/>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row>
    <row r="101" spans="1:198" x14ac:dyDescent="0.2">
      <c r="A101" s="106"/>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row>
    <row r="102" spans="1:198" x14ac:dyDescent="0.2">
      <c r="A102" s="106"/>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row>
    <row r="103" spans="1:198" x14ac:dyDescent="0.2">
      <c r="A103" s="106"/>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row>
    <row r="104" spans="1:198" x14ac:dyDescent="0.2">
      <c r="A104" s="106"/>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row>
    <row r="105" spans="1:198"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row>
    <row r="106" spans="1:198"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row>
    <row r="107" spans="1:198"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row>
    <row r="108" spans="1:198"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row>
    <row r="109" spans="1:198"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row>
    <row r="110" spans="1:198"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row>
    <row r="111" spans="1:198"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row>
    <row r="112" spans="1:198"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row>
    <row r="113" spans="1:198"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row>
    <row r="114" spans="1:198"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row>
    <row r="115" spans="1:198"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row>
    <row r="116" spans="1:198"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row>
    <row r="117" spans="1:198"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row>
    <row r="118" spans="1:198"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row>
    <row r="119" spans="1:198"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row>
    <row r="120" spans="1:198"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row>
    <row r="121" spans="1:198"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row>
    <row r="122" spans="1:198"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row>
    <row r="123" spans="1:198"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row>
    <row r="124" spans="1:198"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row>
    <row r="125" spans="1:198"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row>
    <row r="126" spans="1:198"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row>
    <row r="127" spans="1:198"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row>
    <row r="128" spans="1:198"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row>
    <row r="129" spans="1:198"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row>
    <row r="130" spans="1:198"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row>
    <row r="131" spans="1:198"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row>
    <row r="132" spans="1:198"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row>
    <row r="133" spans="1:198"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row>
    <row r="134" spans="1:198"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row>
    <row r="135" spans="1:198"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row>
    <row r="136" spans="1:198"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row>
    <row r="137" spans="1:198"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row>
    <row r="138" spans="1:198"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row>
    <row r="139" spans="1:198"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row>
    <row r="140" spans="1:198"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row>
    <row r="141" spans="1:198"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row>
    <row r="142" spans="1:198"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row>
    <row r="143" spans="1:198"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row>
    <row r="144" spans="1:198"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row>
    <row r="145" spans="1:198"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row>
    <row r="146" spans="1:198"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row>
    <row r="147" spans="1:198"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row>
    <row r="148" spans="1:198"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row>
    <row r="149" spans="1:198"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row>
    <row r="150" spans="1:198"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row>
    <row r="151" spans="1:198"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row>
    <row r="152" spans="1:198"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row>
    <row r="153" spans="1:198"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row>
    <row r="154" spans="1:198"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row>
    <row r="155" spans="1:198"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row>
    <row r="156" spans="1:198"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Q156"/>
  <sheetViews>
    <sheetView workbookViewId="0">
      <pane xSplit="1" topLeftCell="B1" activePane="topRight" state="frozen"/>
      <selection activeCell="A10" sqref="A10"/>
      <selection pane="topRight" activeCell="A20" sqref="A20:A21"/>
    </sheetView>
  </sheetViews>
  <sheetFormatPr defaultRowHeight="12.75" x14ac:dyDescent="0.2"/>
  <cols>
    <col min="1" max="1" width="43.85546875" style="5" customWidth="1"/>
    <col min="2" max="199" width="9.5703125" style="106" customWidth="1"/>
  </cols>
  <sheetData>
    <row r="1" spans="1:199" ht="24" x14ac:dyDescent="0.2">
      <c r="A1" s="47" t="s">
        <v>50</v>
      </c>
    </row>
    <row r="2" spans="1:199" ht="25.5" customHeight="1" x14ac:dyDescent="0.2">
      <c r="A2" s="132" t="s">
        <v>197</v>
      </c>
    </row>
    <row r="3" spans="1:199" x14ac:dyDescent="0.2">
      <c r="A3" s="132" t="s">
        <v>244</v>
      </c>
    </row>
    <row r="4" spans="1:199" ht="21.75" customHeight="1" x14ac:dyDescent="0.2">
      <c r="A4" s="74" t="s">
        <v>52</v>
      </c>
      <c r="B4" s="73">
        <f>'Stay&amp;Get 4=3 | FIT18+25 '!B4</f>
        <v>45599</v>
      </c>
      <c r="C4" s="73">
        <f>'Stay&amp;Get 4=3 | FIT18+25 '!C4</f>
        <v>45600</v>
      </c>
      <c r="D4" s="73">
        <f>'Stay&amp;Get 4=3 | FIT18+25 '!D4</f>
        <v>45601</v>
      </c>
      <c r="E4" s="73">
        <f>'Stay&amp;Get 4=3 | FIT18+25 '!E4</f>
        <v>45604</v>
      </c>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c r="AZ4" s="179"/>
      <c r="BA4" s="179"/>
      <c r="BB4" s="179"/>
      <c r="BC4" s="179"/>
      <c r="BD4" s="179"/>
      <c r="BE4" s="179"/>
      <c r="BF4" s="179"/>
      <c r="BG4" s="179"/>
      <c r="BH4" s="179"/>
      <c r="BI4" s="179"/>
      <c r="BJ4" s="179"/>
      <c r="BK4" s="179"/>
      <c r="BL4" s="179"/>
      <c r="BM4" s="179"/>
      <c r="BN4" s="179"/>
      <c r="BO4" s="179"/>
      <c r="BP4" s="179"/>
      <c r="BQ4" s="179"/>
      <c r="BR4" s="179"/>
      <c r="BS4" s="179"/>
      <c r="BT4" s="179"/>
      <c r="BU4" s="179"/>
      <c r="BV4" s="179"/>
      <c r="BW4" s="179"/>
      <c r="BX4" s="179"/>
      <c r="BY4" s="179"/>
      <c r="BZ4" s="179"/>
      <c r="CA4" s="179"/>
      <c r="CB4" s="179"/>
      <c r="CC4" s="179"/>
      <c r="CD4" s="179"/>
      <c r="CE4" s="179"/>
      <c r="CF4" s="179"/>
      <c r="CG4" s="179"/>
      <c r="CH4" s="179"/>
      <c r="CI4" s="179"/>
      <c r="CJ4" s="179"/>
      <c r="CK4" s="179"/>
      <c r="CL4" s="179"/>
      <c r="CM4" s="179"/>
      <c r="CN4" s="179"/>
      <c r="CO4" s="179"/>
      <c r="CP4" s="179"/>
      <c r="CQ4" s="179"/>
      <c r="CR4" s="179"/>
      <c r="CS4" s="179"/>
      <c r="CT4" s="179"/>
      <c r="CU4" s="179"/>
      <c r="CV4" s="179"/>
      <c r="CW4" s="179"/>
      <c r="CX4" s="179"/>
      <c r="CY4" s="179"/>
      <c r="CZ4" s="179"/>
      <c r="DA4" s="179"/>
      <c r="DB4" s="179"/>
      <c r="DC4" s="179"/>
      <c r="DD4" s="179"/>
      <c r="DE4" s="179"/>
      <c r="DF4" s="179"/>
      <c r="DG4" s="179"/>
      <c r="DH4" s="179"/>
      <c r="DI4" s="179"/>
      <c r="DJ4" s="179"/>
      <c r="DK4" s="179"/>
      <c r="DL4" s="179"/>
      <c r="DM4" s="179"/>
      <c r="DN4" s="179"/>
      <c r="DO4" s="179"/>
      <c r="DP4" s="179"/>
      <c r="DQ4" s="179"/>
      <c r="DR4" s="179"/>
      <c r="DS4" s="179"/>
      <c r="DT4" s="179"/>
      <c r="DU4" s="179"/>
      <c r="DV4" s="179"/>
      <c r="DW4" s="179"/>
      <c r="DX4" s="179"/>
      <c r="DY4" s="179"/>
      <c r="DZ4" s="179"/>
      <c r="EA4" s="179"/>
      <c r="EB4" s="179"/>
      <c r="EC4" s="179"/>
      <c r="ED4" s="179"/>
      <c r="EE4" s="179"/>
      <c r="EF4" s="179"/>
      <c r="EG4" s="179"/>
      <c r="EH4" s="179"/>
      <c r="EI4" s="179"/>
      <c r="EJ4" s="179"/>
      <c r="EK4" s="179"/>
      <c r="EL4" s="179"/>
      <c r="EM4" s="179"/>
      <c r="EN4" s="179"/>
      <c r="EO4" s="179"/>
      <c r="EP4" s="179"/>
      <c r="EQ4" s="179"/>
      <c r="ER4" s="179"/>
      <c r="ES4" s="179"/>
      <c r="ET4" s="179"/>
      <c r="EU4" s="179"/>
      <c r="EV4" s="179"/>
      <c r="EW4" s="179"/>
      <c r="EX4" s="179"/>
      <c r="EY4" s="179"/>
      <c r="EZ4" s="179"/>
      <c r="FA4" s="179"/>
      <c r="FB4" s="179"/>
      <c r="FC4" s="179"/>
      <c r="FD4" s="179"/>
      <c r="FE4" s="179"/>
      <c r="FF4" s="179"/>
      <c r="FG4" s="179"/>
      <c r="FH4" s="179"/>
      <c r="FI4" s="179"/>
      <c r="FJ4" s="179"/>
      <c r="FK4" s="179"/>
      <c r="FL4" s="179"/>
      <c r="FM4" s="179"/>
      <c r="FN4" s="179"/>
      <c r="FO4" s="179"/>
      <c r="FP4" s="179"/>
      <c r="FQ4" s="179"/>
      <c r="FR4" s="179"/>
      <c r="FS4" s="179"/>
      <c r="FT4" s="179"/>
      <c r="FU4" s="179"/>
      <c r="FV4" s="179"/>
      <c r="FW4" s="179"/>
      <c r="FX4" s="179"/>
      <c r="FY4" s="179"/>
      <c r="FZ4" s="179"/>
      <c r="GA4" s="179"/>
      <c r="GB4" s="179"/>
      <c r="GC4" s="179"/>
      <c r="GD4" s="179"/>
      <c r="GE4" s="179"/>
      <c r="GF4" s="179"/>
      <c r="GG4" s="179"/>
      <c r="GH4" s="179"/>
      <c r="GI4" s="179"/>
      <c r="GJ4" s="179"/>
      <c r="GK4" s="179"/>
      <c r="GL4" s="179"/>
      <c r="GM4" s="179"/>
      <c r="GN4" s="179"/>
      <c r="GO4" s="179"/>
      <c r="GP4" s="179"/>
      <c r="GQ4" s="179"/>
    </row>
    <row r="5" spans="1:199" ht="21.75" customHeight="1" x14ac:dyDescent="0.2">
      <c r="A5" s="74"/>
      <c r="B5" s="73">
        <f>'Stay&amp;Get 4=3 | FIT18+25 '!B5</f>
        <v>45599</v>
      </c>
      <c r="C5" s="73">
        <f>'Stay&amp;Get 4=3 | FIT18+25 '!C5</f>
        <v>45600</v>
      </c>
      <c r="D5" s="73">
        <f>'Stay&amp;Get 4=3 | FIT18+25 '!D5</f>
        <v>45603</v>
      </c>
      <c r="E5" s="73">
        <f>'Stay&amp;Get 4=3 | FIT18+25 '!E5</f>
        <v>45605</v>
      </c>
      <c r="F5" s="179"/>
      <c r="G5" s="179"/>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c r="AW5" s="179"/>
      <c r="AX5" s="179"/>
      <c r="AY5" s="179"/>
      <c r="AZ5" s="179"/>
      <c r="BA5" s="179"/>
      <c r="BB5" s="179"/>
      <c r="BC5" s="179"/>
      <c r="BD5" s="179"/>
      <c r="BE5" s="179"/>
      <c r="BF5" s="179"/>
      <c r="BG5" s="179"/>
      <c r="BH5" s="179"/>
      <c r="BI5" s="179"/>
      <c r="BJ5" s="179"/>
      <c r="BK5" s="179"/>
      <c r="BL5" s="179"/>
      <c r="BM5" s="179"/>
      <c r="BN5" s="179"/>
      <c r="BO5" s="179"/>
      <c r="BP5" s="179"/>
      <c r="BQ5" s="179"/>
      <c r="BR5" s="179"/>
      <c r="BS5" s="179"/>
      <c r="BT5" s="179"/>
      <c r="BU5" s="179"/>
      <c r="BV5" s="179"/>
      <c r="BW5" s="179"/>
      <c r="BX5" s="179"/>
      <c r="BY5" s="179"/>
      <c r="BZ5" s="179"/>
      <c r="CA5" s="179"/>
      <c r="CB5" s="179"/>
      <c r="CC5" s="179"/>
      <c r="CD5" s="179"/>
      <c r="CE5" s="179"/>
      <c r="CF5" s="179"/>
      <c r="CG5" s="179"/>
      <c r="CH5" s="179"/>
      <c r="CI5" s="179"/>
      <c r="CJ5" s="179"/>
      <c r="CK5" s="179"/>
      <c r="CL5" s="179"/>
      <c r="CM5" s="179"/>
      <c r="CN5" s="179"/>
      <c r="CO5" s="179"/>
      <c r="CP5" s="179"/>
      <c r="CQ5" s="179"/>
      <c r="CR5" s="179"/>
      <c r="CS5" s="179"/>
      <c r="CT5" s="179"/>
      <c r="CU5" s="179"/>
      <c r="CV5" s="179"/>
      <c r="CW5" s="179"/>
      <c r="CX5" s="179"/>
      <c r="CY5" s="179"/>
      <c r="CZ5" s="179"/>
      <c r="DA5" s="179"/>
      <c r="DB5" s="179"/>
      <c r="DC5" s="179"/>
      <c r="DD5" s="179"/>
      <c r="DE5" s="179"/>
      <c r="DF5" s="179"/>
      <c r="DG5" s="179"/>
      <c r="DH5" s="179"/>
      <c r="DI5" s="179"/>
      <c r="DJ5" s="179"/>
      <c r="DK5" s="179"/>
      <c r="DL5" s="179"/>
      <c r="DM5" s="179"/>
      <c r="DN5" s="179"/>
      <c r="DO5" s="179"/>
      <c r="DP5" s="179"/>
      <c r="DQ5" s="179"/>
      <c r="DR5" s="179"/>
      <c r="DS5" s="179"/>
      <c r="DT5" s="179"/>
      <c r="DU5" s="179"/>
      <c r="DV5" s="179"/>
      <c r="DW5" s="179"/>
      <c r="DX5" s="179"/>
      <c r="DY5" s="179"/>
      <c r="DZ5" s="179"/>
      <c r="EA5" s="179"/>
      <c r="EB5" s="179"/>
      <c r="EC5" s="179"/>
      <c r="ED5" s="179"/>
      <c r="EE5" s="179"/>
      <c r="EF5" s="179"/>
      <c r="EG5" s="179"/>
      <c r="EH5" s="179"/>
      <c r="EI5" s="179"/>
      <c r="EJ5" s="179"/>
      <c r="EK5" s="179"/>
      <c r="EL5" s="179"/>
      <c r="EM5" s="179"/>
      <c r="EN5" s="179"/>
      <c r="EO5" s="179"/>
      <c r="EP5" s="179"/>
      <c r="EQ5" s="179"/>
      <c r="ER5" s="179"/>
      <c r="ES5" s="179"/>
      <c r="ET5" s="179"/>
      <c r="EU5" s="179"/>
      <c r="EV5" s="179"/>
      <c r="EW5" s="179"/>
      <c r="EX5" s="179"/>
      <c r="EY5" s="179"/>
      <c r="EZ5" s="179"/>
      <c r="FA5" s="179"/>
      <c r="FB5" s="179"/>
      <c r="FC5" s="179"/>
      <c r="FD5" s="179"/>
      <c r="FE5" s="179"/>
      <c r="FF5" s="179"/>
      <c r="FG5" s="179"/>
      <c r="FH5" s="179"/>
      <c r="FI5" s="179"/>
      <c r="FJ5" s="179"/>
      <c r="FK5" s="179"/>
      <c r="FL5" s="179"/>
      <c r="FM5" s="179"/>
      <c r="FN5" s="179"/>
      <c r="FO5" s="179"/>
      <c r="FP5" s="179"/>
      <c r="FQ5" s="179"/>
      <c r="FR5" s="179"/>
      <c r="FS5" s="179"/>
      <c r="FT5" s="179"/>
      <c r="FU5" s="179"/>
      <c r="FV5" s="179"/>
      <c r="FW5" s="179"/>
      <c r="FX5" s="179"/>
      <c r="FY5" s="179"/>
      <c r="FZ5" s="179"/>
      <c r="GA5" s="179"/>
      <c r="GB5" s="179"/>
      <c r="GC5" s="179"/>
      <c r="GD5" s="179"/>
      <c r="GE5" s="179"/>
      <c r="GF5" s="179"/>
      <c r="GG5" s="179"/>
      <c r="GH5" s="179"/>
      <c r="GI5" s="179"/>
      <c r="GJ5" s="179"/>
      <c r="GK5" s="179"/>
      <c r="GL5" s="179"/>
      <c r="GM5" s="179"/>
      <c r="GN5" s="179"/>
      <c r="GO5" s="179"/>
      <c r="GP5" s="179"/>
      <c r="GQ5" s="179"/>
    </row>
    <row r="6" spans="1:199" s="11" customFormat="1" x14ac:dyDescent="0.2">
      <c r="A6" s="33" t="s">
        <v>53</v>
      </c>
      <c r="B6" s="136"/>
      <c r="C6" s="136"/>
      <c r="D6" s="136"/>
      <c r="E6" s="136"/>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180"/>
      <c r="AZ6" s="180"/>
      <c r="BA6" s="180"/>
      <c r="BB6" s="180"/>
      <c r="BC6" s="180"/>
      <c r="BD6" s="180"/>
      <c r="BE6" s="180"/>
      <c r="BF6" s="180"/>
      <c r="BG6" s="180"/>
      <c r="BH6" s="180"/>
      <c r="BI6" s="180"/>
      <c r="BJ6" s="180"/>
      <c r="BK6" s="180"/>
      <c r="BL6" s="180"/>
      <c r="BM6" s="180"/>
      <c r="BN6" s="180"/>
      <c r="BO6" s="180"/>
      <c r="BP6" s="180"/>
      <c r="BQ6" s="180"/>
      <c r="BR6" s="180"/>
      <c r="BS6" s="180"/>
      <c r="BT6" s="180"/>
      <c r="BU6" s="180"/>
      <c r="BV6" s="180"/>
      <c r="BW6" s="180"/>
      <c r="BX6" s="180"/>
      <c r="BY6" s="180"/>
      <c r="BZ6" s="180"/>
      <c r="CA6" s="180"/>
      <c r="CB6" s="180"/>
      <c r="CC6" s="180"/>
      <c r="CD6" s="180"/>
      <c r="CE6" s="180"/>
      <c r="CF6" s="180"/>
      <c r="CG6" s="180"/>
      <c r="CH6" s="180"/>
      <c r="CI6" s="180"/>
      <c r="CJ6" s="180"/>
      <c r="CK6" s="180"/>
      <c r="CL6" s="180"/>
      <c r="CM6" s="180"/>
      <c r="CN6" s="180"/>
      <c r="CO6" s="180"/>
      <c r="CP6" s="180"/>
      <c r="CQ6" s="180"/>
      <c r="CR6" s="180"/>
      <c r="CS6" s="180"/>
      <c r="CT6" s="180"/>
      <c r="CU6" s="180"/>
      <c r="CV6" s="180"/>
      <c r="CW6" s="180"/>
      <c r="CX6" s="180"/>
      <c r="CY6" s="180"/>
      <c r="CZ6" s="180"/>
      <c r="DA6" s="180"/>
      <c r="DB6" s="180"/>
      <c r="DC6" s="180"/>
      <c r="DD6" s="180"/>
      <c r="DE6" s="180"/>
      <c r="DF6" s="180"/>
      <c r="DG6" s="180"/>
      <c r="DH6" s="180"/>
      <c r="DI6" s="180"/>
      <c r="DJ6" s="180"/>
      <c r="DK6" s="180"/>
      <c r="DL6" s="180"/>
      <c r="DM6" s="180"/>
      <c r="DN6" s="180"/>
      <c r="DO6" s="180"/>
      <c r="DP6" s="180"/>
      <c r="DQ6" s="180"/>
      <c r="DR6" s="180"/>
      <c r="DS6" s="180"/>
      <c r="DT6" s="180"/>
      <c r="DU6" s="180"/>
      <c r="DV6" s="180"/>
      <c r="DW6" s="180"/>
      <c r="DX6" s="180"/>
      <c r="DY6" s="180"/>
      <c r="DZ6" s="180"/>
      <c r="EA6" s="180"/>
      <c r="EB6" s="180"/>
      <c r="EC6" s="180"/>
      <c r="ED6" s="180"/>
      <c r="EE6" s="180"/>
      <c r="EF6" s="180"/>
      <c r="EG6" s="180"/>
      <c r="EH6" s="180"/>
      <c r="EI6" s="180"/>
      <c r="EJ6" s="180"/>
      <c r="EK6" s="180"/>
      <c r="EL6" s="180"/>
      <c r="EM6" s="180"/>
      <c r="EN6" s="180"/>
      <c r="EO6" s="180"/>
      <c r="EP6" s="180"/>
      <c r="EQ6" s="180"/>
      <c r="ER6" s="180"/>
      <c r="ES6" s="180"/>
      <c r="ET6" s="180"/>
      <c r="EU6" s="180"/>
      <c r="EV6" s="180"/>
      <c r="EW6" s="180"/>
      <c r="EX6" s="180"/>
      <c r="EY6" s="180"/>
      <c r="EZ6" s="180"/>
      <c r="FA6" s="180"/>
      <c r="FB6" s="180"/>
      <c r="FC6" s="180"/>
      <c r="FD6" s="180"/>
      <c r="FE6" s="180"/>
      <c r="FF6" s="180"/>
      <c r="FG6" s="180"/>
      <c r="FH6" s="180"/>
      <c r="FI6" s="180"/>
      <c r="FJ6" s="180"/>
      <c r="FK6" s="180"/>
      <c r="FL6" s="180"/>
      <c r="FM6" s="180"/>
      <c r="FN6" s="180"/>
      <c r="FO6" s="180"/>
      <c r="FP6" s="180"/>
      <c r="FQ6" s="180"/>
      <c r="FR6" s="180"/>
      <c r="FS6" s="180"/>
      <c r="FT6" s="180"/>
      <c r="FU6" s="180"/>
      <c r="FV6" s="180"/>
      <c r="FW6" s="180"/>
      <c r="FX6" s="180"/>
      <c r="FY6" s="180"/>
      <c r="FZ6" s="180"/>
      <c r="GA6" s="180"/>
      <c r="GB6" s="180"/>
      <c r="GC6" s="180"/>
      <c r="GD6" s="180"/>
      <c r="GE6" s="180"/>
      <c r="GF6" s="180"/>
      <c r="GG6" s="180"/>
      <c r="GH6" s="180"/>
      <c r="GI6" s="180"/>
      <c r="GJ6" s="180"/>
      <c r="GK6" s="180"/>
      <c r="GL6" s="180"/>
      <c r="GM6" s="180"/>
      <c r="GN6" s="180"/>
      <c r="GO6" s="180"/>
      <c r="GP6" s="180"/>
      <c r="GQ6" s="180"/>
    </row>
    <row r="7" spans="1:199" s="11" customFormat="1" x14ac:dyDescent="0.2">
      <c r="A7" s="42">
        <v>1</v>
      </c>
      <c r="B7" s="84">
        <f>'BAR BB| Open rates'!D6*0.75*0.87+25</f>
        <v>4527.25</v>
      </c>
      <c r="C7" s="84">
        <f>'BAR BB| Open rates'!E6*0.75*0.87+25</f>
        <v>4266.25</v>
      </c>
      <c r="D7" s="84">
        <f>'BAR BB| Open rates'!F6*0.75*0.87+25</f>
        <v>4266.25</v>
      </c>
      <c r="E7" s="84">
        <f>'BAR BB| Open rates'!G6*0.75*0.87+25</f>
        <v>4527.25</v>
      </c>
      <c r="F7" s="131"/>
      <c r="G7" s="131"/>
      <c r="H7" s="131"/>
      <c r="I7" s="131"/>
      <c r="J7" s="131"/>
      <c r="K7" s="131"/>
      <c r="L7" s="131"/>
      <c r="M7" s="131"/>
      <c r="N7" s="131"/>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c r="EZ7" s="131"/>
      <c r="FA7" s="131"/>
      <c r="FB7" s="131"/>
      <c r="FC7" s="131"/>
      <c r="FD7" s="131"/>
      <c r="FE7" s="131"/>
      <c r="FF7" s="131"/>
      <c r="FG7" s="131"/>
      <c r="FH7" s="131"/>
      <c r="FI7" s="131"/>
      <c r="FJ7" s="131"/>
      <c r="FK7" s="131"/>
      <c r="FL7" s="131"/>
      <c r="FM7" s="131"/>
      <c r="FN7" s="131"/>
      <c r="FO7" s="131"/>
      <c r="FP7" s="131"/>
      <c r="FQ7" s="131"/>
      <c r="FR7" s="131"/>
      <c r="FS7" s="131"/>
      <c r="FT7" s="131"/>
      <c r="FU7" s="131"/>
      <c r="FV7" s="131"/>
      <c r="FW7" s="131"/>
      <c r="FX7" s="131"/>
      <c r="FY7" s="131"/>
      <c r="FZ7" s="131"/>
      <c r="GA7" s="131"/>
      <c r="GB7" s="131"/>
      <c r="GC7" s="131"/>
      <c r="GD7" s="131"/>
      <c r="GE7" s="131"/>
      <c r="GF7" s="131"/>
      <c r="GG7" s="131"/>
      <c r="GH7" s="131"/>
      <c r="GI7" s="131"/>
      <c r="GJ7" s="131"/>
      <c r="GK7" s="131"/>
      <c r="GL7" s="131"/>
      <c r="GM7" s="131"/>
      <c r="GN7" s="131"/>
      <c r="GO7" s="131"/>
      <c r="GP7" s="131"/>
      <c r="GQ7" s="131"/>
    </row>
    <row r="8" spans="1:199" s="11" customFormat="1" x14ac:dyDescent="0.2">
      <c r="A8" s="42">
        <v>2</v>
      </c>
      <c r="B8" s="84">
        <f>'BAR BB| Open rates'!D7*0.75*0.87+25</f>
        <v>5375.5</v>
      </c>
      <c r="C8" s="84">
        <f>'BAR BB| Open rates'!E7*0.75*0.87+25</f>
        <v>5114.5</v>
      </c>
      <c r="D8" s="84">
        <f>'BAR BB| Open rates'!F7*0.75*0.87+25</f>
        <v>5114.5</v>
      </c>
      <c r="E8" s="84">
        <f>'BAR BB| Open rates'!G7*0.75*0.87+25</f>
        <v>5375.5</v>
      </c>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c r="EU8" s="131"/>
      <c r="EV8" s="131"/>
      <c r="EW8" s="131"/>
      <c r="EX8" s="131"/>
      <c r="EY8" s="131"/>
      <c r="EZ8" s="131"/>
      <c r="FA8" s="131"/>
      <c r="FB8" s="131"/>
      <c r="FC8" s="131"/>
      <c r="FD8" s="131"/>
      <c r="FE8" s="131"/>
      <c r="FF8" s="131"/>
      <c r="FG8" s="131"/>
      <c r="FH8" s="131"/>
      <c r="FI8" s="131"/>
      <c r="FJ8" s="131"/>
      <c r="FK8" s="131"/>
      <c r="FL8" s="131"/>
      <c r="FM8" s="131"/>
      <c r="FN8" s="131"/>
      <c r="FO8" s="131"/>
      <c r="FP8" s="131"/>
      <c r="FQ8" s="131"/>
      <c r="FR8" s="131"/>
      <c r="FS8" s="131"/>
      <c r="FT8" s="131"/>
      <c r="FU8" s="131"/>
      <c r="FV8" s="131"/>
      <c r="FW8" s="131"/>
      <c r="FX8" s="131"/>
      <c r="FY8" s="131"/>
      <c r="FZ8" s="131"/>
      <c r="GA8" s="131"/>
      <c r="GB8" s="131"/>
      <c r="GC8" s="131"/>
      <c r="GD8" s="131"/>
      <c r="GE8" s="131"/>
      <c r="GF8" s="131"/>
      <c r="GG8" s="131"/>
      <c r="GH8" s="131"/>
      <c r="GI8" s="131"/>
      <c r="GJ8" s="131"/>
      <c r="GK8" s="131"/>
      <c r="GL8" s="131"/>
      <c r="GM8" s="131"/>
      <c r="GN8" s="131"/>
      <c r="GO8" s="131"/>
      <c r="GP8" s="131"/>
      <c r="GQ8" s="131"/>
    </row>
    <row r="9" spans="1:199" s="11" customFormat="1" x14ac:dyDescent="0.2">
      <c r="A9" s="33" t="s">
        <v>54</v>
      </c>
      <c r="B9" s="84"/>
      <c r="C9" s="84"/>
      <c r="D9" s="84"/>
      <c r="E9" s="84"/>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c r="FL9" s="131"/>
      <c r="FM9" s="131"/>
      <c r="FN9" s="131"/>
      <c r="FO9" s="131"/>
      <c r="FP9" s="131"/>
      <c r="FQ9" s="131"/>
      <c r="FR9" s="131"/>
      <c r="FS9" s="131"/>
      <c r="FT9" s="131"/>
      <c r="FU9" s="131"/>
      <c r="FV9" s="131"/>
      <c r="FW9" s="131"/>
      <c r="FX9" s="131"/>
      <c r="FY9" s="131"/>
      <c r="FZ9" s="131"/>
      <c r="GA9" s="131"/>
      <c r="GB9" s="131"/>
      <c r="GC9" s="131"/>
      <c r="GD9" s="131"/>
      <c r="GE9" s="131"/>
      <c r="GF9" s="131"/>
      <c r="GG9" s="131"/>
      <c r="GH9" s="131"/>
      <c r="GI9" s="131"/>
      <c r="GJ9" s="131"/>
      <c r="GK9" s="131"/>
      <c r="GL9" s="131"/>
      <c r="GM9" s="131"/>
      <c r="GN9" s="131"/>
      <c r="GO9" s="131"/>
      <c r="GP9" s="131"/>
      <c r="GQ9" s="131"/>
    </row>
    <row r="10" spans="1:199" s="11" customFormat="1" x14ac:dyDescent="0.2">
      <c r="A10" s="42">
        <v>1</v>
      </c>
      <c r="B10" s="84">
        <f>'BAR BB| Open rates'!D9*0.75*0.87+25</f>
        <v>5832.25</v>
      </c>
      <c r="C10" s="84">
        <f>'BAR BB| Open rates'!E9*0.75*0.87+25</f>
        <v>5571.25</v>
      </c>
      <c r="D10" s="84">
        <f>'BAR BB| Open rates'!F9*0.75*0.87+25</f>
        <v>5571.25</v>
      </c>
      <c r="E10" s="84">
        <f>'BAR BB| Open rates'!G9*0.75*0.87+25</f>
        <v>5832.25</v>
      </c>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c r="EZ10" s="131"/>
      <c r="FA10" s="131"/>
      <c r="FB10" s="131"/>
      <c r="FC10" s="131"/>
      <c r="FD10" s="131"/>
      <c r="FE10" s="131"/>
      <c r="FF10" s="131"/>
      <c r="FG10" s="131"/>
      <c r="FH10" s="131"/>
      <c r="FI10" s="131"/>
      <c r="FJ10" s="131"/>
      <c r="FK10" s="131"/>
      <c r="FL10" s="131"/>
      <c r="FM10" s="131"/>
      <c r="FN10" s="131"/>
      <c r="FO10" s="131"/>
      <c r="FP10" s="131"/>
      <c r="FQ10" s="131"/>
      <c r="FR10" s="131"/>
      <c r="FS10" s="131"/>
      <c r="FT10" s="131"/>
      <c r="FU10" s="131"/>
      <c r="FV10" s="131"/>
      <c r="FW10" s="131"/>
      <c r="FX10" s="131"/>
      <c r="FY10" s="131"/>
      <c r="FZ10" s="131"/>
      <c r="GA10" s="131"/>
      <c r="GB10" s="131"/>
      <c r="GC10" s="131"/>
      <c r="GD10" s="131"/>
      <c r="GE10" s="131"/>
      <c r="GF10" s="131"/>
      <c r="GG10" s="131"/>
      <c r="GH10" s="131"/>
      <c r="GI10" s="131"/>
      <c r="GJ10" s="131"/>
      <c r="GK10" s="131"/>
      <c r="GL10" s="131"/>
      <c r="GM10" s="131"/>
      <c r="GN10" s="131"/>
      <c r="GO10" s="131"/>
      <c r="GP10" s="131"/>
      <c r="GQ10" s="131"/>
    </row>
    <row r="11" spans="1:199" s="11" customFormat="1" x14ac:dyDescent="0.2">
      <c r="A11" s="42">
        <v>2</v>
      </c>
      <c r="B11" s="84">
        <f>'BAR BB| Open rates'!D10*0.75*0.87+25</f>
        <v>6680.5</v>
      </c>
      <c r="C11" s="84">
        <f>'BAR BB| Open rates'!E10*0.75*0.87+25</f>
        <v>6419.5</v>
      </c>
      <c r="D11" s="84">
        <f>'BAR BB| Open rates'!F10*0.75*0.87+25</f>
        <v>6419.5</v>
      </c>
      <c r="E11" s="84">
        <f>'BAR BB| Open rates'!G10*0.75*0.87+25</f>
        <v>6680.5</v>
      </c>
      <c r="F11" s="131"/>
      <c r="G11" s="131"/>
      <c r="H11" s="131"/>
      <c r="I11" s="131"/>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c r="FH11" s="131"/>
      <c r="FI11" s="131"/>
      <c r="FJ11" s="131"/>
      <c r="FK11" s="131"/>
      <c r="FL11" s="131"/>
      <c r="FM11" s="131"/>
      <c r="FN11" s="131"/>
      <c r="FO11" s="131"/>
      <c r="FP11" s="131"/>
      <c r="FQ11" s="131"/>
      <c r="FR11" s="131"/>
      <c r="FS11" s="131"/>
      <c r="FT11" s="131"/>
      <c r="FU11" s="131"/>
      <c r="FV11" s="131"/>
      <c r="FW11" s="131"/>
      <c r="FX11" s="131"/>
      <c r="FY11" s="131"/>
      <c r="FZ11" s="131"/>
      <c r="GA11" s="131"/>
      <c r="GB11" s="131"/>
      <c r="GC11" s="131"/>
      <c r="GD11" s="131"/>
      <c r="GE11" s="131"/>
      <c r="GF11" s="131"/>
      <c r="GG11" s="131"/>
      <c r="GH11" s="131"/>
      <c r="GI11" s="131"/>
      <c r="GJ11" s="131"/>
      <c r="GK11" s="131"/>
      <c r="GL11" s="131"/>
      <c r="GM11" s="131"/>
      <c r="GN11" s="131"/>
      <c r="GO11" s="131"/>
      <c r="GP11" s="131"/>
      <c r="GQ11" s="131"/>
    </row>
    <row r="12" spans="1:199" s="11" customFormat="1" x14ac:dyDescent="0.2">
      <c r="A12" s="33" t="s">
        <v>151</v>
      </c>
      <c r="B12" s="84"/>
      <c r="C12" s="84"/>
      <c r="D12" s="84"/>
      <c r="E12" s="84"/>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c r="FE12" s="131"/>
      <c r="FF12" s="131"/>
      <c r="FG12" s="131"/>
      <c r="FH12" s="131"/>
      <c r="FI12" s="131"/>
      <c r="FJ12" s="131"/>
      <c r="FK12" s="131"/>
      <c r="FL12" s="131"/>
      <c r="FM12" s="131"/>
      <c r="FN12" s="131"/>
      <c r="FO12" s="131"/>
      <c r="FP12" s="131"/>
      <c r="FQ12" s="131"/>
      <c r="FR12" s="131"/>
      <c r="FS12" s="131"/>
      <c r="FT12" s="131"/>
      <c r="FU12" s="131"/>
      <c r="FV12" s="131"/>
      <c r="FW12" s="131"/>
      <c r="FX12" s="131"/>
      <c r="FY12" s="131"/>
      <c r="FZ12" s="131"/>
      <c r="GA12" s="131"/>
      <c r="GB12" s="131"/>
      <c r="GC12" s="131"/>
      <c r="GD12" s="131"/>
      <c r="GE12" s="131"/>
      <c r="GF12" s="131"/>
      <c r="GG12" s="131"/>
      <c r="GH12" s="131"/>
      <c r="GI12" s="131"/>
      <c r="GJ12" s="131"/>
      <c r="GK12" s="131"/>
      <c r="GL12" s="131"/>
      <c r="GM12" s="131"/>
      <c r="GN12" s="131"/>
      <c r="GO12" s="131"/>
      <c r="GP12" s="131"/>
      <c r="GQ12" s="131"/>
    </row>
    <row r="13" spans="1:199" s="11" customFormat="1" x14ac:dyDescent="0.2">
      <c r="A13" s="42">
        <v>1</v>
      </c>
      <c r="B13" s="84">
        <f>'BAR BB| Open rates'!D12*0.75*0.87+25</f>
        <v>6484.75</v>
      </c>
      <c r="C13" s="84">
        <f>'BAR BB| Open rates'!E12*0.75*0.87+25</f>
        <v>6223.75</v>
      </c>
      <c r="D13" s="84">
        <f>'BAR BB| Open rates'!F12*0.75*0.87+25</f>
        <v>6223.75</v>
      </c>
      <c r="E13" s="84">
        <f>'BAR BB| Open rates'!G12*0.75*0.87+25</f>
        <v>6484.75</v>
      </c>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c r="EZ13" s="131"/>
      <c r="FA13" s="131"/>
      <c r="FB13" s="131"/>
      <c r="FC13" s="131"/>
      <c r="FD13" s="131"/>
      <c r="FE13" s="131"/>
      <c r="FF13" s="131"/>
      <c r="FG13" s="131"/>
      <c r="FH13" s="131"/>
      <c r="FI13" s="131"/>
      <c r="FJ13" s="131"/>
      <c r="FK13" s="131"/>
      <c r="FL13" s="131"/>
      <c r="FM13" s="131"/>
      <c r="FN13" s="131"/>
      <c r="FO13" s="131"/>
      <c r="FP13" s="131"/>
      <c r="FQ13" s="131"/>
      <c r="FR13" s="131"/>
      <c r="FS13" s="131"/>
      <c r="FT13" s="131"/>
      <c r="FU13" s="131"/>
      <c r="FV13" s="131"/>
      <c r="FW13" s="131"/>
      <c r="FX13" s="131"/>
      <c r="FY13" s="131"/>
      <c r="FZ13" s="131"/>
      <c r="GA13" s="131"/>
      <c r="GB13" s="131"/>
      <c r="GC13" s="131"/>
      <c r="GD13" s="131"/>
      <c r="GE13" s="131"/>
      <c r="GF13" s="131"/>
      <c r="GG13" s="131"/>
      <c r="GH13" s="131"/>
      <c r="GI13" s="131"/>
      <c r="GJ13" s="131"/>
      <c r="GK13" s="131"/>
      <c r="GL13" s="131"/>
      <c r="GM13" s="131"/>
      <c r="GN13" s="131"/>
      <c r="GO13" s="131"/>
      <c r="GP13" s="131"/>
      <c r="GQ13" s="131"/>
    </row>
    <row r="14" spans="1:199" s="11" customFormat="1" x14ac:dyDescent="0.2">
      <c r="A14" s="42">
        <v>2</v>
      </c>
      <c r="B14" s="84">
        <f>'BAR BB| Open rates'!D13*0.75*0.87+25</f>
        <v>7333</v>
      </c>
      <c r="C14" s="84">
        <f>'BAR BB| Open rates'!E13*0.75*0.87+25</f>
        <v>7072</v>
      </c>
      <c r="D14" s="84">
        <f>'BAR BB| Open rates'!F13*0.75*0.87+25</f>
        <v>7072</v>
      </c>
      <c r="E14" s="84">
        <f>'BAR BB| Open rates'!G13*0.75*0.87+25</f>
        <v>7333</v>
      </c>
      <c r="F14" s="131"/>
      <c r="G14" s="131"/>
      <c r="H14" s="131"/>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c r="FH14" s="131"/>
      <c r="FI14" s="131"/>
      <c r="FJ14" s="131"/>
      <c r="FK14" s="131"/>
      <c r="FL14" s="131"/>
      <c r="FM14" s="131"/>
      <c r="FN14" s="131"/>
      <c r="FO14" s="131"/>
      <c r="FP14" s="131"/>
      <c r="FQ14" s="131"/>
      <c r="FR14" s="131"/>
      <c r="FS14" s="131"/>
      <c r="FT14" s="131"/>
      <c r="FU14" s="131"/>
      <c r="FV14" s="131"/>
      <c r="FW14" s="131"/>
      <c r="FX14" s="131"/>
      <c r="FY14" s="131"/>
      <c r="FZ14" s="131"/>
      <c r="GA14" s="131"/>
      <c r="GB14" s="131"/>
      <c r="GC14" s="131"/>
      <c r="GD14" s="131"/>
      <c r="GE14" s="131"/>
      <c r="GF14" s="131"/>
      <c r="GG14" s="131"/>
      <c r="GH14" s="131"/>
      <c r="GI14" s="131"/>
      <c r="GJ14" s="131"/>
      <c r="GK14" s="131"/>
      <c r="GL14" s="131"/>
      <c r="GM14" s="131"/>
      <c r="GN14" s="131"/>
      <c r="GO14" s="131"/>
      <c r="GP14" s="131"/>
      <c r="GQ14" s="131"/>
    </row>
    <row r="15" spans="1:199" x14ac:dyDescent="0.2">
      <c r="A15" s="123"/>
    </row>
    <row r="16" spans="1:199" x14ac:dyDescent="0.2">
      <c r="A16" s="223"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row>
    <row r="17" spans="1:199" x14ac:dyDescent="0.2">
      <c r="A17" s="223"/>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row>
    <row r="18" spans="1:199" s="11" customFormat="1" ht="12.75" customHeight="1" x14ac:dyDescent="0.2"/>
    <row r="19" spans="1:199" x14ac:dyDescent="0.2">
      <c r="A19" s="156" t="s">
        <v>80</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row>
    <row r="20" spans="1:199" ht="24" x14ac:dyDescent="0.2">
      <c r="A20" s="152" t="s">
        <v>304</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row>
    <row r="21" spans="1:199" ht="24" x14ac:dyDescent="0.2">
      <c r="A21" s="152" t="s">
        <v>303</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row>
    <row r="22" spans="1:199" x14ac:dyDescent="0.2">
      <c r="A22" s="106"/>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row>
    <row r="23" spans="1:199" x14ac:dyDescent="0.2">
      <c r="A23" s="137" t="s">
        <v>58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row>
    <row r="24" spans="1:199" s="155" customFormat="1" ht="35.25" customHeight="1" x14ac:dyDescent="0.2">
      <c r="A24" s="138" t="s">
        <v>163</v>
      </c>
    </row>
    <row r="25" spans="1:199" s="155" customFormat="1" ht="35.25" customHeight="1" x14ac:dyDescent="0.2">
      <c r="A25" s="150" t="s">
        <v>188</v>
      </c>
    </row>
    <row r="26" spans="1:199" s="155" customFormat="1" ht="35.25" customHeight="1" x14ac:dyDescent="0.2">
      <c r="A26" s="138" t="s">
        <v>164</v>
      </c>
    </row>
    <row r="27" spans="1:199" s="155" customFormat="1" ht="13.5" customHeight="1" x14ac:dyDescent="0.2">
      <c r="A27" s="138" t="s">
        <v>165</v>
      </c>
    </row>
    <row r="28" spans="1:199" s="155" customFormat="1" ht="35.25" customHeight="1" x14ac:dyDescent="0.2">
      <c r="A28" s="138" t="s">
        <v>162</v>
      </c>
    </row>
    <row r="29" spans="1:199" x14ac:dyDescent="0.2">
      <c r="A29" s="145" t="s">
        <v>102</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row>
    <row r="30" spans="1:199" x14ac:dyDescent="0.2">
      <c r="A30" s="106"/>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row>
    <row r="31" spans="1:199" x14ac:dyDescent="0.2">
      <c r="A31" s="139" t="s">
        <v>65</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row>
    <row r="32" spans="1:199" x14ac:dyDescent="0.2">
      <c r="A32" s="224" t="s">
        <v>223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row>
    <row r="33" spans="1:199" x14ac:dyDescent="0.2">
      <c r="A33" s="225"/>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row>
    <row r="34" spans="1:199" x14ac:dyDescent="0.2">
      <c r="A34" s="225"/>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row>
    <row r="35" spans="1:199" x14ac:dyDescent="0.2">
      <c r="A35" s="22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row>
    <row r="36" spans="1:199" x14ac:dyDescent="0.2">
      <c r="A36" s="225"/>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row>
    <row r="37" spans="1:199" x14ac:dyDescent="0.2">
      <c r="A37" s="225"/>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row>
    <row r="38" spans="1:199" x14ac:dyDescent="0.2">
      <c r="A38" s="225"/>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row>
    <row r="39" spans="1:199" x14ac:dyDescent="0.2">
      <c r="A39" s="225"/>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row>
    <row r="40" spans="1:199" x14ac:dyDescent="0.2">
      <c r="A40" s="225"/>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row>
    <row r="41" spans="1:199" x14ac:dyDescent="0.2">
      <c r="A41" s="225"/>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row>
    <row r="42" spans="1:199" x14ac:dyDescent="0.2">
      <c r="A42" s="225"/>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row>
    <row r="43" spans="1:199" x14ac:dyDescent="0.2">
      <c r="A43" s="225"/>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row>
    <row r="44" spans="1:199" x14ac:dyDescent="0.2">
      <c r="A44" s="225"/>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row>
    <row r="45" spans="1:199" x14ac:dyDescent="0.2">
      <c r="A45" s="22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row>
    <row r="46" spans="1:199" ht="24.75" customHeight="1" x14ac:dyDescent="0.2">
      <c r="A46" s="139"/>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row>
    <row r="47" spans="1:199" ht="24.75" customHeight="1" x14ac:dyDescent="0.2">
      <c r="A47" s="173" t="s">
        <v>195</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row>
    <row r="48" spans="1:199" ht="24.75" customHeight="1" x14ac:dyDescent="0.2">
      <c r="A48" s="139"/>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row>
    <row r="49" spans="1:199" ht="24.75" customHeight="1" x14ac:dyDescent="0.2">
      <c r="A49" s="173" t="s">
        <v>196</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row>
    <row r="50" spans="1:199" x14ac:dyDescent="0.2">
      <c r="A50" s="106"/>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row>
    <row r="51" spans="1:199" x14ac:dyDescent="0.2">
      <c r="A51" s="106"/>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row>
    <row r="52" spans="1:199" x14ac:dyDescent="0.2">
      <c r="A52" s="106"/>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row>
    <row r="53" spans="1:199" x14ac:dyDescent="0.2">
      <c r="A53" s="106"/>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row>
    <row r="54" spans="1:199" x14ac:dyDescent="0.2">
      <c r="A54" s="106"/>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row>
    <row r="55" spans="1:199" x14ac:dyDescent="0.2">
      <c r="A55" s="106"/>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row>
    <row r="56" spans="1:199" x14ac:dyDescent="0.2">
      <c r="A56" s="10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row>
    <row r="57" spans="1:199" x14ac:dyDescent="0.2">
      <c r="A57" s="106"/>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row>
    <row r="58" spans="1:199" x14ac:dyDescent="0.2">
      <c r="A58" s="106"/>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row>
    <row r="59" spans="1:199" x14ac:dyDescent="0.2">
      <c r="A59" s="106"/>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row>
    <row r="60" spans="1:199" x14ac:dyDescent="0.2">
      <c r="A60" s="106"/>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row>
    <row r="61" spans="1:199" x14ac:dyDescent="0.2">
      <c r="A61" s="106"/>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row>
    <row r="62" spans="1:199" x14ac:dyDescent="0.2">
      <c r="A62" s="106"/>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row>
    <row r="63" spans="1:199" x14ac:dyDescent="0.2">
      <c r="A63" s="106"/>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row>
    <row r="64" spans="1:199" x14ac:dyDescent="0.2">
      <c r="A64" s="106"/>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row>
    <row r="65" spans="1:199" x14ac:dyDescent="0.2">
      <c r="A65" s="106"/>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row>
    <row r="66" spans="1:199" x14ac:dyDescent="0.2">
      <c r="A66" s="10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row>
    <row r="67" spans="1:199" x14ac:dyDescent="0.2">
      <c r="A67" s="106"/>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row>
    <row r="68" spans="1:199" x14ac:dyDescent="0.2">
      <c r="A68" s="106"/>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row>
    <row r="69" spans="1:199" x14ac:dyDescent="0.2">
      <c r="A69" s="106"/>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row>
    <row r="70" spans="1:199" x14ac:dyDescent="0.2">
      <c r="A70" s="106"/>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row>
    <row r="71" spans="1:199" x14ac:dyDescent="0.2">
      <c r="A71" s="106"/>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row>
    <row r="72" spans="1:199" x14ac:dyDescent="0.2">
      <c r="A72" s="106"/>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row>
    <row r="73" spans="1:199" x14ac:dyDescent="0.2">
      <c r="A73" s="106"/>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row>
    <row r="74" spans="1:199" x14ac:dyDescent="0.2">
      <c r="A74" s="106"/>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row>
    <row r="75" spans="1:199" x14ac:dyDescent="0.2">
      <c r="A75" s="106"/>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row>
    <row r="76" spans="1:199" x14ac:dyDescent="0.2">
      <c r="A76" s="10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row>
    <row r="77" spans="1:199" x14ac:dyDescent="0.2">
      <c r="A77" s="106"/>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row>
    <row r="78" spans="1:199" x14ac:dyDescent="0.2">
      <c r="A78" s="106"/>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row>
    <row r="79" spans="1:199" x14ac:dyDescent="0.2">
      <c r="A79" s="106"/>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row>
    <row r="80" spans="1:199" x14ac:dyDescent="0.2">
      <c r="A80" s="106"/>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row>
    <row r="81" spans="1:199" x14ac:dyDescent="0.2">
      <c r="A81" s="106"/>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row>
    <row r="82" spans="1:199" x14ac:dyDescent="0.2">
      <c r="A82" s="106"/>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row>
    <row r="83" spans="1:199" x14ac:dyDescent="0.2">
      <c r="A83" s="106"/>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row>
    <row r="84" spans="1:199" x14ac:dyDescent="0.2">
      <c r="A84" s="106"/>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row>
    <row r="85" spans="1:199" x14ac:dyDescent="0.2">
      <c r="A85" s="106"/>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row>
    <row r="86" spans="1:199" x14ac:dyDescent="0.2">
      <c r="A86" s="10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row>
    <row r="87" spans="1:199" x14ac:dyDescent="0.2">
      <c r="A87" s="106"/>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row>
    <row r="88" spans="1:199" x14ac:dyDescent="0.2">
      <c r="A88" s="106"/>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row>
    <row r="89" spans="1:199" x14ac:dyDescent="0.2">
      <c r="A89" s="106"/>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row>
    <row r="90" spans="1:199" x14ac:dyDescent="0.2">
      <c r="A90" s="106"/>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row>
    <row r="91" spans="1:199" x14ac:dyDescent="0.2">
      <c r="A91" s="106"/>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row>
    <row r="92" spans="1:199" x14ac:dyDescent="0.2">
      <c r="A92" s="106"/>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row>
    <row r="93" spans="1:199" x14ac:dyDescent="0.2">
      <c r="A93" s="106"/>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row>
    <row r="94" spans="1:199" x14ac:dyDescent="0.2">
      <c r="A94" s="106"/>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row>
    <row r="95" spans="1:199" x14ac:dyDescent="0.2">
      <c r="A95" s="106"/>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row>
    <row r="96" spans="1:199" x14ac:dyDescent="0.2">
      <c r="A96" s="10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row>
    <row r="97" spans="1:199" x14ac:dyDescent="0.2">
      <c r="A97" s="106"/>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row>
    <row r="98" spans="1:199" x14ac:dyDescent="0.2">
      <c r="A98" s="106"/>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row>
    <row r="99" spans="1:199" x14ac:dyDescent="0.2">
      <c r="A99" s="106"/>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row>
    <row r="100" spans="1:199" x14ac:dyDescent="0.2">
      <c r="A100" s="106"/>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row>
    <row r="101" spans="1:199" x14ac:dyDescent="0.2">
      <c r="A101" s="106"/>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row>
    <row r="102" spans="1:199" x14ac:dyDescent="0.2">
      <c r="A102" s="106"/>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row>
    <row r="103" spans="1:199" x14ac:dyDescent="0.2">
      <c r="A103" s="106"/>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row>
    <row r="104" spans="1:199" x14ac:dyDescent="0.2">
      <c r="A104" s="106"/>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row>
    <row r="105" spans="1:199"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row>
    <row r="106" spans="1:199"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row>
    <row r="107" spans="1:199"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row>
    <row r="108" spans="1:199"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row>
    <row r="109" spans="1:199"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row>
    <row r="110" spans="1:199"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row>
    <row r="111" spans="1:199"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row>
    <row r="112" spans="1:199"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row>
    <row r="113" spans="1:199"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row>
    <row r="114" spans="1:199"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row>
    <row r="115" spans="1:199"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row>
    <row r="116" spans="1:199"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row>
    <row r="117" spans="1:199"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row>
    <row r="118" spans="1:199"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row>
    <row r="119" spans="1:199"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row>
    <row r="120" spans="1:199"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row>
    <row r="121" spans="1:199"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row>
    <row r="122" spans="1:199"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row>
    <row r="123" spans="1:199"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row>
    <row r="124" spans="1:199"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row>
    <row r="125" spans="1:199"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row>
    <row r="126" spans="1:199"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row>
    <row r="127" spans="1:199"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row>
    <row r="128" spans="1:199"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row>
    <row r="129" spans="1:199"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row>
    <row r="130" spans="1:199"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row>
    <row r="131" spans="1:199"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row>
    <row r="132" spans="1:199"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row>
    <row r="133" spans="1:199"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row>
    <row r="134" spans="1:199"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row>
    <row r="135" spans="1:199"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row>
    <row r="136" spans="1:199"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row>
    <row r="137" spans="1:199"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row>
    <row r="138" spans="1:199"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row>
    <row r="139" spans="1:199"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row>
    <row r="140" spans="1:199"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row>
    <row r="141" spans="1:199"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row>
    <row r="142" spans="1:199"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row>
    <row r="143" spans="1:199"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row>
    <row r="144" spans="1:199"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row>
    <row r="145" spans="1:199"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row>
    <row r="146" spans="1:199"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row>
    <row r="147" spans="1:199"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row>
    <row r="148" spans="1:199"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row>
    <row r="149" spans="1:199"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row>
    <row r="150" spans="1:199"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row>
    <row r="151" spans="1:199"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row>
    <row r="152" spans="1:199"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row>
    <row r="153" spans="1:199"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row>
    <row r="154" spans="1:199"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row>
    <row r="155" spans="1:199"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row>
    <row r="156" spans="1:199"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R156"/>
  <sheetViews>
    <sheetView workbookViewId="0">
      <pane xSplit="1" topLeftCell="B1" activePane="topRight" state="frozen"/>
      <selection activeCell="A10" sqref="A10"/>
      <selection pane="topRight" activeCell="D25" sqref="D25"/>
    </sheetView>
  </sheetViews>
  <sheetFormatPr defaultRowHeight="12.75" x14ac:dyDescent="0.2"/>
  <cols>
    <col min="1" max="1" width="43.85546875" style="5" customWidth="1"/>
    <col min="2" max="200" width="9.5703125" style="106" customWidth="1"/>
  </cols>
  <sheetData>
    <row r="1" spans="1:200" ht="24" x14ac:dyDescent="0.2">
      <c r="A1" s="47" t="s">
        <v>50</v>
      </c>
    </row>
    <row r="2" spans="1:200" ht="25.5" customHeight="1" x14ac:dyDescent="0.2">
      <c r="A2" s="132" t="s">
        <v>197</v>
      </c>
    </row>
    <row r="3" spans="1:200" x14ac:dyDescent="0.2">
      <c r="A3" s="132" t="s">
        <v>245</v>
      </c>
    </row>
    <row r="4" spans="1:200" ht="21.75" customHeight="1" x14ac:dyDescent="0.2">
      <c r="A4" s="74" t="s">
        <v>52</v>
      </c>
      <c r="B4" s="73">
        <f>'Stay&amp;Get 4=3 | FIT18+25 мант'!B4</f>
        <v>45599</v>
      </c>
      <c r="C4" s="73">
        <f>'Stay&amp;Get 4=3 | FIT18+25 мант'!C4</f>
        <v>45600</v>
      </c>
      <c r="D4" s="73">
        <f>'Stay&amp;Get 4=3 | FIT18+25 мант'!D4</f>
        <v>45601</v>
      </c>
      <c r="E4" s="73">
        <f>'Stay&amp;Get 4=3 | FIT18+25 мант'!E4</f>
        <v>45604</v>
      </c>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c r="AZ4" s="179"/>
      <c r="BA4" s="179"/>
      <c r="BB4" s="179"/>
      <c r="BC4" s="179"/>
      <c r="BD4" s="179"/>
      <c r="BE4" s="179"/>
      <c r="BF4" s="179"/>
      <c r="BG4" s="179"/>
      <c r="BH4" s="179"/>
      <c r="BI4" s="179"/>
      <c r="BJ4" s="179"/>
      <c r="BK4" s="179"/>
      <c r="BL4" s="179"/>
      <c r="BM4" s="179"/>
      <c r="BN4" s="179"/>
      <c r="BO4" s="179"/>
      <c r="BP4" s="179"/>
      <c r="BQ4" s="179"/>
      <c r="BR4" s="179"/>
      <c r="BS4" s="179"/>
      <c r="BT4" s="179"/>
      <c r="BU4" s="179"/>
      <c r="BV4" s="179"/>
      <c r="BW4" s="179"/>
      <c r="BX4" s="179"/>
      <c r="BY4" s="179"/>
      <c r="BZ4" s="179"/>
      <c r="CA4" s="179"/>
      <c r="CB4" s="179"/>
      <c r="CC4" s="179"/>
      <c r="CD4" s="179"/>
      <c r="CE4" s="179"/>
      <c r="CF4" s="179"/>
      <c r="CG4" s="179"/>
      <c r="CH4" s="179"/>
      <c r="CI4" s="179"/>
      <c r="CJ4" s="179"/>
      <c r="CK4" s="179"/>
      <c r="CL4" s="179"/>
      <c r="CM4" s="179"/>
      <c r="CN4" s="179"/>
      <c r="CO4" s="179"/>
      <c r="CP4" s="179"/>
      <c r="CQ4" s="179"/>
      <c r="CR4" s="179"/>
      <c r="CS4" s="179"/>
      <c r="CT4" s="179"/>
      <c r="CU4" s="179"/>
      <c r="CV4" s="179"/>
      <c r="CW4" s="179"/>
      <c r="CX4" s="179"/>
      <c r="CY4" s="179"/>
      <c r="CZ4" s="179"/>
      <c r="DA4" s="179"/>
      <c r="DB4" s="179"/>
      <c r="DC4" s="179"/>
      <c r="DD4" s="179"/>
      <c r="DE4" s="179"/>
      <c r="DF4" s="179"/>
      <c r="DG4" s="179"/>
      <c r="DH4" s="179"/>
      <c r="DI4" s="179"/>
      <c r="DJ4" s="179"/>
      <c r="DK4" s="179"/>
      <c r="DL4" s="179"/>
      <c r="DM4" s="179"/>
      <c r="DN4" s="179"/>
      <c r="DO4" s="179"/>
      <c r="DP4" s="179"/>
      <c r="DQ4" s="179"/>
      <c r="DR4" s="179"/>
      <c r="DS4" s="179"/>
      <c r="DT4" s="179"/>
      <c r="DU4" s="179"/>
      <c r="DV4" s="179"/>
      <c r="DW4" s="179"/>
      <c r="DX4" s="179"/>
      <c r="DY4" s="179"/>
      <c r="DZ4" s="179"/>
      <c r="EA4" s="179"/>
      <c r="EB4" s="179"/>
      <c r="EC4" s="179"/>
      <c r="ED4" s="179"/>
      <c r="EE4" s="179"/>
      <c r="EF4" s="179"/>
      <c r="EG4" s="179"/>
      <c r="EH4" s="179"/>
      <c r="EI4" s="179"/>
      <c r="EJ4" s="179"/>
      <c r="EK4" s="179"/>
      <c r="EL4" s="179"/>
      <c r="EM4" s="179"/>
      <c r="EN4" s="179"/>
      <c r="EO4" s="179"/>
      <c r="EP4" s="179"/>
      <c r="EQ4" s="179"/>
      <c r="ER4" s="179"/>
      <c r="ES4" s="179"/>
      <c r="ET4" s="179"/>
      <c r="EU4" s="179"/>
      <c r="EV4" s="179"/>
      <c r="EW4" s="179"/>
      <c r="EX4" s="179"/>
      <c r="EY4" s="179"/>
      <c r="EZ4" s="179"/>
      <c r="FA4" s="179"/>
      <c r="FB4" s="179"/>
      <c r="FC4" s="179"/>
      <c r="FD4" s="179"/>
      <c r="FE4" s="179"/>
      <c r="FF4" s="179"/>
      <c r="FG4" s="179"/>
      <c r="FH4" s="179"/>
      <c r="FI4" s="179"/>
      <c r="FJ4" s="179"/>
      <c r="FK4" s="179"/>
      <c r="FL4" s="179"/>
      <c r="FM4" s="179"/>
      <c r="FN4" s="179"/>
      <c r="FO4" s="179"/>
      <c r="FP4" s="179"/>
      <c r="FQ4" s="179"/>
      <c r="FR4" s="179"/>
      <c r="FS4" s="179"/>
      <c r="FT4" s="179"/>
      <c r="FU4" s="179"/>
      <c r="FV4" s="179"/>
      <c r="FW4" s="179"/>
      <c r="FX4" s="179"/>
      <c r="FY4" s="179"/>
      <c r="FZ4" s="179"/>
      <c r="GA4" s="179"/>
      <c r="GB4" s="179"/>
      <c r="GC4" s="179"/>
      <c r="GD4" s="179"/>
      <c r="GE4" s="179"/>
      <c r="GF4" s="179"/>
      <c r="GG4" s="179"/>
      <c r="GH4" s="179"/>
      <c r="GI4" s="179"/>
      <c r="GJ4" s="179"/>
      <c r="GK4" s="179"/>
      <c r="GL4" s="179"/>
      <c r="GM4" s="179"/>
      <c r="GN4" s="179"/>
      <c r="GO4" s="179"/>
      <c r="GP4" s="179"/>
      <c r="GQ4" s="179"/>
      <c r="GR4" s="179"/>
    </row>
    <row r="5" spans="1:200" ht="21.75" customHeight="1" x14ac:dyDescent="0.2">
      <c r="A5" s="74"/>
      <c r="B5" s="73">
        <f>'Stay&amp;Get 4=3 | FIT18+25 мант'!B5</f>
        <v>45599</v>
      </c>
      <c r="C5" s="73">
        <f>'Stay&amp;Get 4=3 | FIT18+25 мант'!C5</f>
        <v>45600</v>
      </c>
      <c r="D5" s="73">
        <f>'Stay&amp;Get 4=3 | FIT18+25 мант'!D5</f>
        <v>45603</v>
      </c>
      <c r="E5" s="73">
        <f>'Stay&amp;Get 4=3 | FIT18+25 мант'!E5</f>
        <v>45605</v>
      </c>
      <c r="F5" s="179"/>
      <c r="G5" s="179"/>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c r="AW5" s="179"/>
      <c r="AX5" s="179"/>
      <c r="AY5" s="179"/>
      <c r="AZ5" s="179"/>
      <c r="BA5" s="179"/>
      <c r="BB5" s="179"/>
      <c r="BC5" s="179"/>
      <c r="BD5" s="179"/>
      <c r="BE5" s="179"/>
      <c r="BF5" s="179"/>
      <c r="BG5" s="179"/>
      <c r="BH5" s="179"/>
      <c r="BI5" s="179"/>
      <c r="BJ5" s="179"/>
      <c r="BK5" s="179"/>
      <c r="BL5" s="179"/>
      <c r="BM5" s="179"/>
      <c r="BN5" s="179"/>
      <c r="BO5" s="179"/>
      <c r="BP5" s="179"/>
      <c r="BQ5" s="179"/>
      <c r="BR5" s="179"/>
      <c r="BS5" s="179"/>
      <c r="BT5" s="179"/>
      <c r="BU5" s="179"/>
      <c r="BV5" s="179"/>
      <c r="BW5" s="179"/>
      <c r="BX5" s="179"/>
      <c r="BY5" s="179"/>
      <c r="BZ5" s="179"/>
      <c r="CA5" s="179"/>
      <c r="CB5" s="179"/>
      <c r="CC5" s="179"/>
      <c r="CD5" s="179"/>
      <c r="CE5" s="179"/>
      <c r="CF5" s="179"/>
      <c r="CG5" s="179"/>
      <c r="CH5" s="179"/>
      <c r="CI5" s="179"/>
      <c r="CJ5" s="179"/>
      <c r="CK5" s="179"/>
      <c r="CL5" s="179"/>
      <c r="CM5" s="179"/>
      <c r="CN5" s="179"/>
      <c r="CO5" s="179"/>
      <c r="CP5" s="179"/>
      <c r="CQ5" s="179"/>
      <c r="CR5" s="179"/>
      <c r="CS5" s="179"/>
      <c r="CT5" s="179"/>
      <c r="CU5" s="179"/>
      <c r="CV5" s="179"/>
      <c r="CW5" s="179"/>
      <c r="CX5" s="179"/>
      <c r="CY5" s="179"/>
      <c r="CZ5" s="179"/>
      <c r="DA5" s="179"/>
      <c r="DB5" s="179"/>
      <c r="DC5" s="179"/>
      <c r="DD5" s="179"/>
      <c r="DE5" s="179"/>
      <c r="DF5" s="179"/>
      <c r="DG5" s="179"/>
      <c r="DH5" s="179"/>
      <c r="DI5" s="179"/>
      <c r="DJ5" s="179"/>
      <c r="DK5" s="179"/>
      <c r="DL5" s="179"/>
      <c r="DM5" s="179"/>
      <c r="DN5" s="179"/>
      <c r="DO5" s="179"/>
      <c r="DP5" s="179"/>
      <c r="DQ5" s="179"/>
      <c r="DR5" s="179"/>
      <c r="DS5" s="179"/>
      <c r="DT5" s="179"/>
      <c r="DU5" s="179"/>
      <c r="DV5" s="179"/>
      <c r="DW5" s="179"/>
      <c r="DX5" s="179"/>
      <c r="DY5" s="179"/>
      <c r="DZ5" s="179"/>
      <c r="EA5" s="179"/>
      <c r="EB5" s="179"/>
      <c r="EC5" s="179"/>
      <c r="ED5" s="179"/>
      <c r="EE5" s="179"/>
      <c r="EF5" s="179"/>
      <c r="EG5" s="179"/>
      <c r="EH5" s="179"/>
      <c r="EI5" s="179"/>
      <c r="EJ5" s="179"/>
      <c r="EK5" s="179"/>
      <c r="EL5" s="179"/>
      <c r="EM5" s="179"/>
      <c r="EN5" s="179"/>
      <c r="EO5" s="179"/>
      <c r="EP5" s="179"/>
      <c r="EQ5" s="179"/>
      <c r="ER5" s="179"/>
      <c r="ES5" s="179"/>
      <c r="ET5" s="179"/>
      <c r="EU5" s="179"/>
      <c r="EV5" s="179"/>
      <c r="EW5" s="179"/>
      <c r="EX5" s="179"/>
      <c r="EY5" s="179"/>
      <c r="EZ5" s="179"/>
      <c r="FA5" s="179"/>
      <c r="FB5" s="179"/>
      <c r="FC5" s="179"/>
      <c r="FD5" s="179"/>
      <c r="FE5" s="179"/>
      <c r="FF5" s="179"/>
      <c r="FG5" s="179"/>
      <c r="FH5" s="179"/>
      <c r="FI5" s="179"/>
      <c r="FJ5" s="179"/>
      <c r="FK5" s="179"/>
      <c r="FL5" s="179"/>
      <c r="FM5" s="179"/>
      <c r="FN5" s="179"/>
      <c r="FO5" s="179"/>
      <c r="FP5" s="179"/>
      <c r="FQ5" s="179"/>
      <c r="FR5" s="179"/>
      <c r="FS5" s="179"/>
      <c r="FT5" s="179"/>
      <c r="FU5" s="179"/>
      <c r="FV5" s="179"/>
      <c r="FW5" s="179"/>
      <c r="FX5" s="179"/>
      <c r="FY5" s="179"/>
      <c r="FZ5" s="179"/>
      <c r="GA5" s="179"/>
      <c r="GB5" s="179"/>
      <c r="GC5" s="179"/>
      <c r="GD5" s="179"/>
      <c r="GE5" s="179"/>
      <c r="GF5" s="179"/>
      <c r="GG5" s="179"/>
      <c r="GH5" s="179"/>
      <c r="GI5" s="179"/>
      <c r="GJ5" s="179"/>
      <c r="GK5" s="179"/>
      <c r="GL5" s="179"/>
      <c r="GM5" s="179"/>
      <c r="GN5" s="179"/>
      <c r="GO5" s="179"/>
      <c r="GP5" s="179"/>
      <c r="GQ5" s="179"/>
      <c r="GR5" s="179"/>
    </row>
    <row r="6" spans="1:200" s="11" customFormat="1" x14ac:dyDescent="0.2">
      <c r="A6" s="33" t="s">
        <v>53</v>
      </c>
      <c r="B6" s="136"/>
      <c r="C6" s="136"/>
      <c r="D6" s="136"/>
      <c r="E6" s="136"/>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180"/>
      <c r="AZ6" s="180"/>
      <c r="BA6" s="180"/>
      <c r="BB6" s="180"/>
      <c r="BC6" s="180"/>
      <c r="BD6" s="180"/>
      <c r="BE6" s="180"/>
      <c r="BF6" s="180"/>
      <c r="BG6" s="180"/>
      <c r="BH6" s="180"/>
      <c r="BI6" s="180"/>
      <c r="BJ6" s="180"/>
      <c r="BK6" s="180"/>
      <c r="BL6" s="180"/>
      <c r="BM6" s="180"/>
      <c r="BN6" s="180"/>
      <c r="BO6" s="180"/>
      <c r="BP6" s="180"/>
      <c r="BQ6" s="180"/>
      <c r="BR6" s="180"/>
      <c r="BS6" s="180"/>
      <c r="BT6" s="180"/>
      <c r="BU6" s="180"/>
      <c r="BV6" s="180"/>
      <c r="BW6" s="180"/>
      <c r="BX6" s="180"/>
      <c r="BY6" s="180"/>
      <c r="BZ6" s="180"/>
      <c r="CA6" s="180"/>
      <c r="CB6" s="180"/>
      <c r="CC6" s="180"/>
      <c r="CD6" s="180"/>
      <c r="CE6" s="180"/>
      <c r="CF6" s="180"/>
      <c r="CG6" s="180"/>
      <c r="CH6" s="180"/>
      <c r="CI6" s="180"/>
      <c r="CJ6" s="180"/>
      <c r="CK6" s="180"/>
      <c r="CL6" s="180"/>
      <c r="CM6" s="180"/>
      <c r="CN6" s="180"/>
      <c r="CO6" s="180"/>
      <c r="CP6" s="180"/>
      <c r="CQ6" s="180"/>
      <c r="CR6" s="180"/>
      <c r="CS6" s="180"/>
      <c r="CT6" s="180"/>
      <c r="CU6" s="180"/>
      <c r="CV6" s="180"/>
      <c r="CW6" s="180"/>
      <c r="CX6" s="180"/>
      <c r="CY6" s="180"/>
      <c r="CZ6" s="180"/>
      <c r="DA6" s="180"/>
      <c r="DB6" s="180"/>
      <c r="DC6" s="180"/>
      <c r="DD6" s="180"/>
      <c r="DE6" s="180"/>
      <c r="DF6" s="180"/>
      <c r="DG6" s="180"/>
      <c r="DH6" s="180"/>
      <c r="DI6" s="180"/>
      <c r="DJ6" s="180"/>
      <c r="DK6" s="180"/>
      <c r="DL6" s="180"/>
      <c r="DM6" s="180"/>
      <c r="DN6" s="180"/>
      <c r="DO6" s="180"/>
      <c r="DP6" s="180"/>
      <c r="DQ6" s="180"/>
      <c r="DR6" s="180"/>
      <c r="DS6" s="180"/>
      <c r="DT6" s="180"/>
      <c r="DU6" s="180"/>
      <c r="DV6" s="180"/>
      <c r="DW6" s="180"/>
      <c r="DX6" s="180"/>
      <c r="DY6" s="180"/>
      <c r="DZ6" s="180"/>
      <c r="EA6" s="180"/>
      <c r="EB6" s="180"/>
      <c r="EC6" s="180"/>
      <c r="ED6" s="180"/>
      <c r="EE6" s="180"/>
      <c r="EF6" s="180"/>
      <c r="EG6" s="180"/>
      <c r="EH6" s="180"/>
      <c r="EI6" s="180"/>
      <c r="EJ6" s="180"/>
      <c r="EK6" s="180"/>
      <c r="EL6" s="180"/>
      <c r="EM6" s="180"/>
      <c r="EN6" s="180"/>
      <c r="EO6" s="180"/>
      <c r="EP6" s="180"/>
      <c r="EQ6" s="180"/>
      <c r="ER6" s="180"/>
      <c r="ES6" s="180"/>
      <c r="ET6" s="180"/>
      <c r="EU6" s="180"/>
      <c r="EV6" s="180"/>
      <c r="EW6" s="180"/>
      <c r="EX6" s="180"/>
      <c r="EY6" s="180"/>
      <c r="EZ6" s="180"/>
      <c r="FA6" s="180"/>
      <c r="FB6" s="180"/>
      <c r="FC6" s="180"/>
      <c r="FD6" s="180"/>
      <c r="FE6" s="180"/>
      <c r="FF6" s="180"/>
      <c r="FG6" s="180"/>
      <c r="FH6" s="180"/>
      <c r="FI6" s="180"/>
      <c r="FJ6" s="180"/>
      <c r="FK6" s="180"/>
      <c r="FL6" s="180"/>
      <c r="FM6" s="180"/>
      <c r="FN6" s="180"/>
      <c r="FO6" s="180"/>
      <c r="FP6" s="180"/>
      <c r="FQ6" s="180"/>
      <c r="FR6" s="180"/>
      <c r="FS6" s="180"/>
      <c r="FT6" s="180"/>
      <c r="FU6" s="180"/>
      <c r="FV6" s="180"/>
      <c r="FW6" s="180"/>
      <c r="FX6" s="180"/>
      <c r="FY6" s="180"/>
      <c r="FZ6" s="180"/>
      <c r="GA6" s="180"/>
      <c r="GB6" s="180"/>
      <c r="GC6" s="180"/>
      <c r="GD6" s="180"/>
      <c r="GE6" s="180"/>
      <c r="GF6" s="180"/>
      <c r="GG6" s="180"/>
      <c r="GH6" s="180"/>
      <c r="GI6" s="180"/>
      <c r="GJ6" s="180"/>
      <c r="GK6" s="180"/>
      <c r="GL6" s="180"/>
      <c r="GM6" s="180"/>
      <c r="GN6" s="180"/>
      <c r="GO6" s="180"/>
      <c r="GP6" s="180"/>
      <c r="GQ6" s="180"/>
      <c r="GR6" s="180"/>
    </row>
    <row r="7" spans="1:200" s="11" customFormat="1" x14ac:dyDescent="0.2">
      <c r="A7" s="42">
        <v>1</v>
      </c>
      <c r="B7" s="84">
        <f>'BAR BB| Open rates'!D6*0.75*0.85+35</f>
        <v>4433.75</v>
      </c>
      <c r="C7" s="84">
        <f>'BAR BB| Open rates'!E6*0.75*0.85+35</f>
        <v>4178.75</v>
      </c>
      <c r="D7" s="84">
        <f>'BAR BB| Open rates'!F6*0.75*0.85+35</f>
        <v>4178.75</v>
      </c>
      <c r="E7" s="84">
        <f>'BAR BB| Open rates'!G6*0.75*0.85+35</f>
        <v>4433.75</v>
      </c>
      <c r="F7" s="131"/>
      <c r="G7" s="131"/>
      <c r="H7" s="131"/>
      <c r="I7" s="131"/>
      <c r="J7" s="131"/>
      <c r="K7" s="131"/>
      <c r="L7" s="131"/>
      <c r="M7" s="131"/>
      <c r="N7" s="131"/>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c r="EZ7" s="131"/>
      <c r="FA7" s="131"/>
      <c r="FB7" s="131"/>
      <c r="FC7" s="131"/>
      <c r="FD7" s="131"/>
      <c r="FE7" s="131"/>
      <c r="FF7" s="131"/>
      <c r="FG7" s="131"/>
      <c r="FH7" s="131"/>
      <c r="FI7" s="131"/>
      <c r="FJ7" s="131"/>
      <c r="FK7" s="131"/>
      <c r="FL7" s="131"/>
      <c r="FM7" s="131"/>
      <c r="FN7" s="131"/>
      <c r="FO7" s="131"/>
      <c r="FP7" s="131"/>
      <c r="FQ7" s="131"/>
      <c r="FR7" s="131"/>
      <c r="FS7" s="131"/>
      <c r="FT7" s="131"/>
      <c r="FU7" s="131"/>
      <c r="FV7" s="131"/>
      <c r="FW7" s="131"/>
      <c r="FX7" s="131"/>
      <c r="FY7" s="131"/>
      <c r="FZ7" s="131"/>
      <c r="GA7" s="131"/>
      <c r="GB7" s="131"/>
      <c r="GC7" s="131"/>
      <c r="GD7" s="131"/>
      <c r="GE7" s="131"/>
      <c r="GF7" s="131"/>
      <c r="GG7" s="131"/>
      <c r="GH7" s="131"/>
      <c r="GI7" s="131"/>
      <c r="GJ7" s="131"/>
      <c r="GK7" s="131"/>
      <c r="GL7" s="131"/>
      <c r="GM7" s="131"/>
      <c r="GN7" s="131"/>
      <c r="GO7" s="131"/>
      <c r="GP7" s="131"/>
      <c r="GQ7" s="131"/>
      <c r="GR7" s="131"/>
    </row>
    <row r="8" spans="1:200" s="11" customFormat="1" x14ac:dyDescent="0.2">
      <c r="A8" s="42">
        <v>2</v>
      </c>
      <c r="B8" s="84">
        <f>'BAR BB| Open rates'!D7*0.75*0.85+35</f>
        <v>5262.5</v>
      </c>
      <c r="C8" s="84">
        <f>'BAR BB| Open rates'!E7*0.75*0.85+35</f>
        <v>5007.5</v>
      </c>
      <c r="D8" s="84">
        <f>'BAR BB| Open rates'!F7*0.75*0.85+35</f>
        <v>5007.5</v>
      </c>
      <c r="E8" s="84">
        <f>'BAR BB| Open rates'!G7*0.75*0.85+35</f>
        <v>5262.5</v>
      </c>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c r="EU8" s="131"/>
      <c r="EV8" s="131"/>
      <c r="EW8" s="131"/>
      <c r="EX8" s="131"/>
      <c r="EY8" s="131"/>
      <c r="EZ8" s="131"/>
      <c r="FA8" s="131"/>
      <c r="FB8" s="131"/>
      <c r="FC8" s="131"/>
      <c r="FD8" s="131"/>
      <c r="FE8" s="131"/>
      <c r="FF8" s="131"/>
      <c r="FG8" s="131"/>
      <c r="FH8" s="131"/>
      <c r="FI8" s="131"/>
      <c r="FJ8" s="131"/>
      <c r="FK8" s="131"/>
      <c r="FL8" s="131"/>
      <c r="FM8" s="131"/>
      <c r="FN8" s="131"/>
      <c r="FO8" s="131"/>
      <c r="FP8" s="131"/>
      <c r="FQ8" s="131"/>
      <c r="FR8" s="131"/>
      <c r="FS8" s="131"/>
      <c r="FT8" s="131"/>
      <c r="FU8" s="131"/>
      <c r="FV8" s="131"/>
      <c r="FW8" s="131"/>
      <c r="FX8" s="131"/>
      <c r="FY8" s="131"/>
      <c r="FZ8" s="131"/>
      <c r="GA8" s="131"/>
      <c r="GB8" s="131"/>
      <c r="GC8" s="131"/>
      <c r="GD8" s="131"/>
      <c r="GE8" s="131"/>
      <c r="GF8" s="131"/>
      <c r="GG8" s="131"/>
      <c r="GH8" s="131"/>
      <c r="GI8" s="131"/>
      <c r="GJ8" s="131"/>
      <c r="GK8" s="131"/>
      <c r="GL8" s="131"/>
      <c r="GM8" s="131"/>
      <c r="GN8" s="131"/>
      <c r="GO8" s="131"/>
      <c r="GP8" s="131"/>
      <c r="GQ8" s="131"/>
      <c r="GR8" s="131"/>
    </row>
    <row r="9" spans="1:200" s="11" customFormat="1" x14ac:dyDescent="0.2">
      <c r="A9" s="33" t="s">
        <v>54</v>
      </c>
      <c r="B9" s="84"/>
      <c r="C9" s="84"/>
      <c r="D9" s="84"/>
      <c r="E9" s="84"/>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c r="FL9" s="131"/>
      <c r="FM9" s="131"/>
      <c r="FN9" s="131"/>
      <c r="FO9" s="131"/>
      <c r="FP9" s="131"/>
      <c r="FQ9" s="131"/>
      <c r="FR9" s="131"/>
      <c r="FS9" s="131"/>
      <c r="FT9" s="131"/>
      <c r="FU9" s="131"/>
      <c r="FV9" s="131"/>
      <c r="FW9" s="131"/>
      <c r="FX9" s="131"/>
      <c r="FY9" s="131"/>
      <c r="FZ9" s="131"/>
      <c r="GA9" s="131"/>
      <c r="GB9" s="131"/>
      <c r="GC9" s="131"/>
      <c r="GD9" s="131"/>
      <c r="GE9" s="131"/>
      <c r="GF9" s="131"/>
      <c r="GG9" s="131"/>
      <c r="GH9" s="131"/>
      <c r="GI9" s="131"/>
      <c r="GJ9" s="131"/>
      <c r="GK9" s="131"/>
      <c r="GL9" s="131"/>
      <c r="GM9" s="131"/>
      <c r="GN9" s="131"/>
      <c r="GO9" s="131"/>
      <c r="GP9" s="131"/>
      <c r="GQ9" s="131"/>
      <c r="GR9" s="131"/>
    </row>
    <row r="10" spans="1:200" s="11" customFormat="1" x14ac:dyDescent="0.2">
      <c r="A10" s="42">
        <v>1</v>
      </c>
      <c r="B10" s="84">
        <f>'BAR BB| Open rates'!D9*0.75*0.85+35</f>
        <v>5708.75</v>
      </c>
      <c r="C10" s="84">
        <f>'BAR BB| Open rates'!E9*0.75*0.85+35</f>
        <v>5453.75</v>
      </c>
      <c r="D10" s="84">
        <f>'BAR BB| Open rates'!F9*0.75*0.85+35</f>
        <v>5453.75</v>
      </c>
      <c r="E10" s="84">
        <f>'BAR BB| Open rates'!G9*0.75*0.85+35</f>
        <v>5708.75</v>
      </c>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c r="EZ10" s="131"/>
      <c r="FA10" s="131"/>
      <c r="FB10" s="131"/>
      <c r="FC10" s="131"/>
      <c r="FD10" s="131"/>
      <c r="FE10" s="131"/>
      <c r="FF10" s="131"/>
      <c r="FG10" s="131"/>
      <c r="FH10" s="131"/>
      <c r="FI10" s="131"/>
      <c r="FJ10" s="131"/>
      <c r="FK10" s="131"/>
      <c r="FL10" s="131"/>
      <c r="FM10" s="131"/>
      <c r="FN10" s="131"/>
      <c r="FO10" s="131"/>
      <c r="FP10" s="131"/>
      <c r="FQ10" s="131"/>
      <c r="FR10" s="131"/>
      <c r="FS10" s="131"/>
      <c r="FT10" s="131"/>
      <c r="FU10" s="131"/>
      <c r="FV10" s="131"/>
      <c r="FW10" s="131"/>
      <c r="FX10" s="131"/>
      <c r="FY10" s="131"/>
      <c r="FZ10" s="131"/>
      <c r="GA10" s="131"/>
      <c r="GB10" s="131"/>
      <c r="GC10" s="131"/>
      <c r="GD10" s="131"/>
      <c r="GE10" s="131"/>
      <c r="GF10" s="131"/>
      <c r="GG10" s="131"/>
      <c r="GH10" s="131"/>
      <c r="GI10" s="131"/>
      <c r="GJ10" s="131"/>
      <c r="GK10" s="131"/>
      <c r="GL10" s="131"/>
      <c r="GM10" s="131"/>
      <c r="GN10" s="131"/>
      <c r="GO10" s="131"/>
      <c r="GP10" s="131"/>
      <c r="GQ10" s="131"/>
      <c r="GR10" s="131"/>
    </row>
    <row r="11" spans="1:200" s="11" customFormat="1" x14ac:dyDescent="0.2">
      <c r="A11" s="42">
        <v>2</v>
      </c>
      <c r="B11" s="84">
        <f>'BAR BB| Open rates'!D10*0.75*0.85+35</f>
        <v>6537.5</v>
      </c>
      <c r="C11" s="84">
        <f>'BAR BB| Open rates'!E10*0.75*0.85+35</f>
        <v>6282.5</v>
      </c>
      <c r="D11" s="84">
        <f>'BAR BB| Open rates'!F10*0.75*0.85+35</f>
        <v>6282.5</v>
      </c>
      <c r="E11" s="84">
        <f>'BAR BB| Open rates'!G10*0.75*0.85+35</f>
        <v>6537.5</v>
      </c>
      <c r="F11" s="131"/>
      <c r="G11" s="131"/>
      <c r="H11" s="131"/>
      <c r="I11" s="131"/>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c r="FH11" s="131"/>
      <c r="FI11" s="131"/>
      <c r="FJ11" s="131"/>
      <c r="FK11" s="131"/>
      <c r="FL11" s="131"/>
      <c r="FM11" s="131"/>
      <c r="FN11" s="131"/>
      <c r="FO11" s="131"/>
      <c r="FP11" s="131"/>
      <c r="FQ11" s="131"/>
      <c r="FR11" s="131"/>
      <c r="FS11" s="131"/>
      <c r="FT11" s="131"/>
      <c r="FU11" s="131"/>
      <c r="FV11" s="131"/>
      <c r="FW11" s="131"/>
      <c r="FX11" s="131"/>
      <c r="FY11" s="131"/>
      <c r="FZ11" s="131"/>
      <c r="GA11" s="131"/>
      <c r="GB11" s="131"/>
      <c r="GC11" s="131"/>
      <c r="GD11" s="131"/>
      <c r="GE11" s="131"/>
      <c r="GF11" s="131"/>
      <c r="GG11" s="131"/>
      <c r="GH11" s="131"/>
      <c r="GI11" s="131"/>
      <c r="GJ11" s="131"/>
      <c r="GK11" s="131"/>
      <c r="GL11" s="131"/>
      <c r="GM11" s="131"/>
      <c r="GN11" s="131"/>
      <c r="GO11" s="131"/>
      <c r="GP11" s="131"/>
      <c r="GQ11" s="131"/>
      <c r="GR11" s="131"/>
    </row>
    <row r="12" spans="1:200" s="11" customFormat="1" x14ac:dyDescent="0.2">
      <c r="A12" s="33" t="s">
        <v>151</v>
      </c>
      <c r="B12" s="84"/>
      <c r="C12" s="84"/>
      <c r="D12" s="84"/>
      <c r="E12" s="84"/>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c r="FE12" s="131"/>
      <c r="FF12" s="131"/>
      <c r="FG12" s="131"/>
      <c r="FH12" s="131"/>
      <c r="FI12" s="131"/>
      <c r="FJ12" s="131"/>
      <c r="FK12" s="131"/>
      <c r="FL12" s="131"/>
      <c r="FM12" s="131"/>
      <c r="FN12" s="131"/>
      <c r="FO12" s="131"/>
      <c r="FP12" s="131"/>
      <c r="FQ12" s="131"/>
      <c r="FR12" s="131"/>
      <c r="FS12" s="131"/>
      <c r="FT12" s="131"/>
      <c r="FU12" s="131"/>
      <c r="FV12" s="131"/>
      <c r="FW12" s="131"/>
      <c r="FX12" s="131"/>
      <c r="FY12" s="131"/>
      <c r="FZ12" s="131"/>
      <c r="GA12" s="131"/>
      <c r="GB12" s="131"/>
      <c r="GC12" s="131"/>
      <c r="GD12" s="131"/>
      <c r="GE12" s="131"/>
      <c r="GF12" s="131"/>
      <c r="GG12" s="131"/>
      <c r="GH12" s="131"/>
      <c r="GI12" s="131"/>
      <c r="GJ12" s="131"/>
      <c r="GK12" s="131"/>
      <c r="GL12" s="131"/>
      <c r="GM12" s="131"/>
      <c r="GN12" s="131"/>
      <c r="GO12" s="131"/>
      <c r="GP12" s="131"/>
      <c r="GQ12" s="131"/>
      <c r="GR12" s="131"/>
    </row>
    <row r="13" spans="1:200" s="11" customFormat="1" x14ac:dyDescent="0.2">
      <c r="A13" s="42">
        <v>1</v>
      </c>
      <c r="B13" s="84">
        <f>'BAR BB| Open rates'!D12*0.75*0.85+35</f>
        <v>6346.25</v>
      </c>
      <c r="C13" s="84">
        <f>'BAR BB| Open rates'!E12*0.75*0.85+35</f>
        <v>6091.25</v>
      </c>
      <c r="D13" s="84">
        <f>'BAR BB| Open rates'!F12*0.75*0.85+35</f>
        <v>6091.25</v>
      </c>
      <c r="E13" s="84">
        <f>'BAR BB| Open rates'!G12*0.75*0.85+35</f>
        <v>6346.25</v>
      </c>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c r="EZ13" s="131"/>
      <c r="FA13" s="131"/>
      <c r="FB13" s="131"/>
      <c r="FC13" s="131"/>
      <c r="FD13" s="131"/>
      <c r="FE13" s="131"/>
      <c r="FF13" s="131"/>
      <c r="FG13" s="131"/>
      <c r="FH13" s="131"/>
      <c r="FI13" s="131"/>
      <c r="FJ13" s="131"/>
      <c r="FK13" s="131"/>
      <c r="FL13" s="131"/>
      <c r="FM13" s="131"/>
      <c r="FN13" s="131"/>
      <c r="FO13" s="131"/>
      <c r="FP13" s="131"/>
      <c r="FQ13" s="131"/>
      <c r="FR13" s="131"/>
      <c r="FS13" s="131"/>
      <c r="FT13" s="131"/>
      <c r="FU13" s="131"/>
      <c r="FV13" s="131"/>
      <c r="FW13" s="131"/>
      <c r="FX13" s="131"/>
      <c r="FY13" s="131"/>
      <c r="FZ13" s="131"/>
      <c r="GA13" s="131"/>
      <c r="GB13" s="131"/>
      <c r="GC13" s="131"/>
      <c r="GD13" s="131"/>
      <c r="GE13" s="131"/>
      <c r="GF13" s="131"/>
      <c r="GG13" s="131"/>
      <c r="GH13" s="131"/>
      <c r="GI13" s="131"/>
      <c r="GJ13" s="131"/>
      <c r="GK13" s="131"/>
      <c r="GL13" s="131"/>
      <c r="GM13" s="131"/>
      <c r="GN13" s="131"/>
      <c r="GO13" s="131"/>
      <c r="GP13" s="131"/>
      <c r="GQ13" s="131"/>
      <c r="GR13" s="131"/>
    </row>
    <row r="14" spans="1:200" s="11" customFormat="1" x14ac:dyDescent="0.2">
      <c r="A14" s="42">
        <v>2</v>
      </c>
      <c r="B14" s="84">
        <f>'BAR BB| Open rates'!D13*0.75*0.85+35</f>
        <v>7175</v>
      </c>
      <c r="C14" s="84">
        <f>'BAR BB| Open rates'!E13*0.75*0.85+35</f>
        <v>6920</v>
      </c>
      <c r="D14" s="84">
        <f>'BAR BB| Open rates'!F13*0.75*0.85+35</f>
        <v>6920</v>
      </c>
      <c r="E14" s="84">
        <f>'BAR BB| Open rates'!G13*0.75*0.85+35</f>
        <v>7175</v>
      </c>
      <c r="F14" s="131"/>
      <c r="G14" s="131"/>
      <c r="H14" s="131"/>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c r="FH14" s="131"/>
      <c r="FI14" s="131"/>
      <c r="FJ14" s="131"/>
      <c r="FK14" s="131"/>
      <c r="FL14" s="131"/>
      <c r="FM14" s="131"/>
      <c r="FN14" s="131"/>
      <c r="FO14" s="131"/>
      <c r="FP14" s="131"/>
      <c r="FQ14" s="131"/>
      <c r="FR14" s="131"/>
      <c r="FS14" s="131"/>
      <c r="FT14" s="131"/>
      <c r="FU14" s="131"/>
      <c r="FV14" s="131"/>
      <c r="FW14" s="131"/>
      <c r="FX14" s="131"/>
      <c r="FY14" s="131"/>
      <c r="FZ14" s="131"/>
      <c r="GA14" s="131"/>
      <c r="GB14" s="131"/>
      <c r="GC14" s="131"/>
      <c r="GD14" s="131"/>
      <c r="GE14" s="131"/>
      <c r="GF14" s="131"/>
      <c r="GG14" s="131"/>
      <c r="GH14" s="131"/>
      <c r="GI14" s="131"/>
      <c r="GJ14" s="131"/>
      <c r="GK14" s="131"/>
      <c r="GL14" s="131"/>
      <c r="GM14" s="131"/>
      <c r="GN14" s="131"/>
      <c r="GO14" s="131"/>
      <c r="GP14" s="131"/>
      <c r="GQ14" s="131"/>
      <c r="GR14" s="131"/>
    </row>
    <row r="15" spans="1:200" x14ac:dyDescent="0.2">
      <c r="A15" s="123"/>
    </row>
    <row r="16" spans="1:200" x14ac:dyDescent="0.2">
      <c r="A16" s="223"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row>
    <row r="17" spans="1:200" x14ac:dyDescent="0.2">
      <c r="A17" s="223"/>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row>
    <row r="18" spans="1:200" s="11" customFormat="1" ht="12.75" customHeight="1" x14ac:dyDescent="0.2"/>
    <row r="19" spans="1:200" x14ac:dyDescent="0.2">
      <c r="A19" s="156" t="s">
        <v>80</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row>
    <row r="20" spans="1:200" ht="24" x14ac:dyDescent="0.2">
      <c r="A20" s="152" t="s">
        <v>304</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row>
    <row r="21" spans="1:200" ht="24" x14ac:dyDescent="0.2">
      <c r="A21" s="152" t="s">
        <v>303</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row>
    <row r="22" spans="1:200" x14ac:dyDescent="0.2">
      <c r="A22" s="106"/>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row>
    <row r="23" spans="1:200" x14ac:dyDescent="0.2">
      <c r="A23" s="137" t="s">
        <v>58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row>
    <row r="24" spans="1:200" s="155" customFormat="1" ht="35.25" customHeight="1" x14ac:dyDescent="0.2">
      <c r="A24" s="138" t="s">
        <v>163</v>
      </c>
    </row>
    <row r="25" spans="1:200" s="155" customFormat="1" ht="35.25" customHeight="1" x14ac:dyDescent="0.2">
      <c r="A25" s="150" t="s">
        <v>188</v>
      </c>
    </row>
    <row r="26" spans="1:200" s="155" customFormat="1" ht="35.25" customHeight="1" x14ac:dyDescent="0.2">
      <c r="A26" s="138" t="s">
        <v>164</v>
      </c>
    </row>
    <row r="27" spans="1:200" s="155" customFormat="1" ht="13.5" customHeight="1" x14ac:dyDescent="0.2">
      <c r="A27" s="138" t="s">
        <v>165</v>
      </c>
    </row>
    <row r="28" spans="1:200" s="155" customFormat="1" ht="35.25" customHeight="1" x14ac:dyDescent="0.2">
      <c r="A28" s="138" t="s">
        <v>162</v>
      </c>
    </row>
    <row r="29" spans="1:200" x14ac:dyDescent="0.2">
      <c r="A29" s="145" t="s">
        <v>102</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row>
    <row r="30" spans="1:200" x14ac:dyDescent="0.2">
      <c r="A30" s="106"/>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row>
    <row r="31" spans="1:200" x14ac:dyDescent="0.2">
      <c r="A31" s="139" t="s">
        <v>65</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row>
    <row r="32" spans="1:200" x14ac:dyDescent="0.2">
      <c r="A32" s="224" t="s">
        <v>223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row>
    <row r="33" spans="1:200" x14ac:dyDescent="0.2">
      <c r="A33" s="225"/>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row>
    <row r="34" spans="1:200" x14ac:dyDescent="0.2">
      <c r="A34" s="225"/>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row>
    <row r="35" spans="1:200" x14ac:dyDescent="0.2">
      <c r="A35" s="22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row>
    <row r="36" spans="1:200" x14ac:dyDescent="0.2">
      <c r="A36" s="225"/>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row>
    <row r="37" spans="1:200" x14ac:dyDescent="0.2">
      <c r="A37" s="225"/>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row>
    <row r="38" spans="1:200" x14ac:dyDescent="0.2">
      <c r="A38" s="225"/>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row>
    <row r="39" spans="1:200" x14ac:dyDescent="0.2">
      <c r="A39" s="225"/>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row>
    <row r="40" spans="1:200" x14ac:dyDescent="0.2">
      <c r="A40" s="225"/>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row>
    <row r="41" spans="1:200" x14ac:dyDescent="0.2">
      <c r="A41" s="225"/>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row>
    <row r="42" spans="1:200" x14ac:dyDescent="0.2">
      <c r="A42" s="225"/>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row>
    <row r="43" spans="1:200" x14ac:dyDescent="0.2">
      <c r="A43" s="225"/>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row>
    <row r="44" spans="1:200" x14ac:dyDescent="0.2">
      <c r="A44" s="225"/>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x14ac:dyDescent="0.2">
      <c r="A45" s="22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row>
    <row r="46" spans="1:200" ht="21" customHeight="1" x14ac:dyDescent="0.2">
      <c r="A46" s="139"/>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row>
    <row r="47" spans="1:200" ht="21" customHeight="1" x14ac:dyDescent="0.2">
      <c r="A47" s="173" t="s">
        <v>195</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row>
    <row r="48" spans="1:200" ht="21" customHeight="1" x14ac:dyDescent="0.2">
      <c r="A48" s="139"/>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row>
    <row r="49" spans="1:200" ht="21" customHeight="1" x14ac:dyDescent="0.2">
      <c r="A49" s="173" t="s">
        <v>196</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row>
    <row r="50" spans="1:200" x14ac:dyDescent="0.2">
      <c r="A50" s="106"/>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row>
    <row r="51" spans="1:200" x14ac:dyDescent="0.2">
      <c r="A51" s="106"/>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row>
    <row r="52" spans="1:200" x14ac:dyDescent="0.2">
      <c r="A52" s="106"/>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row>
    <row r="53" spans="1:200" x14ac:dyDescent="0.2">
      <c r="A53" s="106"/>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row>
    <row r="54" spans="1:200" x14ac:dyDescent="0.2">
      <c r="A54" s="106"/>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row>
    <row r="55" spans="1:200" x14ac:dyDescent="0.2">
      <c r="A55" s="106"/>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row>
    <row r="56" spans="1:200" x14ac:dyDescent="0.2">
      <c r="A56" s="10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row>
    <row r="57" spans="1:200" x14ac:dyDescent="0.2">
      <c r="A57" s="106"/>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row>
    <row r="58" spans="1:200" x14ac:dyDescent="0.2">
      <c r="A58" s="106"/>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row>
    <row r="59" spans="1:200" x14ac:dyDescent="0.2">
      <c r="A59" s="106"/>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row>
    <row r="60" spans="1:200" x14ac:dyDescent="0.2">
      <c r="A60" s="106"/>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row>
    <row r="61" spans="1:200" x14ac:dyDescent="0.2">
      <c r="A61" s="106"/>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row>
    <row r="62" spans="1:200" x14ac:dyDescent="0.2">
      <c r="A62" s="106"/>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row>
    <row r="63" spans="1:200" x14ac:dyDescent="0.2">
      <c r="A63" s="106"/>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row>
    <row r="64" spans="1:200" x14ac:dyDescent="0.2">
      <c r="A64" s="106"/>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row>
    <row r="65" spans="1:200" x14ac:dyDescent="0.2">
      <c r="A65" s="106"/>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row>
    <row r="66" spans="1:200" x14ac:dyDescent="0.2">
      <c r="A66" s="10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row>
    <row r="67" spans="1:200" x14ac:dyDescent="0.2">
      <c r="A67" s="106"/>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row>
    <row r="68" spans="1:200" x14ac:dyDescent="0.2">
      <c r="A68" s="106"/>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row>
    <row r="69" spans="1:200" x14ac:dyDescent="0.2">
      <c r="A69" s="106"/>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row>
    <row r="70" spans="1:200" x14ac:dyDescent="0.2">
      <c r="A70" s="106"/>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row>
    <row r="71" spans="1:200" x14ac:dyDescent="0.2">
      <c r="A71" s="106"/>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row>
    <row r="72" spans="1:200" x14ac:dyDescent="0.2">
      <c r="A72" s="106"/>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row>
    <row r="73" spans="1:200" x14ac:dyDescent="0.2">
      <c r="A73" s="106"/>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row>
    <row r="74" spans="1:200" x14ac:dyDescent="0.2">
      <c r="A74" s="106"/>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row>
    <row r="75" spans="1:200" x14ac:dyDescent="0.2">
      <c r="A75" s="106"/>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row>
    <row r="76" spans="1:200" x14ac:dyDescent="0.2">
      <c r="A76" s="10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row>
    <row r="77" spans="1:200" x14ac:dyDescent="0.2">
      <c r="A77" s="106"/>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row>
    <row r="78" spans="1:200" x14ac:dyDescent="0.2">
      <c r="A78" s="106"/>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row>
    <row r="79" spans="1:200" x14ac:dyDescent="0.2">
      <c r="A79" s="106"/>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row>
    <row r="80" spans="1:200" x14ac:dyDescent="0.2">
      <c r="A80" s="106"/>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row>
    <row r="81" spans="1:200" x14ac:dyDescent="0.2">
      <c r="A81" s="106"/>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row>
    <row r="82" spans="1:200" x14ac:dyDescent="0.2">
      <c r="A82" s="106"/>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row>
    <row r="83" spans="1:200" x14ac:dyDescent="0.2">
      <c r="A83" s="106"/>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row>
    <row r="84" spans="1:200" x14ac:dyDescent="0.2">
      <c r="A84" s="106"/>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row>
    <row r="85" spans="1:200" x14ac:dyDescent="0.2">
      <c r="A85" s="106"/>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row>
    <row r="86" spans="1:200" x14ac:dyDescent="0.2">
      <c r="A86" s="10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row>
    <row r="87" spans="1:200" x14ac:dyDescent="0.2">
      <c r="A87" s="106"/>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row>
    <row r="88" spans="1:200" x14ac:dyDescent="0.2">
      <c r="A88" s="106"/>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row>
    <row r="89" spans="1:200" x14ac:dyDescent="0.2">
      <c r="A89" s="106"/>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row>
    <row r="90" spans="1:200" x14ac:dyDescent="0.2">
      <c r="A90" s="106"/>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row>
    <row r="91" spans="1:200" x14ac:dyDescent="0.2">
      <c r="A91" s="106"/>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row>
    <row r="92" spans="1:200" x14ac:dyDescent="0.2">
      <c r="A92" s="106"/>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row>
    <row r="93" spans="1:200" x14ac:dyDescent="0.2">
      <c r="A93" s="106"/>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row>
    <row r="94" spans="1:200" x14ac:dyDescent="0.2">
      <c r="A94" s="106"/>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row>
    <row r="95" spans="1:200" x14ac:dyDescent="0.2">
      <c r="A95" s="106"/>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row>
    <row r="96" spans="1:200" x14ac:dyDescent="0.2">
      <c r="A96" s="10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row>
    <row r="97" spans="1:200" x14ac:dyDescent="0.2">
      <c r="A97" s="106"/>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row>
    <row r="98" spans="1:200" x14ac:dyDescent="0.2">
      <c r="A98" s="106"/>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row>
    <row r="99" spans="1:200" x14ac:dyDescent="0.2">
      <c r="A99" s="106"/>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row>
    <row r="100" spans="1:200" x14ac:dyDescent="0.2">
      <c r="A100" s="106"/>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row>
    <row r="101" spans="1:200" x14ac:dyDescent="0.2">
      <c r="A101" s="106"/>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row>
    <row r="102" spans="1:200" x14ac:dyDescent="0.2">
      <c r="A102" s="106"/>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row>
    <row r="103" spans="1:200" x14ac:dyDescent="0.2">
      <c r="A103" s="106"/>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row>
    <row r="104" spans="1:200" x14ac:dyDescent="0.2">
      <c r="A104" s="106"/>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row>
    <row r="105" spans="1:200"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row>
    <row r="106" spans="1:200"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row>
    <row r="107" spans="1:200"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row>
    <row r="108" spans="1:200"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row>
    <row r="109" spans="1:200"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row>
    <row r="110" spans="1:200"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row>
    <row r="111" spans="1:200"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row>
    <row r="112" spans="1:200"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row>
    <row r="113" spans="1:200"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row>
    <row r="114" spans="1:200"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row>
    <row r="115" spans="1:200"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row>
    <row r="116" spans="1:200"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row>
    <row r="117" spans="1:200"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row>
    <row r="118" spans="1:200"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row>
    <row r="119" spans="1:200"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row>
    <row r="120" spans="1:200"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row>
    <row r="121" spans="1:200"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row>
    <row r="122" spans="1:200"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row>
    <row r="123" spans="1:200"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row>
    <row r="124" spans="1:200"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row>
    <row r="125" spans="1:200"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row>
    <row r="126" spans="1:200"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row>
    <row r="127" spans="1:200"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row>
    <row r="128" spans="1:200"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row>
    <row r="129" spans="1:200"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row>
    <row r="130" spans="1:200"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row>
    <row r="131" spans="1:200"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row>
    <row r="132" spans="1:200"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row>
    <row r="133" spans="1:200"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row>
    <row r="134" spans="1:200"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row>
    <row r="135" spans="1:200"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row>
    <row r="136" spans="1:200"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row>
    <row r="137" spans="1:200"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row>
    <row r="138" spans="1:200"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row>
    <row r="139" spans="1:200"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row>
    <row r="140" spans="1:200"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row>
    <row r="141" spans="1:200"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row>
    <row r="142" spans="1:200"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row>
    <row r="143" spans="1:200"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row>
    <row r="144" spans="1:200"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row>
    <row r="145" spans="1:200"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row>
    <row r="146" spans="1:200"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row>
    <row r="147" spans="1:200"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row>
    <row r="148" spans="1:200"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row>
    <row r="149" spans="1:200"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row>
    <row r="150" spans="1:200"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row>
    <row r="151" spans="1:200"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row>
    <row r="152" spans="1:200"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row>
    <row r="153" spans="1:200"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row>
    <row r="154" spans="1:200"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row>
    <row r="155" spans="1:200"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row>
    <row r="156" spans="1:200"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P159"/>
  <sheetViews>
    <sheetView workbookViewId="0">
      <pane xSplit="1" topLeftCell="B1" activePane="topRight" state="frozen"/>
      <selection activeCell="A10" sqref="A10"/>
      <selection pane="topRight" activeCell="A20" sqref="A20:A21"/>
    </sheetView>
  </sheetViews>
  <sheetFormatPr defaultRowHeight="12.75" x14ac:dyDescent="0.2"/>
  <cols>
    <col min="1" max="1" width="43.85546875" style="5" customWidth="1"/>
    <col min="2" max="5" width="9.5703125" customWidth="1"/>
  </cols>
  <sheetData>
    <row r="1" spans="1:5" ht="24" x14ac:dyDescent="0.2">
      <c r="A1" s="47" t="s">
        <v>50</v>
      </c>
    </row>
    <row r="2" spans="1:5" ht="25.5" customHeight="1" x14ac:dyDescent="0.2">
      <c r="A2" s="132" t="s">
        <v>197</v>
      </c>
    </row>
    <row r="3" spans="1:5" x14ac:dyDescent="0.2">
      <c r="A3" s="132" t="s">
        <v>185</v>
      </c>
    </row>
    <row r="4" spans="1:5" ht="21.75" customHeight="1" x14ac:dyDescent="0.2">
      <c r="A4" s="74" t="s">
        <v>52</v>
      </c>
      <c r="B4" s="73">
        <f>'Stay&amp;Get 4=3 | FIT20+35 мант '!B4</f>
        <v>45599</v>
      </c>
      <c r="C4" s="73">
        <f>'Stay&amp;Get 4=3 | FIT20+35 мант '!C4</f>
        <v>45600</v>
      </c>
      <c r="D4" s="73">
        <f>'Stay&amp;Get 4=3 | FIT20+35 мант '!D4</f>
        <v>45601</v>
      </c>
      <c r="E4" s="73">
        <f>'Stay&amp;Get 4=3 | FIT20+35 мант '!E4</f>
        <v>45604</v>
      </c>
    </row>
    <row r="5" spans="1:5" ht="21.75" customHeight="1" x14ac:dyDescent="0.2">
      <c r="A5" s="74"/>
      <c r="B5" s="73">
        <f>'Stay&amp;Get 4=3 | FIT20+35 мант '!B5</f>
        <v>45599</v>
      </c>
      <c r="C5" s="73">
        <f>'Stay&amp;Get 4=3 | FIT20+35 мант '!C5</f>
        <v>45600</v>
      </c>
      <c r="D5" s="73">
        <f>'Stay&amp;Get 4=3 | FIT20+35 мант '!D5</f>
        <v>45603</v>
      </c>
      <c r="E5" s="73">
        <f>'Stay&amp;Get 4=3 | FIT20+35 мант '!E5</f>
        <v>45605</v>
      </c>
    </row>
    <row r="6" spans="1:5" s="11" customFormat="1" x14ac:dyDescent="0.2">
      <c r="A6" s="33" t="s">
        <v>53</v>
      </c>
      <c r="B6" s="136"/>
      <c r="C6" s="136"/>
      <c r="D6" s="136"/>
      <c r="E6" s="136"/>
    </row>
    <row r="7" spans="1:5" s="11" customFormat="1" x14ac:dyDescent="0.2">
      <c r="A7" s="42">
        <v>1</v>
      </c>
      <c r="B7" s="84">
        <f>'BAR BB| Open rates'!D6*0.75*0.9</f>
        <v>4657.5</v>
      </c>
      <c r="C7" s="84">
        <f>'BAR BB| Open rates'!E6*0.75*0.9</f>
        <v>4387.5</v>
      </c>
      <c r="D7" s="84">
        <f>'BAR BB| Open rates'!F6*0.75*0.9</f>
        <v>4387.5</v>
      </c>
      <c r="E7" s="84">
        <f>'BAR BB| Open rates'!G6*0.75*0.9</f>
        <v>4657.5</v>
      </c>
    </row>
    <row r="8" spans="1:5" s="11" customFormat="1" x14ac:dyDescent="0.2">
      <c r="A8" s="42">
        <v>2</v>
      </c>
      <c r="B8" s="84">
        <f>'BAR BB| Open rates'!D7*0.75*0.9</f>
        <v>5535</v>
      </c>
      <c r="C8" s="84">
        <f>'BAR BB| Open rates'!E7*0.75*0.9</f>
        <v>5265</v>
      </c>
      <c r="D8" s="84">
        <f>'BAR BB| Open rates'!F7*0.75*0.9</f>
        <v>5265</v>
      </c>
      <c r="E8" s="84">
        <f>'BAR BB| Open rates'!G7*0.75*0.9</f>
        <v>5535</v>
      </c>
    </row>
    <row r="9" spans="1:5" s="11" customFormat="1" x14ac:dyDescent="0.2">
      <c r="A9" s="33" t="s">
        <v>54</v>
      </c>
      <c r="B9" s="84"/>
      <c r="C9" s="84"/>
      <c r="D9" s="84"/>
      <c r="E9" s="84"/>
    </row>
    <row r="10" spans="1:5" s="11" customFormat="1" x14ac:dyDescent="0.2">
      <c r="A10" s="42">
        <v>1</v>
      </c>
      <c r="B10" s="84">
        <f>'BAR BB| Open rates'!D9*0.75*0.9</f>
        <v>6007.5</v>
      </c>
      <c r="C10" s="84">
        <f>'BAR BB| Open rates'!E9*0.75*0.9</f>
        <v>5737.5</v>
      </c>
      <c r="D10" s="84">
        <f>'BAR BB| Open rates'!F9*0.75*0.9</f>
        <v>5737.5</v>
      </c>
      <c r="E10" s="84">
        <f>'BAR BB| Open rates'!G9*0.75*0.9</f>
        <v>6007.5</v>
      </c>
    </row>
    <row r="11" spans="1:5" s="11" customFormat="1" x14ac:dyDescent="0.2">
      <c r="A11" s="42">
        <v>2</v>
      </c>
      <c r="B11" s="84">
        <f>'BAR BB| Open rates'!D10*0.75*0.9</f>
        <v>6885</v>
      </c>
      <c r="C11" s="84">
        <f>'BAR BB| Open rates'!E10*0.75*0.9</f>
        <v>6615</v>
      </c>
      <c r="D11" s="84">
        <f>'BAR BB| Open rates'!F10*0.75*0.9</f>
        <v>6615</v>
      </c>
      <c r="E11" s="84">
        <f>'BAR BB| Open rates'!G10*0.75*0.9</f>
        <v>6885</v>
      </c>
    </row>
    <row r="12" spans="1:5" s="11" customFormat="1" x14ac:dyDescent="0.2">
      <c r="A12" s="33" t="s">
        <v>151</v>
      </c>
      <c r="B12" s="84"/>
      <c r="C12" s="84"/>
      <c r="D12" s="84"/>
      <c r="E12" s="84"/>
    </row>
    <row r="13" spans="1:5" s="11" customFormat="1" x14ac:dyDescent="0.2">
      <c r="A13" s="42">
        <v>1</v>
      </c>
      <c r="B13" s="84">
        <f>'BAR BB| Open rates'!D12*0.75*0.9</f>
        <v>6682.5</v>
      </c>
      <c r="C13" s="84">
        <f>'BAR BB| Open rates'!E12*0.75*0.9</f>
        <v>6412.5</v>
      </c>
      <c r="D13" s="84">
        <f>'BAR BB| Open rates'!F12*0.75*0.9</f>
        <v>6412.5</v>
      </c>
      <c r="E13" s="84">
        <f>'BAR BB| Open rates'!G12*0.75*0.9</f>
        <v>6682.5</v>
      </c>
    </row>
    <row r="14" spans="1:5" s="11" customFormat="1" x14ac:dyDescent="0.2">
      <c r="A14" s="42">
        <v>2</v>
      </c>
      <c r="B14" s="84">
        <f>'BAR BB| Open rates'!D13*0.75*0.9</f>
        <v>7560</v>
      </c>
      <c r="C14" s="84">
        <f>'BAR BB| Open rates'!E13*0.75*0.9</f>
        <v>7290</v>
      </c>
      <c r="D14" s="84">
        <f>'BAR BB| Open rates'!F13*0.75*0.9</f>
        <v>7290</v>
      </c>
      <c r="E14" s="84">
        <f>'BAR BB| Open rates'!G13*0.75*0.9</f>
        <v>7560</v>
      </c>
    </row>
    <row r="15" spans="1:5" x14ac:dyDescent="0.2">
      <c r="A15" s="123"/>
    </row>
    <row r="16" spans="1:5" x14ac:dyDescent="0.2">
      <c r="A16" s="223" t="s">
        <v>157</v>
      </c>
    </row>
    <row r="17" spans="1:1" x14ac:dyDescent="0.2">
      <c r="A17" s="223"/>
    </row>
    <row r="18" spans="1:1" s="11" customFormat="1" ht="12.75" customHeight="1" x14ac:dyDescent="0.2"/>
    <row r="19" spans="1:1" x14ac:dyDescent="0.2">
      <c r="A19" s="156" t="s">
        <v>80</v>
      </c>
    </row>
    <row r="20" spans="1:1" ht="24" x14ac:dyDescent="0.2">
      <c r="A20" s="152" t="s">
        <v>304</v>
      </c>
    </row>
    <row r="21" spans="1:1" ht="24" x14ac:dyDescent="0.2">
      <c r="A21" s="152" t="s">
        <v>303</v>
      </c>
    </row>
    <row r="22" spans="1:1" x14ac:dyDescent="0.2">
      <c r="A22" s="106"/>
    </row>
    <row r="23" spans="1:1" x14ac:dyDescent="0.2">
      <c r="A23" s="137" t="s">
        <v>58</v>
      </c>
    </row>
    <row r="24" spans="1:1" s="155" customFormat="1" ht="35.25" customHeight="1" x14ac:dyDescent="0.2">
      <c r="A24" s="138" t="s">
        <v>163</v>
      </c>
    </row>
    <row r="25" spans="1:1" s="155" customFormat="1" ht="35.25" customHeight="1" x14ac:dyDescent="0.2">
      <c r="A25" s="150" t="s">
        <v>188</v>
      </c>
    </row>
    <row r="26" spans="1:1" s="155" customFormat="1" ht="35.25" customHeight="1" x14ac:dyDescent="0.2">
      <c r="A26" s="138" t="s">
        <v>164</v>
      </c>
    </row>
    <row r="27" spans="1:1" s="155" customFormat="1" ht="13.5" customHeight="1" x14ac:dyDescent="0.2">
      <c r="A27" s="138" t="s">
        <v>165</v>
      </c>
    </row>
    <row r="28" spans="1:1" s="155" customFormat="1" ht="35.25" customHeight="1" x14ac:dyDescent="0.2">
      <c r="A28" s="138" t="s">
        <v>162</v>
      </c>
    </row>
    <row r="29" spans="1:1" x14ac:dyDescent="0.2">
      <c r="A29" s="145" t="s">
        <v>102</v>
      </c>
    </row>
    <row r="30" spans="1:1" x14ac:dyDescent="0.2">
      <c r="A30" s="106"/>
    </row>
    <row r="31" spans="1:1" x14ac:dyDescent="0.2">
      <c r="A31" s="139" t="s">
        <v>65</v>
      </c>
    </row>
    <row r="32" spans="1:1" x14ac:dyDescent="0.2">
      <c r="A32" s="224" t="s">
        <v>223</v>
      </c>
    </row>
    <row r="33" spans="1:1" x14ac:dyDescent="0.2">
      <c r="A33" s="225"/>
    </row>
    <row r="34" spans="1:1" x14ac:dyDescent="0.2">
      <c r="A34" s="225"/>
    </row>
    <row r="35" spans="1:1" x14ac:dyDescent="0.2">
      <c r="A35" s="225"/>
    </row>
    <row r="36" spans="1:1" x14ac:dyDescent="0.2">
      <c r="A36" s="225"/>
    </row>
    <row r="37" spans="1:1" x14ac:dyDescent="0.2">
      <c r="A37" s="225"/>
    </row>
    <row r="38" spans="1:1" x14ac:dyDescent="0.2">
      <c r="A38" s="225"/>
    </row>
    <row r="39" spans="1:1" x14ac:dyDescent="0.2">
      <c r="A39" s="225"/>
    </row>
    <row r="40" spans="1:1" x14ac:dyDescent="0.2">
      <c r="A40" s="225"/>
    </row>
    <row r="41" spans="1:1" x14ac:dyDescent="0.2">
      <c r="A41" s="225"/>
    </row>
    <row r="42" spans="1:1" x14ac:dyDescent="0.2">
      <c r="A42" s="225"/>
    </row>
    <row r="43" spans="1:1" x14ac:dyDescent="0.2">
      <c r="A43" s="225"/>
    </row>
    <row r="44" spans="1:1" x14ac:dyDescent="0.2">
      <c r="A44" s="225"/>
    </row>
    <row r="45" spans="1:1" x14ac:dyDescent="0.2">
      <c r="A45" s="225"/>
    </row>
    <row r="46" spans="1:1" ht="21" customHeight="1" x14ac:dyDescent="0.2">
      <c r="A46" s="139"/>
    </row>
    <row r="47" spans="1:1" ht="21" customHeight="1" x14ac:dyDescent="0.2">
      <c r="A47" s="173" t="s">
        <v>195</v>
      </c>
    </row>
    <row r="48" spans="1:1" ht="21" customHeight="1" x14ac:dyDescent="0.2">
      <c r="A48" s="139"/>
    </row>
    <row r="49" spans="1:1" ht="21" customHeight="1" x14ac:dyDescent="0.2">
      <c r="A49" s="173" t="s">
        <v>196</v>
      </c>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98" x14ac:dyDescent="0.2">
      <c r="A81" s="106"/>
    </row>
    <row r="82" spans="1:198" x14ac:dyDescent="0.2">
      <c r="A82" s="106"/>
    </row>
    <row r="83" spans="1:198" x14ac:dyDescent="0.2">
      <c r="A83" s="106"/>
    </row>
    <row r="84" spans="1:198" x14ac:dyDescent="0.2">
      <c r="A84" s="106"/>
    </row>
    <row r="85" spans="1:198" x14ac:dyDescent="0.2">
      <c r="A85" s="106"/>
    </row>
    <row r="86" spans="1:198" x14ac:dyDescent="0.2">
      <c r="A86" s="106"/>
    </row>
    <row r="87" spans="1:198" x14ac:dyDescent="0.2">
      <c r="B87" s="106"/>
      <c r="C87" s="106"/>
      <c r="D87" s="106"/>
      <c r="E87" s="106"/>
      <c r="F87" s="106"/>
      <c r="G87" s="106"/>
      <c r="H87" s="106"/>
      <c r="I87" s="106"/>
      <c r="J87" s="106"/>
      <c r="K87" s="106"/>
      <c r="L87" s="106"/>
      <c r="M87" s="106"/>
      <c r="N87" s="106"/>
      <c r="O87" s="106"/>
      <c r="P87" s="106"/>
      <c r="Q87" s="106"/>
      <c r="R87" s="106"/>
      <c r="S87" s="106"/>
      <c r="T87" s="106"/>
      <c r="U87" s="106"/>
      <c r="V87" s="106"/>
      <c r="W87" s="106"/>
      <c r="X87" s="106"/>
      <c r="Y87" s="106"/>
      <c r="Z87" s="106"/>
      <c r="AA87" s="106"/>
      <c r="AB87" s="106"/>
      <c r="AC87" s="106"/>
      <c r="AD87" s="106"/>
      <c r="AE87" s="106"/>
      <c r="AF87" s="106"/>
      <c r="AG87" s="106"/>
      <c r="AH87" s="106"/>
      <c r="AI87" s="106"/>
      <c r="AJ87" s="106"/>
      <c r="AK87" s="106"/>
      <c r="AL87" s="106"/>
      <c r="AM87" s="106"/>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6"/>
      <c r="BJ87" s="106"/>
      <c r="BK87" s="106"/>
      <c r="BL87" s="106"/>
      <c r="BM87" s="106"/>
      <c r="BN87" s="106"/>
      <c r="BO87" s="106"/>
      <c r="BP87" s="106"/>
      <c r="BQ87" s="106"/>
      <c r="BR87" s="106"/>
      <c r="BS87" s="106"/>
      <c r="BT87" s="106"/>
      <c r="BU87" s="106"/>
      <c r="BV87" s="106"/>
      <c r="BW87" s="106"/>
      <c r="BX87" s="106"/>
      <c r="BY87" s="106"/>
      <c r="BZ87" s="106"/>
      <c r="CA87" s="106"/>
      <c r="CB87" s="106"/>
      <c r="CC87" s="106"/>
      <c r="CD87" s="106"/>
      <c r="CE87" s="106"/>
      <c r="CF87" s="106"/>
      <c r="CG87" s="106"/>
      <c r="CH87" s="106"/>
      <c r="CI87" s="106"/>
      <c r="CJ87" s="106"/>
      <c r="CK87" s="106"/>
      <c r="CL87" s="106"/>
      <c r="CM87" s="106"/>
      <c r="CN87" s="106"/>
      <c r="CO87" s="106"/>
      <c r="CP87" s="106"/>
      <c r="CQ87" s="106"/>
      <c r="CR87" s="106"/>
      <c r="CS87" s="106"/>
      <c r="CT87" s="106"/>
      <c r="CU87" s="106"/>
      <c r="CV87" s="106"/>
      <c r="CW87" s="106"/>
      <c r="CX87" s="106"/>
      <c r="CY87" s="106"/>
      <c r="CZ87" s="106"/>
      <c r="DA87" s="106"/>
      <c r="DB87" s="106"/>
      <c r="DC87" s="106"/>
      <c r="DD87" s="106"/>
      <c r="DE87" s="106"/>
      <c r="DF87" s="106"/>
      <c r="DG87" s="106"/>
      <c r="DH87" s="106"/>
      <c r="DI87" s="106"/>
      <c r="DJ87" s="106"/>
      <c r="DK87" s="106"/>
      <c r="DL87" s="106"/>
      <c r="DM87" s="106"/>
      <c r="DN87" s="106"/>
      <c r="DO87" s="106"/>
      <c r="DP87" s="106"/>
      <c r="DQ87" s="106"/>
      <c r="DR87" s="106"/>
      <c r="DS87" s="106"/>
      <c r="DT87" s="106"/>
      <c r="DU87" s="106"/>
      <c r="DV87" s="106"/>
      <c r="DW87" s="106"/>
      <c r="DX87" s="106"/>
      <c r="DY87" s="106"/>
      <c r="DZ87" s="106"/>
      <c r="EA87" s="106"/>
      <c r="EB87" s="106"/>
      <c r="EC87" s="106"/>
      <c r="ED87" s="106"/>
      <c r="EE87" s="106"/>
      <c r="EF87" s="106"/>
      <c r="EG87" s="106"/>
      <c r="EH87" s="106"/>
      <c r="EI87" s="106"/>
      <c r="EJ87" s="106"/>
      <c r="EK87" s="106"/>
      <c r="EL87" s="106"/>
      <c r="EM87" s="106"/>
      <c r="EN87" s="106"/>
      <c r="EO87" s="106"/>
      <c r="EP87" s="106"/>
      <c r="EQ87" s="106"/>
      <c r="ER87" s="106"/>
      <c r="ES87" s="106"/>
      <c r="ET87" s="106"/>
      <c r="EU87" s="106"/>
      <c r="EV87" s="106"/>
      <c r="EW87" s="106"/>
      <c r="EX87" s="106"/>
      <c r="EY87" s="106"/>
      <c r="EZ87" s="106"/>
      <c r="FA87" s="106"/>
      <c r="FB87" s="106"/>
      <c r="FC87" s="106"/>
      <c r="FD87" s="106"/>
      <c r="FE87" s="106"/>
      <c r="FF87" s="106"/>
      <c r="FG87" s="106"/>
      <c r="FH87" s="106"/>
      <c r="FI87" s="106"/>
      <c r="FJ87" s="106"/>
      <c r="FK87" s="106"/>
      <c r="FL87" s="106"/>
      <c r="FM87" s="106"/>
      <c r="FN87" s="106"/>
      <c r="FO87" s="106"/>
      <c r="FP87" s="106"/>
      <c r="FQ87" s="106"/>
      <c r="FR87" s="106"/>
      <c r="FS87" s="106"/>
      <c r="FT87" s="106"/>
      <c r="FU87" s="106"/>
      <c r="FV87" s="106"/>
      <c r="FW87" s="106"/>
      <c r="FX87" s="106"/>
      <c r="FY87" s="106"/>
      <c r="FZ87" s="106"/>
      <c r="GA87" s="106"/>
      <c r="GB87" s="106"/>
      <c r="GC87" s="106"/>
      <c r="GD87" s="106"/>
      <c r="GE87" s="106"/>
      <c r="GF87" s="106"/>
      <c r="GG87" s="106"/>
      <c r="GH87" s="106"/>
      <c r="GI87" s="106"/>
      <c r="GJ87" s="106"/>
      <c r="GK87" s="106"/>
      <c r="GL87" s="106"/>
      <c r="GM87" s="106"/>
      <c r="GN87" s="106"/>
      <c r="GO87" s="106"/>
      <c r="GP87" s="106"/>
    </row>
    <row r="88" spans="1:198" x14ac:dyDescent="0.2">
      <c r="B88" s="106"/>
      <c r="C88" s="106"/>
      <c r="D88" s="106"/>
      <c r="E88" s="106"/>
      <c r="F88" s="106"/>
      <c r="G88" s="106"/>
      <c r="H88" s="106"/>
      <c r="I88" s="106"/>
      <c r="J88" s="106"/>
      <c r="K88" s="106"/>
      <c r="L88" s="106"/>
      <c r="M88" s="106"/>
      <c r="N88" s="106"/>
      <c r="O88" s="106"/>
      <c r="P88" s="106"/>
      <c r="Q88" s="106"/>
      <c r="R88" s="106"/>
      <c r="S88" s="106"/>
      <c r="T88" s="106"/>
      <c r="U88" s="106"/>
      <c r="V88" s="106"/>
      <c r="W88" s="106"/>
      <c r="X88" s="106"/>
      <c r="Y88" s="106"/>
      <c r="Z88" s="106"/>
      <c r="AA88" s="106"/>
      <c r="AB88" s="106"/>
      <c r="AC88" s="106"/>
      <c r="AD88" s="106"/>
      <c r="AE88" s="106"/>
      <c r="AF88" s="106"/>
      <c r="AG88" s="106"/>
      <c r="AH88" s="106"/>
      <c r="AI88" s="106"/>
      <c r="AJ88" s="106"/>
      <c r="AK88" s="106"/>
      <c r="AL88" s="106"/>
      <c r="AM88" s="106"/>
      <c r="AN88" s="106"/>
      <c r="AO88" s="106"/>
      <c r="AP88" s="106"/>
      <c r="AQ88" s="106"/>
      <c r="AR88" s="106"/>
      <c r="AS88" s="106"/>
      <c r="AT88" s="106"/>
      <c r="AU88" s="106"/>
      <c r="AV88" s="106"/>
      <c r="AW88" s="106"/>
      <c r="AX88" s="106"/>
      <c r="AY88" s="106"/>
      <c r="AZ88" s="106"/>
      <c r="BA88" s="106"/>
      <c r="BB88" s="106"/>
      <c r="BC88" s="106"/>
      <c r="BD88" s="106"/>
      <c r="BE88" s="106"/>
      <c r="BF88" s="106"/>
      <c r="BG88" s="106"/>
      <c r="BH88" s="106"/>
      <c r="BI88" s="106"/>
      <c r="BJ88" s="106"/>
      <c r="BK88" s="106"/>
      <c r="BL88" s="106"/>
      <c r="BM88" s="106"/>
      <c r="BN88" s="106"/>
      <c r="BO88" s="106"/>
      <c r="BP88" s="106"/>
      <c r="BQ88" s="106"/>
      <c r="BR88" s="106"/>
      <c r="BS88" s="106"/>
      <c r="BT88" s="106"/>
      <c r="BU88" s="106"/>
      <c r="BV88" s="106"/>
      <c r="BW88" s="106"/>
      <c r="BX88" s="106"/>
      <c r="BY88" s="106"/>
      <c r="BZ88" s="106"/>
      <c r="CA88" s="106"/>
      <c r="CB88" s="106"/>
      <c r="CC88" s="106"/>
      <c r="CD88" s="106"/>
      <c r="CE88" s="106"/>
      <c r="CF88" s="106"/>
      <c r="CG88" s="106"/>
      <c r="CH88" s="106"/>
      <c r="CI88" s="106"/>
      <c r="CJ88" s="106"/>
      <c r="CK88" s="106"/>
      <c r="CL88" s="106"/>
      <c r="CM88" s="106"/>
      <c r="CN88" s="106"/>
      <c r="CO88" s="106"/>
      <c r="CP88" s="106"/>
      <c r="CQ88" s="106"/>
      <c r="CR88" s="106"/>
      <c r="CS88" s="106"/>
      <c r="CT88" s="106"/>
      <c r="CU88" s="106"/>
      <c r="CV88" s="106"/>
      <c r="CW88" s="106"/>
      <c r="CX88" s="106"/>
      <c r="CY88" s="106"/>
      <c r="CZ88" s="106"/>
      <c r="DA88" s="106"/>
      <c r="DB88" s="106"/>
      <c r="DC88" s="106"/>
      <c r="DD88" s="106"/>
      <c r="DE88" s="106"/>
      <c r="DF88" s="106"/>
      <c r="DG88" s="106"/>
      <c r="DH88" s="106"/>
      <c r="DI88" s="106"/>
      <c r="DJ88" s="106"/>
      <c r="DK88" s="106"/>
      <c r="DL88" s="106"/>
      <c r="DM88" s="106"/>
      <c r="DN88" s="106"/>
      <c r="DO88" s="106"/>
      <c r="DP88" s="106"/>
      <c r="DQ88" s="106"/>
      <c r="DR88" s="106"/>
      <c r="DS88" s="106"/>
      <c r="DT88" s="106"/>
      <c r="DU88" s="106"/>
      <c r="DV88" s="106"/>
      <c r="DW88" s="106"/>
      <c r="DX88" s="106"/>
      <c r="DY88" s="106"/>
      <c r="DZ88" s="106"/>
      <c r="EA88" s="106"/>
      <c r="EB88" s="106"/>
      <c r="EC88" s="106"/>
      <c r="ED88" s="106"/>
      <c r="EE88" s="106"/>
      <c r="EF88" s="106"/>
      <c r="EG88" s="106"/>
      <c r="EH88" s="106"/>
      <c r="EI88" s="106"/>
      <c r="EJ88" s="106"/>
      <c r="EK88" s="106"/>
      <c r="EL88" s="106"/>
      <c r="EM88" s="106"/>
      <c r="EN88" s="106"/>
      <c r="EO88" s="106"/>
      <c r="EP88" s="106"/>
      <c r="EQ88" s="106"/>
      <c r="ER88" s="106"/>
      <c r="ES88" s="106"/>
      <c r="ET88" s="106"/>
      <c r="EU88" s="106"/>
      <c r="EV88" s="106"/>
      <c r="EW88" s="106"/>
      <c r="EX88" s="106"/>
      <c r="EY88" s="106"/>
      <c r="EZ88" s="106"/>
      <c r="FA88" s="106"/>
      <c r="FB88" s="106"/>
      <c r="FC88" s="106"/>
      <c r="FD88" s="106"/>
      <c r="FE88" s="106"/>
      <c r="FF88" s="106"/>
      <c r="FG88" s="106"/>
      <c r="FH88" s="106"/>
      <c r="FI88" s="106"/>
      <c r="FJ88" s="106"/>
      <c r="FK88" s="106"/>
      <c r="FL88" s="106"/>
      <c r="FM88" s="106"/>
      <c r="FN88" s="106"/>
      <c r="FO88" s="106"/>
      <c r="FP88" s="106"/>
      <c r="FQ88" s="106"/>
      <c r="FR88" s="106"/>
      <c r="FS88" s="106"/>
      <c r="FT88" s="106"/>
      <c r="FU88" s="106"/>
      <c r="FV88" s="106"/>
      <c r="FW88" s="106"/>
      <c r="FX88" s="106"/>
      <c r="FY88" s="106"/>
      <c r="FZ88" s="106"/>
      <c r="GA88" s="106"/>
      <c r="GB88" s="106"/>
      <c r="GC88" s="106"/>
      <c r="GD88" s="106"/>
      <c r="GE88" s="106"/>
      <c r="GF88" s="106"/>
      <c r="GG88" s="106"/>
      <c r="GH88" s="106"/>
      <c r="GI88" s="106"/>
      <c r="GJ88" s="106"/>
      <c r="GK88" s="106"/>
      <c r="GL88" s="106"/>
      <c r="GM88" s="106"/>
      <c r="GN88" s="106"/>
      <c r="GO88" s="106"/>
      <c r="GP88" s="106"/>
    </row>
    <row r="89" spans="1:198" x14ac:dyDescent="0.2">
      <c r="B89" s="106"/>
      <c r="C89" s="106"/>
      <c r="D89" s="106"/>
      <c r="E89" s="106"/>
      <c r="F89" s="106"/>
      <c r="G89" s="106"/>
      <c r="H89" s="106"/>
      <c r="I89" s="106"/>
      <c r="J89" s="106"/>
      <c r="K89" s="106"/>
      <c r="L89" s="106"/>
      <c r="M89" s="106"/>
      <c r="N89" s="106"/>
      <c r="O89" s="106"/>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6"/>
      <c r="BJ89" s="106"/>
      <c r="BK89" s="106"/>
      <c r="BL89" s="106"/>
      <c r="BM89" s="106"/>
      <c r="BN89" s="106"/>
      <c r="BO89" s="106"/>
      <c r="BP89" s="106"/>
      <c r="BQ89" s="106"/>
      <c r="BR89" s="106"/>
      <c r="BS89" s="106"/>
      <c r="BT89" s="106"/>
      <c r="BU89" s="106"/>
      <c r="BV89" s="106"/>
      <c r="BW89" s="106"/>
      <c r="BX89" s="106"/>
      <c r="BY89" s="106"/>
      <c r="BZ89" s="106"/>
      <c r="CA89" s="106"/>
      <c r="CB89" s="106"/>
      <c r="CC89" s="106"/>
      <c r="CD89" s="106"/>
      <c r="CE89" s="106"/>
      <c r="CF89" s="106"/>
      <c r="CG89" s="106"/>
      <c r="CH89" s="106"/>
      <c r="CI89" s="106"/>
      <c r="CJ89" s="106"/>
      <c r="CK89" s="106"/>
      <c r="CL89" s="106"/>
      <c r="CM89" s="106"/>
      <c r="CN89" s="106"/>
      <c r="CO89" s="106"/>
      <c r="CP89" s="106"/>
      <c r="CQ89" s="106"/>
      <c r="CR89" s="106"/>
      <c r="CS89" s="106"/>
      <c r="CT89" s="106"/>
      <c r="CU89" s="106"/>
      <c r="CV89" s="106"/>
      <c r="CW89" s="106"/>
      <c r="CX89" s="106"/>
      <c r="CY89" s="106"/>
      <c r="CZ89" s="106"/>
      <c r="DA89" s="106"/>
      <c r="DB89" s="106"/>
      <c r="DC89" s="106"/>
      <c r="DD89" s="106"/>
      <c r="DE89" s="106"/>
      <c r="DF89" s="106"/>
      <c r="DG89" s="106"/>
      <c r="DH89" s="106"/>
      <c r="DI89" s="106"/>
      <c r="DJ89" s="106"/>
      <c r="DK89" s="106"/>
      <c r="DL89" s="106"/>
      <c r="DM89" s="106"/>
      <c r="DN89" s="106"/>
      <c r="DO89" s="106"/>
      <c r="DP89" s="106"/>
      <c r="DQ89" s="106"/>
      <c r="DR89" s="106"/>
      <c r="DS89" s="106"/>
      <c r="DT89" s="106"/>
      <c r="DU89" s="106"/>
      <c r="DV89" s="106"/>
      <c r="DW89" s="106"/>
      <c r="DX89" s="106"/>
      <c r="DY89" s="106"/>
      <c r="DZ89" s="106"/>
      <c r="EA89" s="106"/>
      <c r="EB89" s="106"/>
      <c r="EC89" s="106"/>
      <c r="ED89" s="106"/>
      <c r="EE89" s="106"/>
      <c r="EF89" s="106"/>
      <c r="EG89" s="106"/>
      <c r="EH89" s="106"/>
      <c r="EI89" s="106"/>
      <c r="EJ89" s="106"/>
      <c r="EK89" s="106"/>
      <c r="EL89" s="106"/>
      <c r="EM89" s="106"/>
      <c r="EN89" s="106"/>
      <c r="EO89" s="106"/>
      <c r="EP89" s="106"/>
      <c r="EQ89" s="106"/>
      <c r="ER89" s="106"/>
      <c r="ES89" s="106"/>
      <c r="ET89" s="106"/>
      <c r="EU89" s="106"/>
      <c r="EV89" s="106"/>
      <c r="EW89" s="106"/>
      <c r="EX89" s="106"/>
      <c r="EY89" s="106"/>
      <c r="EZ89" s="106"/>
      <c r="FA89" s="106"/>
      <c r="FB89" s="106"/>
      <c r="FC89" s="106"/>
      <c r="FD89" s="106"/>
      <c r="FE89" s="106"/>
      <c r="FF89" s="106"/>
      <c r="FG89" s="106"/>
      <c r="FH89" s="106"/>
      <c r="FI89" s="106"/>
      <c r="FJ89" s="106"/>
      <c r="FK89" s="106"/>
      <c r="FL89" s="106"/>
      <c r="FM89" s="106"/>
      <c r="FN89" s="106"/>
      <c r="FO89" s="106"/>
      <c r="FP89" s="106"/>
      <c r="FQ89" s="106"/>
      <c r="FR89" s="106"/>
      <c r="FS89" s="106"/>
      <c r="FT89" s="106"/>
      <c r="FU89" s="106"/>
      <c r="FV89" s="106"/>
      <c r="FW89" s="106"/>
      <c r="FX89" s="106"/>
      <c r="FY89" s="106"/>
      <c r="FZ89" s="106"/>
      <c r="GA89" s="106"/>
      <c r="GB89" s="106"/>
      <c r="GC89" s="106"/>
      <c r="GD89" s="106"/>
      <c r="GE89" s="106"/>
      <c r="GF89" s="106"/>
      <c r="GG89" s="106"/>
      <c r="GH89" s="106"/>
      <c r="GI89" s="106"/>
      <c r="GJ89" s="106"/>
      <c r="GK89" s="106"/>
      <c r="GL89" s="106"/>
      <c r="GM89" s="106"/>
      <c r="GN89" s="106"/>
      <c r="GO89" s="106"/>
      <c r="GP89" s="106"/>
    </row>
    <row r="90" spans="1:198" x14ac:dyDescent="0.2">
      <c r="B90" s="106"/>
      <c r="C90" s="106"/>
      <c r="D90" s="106"/>
      <c r="E90" s="106"/>
      <c r="F90" s="106"/>
      <c r="G90" s="106"/>
      <c r="H90" s="106"/>
      <c r="I90" s="106"/>
      <c r="J90" s="106"/>
      <c r="K90" s="106"/>
      <c r="L90" s="106"/>
      <c r="M90" s="106"/>
      <c r="N90" s="106"/>
      <c r="O90" s="106"/>
      <c r="P90" s="106"/>
      <c r="Q90" s="106"/>
      <c r="R90" s="106"/>
      <c r="S90" s="106"/>
      <c r="T90" s="106"/>
      <c r="U90" s="106"/>
      <c r="V90" s="106"/>
      <c r="W90" s="106"/>
      <c r="X90" s="106"/>
      <c r="Y90" s="106"/>
      <c r="Z90" s="106"/>
      <c r="AA90" s="106"/>
      <c r="AB90" s="106"/>
      <c r="AC90" s="106"/>
      <c r="AD90" s="106"/>
      <c r="AE90" s="106"/>
      <c r="AF90" s="106"/>
      <c r="AG90" s="106"/>
      <c r="AH90" s="106"/>
      <c r="AI90" s="106"/>
      <c r="AJ90" s="106"/>
      <c r="AK90" s="106"/>
      <c r="AL90" s="106"/>
      <c r="AM90" s="106"/>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6"/>
      <c r="BJ90" s="106"/>
      <c r="BK90" s="106"/>
      <c r="BL90" s="106"/>
      <c r="BM90" s="106"/>
      <c r="BN90" s="106"/>
      <c r="BO90" s="106"/>
      <c r="BP90" s="106"/>
      <c r="BQ90" s="106"/>
      <c r="BR90" s="106"/>
      <c r="BS90" s="106"/>
      <c r="BT90" s="106"/>
      <c r="BU90" s="106"/>
      <c r="BV90" s="106"/>
      <c r="BW90" s="106"/>
      <c r="BX90" s="106"/>
      <c r="BY90" s="106"/>
      <c r="BZ90" s="106"/>
      <c r="CA90" s="106"/>
      <c r="CB90" s="106"/>
      <c r="CC90" s="106"/>
      <c r="CD90" s="106"/>
      <c r="CE90" s="106"/>
      <c r="CF90" s="106"/>
      <c r="CG90" s="106"/>
      <c r="CH90" s="106"/>
      <c r="CI90" s="106"/>
      <c r="CJ90" s="106"/>
      <c r="CK90" s="106"/>
      <c r="CL90" s="106"/>
      <c r="CM90" s="106"/>
      <c r="CN90" s="106"/>
      <c r="CO90" s="106"/>
      <c r="CP90" s="106"/>
      <c r="CQ90" s="106"/>
      <c r="CR90" s="106"/>
      <c r="CS90" s="106"/>
      <c r="CT90" s="106"/>
      <c r="CU90" s="106"/>
      <c r="CV90" s="106"/>
      <c r="CW90" s="106"/>
      <c r="CX90" s="106"/>
      <c r="CY90" s="106"/>
      <c r="CZ90" s="106"/>
      <c r="DA90" s="106"/>
      <c r="DB90" s="106"/>
      <c r="DC90" s="106"/>
      <c r="DD90" s="106"/>
      <c r="DE90" s="106"/>
      <c r="DF90" s="106"/>
      <c r="DG90" s="106"/>
      <c r="DH90" s="106"/>
      <c r="DI90" s="106"/>
      <c r="DJ90" s="106"/>
      <c r="DK90" s="106"/>
      <c r="DL90" s="106"/>
      <c r="DM90" s="106"/>
      <c r="DN90" s="106"/>
      <c r="DO90" s="106"/>
      <c r="DP90" s="106"/>
      <c r="DQ90" s="106"/>
      <c r="DR90" s="106"/>
      <c r="DS90" s="106"/>
      <c r="DT90" s="106"/>
      <c r="DU90" s="106"/>
      <c r="DV90" s="106"/>
      <c r="DW90" s="106"/>
      <c r="DX90" s="106"/>
      <c r="DY90" s="106"/>
      <c r="DZ90" s="106"/>
      <c r="EA90" s="106"/>
      <c r="EB90" s="106"/>
      <c r="EC90" s="106"/>
      <c r="ED90" s="106"/>
      <c r="EE90" s="106"/>
      <c r="EF90" s="106"/>
      <c r="EG90" s="106"/>
      <c r="EH90" s="106"/>
      <c r="EI90" s="106"/>
      <c r="EJ90" s="106"/>
      <c r="EK90" s="106"/>
      <c r="EL90" s="106"/>
      <c r="EM90" s="106"/>
      <c r="EN90" s="106"/>
      <c r="EO90" s="106"/>
      <c r="EP90" s="106"/>
      <c r="EQ90" s="106"/>
      <c r="ER90" s="106"/>
      <c r="ES90" s="106"/>
      <c r="ET90" s="106"/>
      <c r="EU90" s="106"/>
      <c r="EV90" s="106"/>
      <c r="EW90" s="106"/>
      <c r="EX90" s="106"/>
      <c r="EY90" s="106"/>
      <c r="EZ90" s="106"/>
      <c r="FA90" s="106"/>
      <c r="FB90" s="106"/>
      <c r="FC90" s="106"/>
      <c r="FD90" s="106"/>
      <c r="FE90" s="106"/>
      <c r="FF90" s="106"/>
      <c r="FG90" s="106"/>
      <c r="FH90" s="106"/>
      <c r="FI90" s="106"/>
      <c r="FJ90" s="106"/>
      <c r="FK90" s="106"/>
      <c r="FL90" s="106"/>
      <c r="FM90" s="106"/>
      <c r="FN90" s="106"/>
      <c r="FO90" s="106"/>
      <c r="FP90" s="106"/>
      <c r="FQ90" s="106"/>
      <c r="FR90" s="106"/>
      <c r="FS90" s="106"/>
      <c r="FT90" s="106"/>
      <c r="FU90" s="106"/>
      <c r="FV90" s="106"/>
      <c r="FW90" s="106"/>
      <c r="FX90" s="106"/>
      <c r="FY90" s="106"/>
      <c r="FZ90" s="106"/>
      <c r="GA90" s="106"/>
      <c r="GB90" s="106"/>
      <c r="GC90" s="106"/>
      <c r="GD90" s="106"/>
      <c r="GE90" s="106"/>
      <c r="GF90" s="106"/>
      <c r="GG90" s="106"/>
      <c r="GH90" s="106"/>
      <c r="GI90" s="106"/>
      <c r="GJ90" s="106"/>
      <c r="GK90" s="106"/>
      <c r="GL90" s="106"/>
      <c r="GM90" s="106"/>
      <c r="GN90" s="106"/>
      <c r="GO90" s="106"/>
      <c r="GP90" s="106"/>
    </row>
    <row r="91" spans="1:198" x14ac:dyDescent="0.2">
      <c r="B91" s="106"/>
      <c r="C91" s="106"/>
      <c r="D91" s="106"/>
      <c r="E91" s="106"/>
      <c r="F91" s="106"/>
      <c r="G91" s="106"/>
      <c r="H91" s="106"/>
      <c r="I91" s="106"/>
      <c r="J91" s="106"/>
      <c r="K91" s="106"/>
      <c r="L91" s="106"/>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106"/>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6"/>
      <c r="BJ91" s="106"/>
      <c r="BK91" s="106"/>
      <c r="BL91" s="106"/>
      <c r="BM91" s="106"/>
      <c r="BN91" s="106"/>
      <c r="BO91" s="106"/>
      <c r="BP91" s="106"/>
      <c r="BQ91" s="106"/>
      <c r="BR91" s="106"/>
      <c r="BS91" s="106"/>
      <c r="BT91" s="106"/>
      <c r="BU91" s="106"/>
      <c r="BV91" s="106"/>
      <c r="BW91" s="106"/>
      <c r="BX91" s="106"/>
      <c r="BY91" s="106"/>
      <c r="BZ91" s="106"/>
      <c r="CA91" s="106"/>
      <c r="CB91" s="106"/>
      <c r="CC91" s="106"/>
      <c r="CD91" s="106"/>
      <c r="CE91" s="106"/>
      <c r="CF91" s="106"/>
      <c r="CG91" s="106"/>
      <c r="CH91" s="106"/>
      <c r="CI91" s="106"/>
      <c r="CJ91" s="106"/>
      <c r="CK91" s="106"/>
      <c r="CL91" s="106"/>
      <c r="CM91" s="106"/>
      <c r="CN91" s="106"/>
      <c r="CO91" s="106"/>
      <c r="CP91" s="106"/>
      <c r="CQ91" s="106"/>
      <c r="CR91" s="106"/>
      <c r="CS91" s="106"/>
      <c r="CT91" s="106"/>
      <c r="CU91" s="106"/>
      <c r="CV91" s="106"/>
      <c r="CW91" s="106"/>
      <c r="CX91" s="106"/>
      <c r="CY91" s="106"/>
      <c r="CZ91" s="106"/>
      <c r="DA91" s="106"/>
      <c r="DB91" s="106"/>
      <c r="DC91" s="106"/>
      <c r="DD91" s="106"/>
      <c r="DE91" s="106"/>
      <c r="DF91" s="106"/>
      <c r="DG91" s="106"/>
      <c r="DH91" s="106"/>
      <c r="DI91" s="106"/>
      <c r="DJ91" s="106"/>
      <c r="DK91" s="106"/>
      <c r="DL91" s="106"/>
      <c r="DM91" s="106"/>
      <c r="DN91" s="106"/>
      <c r="DO91" s="106"/>
      <c r="DP91" s="106"/>
      <c r="DQ91" s="106"/>
      <c r="DR91" s="106"/>
      <c r="DS91" s="106"/>
      <c r="DT91" s="106"/>
      <c r="DU91" s="106"/>
      <c r="DV91" s="106"/>
      <c r="DW91" s="106"/>
      <c r="DX91" s="106"/>
      <c r="DY91" s="106"/>
      <c r="DZ91" s="106"/>
      <c r="EA91" s="106"/>
      <c r="EB91" s="106"/>
      <c r="EC91" s="106"/>
      <c r="ED91" s="106"/>
      <c r="EE91" s="106"/>
      <c r="EF91" s="106"/>
      <c r="EG91" s="106"/>
      <c r="EH91" s="106"/>
      <c r="EI91" s="106"/>
      <c r="EJ91" s="106"/>
      <c r="EK91" s="106"/>
      <c r="EL91" s="106"/>
      <c r="EM91" s="106"/>
      <c r="EN91" s="106"/>
      <c r="EO91" s="106"/>
      <c r="EP91" s="106"/>
      <c r="EQ91" s="106"/>
      <c r="ER91" s="106"/>
      <c r="ES91" s="106"/>
      <c r="ET91" s="106"/>
      <c r="EU91" s="106"/>
      <c r="EV91" s="106"/>
      <c r="EW91" s="106"/>
      <c r="EX91" s="106"/>
      <c r="EY91" s="106"/>
      <c r="EZ91" s="106"/>
      <c r="FA91" s="106"/>
      <c r="FB91" s="106"/>
      <c r="FC91" s="106"/>
      <c r="FD91" s="106"/>
      <c r="FE91" s="106"/>
      <c r="FF91" s="106"/>
      <c r="FG91" s="106"/>
      <c r="FH91" s="106"/>
      <c r="FI91" s="106"/>
      <c r="FJ91" s="106"/>
      <c r="FK91" s="106"/>
      <c r="FL91" s="106"/>
      <c r="FM91" s="106"/>
      <c r="FN91" s="106"/>
      <c r="FO91" s="106"/>
      <c r="FP91" s="106"/>
      <c r="FQ91" s="106"/>
      <c r="FR91" s="106"/>
      <c r="FS91" s="106"/>
      <c r="FT91" s="106"/>
      <c r="FU91" s="106"/>
      <c r="FV91" s="106"/>
      <c r="FW91" s="106"/>
      <c r="FX91" s="106"/>
      <c r="FY91" s="106"/>
      <c r="FZ91" s="106"/>
      <c r="GA91" s="106"/>
      <c r="GB91" s="106"/>
      <c r="GC91" s="106"/>
      <c r="GD91" s="106"/>
      <c r="GE91" s="106"/>
      <c r="GF91" s="106"/>
      <c r="GG91" s="106"/>
      <c r="GH91" s="106"/>
      <c r="GI91" s="106"/>
      <c r="GJ91" s="106"/>
      <c r="GK91" s="106"/>
      <c r="GL91" s="106"/>
      <c r="GM91" s="106"/>
      <c r="GN91" s="106"/>
      <c r="GO91" s="106"/>
      <c r="GP91" s="106"/>
    </row>
    <row r="92" spans="1:198" x14ac:dyDescent="0.2">
      <c r="B92" s="106"/>
      <c r="C92" s="106"/>
      <c r="D92" s="106"/>
      <c r="E92" s="106"/>
      <c r="F92" s="106"/>
      <c r="G92" s="106"/>
      <c r="H92" s="106"/>
      <c r="I92" s="106"/>
      <c r="J92" s="106"/>
      <c r="K92" s="106"/>
      <c r="L92" s="106"/>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6"/>
      <c r="BJ92" s="106"/>
      <c r="BK92" s="106"/>
      <c r="BL92" s="106"/>
      <c r="BM92" s="106"/>
      <c r="BN92" s="106"/>
      <c r="BO92" s="106"/>
      <c r="BP92" s="106"/>
      <c r="BQ92" s="106"/>
      <c r="BR92" s="106"/>
      <c r="BS92" s="106"/>
      <c r="BT92" s="106"/>
      <c r="BU92" s="106"/>
      <c r="BV92" s="106"/>
      <c r="BW92" s="106"/>
      <c r="BX92" s="106"/>
      <c r="BY92" s="106"/>
      <c r="BZ92" s="106"/>
      <c r="CA92" s="106"/>
      <c r="CB92" s="106"/>
      <c r="CC92" s="106"/>
      <c r="CD92" s="106"/>
      <c r="CE92" s="106"/>
      <c r="CF92" s="106"/>
      <c r="CG92" s="106"/>
      <c r="CH92" s="106"/>
      <c r="CI92" s="106"/>
      <c r="CJ92" s="106"/>
      <c r="CK92" s="106"/>
      <c r="CL92" s="106"/>
      <c r="CM92" s="106"/>
      <c r="CN92" s="106"/>
      <c r="CO92" s="106"/>
      <c r="CP92" s="106"/>
      <c r="CQ92" s="106"/>
      <c r="CR92" s="106"/>
      <c r="CS92" s="106"/>
      <c r="CT92" s="106"/>
      <c r="CU92" s="106"/>
      <c r="CV92" s="106"/>
      <c r="CW92" s="106"/>
      <c r="CX92" s="106"/>
      <c r="CY92" s="106"/>
      <c r="CZ92" s="106"/>
      <c r="DA92" s="106"/>
      <c r="DB92" s="106"/>
      <c r="DC92" s="106"/>
      <c r="DD92" s="106"/>
      <c r="DE92" s="106"/>
      <c r="DF92" s="106"/>
      <c r="DG92" s="106"/>
      <c r="DH92" s="106"/>
      <c r="DI92" s="106"/>
      <c r="DJ92" s="106"/>
      <c r="DK92" s="106"/>
      <c r="DL92" s="106"/>
      <c r="DM92" s="106"/>
      <c r="DN92" s="106"/>
      <c r="DO92" s="106"/>
      <c r="DP92" s="106"/>
      <c r="DQ92" s="106"/>
      <c r="DR92" s="106"/>
      <c r="DS92" s="106"/>
      <c r="DT92" s="106"/>
      <c r="DU92" s="106"/>
      <c r="DV92" s="106"/>
      <c r="DW92" s="106"/>
      <c r="DX92" s="106"/>
      <c r="DY92" s="106"/>
      <c r="DZ92" s="106"/>
      <c r="EA92" s="106"/>
      <c r="EB92" s="106"/>
      <c r="EC92" s="106"/>
      <c r="ED92" s="106"/>
      <c r="EE92" s="106"/>
      <c r="EF92" s="106"/>
      <c r="EG92" s="106"/>
      <c r="EH92" s="106"/>
      <c r="EI92" s="106"/>
      <c r="EJ92" s="106"/>
      <c r="EK92" s="106"/>
      <c r="EL92" s="106"/>
      <c r="EM92" s="106"/>
      <c r="EN92" s="106"/>
      <c r="EO92" s="106"/>
      <c r="EP92" s="106"/>
      <c r="EQ92" s="106"/>
      <c r="ER92" s="106"/>
      <c r="ES92" s="106"/>
      <c r="ET92" s="106"/>
      <c r="EU92" s="106"/>
      <c r="EV92" s="106"/>
      <c r="EW92" s="106"/>
      <c r="EX92" s="106"/>
      <c r="EY92" s="106"/>
      <c r="EZ92" s="106"/>
      <c r="FA92" s="106"/>
      <c r="FB92" s="106"/>
      <c r="FC92" s="106"/>
      <c r="FD92" s="106"/>
      <c r="FE92" s="106"/>
      <c r="FF92" s="106"/>
      <c r="FG92" s="106"/>
      <c r="FH92" s="106"/>
      <c r="FI92" s="106"/>
      <c r="FJ92" s="106"/>
      <c r="FK92" s="106"/>
      <c r="FL92" s="106"/>
      <c r="FM92" s="106"/>
      <c r="FN92" s="106"/>
      <c r="FO92" s="106"/>
      <c r="FP92" s="106"/>
      <c r="FQ92" s="106"/>
      <c r="FR92" s="106"/>
      <c r="FS92" s="106"/>
      <c r="FT92" s="106"/>
      <c r="FU92" s="106"/>
      <c r="FV92" s="106"/>
      <c r="FW92" s="106"/>
      <c r="FX92" s="106"/>
      <c r="FY92" s="106"/>
      <c r="FZ92" s="106"/>
      <c r="GA92" s="106"/>
      <c r="GB92" s="106"/>
      <c r="GC92" s="106"/>
      <c r="GD92" s="106"/>
      <c r="GE92" s="106"/>
      <c r="GF92" s="106"/>
      <c r="GG92" s="106"/>
      <c r="GH92" s="106"/>
      <c r="GI92" s="106"/>
      <c r="GJ92" s="106"/>
      <c r="GK92" s="106"/>
      <c r="GL92" s="106"/>
      <c r="GM92" s="106"/>
      <c r="GN92" s="106"/>
      <c r="GO92" s="106"/>
      <c r="GP92" s="106"/>
    </row>
    <row r="93" spans="1:198" x14ac:dyDescent="0.2">
      <c r="B93" s="106"/>
      <c r="C93" s="106"/>
      <c r="D93" s="106"/>
      <c r="E93" s="106"/>
      <c r="F93" s="106"/>
      <c r="G93" s="106"/>
      <c r="H93" s="106"/>
      <c r="I93" s="106"/>
      <c r="J93" s="106"/>
      <c r="K93" s="106"/>
      <c r="L93" s="106"/>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6"/>
      <c r="BJ93" s="106"/>
      <c r="BK93" s="106"/>
      <c r="BL93" s="106"/>
      <c r="BM93" s="106"/>
      <c r="BN93" s="106"/>
      <c r="BO93" s="106"/>
      <c r="BP93" s="106"/>
      <c r="BQ93" s="106"/>
      <c r="BR93" s="106"/>
      <c r="BS93" s="106"/>
      <c r="BT93" s="106"/>
      <c r="BU93" s="106"/>
      <c r="BV93" s="106"/>
      <c r="BW93" s="106"/>
      <c r="BX93" s="106"/>
      <c r="BY93" s="106"/>
      <c r="BZ93" s="106"/>
      <c r="CA93" s="106"/>
      <c r="CB93" s="106"/>
      <c r="CC93" s="106"/>
      <c r="CD93" s="106"/>
      <c r="CE93" s="106"/>
      <c r="CF93" s="106"/>
      <c r="CG93" s="106"/>
      <c r="CH93" s="106"/>
      <c r="CI93" s="106"/>
      <c r="CJ93" s="106"/>
      <c r="CK93" s="106"/>
      <c r="CL93" s="106"/>
      <c r="CM93" s="106"/>
      <c r="CN93" s="106"/>
      <c r="CO93" s="106"/>
      <c r="CP93" s="106"/>
      <c r="CQ93" s="106"/>
      <c r="CR93" s="106"/>
      <c r="CS93" s="106"/>
      <c r="CT93" s="106"/>
      <c r="CU93" s="106"/>
      <c r="CV93" s="106"/>
      <c r="CW93" s="106"/>
      <c r="CX93" s="106"/>
      <c r="CY93" s="106"/>
      <c r="CZ93" s="106"/>
      <c r="DA93" s="106"/>
      <c r="DB93" s="106"/>
      <c r="DC93" s="106"/>
      <c r="DD93" s="106"/>
      <c r="DE93" s="106"/>
      <c r="DF93" s="106"/>
      <c r="DG93" s="106"/>
      <c r="DH93" s="106"/>
      <c r="DI93" s="106"/>
      <c r="DJ93" s="106"/>
      <c r="DK93" s="106"/>
      <c r="DL93" s="106"/>
      <c r="DM93" s="106"/>
      <c r="DN93" s="106"/>
      <c r="DO93" s="106"/>
      <c r="DP93" s="106"/>
      <c r="DQ93" s="106"/>
      <c r="DR93" s="106"/>
      <c r="DS93" s="106"/>
      <c r="DT93" s="106"/>
      <c r="DU93" s="106"/>
      <c r="DV93" s="106"/>
      <c r="DW93" s="106"/>
      <c r="DX93" s="106"/>
      <c r="DY93" s="106"/>
      <c r="DZ93" s="106"/>
      <c r="EA93" s="106"/>
      <c r="EB93" s="106"/>
      <c r="EC93" s="106"/>
      <c r="ED93" s="106"/>
      <c r="EE93" s="106"/>
      <c r="EF93" s="106"/>
      <c r="EG93" s="106"/>
      <c r="EH93" s="106"/>
      <c r="EI93" s="106"/>
      <c r="EJ93" s="106"/>
      <c r="EK93" s="106"/>
      <c r="EL93" s="106"/>
      <c r="EM93" s="106"/>
      <c r="EN93" s="106"/>
      <c r="EO93" s="106"/>
      <c r="EP93" s="106"/>
      <c r="EQ93" s="106"/>
      <c r="ER93" s="106"/>
      <c r="ES93" s="106"/>
      <c r="ET93" s="106"/>
      <c r="EU93" s="106"/>
      <c r="EV93" s="106"/>
      <c r="EW93" s="106"/>
      <c r="EX93" s="106"/>
      <c r="EY93" s="106"/>
      <c r="EZ93" s="106"/>
      <c r="FA93" s="106"/>
      <c r="FB93" s="106"/>
      <c r="FC93" s="106"/>
      <c r="FD93" s="106"/>
      <c r="FE93" s="106"/>
      <c r="FF93" s="106"/>
      <c r="FG93" s="106"/>
      <c r="FH93" s="106"/>
      <c r="FI93" s="106"/>
      <c r="FJ93" s="106"/>
      <c r="FK93" s="106"/>
      <c r="FL93" s="106"/>
      <c r="FM93" s="106"/>
      <c r="FN93" s="106"/>
      <c r="FO93" s="106"/>
      <c r="FP93" s="106"/>
      <c r="FQ93" s="106"/>
      <c r="FR93" s="106"/>
      <c r="FS93" s="106"/>
      <c r="FT93" s="106"/>
      <c r="FU93" s="106"/>
      <c r="FV93" s="106"/>
      <c r="FW93" s="106"/>
      <c r="FX93" s="106"/>
      <c r="FY93" s="106"/>
      <c r="FZ93" s="106"/>
      <c r="GA93" s="106"/>
      <c r="GB93" s="106"/>
      <c r="GC93" s="106"/>
      <c r="GD93" s="106"/>
      <c r="GE93" s="106"/>
      <c r="GF93" s="106"/>
      <c r="GG93" s="106"/>
      <c r="GH93" s="106"/>
      <c r="GI93" s="106"/>
      <c r="GJ93" s="106"/>
      <c r="GK93" s="106"/>
      <c r="GL93" s="106"/>
      <c r="GM93" s="106"/>
      <c r="GN93" s="106"/>
      <c r="GO93" s="106"/>
      <c r="GP93" s="106"/>
    </row>
    <row r="94" spans="1:198" x14ac:dyDescent="0.2">
      <c r="B94" s="106"/>
      <c r="C94" s="106"/>
      <c r="D94" s="106"/>
      <c r="E94" s="106"/>
      <c r="F94" s="106"/>
      <c r="G94" s="106"/>
      <c r="H94" s="106"/>
      <c r="I94" s="106"/>
      <c r="J94" s="106"/>
      <c r="K94" s="106"/>
      <c r="L94" s="106"/>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6"/>
      <c r="BJ94" s="106"/>
      <c r="BK94" s="106"/>
      <c r="BL94" s="106"/>
      <c r="BM94" s="106"/>
      <c r="BN94" s="106"/>
      <c r="BO94" s="106"/>
      <c r="BP94" s="106"/>
      <c r="BQ94" s="106"/>
      <c r="BR94" s="106"/>
      <c r="BS94" s="106"/>
      <c r="BT94" s="106"/>
      <c r="BU94" s="106"/>
      <c r="BV94" s="106"/>
      <c r="BW94" s="106"/>
      <c r="BX94" s="106"/>
      <c r="BY94" s="106"/>
      <c r="BZ94" s="106"/>
      <c r="CA94" s="106"/>
      <c r="CB94" s="106"/>
      <c r="CC94" s="106"/>
      <c r="CD94" s="106"/>
      <c r="CE94" s="106"/>
      <c r="CF94" s="106"/>
      <c r="CG94" s="106"/>
      <c r="CH94" s="106"/>
      <c r="CI94" s="106"/>
      <c r="CJ94" s="106"/>
      <c r="CK94" s="106"/>
      <c r="CL94" s="106"/>
      <c r="CM94" s="106"/>
      <c r="CN94" s="106"/>
      <c r="CO94" s="106"/>
      <c r="CP94" s="106"/>
      <c r="CQ94" s="106"/>
      <c r="CR94" s="106"/>
      <c r="CS94" s="106"/>
      <c r="CT94" s="106"/>
      <c r="CU94" s="106"/>
      <c r="CV94" s="106"/>
      <c r="CW94" s="106"/>
      <c r="CX94" s="106"/>
      <c r="CY94" s="106"/>
      <c r="CZ94" s="106"/>
      <c r="DA94" s="106"/>
      <c r="DB94" s="106"/>
      <c r="DC94" s="106"/>
      <c r="DD94" s="106"/>
      <c r="DE94" s="106"/>
      <c r="DF94" s="106"/>
      <c r="DG94" s="106"/>
      <c r="DH94" s="106"/>
      <c r="DI94" s="106"/>
      <c r="DJ94" s="106"/>
      <c r="DK94" s="106"/>
      <c r="DL94" s="106"/>
      <c r="DM94" s="106"/>
      <c r="DN94" s="106"/>
      <c r="DO94" s="106"/>
      <c r="DP94" s="106"/>
      <c r="DQ94" s="106"/>
      <c r="DR94" s="106"/>
      <c r="DS94" s="106"/>
      <c r="DT94" s="106"/>
      <c r="DU94" s="106"/>
      <c r="DV94" s="106"/>
      <c r="DW94" s="106"/>
      <c r="DX94" s="106"/>
      <c r="DY94" s="106"/>
      <c r="DZ94" s="106"/>
      <c r="EA94" s="106"/>
      <c r="EB94" s="106"/>
      <c r="EC94" s="106"/>
      <c r="ED94" s="106"/>
      <c r="EE94" s="106"/>
      <c r="EF94" s="106"/>
      <c r="EG94" s="106"/>
      <c r="EH94" s="106"/>
      <c r="EI94" s="106"/>
      <c r="EJ94" s="106"/>
      <c r="EK94" s="106"/>
      <c r="EL94" s="106"/>
      <c r="EM94" s="106"/>
      <c r="EN94" s="106"/>
      <c r="EO94" s="106"/>
      <c r="EP94" s="106"/>
      <c r="EQ94" s="106"/>
      <c r="ER94" s="106"/>
      <c r="ES94" s="106"/>
      <c r="ET94" s="106"/>
      <c r="EU94" s="106"/>
      <c r="EV94" s="106"/>
      <c r="EW94" s="106"/>
      <c r="EX94" s="106"/>
      <c r="EY94" s="106"/>
      <c r="EZ94" s="106"/>
      <c r="FA94" s="106"/>
      <c r="FB94" s="106"/>
      <c r="FC94" s="106"/>
      <c r="FD94" s="106"/>
      <c r="FE94" s="106"/>
      <c r="FF94" s="106"/>
      <c r="FG94" s="106"/>
      <c r="FH94" s="106"/>
      <c r="FI94" s="106"/>
      <c r="FJ94" s="106"/>
      <c r="FK94" s="106"/>
      <c r="FL94" s="106"/>
      <c r="FM94" s="106"/>
      <c r="FN94" s="106"/>
      <c r="FO94" s="106"/>
      <c r="FP94" s="106"/>
      <c r="FQ94" s="106"/>
      <c r="FR94" s="106"/>
      <c r="FS94" s="106"/>
      <c r="FT94" s="106"/>
      <c r="FU94" s="106"/>
      <c r="FV94" s="106"/>
      <c r="FW94" s="106"/>
      <c r="FX94" s="106"/>
      <c r="FY94" s="106"/>
      <c r="FZ94" s="106"/>
      <c r="GA94" s="106"/>
      <c r="GB94" s="106"/>
      <c r="GC94" s="106"/>
      <c r="GD94" s="106"/>
      <c r="GE94" s="106"/>
      <c r="GF94" s="106"/>
      <c r="GG94" s="106"/>
      <c r="GH94" s="106"/>
      <c r="GI94" s="106"/>
      <c r="GJ94" s="106"/>
      <c r="GK94" s="106"/>
      <c r="GL94" s="106"/>
      <c r="GM94" s="106"/>
      <c r="GN94" s="106"/>
      <c r="GO94" s="106"/>
      <c r="GP94" s="106"/>
    </row>
    <row r="95" spans="1:198" x14ac:dyDescent="0.2">
      <c r="B95" s="106"/>
      <c r="C95" s="106"/>
      <c r="D95" s="106"/>
      <c r="E95" s="106"/>
      <c r="F95" s="106"/>
      <c r="G95" s="106"/>
      <c r="H95" s="106"/>
      <c r="I95" s="106"/>
      <c r="J95" s="106"/>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6"/>
      <c r="BJ95" s="106"/>
      <c r="BK95" s="106"/>
      <c r="BL95" s="106"/>
      <c r="BM95" s="106"/>
      <c r="BN95" s="106"/>
      <c r="BO95" s="106"/>
      <c r="BP95" s="106"/>
      <c r="BQ95" s="106"/>
      <c r="BR95" s="106"/>
      <c r="BS95" s="106"/>
      <c r="BT95" s="106"/>
      <c r="BU95" s="106"/>
      <c r="BV95" s="106"/>
      <c r="BW95" s="106"/>
      <c r="BX95" s="106"/>
      <c r="BY95" s="106"/>
      <c r="BZ95" s="106"/>
      <c r="CA95" s="106"/>
      <c r="CB95" s="106"/>
      <c r="CC95" s="106"/>
      <c r="CD95" s="106"/>
      <c r="CE95" s="106"/>
      <c r="CF95" s="106"/>
      <c r="CG95" s="106"/>
      <c r="CH95" s="106"/>
      <c r="CI95" s="106"/>
      <c r="CJ95" s="106"/>
      <c r="CK95" s="106"/>
      <c r="CL95" s="106"/>
      <c r="CM95" s="106"/>
      <c r="CN95" s="106"/>
      <c r="CO95" s="106"/>
      <c r="CP95" s="106"/>
      <c r="CQ95" s="106"/>
      <c r="CR95" s="106"/>
      <c r="CS95" s="106"/>
      <c r="CT95" s="106"/>
      <c r="CU95" s="106"/>
      <c r="CV95" s="106"/>
      <c r="CW95" s="106"/>
      <c r="CX95" s="106"/>
      <c r="CY95" s="106"/>
      <c r="CZ95" s="106"/>
      <c r="DA95" s="106"/>
      <c r="DB95" s="106"/>
      <c r="DC95" s="106"/>
      <c r="DD95" s="106"/>
      <c r="DE95" s="106"/>
      <c r="DF95" s="106"/>
      <c r="DG95" s="106"/>
      <c r="DH95" s="106"/>
      <c r="DI95" s="106"/>
      <c r="DJ95" s="106"/>
      <c r="DK95" s="106"/>
      <c r="DL95" s="106"/>
      <c r="DM95" s="106"/>
      <c r="DN95" s="106"/>
      <c r="DO95" s="106"/>
      <c r="DP95" s="106"/>
      <c r="DQ95" s="106"/>
      <c r="DR95" s="106"/>
      <c r="DS95" s="106"/>
      <c r="DT95" s="106"/>
      <c r="DU95" s="106"/>
      <c r="DV95" s="106"/>
      <c r="DW95" s="106"/>
      <c r="DX95" s="106"/>
      <c r="DY95" s="106"/>
      <c r="DZ95" s="106"/>
      <c r="EA95" s="106"/>
      <c r="EB95" s="106"/>
      <c r="EC95" s="106"/>
      <c r="ED95" s="106"/>
      <c r="EE95" s="106"/>
      <c r="EF95" s="106"/>
      <c r="EG95" s="106"/>
      <c r="EH95" s="106"/>
      <c r="EI95" s="106"/>
      <c r="EJ95" s="106"/>
      <c r="EK95" s="106"/>
      <c r="EL95" s="106"/>
      <c r="EM95" s="106"/>
      <c r="EN95" s="106"/>
      <c r="EO95" s="106"/>
      <c r="EP95" s="106"/>
      <c r="EQ95" s="106"/>
      <c r="ER95" s="106"/>
      <c r="ES95" s="106"/>
      <c r="ET95" s="106"/>
      <c r="EU95" s="106"/>
      <c r="EV95" s="106"/>
      <c r="EW95" s="106"/>
      <c r="EX95" s="106"/>
      <c r="EY95" s="106"/>
      <c r="EZ95" s="106"/>
      <c r="FA95" s="106"/>
      <c r="FB95" s="106"/>
      <c r="FC95" s="106"/>
      <c r="FD95" s="106"/>
      <c r="FE95" s="106"/>
      <c r="FF95" s="106"/>
      <c r="FG95" s="106"/>
      <c r="FH95" s="106"/>
      <c r="FI95" s="106"/>
      <c r="FJ95" s="106"/>
      <c r="FK95" s="106"/>
      <c r="FL95" s="106"/>
      <c r="FM95" s="106"/>
      <c r="FN95" s="106"/>
      <c r="FO95" s="106"/>
      <c r="FP95" s="106"/>
      <c r="FQ95" s="106"/>
      <c r="FR95" s="106"/>
      <c r="FS95" s="106"/>
      <c r="FT95" s="106"/>
      <c r="FU95" s="106"/>
      <c r="FV95" s="106"/>
      <c r="FW95" s="106"/>
      <c r="FX95" s="106"/>
      <c r="FY95" s="106"/>
      <c r="FZ95" s="106"/>
      <c r="GA95" s="106"/>
      <c r="GB95" s="106"/>
      <c r="GC95" s="106"/>
      <c r="GD95" s="106"/>
      <c r="GE95" s="106"/>
      <c r="GF95" s="106"/>
      <c r="GG95" s="106"/>
      <c r="GH95" s="106"/>
      <c r="GI95" s="106"/>
      <c r="GJ95" s="106"/>
      <c r="GK95" s="106"/>
      <c r="GL95" s="106"/>
      <c r="GM95" s="106"/>
      <c r="GN95" s="106"/>
      <c r="GO95" s="106"/>
      <c r="GP95" s="106"/>
    </row>
    <row r="96" spans="1:198" x14ac:dyDescent="0.2">
      <c r="B96" s="106"/>
      <c r="C96" s="106"/>
      <c r="D96" s="106"/>
      <c r="E96" s="106"/>
      <c r="F96" s="106"/>
      <c r="G96" s="106"/>
      <c r="H96" s="106"/>
      <c r="I96" s="106"/>
      <c r="J96" s="106"/>
      <c r="K96" s="106"/>
      <c r="L96" s="106"/>
      <c r="M96" s="106"/>
      <c r="N96" s="106"/>
      <c r="O96" s="106"/>
      <c r="P96" s="106"/>
      <c r="Q96" s="106"/>
      <c r="R96" s="106"/>
      <c r="S96" s="106"/>
      <c r="T96" s="106"/>
      <c r="U96" s="106"/>
      <c r="V96" s="106"/>
      <c r="W96" s="106"/>
      <c r="X96" s="106"/>
      <c r="Y96" s="106"/>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6"/>
      <c r="BJ96" s="106"/>
      <c r="BK96" s="106"/>
      <c r="BL96" s="106"/>
      <c r="BM96" s="106"/>
      <c r="BN96" s="106"/>
      <c r="BO96" s="106"/>
      <c r="BP96" s="106"/>
      <c r="BQ96" s="106"/>
      <c r="BR96" s="106"/>
      <c r="BS96" s="106"/>
      <c r="BT96" s="106"/>
      <c r="BU96" s="106"/>
      <c r="BV96" s="106"/>
      <c r="BW96" s="106"/>
      <c r="BX96" s="106"/>
      <c r="BY96" s="106"/>
      <c r="BZ96" s="106"/>
      <c r="CA96" s="106"/>
      <c r="CB96" s="106"/>
      <c r="CC96" s="106"/>
      <c r="CD96" s="106"/>
      <c r="CE96" s="106"/>
      <c r="CF96" s="106"/>
      <c r="CG96" s="106"/>
      <c r="CH96" s="106"/>
      <c r="CI96" s="106"/>
      <c r="CJ96" s="106"/>
      <c r="CK96" s="106"/>
      <c r="CL96" s="106"/>
      <c r="CM96" s="106"/>
      <c r="CN96" s="106"/>
      <c r="CO96" s="106"/>
      <c r="CP96" s="106"/>
      <c r="CQ96" s="106"/>
      <c r="CR96" s="106"/>
      <c r="CS96" s="106"/>
      <c r="CT96" s="106"/>
      <c r="CU96" s="106"/>
      <c r="CV96" s="106"/>
      <c r="CW96" s="106"/>
      <c r="CX96" s="106"/>
      <c r="CY96" s="106"/>
      <c r="CZ96" s="106"/>
      <c r="DA96" s="106"/>
      <c r="DB96" s="106"/>
      <c r="DC96" s="106"/>
      <c r="DD96" s="106"/>
      <c r="DE96" s="106"/>
      <c r="DF96" s="106"/>
      <c r="DG96" s="106"/>
      <c r="DH96" s="106"/>
      <c r="DI96" s="106"/>
      <c r="DJ96" s="106"/>
      <c r="DK96" s="106"/>
      <c r="DL96" s="106"/>
      <c r="DM96" s="106"/>
      <c r="DN96" s="106"/>
      <c r="DO96" s="106"/>
      <c r="DP96" s="106"/>
      <c r="DQ96" s="106"/>
      <c r="DR96" s="106"/>
      <c r="DS96" s="106"/>
      <c r="DT96" s="106"/>
      <c r="DU96" s="106"/>
      <c r="DV96" s="106"/>
      <c r="DW96" s="106"/>
      <c r="DX96" s="106"/>
      <c r="DY96" s="106"/>
      <c r="DZ96" s="106"/>
      <c r="EA96" s="106"/>
      <c r="EB96" s="106"/>
      <c r="EC96" s="106"/>
      <c r="ED96" s="106"/>
      <c r="EE96" s="106"/>
      <c r="EF96" s="106"/>
      <c r="EG96" s="106"/>
      <c r="EH96" s="106"/>
      <c r="EI96" s="106"/>
      <c r="EJ96" s="106"/>
      <c r="EK96" s="106"/>
      <c r="EL96" s="106"/>
      <c r="EM96" s="106"/>
      <c r="EN96" s="106"/>
      <c r="EO96" s="106"/>
      <c r="EP96" s="106"/>
      <c r="EQ96" s="106"/>
      <c r="ER96" s="106"/>
      <c r="ES96" s="106"/>
      <c r="ET96" s="106"/>
      <c r="EU96" s="106"/>
      <c r="EV96" s="106"/>
      <c r="EW96" s="106"/>
      <c r="EX96" s="106"/>
      <c r="EY96" s="106"/>
      <c r="EZ96" s="106"/>
      <c r="FA96" s="106"/>
      <c r="FB96" s="106"/>
      <c r="FC96" s="106"/>
      <c r="FD96" s="106"/>
      <c r="FE96" s="106"/>
      <c r="FF96" s="106"/>
      <c r="FG96" s="106"/>
      <c r="FH96" s="106"/>
      <c r="FI96" s="106"/>
      <c r="FJ96" s="106"/>
      <c r="FK96" s="106"/>
      <c r="FL96" s="106"/>
      <c r="FM96" s="106"/>
      <c r="FN96" s="106"/>
      <c r="FO96" s="106"/>
      <c r="FP96" s="106"/>
      <c r="FQ96" s="106"/>
      <c r="FR96" s="106"/>
      <c r="FS96" s="106"/>
      <c r="FT96" s="106"/>
      <c r="FU96" s="106"/>
      <c r="FV96" s="106"/>
      <c r="FW96" s="106"/>
      <c r="FX96" s="106"/>
      <c r="FY96" s="106"/>
      <c r="FZ96" s="106"/>
      <c r="GA96" s="106"/>
      <c r="GB96" s="106"/>
      <c r="GC96" s="106"/>
      <c r="GD96" s="106"/>
      <c r="GE96" s="106"/>
      <c r="GF96" s="106"/>
      <c r="GG96" s="106"/>
      <c r="GH96" s="106"/>
      <c r="GI96" s="106"/>
      <c r="GJ96" s="106"/>
      <c r="GK96" s="106"/>
      <c r="GL96" s="106"/>
      <c r="GM96" s="106"/>
      <c r="GN96" s="106"/>
      <c r="GO96" s="106"/>
      <c r="GP96" s="106"/>
    </row>
    <row r="97" spans="2:198" x14ac:dyDescent="0.2">
      <c r="B97" s="106"/>
      <c r="C97" s="106"/>
      <c r="D97" s="106"/>
      <c r="E97" s="106"/>
      <c r="F97" s="106"/>
      <c r="G97" s="106"/>
      <c r="H97" s="106"/>
      <c r="I97" s="106"/>
      <c r="J97" s="106"/>
      <c r="K97" s="106"/>
      <c r="L97" s="106"/>
      <c r="M97" s="106"/>
      <c r="N97" s="106"/>
      <c r="O97" s="106"/>
      <c r="P97" s="106"/>
      <c r="Q97" s="106"/>
      <c r="R97" s="106"/>
      <c r="S97" s="106"/>
      <c r="T97" s="106"/>
      <c r="U97" s="106"/>
      <c r="V97" s="106"/>
      <c r="W97" s="106"/>
      <c r="X97" s="106"/>
      <c r="Y97" s="106"/>
      <c r="Z97" s="106"/>
      <c r="AA97" s="106"/>
      <c r="AB97" s="106"/>
      <c r="AC97" s="106"/>
      <c r="AD97" s="106"/>
      <c r="AE97" s="106"/>
      <c r="AF97" s="106"/>
      <c r="AG97" s="106"/>
      <c r="AH97" s="106"/>
      <c r="AI97" s="106"/>
      <c r="AJ97" s="106"/>
      <c r="AK97" s="106"/>
      <c r="AL97" s="106"/>
      <c r="AM97" s="106"/>
      <c r="AN97" s="106"/>
      <c r="AO97" s="106"/>
      <c r="AP97" s="106"/>
      <c r="AQ97" s="106"/>
      <c r="AR97" s="106"/>
      <c r="AS97" s="106"/>
      <c r="AT97" s="106"/>
      <c r="AU97" s="106"/>
      <c r="AV97" s="106"/>
      <c r="AW97" s="106"/>
      <c r="AX97" s="106"/>
      <c r="AY97" s="106"/>
      <c r="AZ97" s="106"/>
      <c r="BA97" s="106"/>
      <c r="BB97" s="106"/>
      <c r="BC97" s="106"/>
      <c r="BD97" s="106"/>
      <c r="BE97" s="106"/>
      <c r="BF97" s="106"/>
      <c r="BG97" s="106"/>
      <c r="BH97" s="106"/>
      <c r="BI97" s="106"/>
      <c r="BJ97" s="106"/>
      <c r="BK97" s="106"/>
      <c r="BL97" s="106"/>
      <c r="BM97" s="106"/>
      <c r="BN97" s="106"/>
      <c r="BO97" s="106"/>
      <c r="BP97" s="106"/>
      <c r="BQ97" s="106"/>
      <c r="BR97" s="106"/>
      <c r="BS97" s="106"/>
      <c r="BT97" s="106"/>
      <c r="BU97" s="106"/>
      <c r="BV97" s="106"/>
      <c r="BW97" s="106"/>
      <c r="BX97" s="106"/>
      <c r="BY97" s="106"/>
      <c r="BZ97" s="106"/>
      <c r="CA97" s="106"/>
      <c r="CB97" s="106"/>
      <c r="CC97" s="106"/>
      <c r="CD97" s="106"/>
      <c r="CE97" s="106"/>
      <c r="CF97" s="106"/>
      <c r="CG97" s="106"/>
      <c r="CH97" s="106"/>
      <c r="CI97" s="106"/>
      <c r="CJ97" s="106"/>
      <c r="CK97" s="106"/>
      <c r="CL97" s="106"/>
      <c r="CM97" s="106"/>
      <c r="CN97" s="106"/>
      <c r="CO97" s="106"/>
      <c r="CP97" s="106"/>
      <c r="CQ97" s="106"/>
      <c r="CR97" s="106"/>
      <c r="CS97" s="106"/>
      <c r="CT97" s="106"/>
      <c r="CU97" s="106"/>
      <c r="CV97" s="106"/>
      <c r="CW97" s="106"/>
      <c r="CX97" s="106"/>
      <c r="CY97" s="106"/>
      <c r="CZ97" s="106"/>
      <c r="DA97" s="106"/>
      <c r="DB97" s="106"/>
      <c r="DC97" s="106"/>
      <c r="DD97" s="106"/>
      <c r="DE97" s="106"/>
      <c r="DF97" s="106"/>
      <c r="DG97" s="106"/>
      <c r="DH97" s="106"/>
      <c r="DI97" s="106"/>
      <c r="DJ97" s="106"/>
      <c r="DK97" s="106"/>
      <c r="DL97" s="106"/>
      <c r="DM97" s="106"/>
      <c r="DN97" s="106"/>
      <c r="DO97" s="106"/>
      <c r="DP97" s="106"/>
      <c r="DQ97" s="106"/>
      <c r="DR97" s="106"/>
      <c r="DS97" s="106"/>
      <c r="DT97" s="106"/>
      <c r="DU97" s="106"/>
      <c r="DV97" s="106"/>
      <c r="DW97" s="106"/>
      <c r="DX97" s="106"/>
      <c r="DY97" s="106"/>
      <c r="DZ97" s="106"/>
      <c r="EA97" s="106"/>
      <c r="EB97" s="106"/>
      <c r="EC97" s="106"/>
      <c r="ED97" s="106"/>
      <c r="EE97" s="106"/>
      <c r="EF97" s="106"/>
      <c r="EG97" s="106"/>
      <c r="EH97" s="106"/>
      <c r="EI97" s="106"/>
      <c r="EJ97" s="106"/>
      <c r="EK97" s="106"/>
      <c r="EL97" s="106"/>
      <c r="EM97" s="106"/>
      <c r="EN97" s="106"/>
      <c r="EO97" s="106"/>
      <c r="EP97" s="106"/>
      <c r="EQ97" s="106"/>
      <c r="ER97" s="106"/>
      <c r="ES97" s="106"/>
      <c r="ET97" s="106"/>
      <c r="EU97" s="106"/>
      <c r="EV97" s="106"/>
      <c r="EW97" s="106"/>
      <c r="EX97" s="106"/>
      <c r="EY97" s="106"/>
      <c r="EZ97" s="106"/>
      <c r="FA97" s="106"/>
      <c r="FB97" s="106"/>
      <c r="FC97" s="106"/>
      <c r="FD97" s="106"/>
      <c r="FE97" s="106"/>
      <c r="FF97" s="106"/>
      <c r="FG97" s="106"/>
      <c r="FH97" s="106"/>
      <c r="FI97" s="106"/>
      <c r="FJ97" s="106"/>
      <c r="FK97" s="106"/>
      <c r="FL97" s="106"/>
      <c r="FM97" s="106"/>
      <c r="FN97" s="106"/>
      <c r="FO97" s="106"/>
      <c r="FP97" s="106"/>
      <c r="FQ97" s="106"/>
      <c r="FR97" s="106"/>
      <c r="FS97" s="106"/>
      <c r="FT97" s="106"/>
      <c r="FU97" s="106"/>
      <c r="FV97" s="106"/>
      <c r="FW97" s="106"/>
      <c r="FX97" s="106"/>
      <c r="FY97" s="106"/>
      <c r="FZ97" s="106"/>
      <c r="GA97" s="106"/>
      <c r="GB97" s="106"/>
      <c r="GC97" s="106"/>
      <c r="GD97" s="106"/>
      <c r="GE97" s="106"/>
      <c r="GF97" s="106"/>
      <c r="GG97" s="106"/>
      <c r="GH97" s="106"/>
      <c r="GI97" s="106"/>
      <c r="GJ97" s="106"/>
      <c r="GK97" s="106"/>
      <c r="GL97" s="106"/>
      <c r="GM97" s="106"/>
      <c r="GN97" s="106"/>
      <c r="GO97" s="106"/>
      <c r="GP97" s="106"/>
    </row>
    <row r="98" spans="2:198" x14ac:dyDescent="0.2">
      <c r="B98" s="106"/>
      <c r="C98" s="106"/>
      <c r="D98" s="106"/>
      <c r="E98" s="106"/>
      <c r="F98" s="106"/>
      <c r="G98" s="106"/>
      <c r="H98" s="106"/>
      <c r="I98" s="106"/>
      <c r="J98" s="106"/>
      <c r="K98" s="106"/>
      <c r="L98" s="106"/>
      <c r="M98" s="106"/>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106"/>
      <c r="AM98" s="106"/>
      <c r="AN98" s="106"/>
      <c r="AO98" s="106"/>
      <c r="AP98" s="106"/>
      <c r="AQ98" s="106"/>
      <c r="AR98" s="106"/>
      <c r="AS98" s="106"/>
      <c r="AT98" s="106"/>
      <c r="AU98" s="106"/>
      <c r="AV98" s="106"/>
      <c r="AW98" s="106"/>
      <c r="AX98" s="106"/>
      <c r="AY98" s="106"/>
      <c r="AZ98" s="106"/>
      <c r="BA98" s="106"/>
      <c r="BB98" s="106"/>
      <c r="BC98" s="106"/>
      <c r="BD98" s="106"/>
      <c r="BE98" s="106"/>
      <c r="BF98" s="106"/>
      <c r="BG98" s="106"/>
      <c r="BH98" s="106"/>
      <c r="BI98" s="106"/>
      <c r="BJ98" s="106"/>
      <c r="BK98" s="106"/>
      <c r="BL98" s="106"/>
      <c r="BM98" s="106"/>
      <c r="BN98" s="106"/>
      <c r="BO98" s="106"/>
      <c r="BP98" s="106"/>
      <c r="BQ98" s="106"/>
      <c r="BR98" s="106"/>
      <c r="BS98" s="106"/>
      <c r="BT98" s="106"/>
      <c r="BU98" s="106"/>
      <c r="BV98" s="106"/>
      <c r="BW98" s="106"/>
      <c r="BX98" s="106"/>
      <c r="BY98" s="106"/>
      <c r="BZ98" s="106"/>
      <c r="CA98" s="106"/>
      <c r="CB98" s="106"/>
      <c r="CC98" s="106"/>
      <c r="CD98" s="106"/>
      <c r="CE98" s="106"/>
      <c r="CF98" s="106"/>
      <c r="CG98" s="106"/>
      <c r="CH98" s="106"/>
      <c r="CI98" s="106"/>
      <c r="CJ98" s="106"/>
      <c r="CK98" s="106"/>
      <c r="CL98" s="106"/>
      <c r="CM98" s="106"/>
      <c r="CN98" s="106"/>
      <c r="CO98" s="106"/>
      <c r="CP98" s="106"/>
      <c r="CQ98" s="106"/>
      <c r="CR98" s="106"/>
      <c r="CS98" s="106"/>
      <c r="CT98" s="106"/>
      <c r="CU98" s="106"/>
      <c r="CV98" s="106"/>
      <c r="CW98" s="106"/>
      <c r="CX98" s="106"/>
      <c r="CY98" s="106"/>
      <c r="CZ98" s="106"/>
      <c r="DA98" s="106"/>
      <c r="DB98" s="106"/>
      <c r="DC98" s="106"/>
      <c r="DD98" s="106"/>
      <c r="DE98" s="106"/>
      <c r="DF98" s="106"/>
      <c r="DG98" s="106"/>
      <c r="DH98" s="106"/>
      <c r="DI98" s="106"/>
      <c r="DJ98" s="106"/>
      <c r="DK98" s="106"/>
      <c r="DL98" s="106"/>
      <c r="DM98" s="106"/>
      <c r="DN98" s="106"/>
      <c r="DO98" s="106"/>
      <c r="DP98" s="106"/>
      <c r="DQ98" s="106"/>
      <c r="DR98" s="106"/>
      <c r="DS98" s="106"/>
      <c r="DT98" s="106"/>
      <c r="DU98" s="106"/>
      <c r="DV98" s="106"/>
      <c r="DW98" s="106"/>
      <c r="DX98" s="106"/>
      <c r="DY98" s="106"/>
      <c r="DZ98" s="106"/>
      <c r="EA98" s="106"/>
      <c r="EB98" s="106"/>
      <c r="EC98" s="106"/>
      <c r="ED98" s="106"/>
      <c r="EE98" s="106"/>
      <c r="EF98" s="106"/>
      <c r="EG98" s="106"/>
      <c r="EH98" s="106"/>
      <c r="EI98" s="106"/>
      <c r="EJ98" s="106"/>
      <c r="EK98" s="106"/>
      <c r="EL98" s="106"/>
      <c r="EM98" s="106"/>
      <c r="EN98" s="106"/>
      <c r="EO98" s="106"/>
      <c r="EP98" s="106"/>
      <c r="EQ98" s="106"/>
      <c r="ER98" s="106"/>
      <c r="ES98" s="106"/>
      <c r="ET98" s="106"/>
      <c r="EU98" s="106"/>
      <c r="EV98" s="106"/>
      <c r="EW98" s="106"/>
      <c r="EX98" s="106"/>
      <c r="EY98" s="106"/>
      <c r="EZ98" s="106"/>
      <c r="FA98" s="106"/>
      <c r="FB98" s="106"/>
      <c r="FC98" s="106"/>
      <c r="FD98" s="106"/>
      <c r="FE98" s="106"/>
      <c r="FF98" s="106"/>
      <c r="FG98" s="106"/>
      <c r="FH98" s="106"/>
      <c r="FI98" s="106"/>
      <c r="FJ98" s="106"/>
      <c r="FK98" s="106"/>
      <c r="FL98" s="106"/>
      <c r="FM98" s="106"/>
      <c r="FN98" s="106"/>
      <c r="FO98" s="106"/>
      <c r="FP98" s="106"/>
      <c r="FQ98" s="106"/>
      <c r="FR98" s="106"/>
      <c r="FS98" s="106"/>
      <c r="FT98" s="106"/>
      <c r="FU98" s="106"/>
      <c r="FV98" s="106"/>
      <c r="FW98" s="106"/>
      <c r="FX98" s="106"/>
      <c r="FY98" s="106"/>
      <c r="FZ98" s="106"/>
      <c r="GA98" s="106"/>
      <c r="GB98" s="106"/>
      <c r="GC98" s="106"/>
      <c r="GD98" s="106"/>
      <c r="GE98" s="106"/>
      <c r="GF98" s="106"/>
      <c r="GG98" s="106"/>
      <c r="GH98" s="106"/>
      <c r="GI98" s="106"/>
      <c r="GJ98" s="106"/>
      <c r="GK98" s="106"/>
      <c r="GL98" s="106"/>
      <c r="GM98" s="106"/>
      <c r="GN98" s="106"/>
      <c r="GO98" s="106"/>
      <c r="GP98" s="106"/>
    </row>
    <row r="99" spans="2:198" x14ac:dyDescent="0.2">
      <c r="B99" s="106"/>
      <c r="C99" s="106"/>
      <c r="D99" s="106"/>
      <c r="E99" s="106"/>
      <c r="F99" s="106"/>
      <c r="G99" s="106"/>
      <c r="H99" s="106"/>
      <c r="I99" s="106"/>
      <c r="J99" s="106"/>
      <c r="K99" s="106"/>
      <c r="L99" s="106"/>
      <c r="M99" s="106"/>
      <c r="N99" s="106"/>
      <c r="O99" s="106"/>
      <c r="P99" s="106"/>
      <c r="Q99" s="106"/>
      <c r="R99" s="106"/>
      <c r="S99" s="106"/>
      <c r="T99" s="106"/>
      <c r="U99" s="106"/>
      <c r="V99" s="106"/>
      <c r="W99" s="106"/>
      <c r="X99" s="106"/>
      <c r="Y99" s="106"/>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6"/>
      <c r="BQ99" s="106"/>
      <c r="BR99" s="106"/>
      <c r="BS99" s="106"/>
      <c r="BT99" s="106"/>
      <c r="BU99" s="106"/>
      <c r="BV99" s="106"/>
      <c r="BW99" s="106"/>
      <c r="BX99" s="106"/>
      <c r="BY99" s="106"/>
      <c r="BZ99" s="106"/>
      <c r="CA99" s="106"/>
      <c r="CB99" s="106"/>
      <c r="CC99" s="106"/>
      <c r="CD99" s="106"/>
      <c r="CE99" s="106"/>
      <c r="CF99" s="106"/>
      <c r="CG99" s="106"/>
      <c r="CH99" s="106"/>
      <c r="CI99" s="106"/>
      <c r="CJ99" s="106"/>
      <c r="CK99" s="106"/>
      <c r="CL99" s="106"/>
      <c r="CM99" s="106"/>
      <c r="CN99" s="106"/>
      <c r="CO99" s="106"/>
      <c r="CP99" s="106"/>
      <c r="CQ99" s="106"/>
      <c r="CR99" s="106"/>
      <c r="CS99" s="106"/>
      <c r="CT99" s="106"/>
      <c r="CU99" s="106"/>
      <c r="CV99" s="106"/>
      <c r="CW99" s="106"/>
      <c r="CX99" s="106"/>
      <c r="CY99" s="106"/>
      <c r="CZ99" s="106"/>
      <c r="DA99" s="106"/>
      <c r="DB99" s="106"/>
      <c r="DC99" s="106"/>
      <c r="DD99" s="106"/>
      <c r="DE99" s="106"/>
      <c r="DF99" s="106"/>
      <c r="DG99" s="106"/>
      <c r="DH99" s="106"/>
      <c r="DI99" s="106"/>
      <c r="DJ99" s="106"/>
      <c r="DK99" s="106"/>
      <c r="DL99" s="106"/>
      <c r="DM99" s="106"/>
      <c r="DN99" s="106"/>
      <c r="DO99" s="106"/>
      <c r="DP99" s="106"/>
      <c r="DQ99" s="106"/>
      <c r="DR99" s="106"/>
      <c r="DS99" s="106"/>
      <c r="DT99" s="106"/>
      <c r="DU99" s="106"/>
      <c r="DV99" s="106"/>
      <c r="DW99" s="106"/>
      <c r="DX99" s="106"/>
      <c r="DY99" s="106"/>
      <c r="DZ99" s="106"/>
      <c r="EA99" s="106"/>
      <c r="EB99" s="106"/>
      <c r="EC99" s="106"/>
      <c r="ED99" s="106"/>
      <c r="EE99" s="106"/>
      <c r="EF99" s="106"/>
      <c r="EG99" s="106"/>
      <c r="EH99" s="106"/>
      <c r="EI99" s="106"/>
      <c r="EJ99" s="106"/>
      <c r="EK99" s="106"/>
      <c r="EL99" s="106"/>
      <c r="EM99" s="106"/>
      <c r="EN99" s="106"/>
      <c r="EO99" s="106"/>
      <c r="EP99" s="106"/>
      <c r="EQ99" s="106"/>
      <c r="ER99" s="106"/>
      <c r="ES99" s="106"/>
      <c r="ET99" s="106"/>
      <c r="EU99" s="106"/>
      <c r="EV99" s="106"/>
      <c r="EW99" s="106"/>
      <c r="EX99" s="106"/>
      <c r="EY99" s="106"/>
      <c r="EZ99" s="106"/>
      <c r="FA99" s="106"/>
      <c r="FB99" s="106"/>
      <c r="FC99" s="106"/>
      <c r="FD99" s="106"/>
      <c r="FE99" s="106"/>
      <c r="FF99" s="106"/>
      <c r="FG99" s="106"/>
      <c r="FH99" s="106"/>
      <c r="FI99" s="106"/>
      <c r="FJ99" s="106"/>
      <c r="FK99" s="106"/>
      <c r="FL99" s="106"/>
      <c r="FM99" s="106"/>
      <c r="FN99" s="106"/>
      <c r="FO99" s="106"/>
      <c r="FP99" s="106"/>
      <c r="FQ99" s="106"/>
      <c r="FR99" s="106"/>
      <c r="FS99" s="106"/>
      <c r="FT99" s="106"/>
      <c r="FU99" s="106"/>
      <c r="FV99" s="106"/>
      <c r="FW99" s="106"/>
      <c r="FX99" s="106"/>
      <c r="FY99" s="106"/>
      <c r="FZ99" s="106"/>
      <c r="GA99" s="106"/>
      <c r="GB99" s="106"/>
      <c r="GC99" s="106"/>
      <c r="GD99" s="106"/>
      <c r="GE99" s="106"/>
      <c r="GF99" s="106"/>
      <c r="GG99" s="106"/>
      <c r="GH99" s="106"/>
      <c r="GI99" s="106"/>
      <c r="GJ99" s="106"/>
      <c r="GK99" s="106"/>
      <c r="GL99" s="106"/>
      <c r="GM99" s="106"/>
      <c r="GN99" s="106"/>
      <c r="GO99" s="106"/>
      <c r="GP99" s="106"/>
    </row>
    <row r="100" spans="2:198" x14ac:dyDescent="0.2">
      <c r="B100" s="106"/>
      <c r="C100" s="106"/>
      <c r="D100" s="106"/>
      <c r="E100" s="106"/>
      <c r="F100" s="106"/>
      <c r="G100" s="106"/>
      <c r="H100" s="106"/>
      <c r="I100" s="106"/>
      <c r="J100" s="106"/>
      <c r="K100" s="106"/>
      <c r="L100" s="106"/>
      <c r="M100" s="106"/>
      <c r="N100" s="106"/>
      <c r="O100" s="106"/>
      <c r="P100" s="106"/>
      <c r="Q100" s="106"/>
      <c r="R100" s="106"/>
      <c r="S100" s="106"/>
      <c r="T100" s="106"/>
      <c r="U100" s="106"/>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6"/>
      <c r="BJ100" s="106"/>
      <c r="BK100" s="106"/>
      <c r="BL100" s="106"/>
      <c r="BM100" s="106"/>
      <c r="BN100" s="106"/>
      <c r="BO100" s="106"/>
      <c r="BP100" s="106"/>
      <c r="BQ100" s="106"/>
      <c r="BR100" s="106"/>
      <c r="BS100" s="106"/>
      <c r="BT100" s="106"/>
      <c r="BU100" s="106"/>
      <c r="BV100" s="106"/>
      <c r="BW100" s="106"/>
      <c r="BX100" s="106"/>
      <c r="BY100" s="106"/>
      <c r="BZ100" s="106"/>
      <c r="CA100" s="106"/>
      <c r="CB100" s="106"/>
      <c r="CC100" s="106"/>
      <c r="CD100" s="106"/>
      <c r="CE100" s="106"/>
      <c r="CF100" s="106"/>
      <c r="CG100" s="106"/>
      <c r="CH100" s="106"/>
      <c r="CI100" s="106"/>
      <c r="CJ100" s="106"/>
      <c r="CK100" s="106"/>
      <c r="CL100" s="106"/>
      <c r="CM100" s="106"/>
      <c r="CN100" s="106"/>
      <c r="CO100" s="106"/>
      <c r="CP100" s="106"/>
      <c r="CQ100" s="106"/>
      <c r="CR100" s="106"/>
      <c r="CS100" s="106"/>
      <c r="CT100" s="106"/>
      <c r="CU100" s="106"/>
      <c r="CV100" s="106"/>
      <c r="CW100" s="106"/>
      <c r="CX100" s="106"/>
      <c r="CY100" s="106"/>
      <c r="CZ100" s="106"/>
      <c r="DA100" s="106"/>
      <c r="DB100" s="106"/>
      <c r="DC100" s="106"/>
      <c r="DD100" s="106"/>
      <c r="DE100" s="106"/>
      <c r="DF100" s="106"/>
      <c r="DG100" s="106"/>
      <c r="DH100" s="106"/>
      <c r="DI100" s="106"/>
      <c r="DJ100" s="106"/>
      <c r="DK100" s="106"/>
      <c r="DL100" s="106"/>
      <c r="DM100" s="106"/>
      <c r="DN100" s="106"/>
      <c r="DO100" s="106"/>
      <c r="DP100" s="106"/>
      <c r="DQ100" s="106"/>
      <c r="DR100" s="106"/>
      <c r="DS100" s="106"/>
      <c r="DT100" s="106"/>
      <c r="DU100" s="106"/>
      <c r="DV100" s="106"/>
      <c r="DW100" s="106"/>
      <c r="DX100" s="106"/>
      <c r="DY100" s="106"/>
      <c r="DZ100" s="106"/>
      <c r="EA100" s="106"/>
      <c r="EB100" s="106"/>
      <c r="EC100" s="106"/>
      <c r="ED100" s="106"/>
      <c r="EE100" s="106"/>
      <c r="EF100" s="106"/>
      <c r="EG100" s="106"/>
      <c r="EH100" s="106"/>
      <c r="EI100" s="106"/>
      <c r="EJ100" s="106"/>
      <c r="EK100" s="106"/>
      <c r="EL100" s="106"/>
      <c r="EM100" s="106"/>
      <c r="EN100" s="106"/>
      <c r="EO100" s="106"/>
      <c r="EP100" s="106"/>
      <c r="EQ100" s="106"/>
      <c r="ER100" s="106"/>
      <c r="ES100" s="106"/>
      <c r="ET100" s="106"/>
      <c r="EU100" s="106"/>
      <c r="EV100" s="106"/>
      <c r="EW100" s="106"/>
      <c r="EX100" s="106"/>
      <c r="EY100" s="106"/>
      <c r="EZ100" s="106"/>
      <c r="FA100" s="106"/>
      <c r="FB100" s="106"/>
      <c r="FC100" s="106"/>
      <c r="FD100" s="106"/>
      <c r="FE100" s="106"/>
      <c r="FF100" s="106"/>
      <c r="FG100" s="106"/>
      <c r="FH100" s="106"/>
      <c r="FI100" s="106"/>
      <c r="FJ100" s="106"/>
      <c r="FK100" s="106"/>
      <c r="FL100" s="106"/>
      <c r="FM100" s="106"/>
      <c r="FN100" s="106"/>
      <c r="FO100" s="106"/>
      <c r="FP100" s="106"/>
      <c r="FQ100" s="106"/>
      <c r="FR100" s="106"/>
      <c r="FS100" s="106"/>
      <c r="FT100" s="106"/>
      <c r="FU100" s="106"/>
      <c r="FV100" s="106"/>
      <c r="FW100" s="106"/>
      <c r="FX100" s="106"/>
      <c r="FY100" s="106"/>
      <c r="FZ100" s="106"/>
      <c r="GA100" s="106"/>
      <c r="GB100" s="106"/>
      <c r="GC100" s="106"/>
      <c r="GD100" s="106"/>
      <c r="GE100" s="106"/>
      <c r="GF100" s="106"/>
      <c r="GG100" s="106"/>
      <c r="GH100" s="106"/>
      <c r="GI100" s="106"/>
      <c r="GJ100" s="106"/>
      <c r="GK100" s="106"/>
      <c r="GL100" s="106"/>
      <c r="GM100" s="106"/>
      <c r="GN100" s="106"/>
      <c r="GO100" s="106"/>
      <c r="GP100" s="106"/>
    </row>
    <row r="101" spans="2:198" x14ac:dyDescent="0.2">
      <c r="B101" s="106"/>
      <c r="C101" s="106"/>
      <c r="D101" s="106"/>
      <c r="E101" s="106"/>
      <c r="F101" s="106"/>
      <c r="G101" s="106"/>
      <c r="H101" s="106"/>
      <c r="I101" s="106"/>
      <c r="J101" s="106"/>
      <c r="K101" s="106"/>
      <c r="L101" s="106"/>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6"/>
      <c r="BJ101" s="106"/>
      <c r="BK101" s="106"/>
      <c r="BL101" s="106"/>
      <c r="BM101" s="106"/>
      <c r="BN101" s="106"/>
      <c r="BO101" s="106"/>
      <c r="BP101" s="106"/>
      <c r="BQ101" s="106"/>
      <c r="BR101" s="106"/>
      <c r="BS101" s="106"/>
      <c r="BT101" s="106"/>
      <c r="BU101" s="106"/>
      <c r="BV101" s="106"/>
      <c r="BW101" s="106"/>
      <c r="BX101" s="106"/>
      <c r="BY101" s="106"/>
      <c r="BZ101" s="106"/>
      <c r="CA101" s="106"/>
      <c r="CB101" s="106"/>
      <c r="CC101" s="106"/>
      <c r="CD101" s="106"/>
      <c r="CE101" s="106"/>
      <c r="CF101" s="106"/>
      <c r="CG101" s="106"/>
      <c r="CH101" s="106"/>
      <c r="CI101" s="106"/>
      <c r="CJ101" s="106"/>
      <c r="CK101" s="106"/>
      <c r="CL101" s="106"/>
      <c r="CM101" s="106"/>
      <c r="CN101" s="106"/>
      <c r="CO101" s="106"/>
      <c r="CP101" s="106"/>
      <c r="CQ101" s="106"/>
      <c r="CR101" s="106"/>
      <c r="CS101" s="106"/>
      <c r="CT101" s="106"/>
      <c r="CU101" s="106"/>
      <c r="CV101" s="106"/>
      <c r="CW101" s="106"/>
      <c r="CX101" s="106"/>
      <c r="CY101" s="106"/>
      <c r="CZ101" s="106"/>
      <c r="DA101" s="106"/>
      <c r="DB101" s="106"/>
      <c r="DC101" s="106"/>
      <c r="DD101" s="106"/>
      <c r="DE101" s="106"/>
      <c r="DF101" s="106"/>
      <c r="DG101" s="106"/>
      <c r="DH101" s="106"/>
      <c r="DI101" s="106"/>
      <c r="DJ101" s="106"/>
      <c r="DK101" s="106"/>
      <c r="DL101" s="106"/>
      <c r="DM101" s="106"/>
      <c r="DN101" s="106"/>
      <c r="DO101" s="106"/>
      <c r="DP101" s="106"/>
      <c r="DQ101" s="106"/>
      <c r="DR101" s="106"/>
      <c r="DS101" s="106"/>
      <c r="DT101" s="106"/>
      <c r="DU101" s="106"/>
      <c r="DV101" s="106"/>
      <c r="DW101" s="106"/>
      <c r="DX101" s="106"/>
      <c r="DY101" s="106"/>
      <c r="DZ101" s="106"/>
      <c r="EA101" s="106"/>
      <c r="EB101" s="106"/>
      <c r="EC101" s="106"/>
      <c r="ED101" s="106"/>
      <c r="EE101" s="106"/>
      <c r="EF101" s="106"/>
      <c r="EG101" s="106"/>
      <c r="EH101" s="106"/>
      <c r="EI101" s="106"/>
      <c r="EJ101" s="106"/>
      <c r="EK101" s="106"/>
      <c r="EL101" s="106"/>
      <c r="EM101" s="106"/>
      <c r="EN101" s="106"/>
      <c r="EO101" s="106"/>
      <c r="EP101" s="106"/>
      <c r="EQ101" s="106"/>
      <c r="ER101" s="106"/>
      <c r="ES101" s="106"/>
      <c r="ET101" s="106"/>
      <c r="EU101" s="106"/>
      <c r="EV101" s="106"/>
      <c r="EW101" s="106"/>
      <c r="EX101" s="106"/>
      <c r="EY101" s="106"/>
      <c r="EZ101" s="106"/>
      <c r="FA101" s="106"/>
      <c r="FB101" s="106"/>
      <c r="FC101" s="106"/>
      <c r="FD101" s="106"/>
      <c r="FE101" s="106"/>
      <c r="FF101" s="106"/>
      <c r="FG101" s="106"/>
      <c r="FH101" s="106"/>
      <c r="FI101" s="106"/>
      <c r="FJ101" s="106"/>
      <c r="FK101" s="106"/>
      <c r="FL101" s="106"/>
      <c r="FM101" s="106"/>
      <c r="FN101" s="106"/>
      <c r="FO101" s="106"/>
      <c r="FP101" s="106"/>
      <c r="FQ101" s="106"/>
      <c r="FR101" s="106"/>
      <c r="FS101" s="106"/>
      <c r="FT101" s="106"/>
      <c r="FU101" s="106"/>
      <c r="FV101" s="106"/>
      <c r="FW101" s="106"/>
      <c r="FX101" s="106"/>
      <c r="FY101" s="106"/>
      <c r="FZ101" s="106"/>
      <c r="GA101" s="106"/>
      <c r="GB101" s="106"/>
      <c r="GC101" s="106"/>
      <c r="GD101" s="106"/>
      <c r="GE101" s="106"/>
      <c r="GF101" s="106"/>
      <c r="GG101" s="106"/>
      <c r="GH101" s="106"/>
      <c r="GI101" s="106"/>
      <c r="GJ101" s="106"/>
      <c r="GK101" s="106"/>
      <c r="GL101" s="106"/>
      <c r="GM101" s="106"/>
      <c r="GN101" s="106"/>
      <c r="GO101" s="106"/>
      <c r="GP101" s="106"/>
    </row>
    <row r="102" spans="2:198" x14ac:dyDescent="0.2">
      <c r="B102" s="106"/>
      <c r="C102" s="106"/>
      <c r="D102" s="106"/>
      <c r="E102" s="106"/>
      <c r="F102" s="106"/>
      <c r="G102" s="106"/>
      <c r="H102" s="106"/>
      <c r="I102" s="106"/>
      <c r="J102" s="106"/>
      <c r="K102" s="106"/>
      <c r="L102" s="106"/>
      <c r="M102" s="106"/>
      <c r="N102" s="106"/>
      <c r="O102" s="106"/>
      <c r="P102" s="106"/>
      <c r="Q102" s="106"/>
      <c r="R102" s="106"/>
      <c r="S102" s="106"/>
      <c r="T102" s="106"/>
      <c r="U102" s="106"/>
      <c r="V102" s="106"/>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c r="BM102" s="106"/>
      <c r="BN102" s="106"/>
      <c r="BO102" s="106"/>
      <c r="BP102" s="106"/>
      <c r="BQ102" s="106"/>
      <c r="BR102" s="106"/>
      <c r="BS102" s="106"/>
      <c r="BT102" s="106"/>
      <c r="BU102" s="106"/>
      <c r="BV102" s="106"/>
      <c r="BW102" s="106"/>
      <c r="BX102" s="106"/>
      <c r="BY102" s="106"/>
      <c r="BZ102" s="106"/>
      <c r="CA102" s="106"/>
      <c r="CB102" s="106"/>
      <c r="CC102" s="106"/>
      <c r="CD102" s="106"/>
      <c r="CE102" s="106"/>
      <c r="CF102" s="106"/>
      <c r="CG102" s="106"/>
      <c r="CH102" s="106"/>
      <c r="CI102" s="106"/>
      <c r="CJ102" s="106"/>
      <c r="CK102" s="106"/>
      <c r="CL102" s="106"/>
      <c r="CM102" s="106"/>
      <c r="CN102" s="106"/>
      <c r="CO102" s="106"/>
      <c r="CP102" s="106"/>
      <c r="CQ102" s="106"/>
      <c r="CR102" s="106"/>
      <c r="CS102" s="106"/>
      <c r="CT102" s="106"/>
      <c r="CU102" s="106"/>
      <c r="CV102" s="106"/>
      <c r="CW102" s="106"/>
      <c r="CX102" s="106"/>
      <c r="CY102" s="106"/>
      <c r="CZ102" s="106"/>
      <c r="DA102" s="106"/>
      <c r="DB102" s="106"/>
      <c r="DC102" s="106"/>
      <c r="DD102" s="106"/>
      <c r="DE102" s="106"/>
      <c r="DF102" s="106"/>
      <c r="DG102" s="106"/>
      <c r="DH102" s="106"/>
      <c r="DI102" s="106"/>
      <c r="DJ102" s="106"/>
      <c r="DK102" s="106"/>
      <c r="DL102" s="106"/>
      <c r="DM102" s="106"/>
      <c r="DN102" s="106"/>
      <c r="DO102" s="106"/>
      <c r="DP102" s="106"/>
      <c r="DQ102" s="106"/>
      <c r="DR102" s="106"/>
      <c r="DS102" s="106"/>
      <c r="DT102" s="106"/>
      <c r="DU102" s="106"/>
      <c r="DV102" s="106"/>
      <c r="DW102" s="106"/>
      <c r="DX102" s="106"/>
      <c r="DY102" s="106"/>
      <c r="DZ102" s="106"/>
      <c r="EA102" s="106"/>
      <c r="EB102" s="106"/>
      <c r="EC102" s="106"/>
      <c r="ED102" s="106"/>
      <c r="EE102" s="106"/>
      <c r="EF102" s="106"/>
      <c r="EG102" s="106"/>
      <c r="EH102" s="106"/>
      <c r="EI102" s="106"/>
      <c r="EJ102" s="106"/>
      <c r="EK102" s="106"/>
      <c r="EL102" s="106"/>
      <c r="EM102" s="106"/>
      <c r="EN102" s="106"/>
      <c r="EO102" s="106"/>
      <c r="EP102" s="106"/>
      <c r="EQ102" s="106"/>
      <c r="ER102" s="106"/>
      <c r="ES102" s="106"/>
      <c r="ET102" s="106"/>
      <c r="EU102" s="106"/>
      <c r="EV102" s="106"/>
      <c r="EW102" s="106"/>
      <c r="EX102" s="106"/>
      <c r="EY102" s="106"/>
      <c r="EZ102" s="106"/>
      <c r="FA102" s="106"/>
      <c r="FB102" s="106"/>
      <c r="FC102" s="106"/>
      <c r="FD102" s="106"/>
      <c r="FE102" s="106"/>
      <c r="FF102" s="106"/>
      <c r="FG102" s="106"/>
      <c r="FH102" s="106"/>
      <c r="FI102" s="106"/>
      <c r="FJ102" s="106"/>
      <c r="FK102" s="106"/>
      <c r="FL102" s="106"/>
      <c r="FM102" s="106"/>
      <c r="FN102" s="106"/>
      <c r="FO102" s="106"/>
      <c r="FP102" s="106"/>
      <c r="FQ102" s="106"/>
      <c r="FR102" s="106"/>
      <c r="FS102" s="106"/>
      <c r="FT102" s="106"/>
      <c r="FU102" s="106"/>
      <c r="FV102" s="106"/>
      <c r="FW102" s="106"/>
      <c r="FX102" s="106"/>
      <c r="FY102" s="106"/>
      <c r="FZ102" s="106"/>
      <c r="GA102" s="106"/>
      <c r="GB102" s="106"/>
      <c r="GC102" s="106"/>
      <c r="GD102" s="106"/>
      <c r="GE102" s="106"/>
      <c r="GF102" s="106"/>
      <c r="GG102" s="106"/>
      <c r="GH102" s="106"/>
      <c r="GI102" s="106"/>
      <c r="GJ102" s="106"/>
      <c r="GK102" s="106"/>
      <c r="GL102" s="106"/>
      <c r="GM102" s="106"/>
      <c r="GN102" s="106"/>
      <c r="GO102" s="106"/>
      <c r="GP102" s="106"/>
    </row>
    <row r="103" spans="2:198" x14ac:dyDescent="0.2">
      <c r="B103" s="106"/>
      <c r="C103" s="106"/>
      <c r="D103" s="106"/>
      <c r="E103" s="106"/>
      <c r="F103" s="106"/>
      <c r="G103" s="106"/>
      <c r="H103" s="106"/>
      <c r="I103" s="106"/>
      <c r="J103" s="106"/>
      <c r="K103" s="106"/>
      <c r="L103" s="106"/>
      <c r="M103" s="106"/>
      <c r="N103" s="106"/>
      <c r="O103" s="106"/>
      <c r="P103" s="106"/>
      <c r="Q103" s="106"/>
      <c r="R103" s="106"/>
      <c r="S103" s="106"/>
      <c r="T103" s="106"/>
      <c r="U103" s="106"/>
      <c r="V103" s="106"/>
      <c r="W103" s="106"/>
      <c r="X103" s="106"/>
      <c r="Y103" s="106"/>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6"/>
      <c r="BJ103" s="106"/>
      <c r="BK103" s="106"/>
      <c r="BL103" s="106"/>
      <c r="BM103" s="106"/>
      <c r="BN103" s="106"/>
      <c r="BO103" s="106"/>
      <c r="BP103" s="106"/>
      <c r="BQ103" s="106"/>
      <c r="BR103" s="106"/>
      <c r="BS103" s="106"/>
      <c r="BT103" s="106"/>
      <c r="BU103" s="106"/>
      <c r="BV103" s="106"/>
      <c r="BW103" s="106"/>
      <c r="BX103" s="106"/>
      <c r="BY103" s="106"/>
      <c r="BZ103" s="106"/>
      <c r="CA103" s="106"/>
      <c r="CB103" s="106"/>
      <c r="CC103" s="106"/>
      <c r="CD103" s="106"/>
      <c r="CE103" s="106"/>
      <c r="CF103" s="106"/>
      <c r="CG103" s="106"/>
      <c r="CH103" s="106"/>
      <c r="CI103" s="106"/>
      <c r="CJ103" s="106"/>
      <c r="CK103" s="106"/>
      <c r="CL103" s="106"/>
      <c r="CM103" s="106"/>
      <c r="CN103" s="106"/>
      <c r="CO103" s="106"/>
      <c r="CP103" s="106"/>
      <c r="CQ103" s="106"/>
      <c r="CR103" s="106"/>
      <c r="CS103" s="106"/>
      <c r="CT103" s="106"/>
      <c r="CU103" s="106"/>
      <c r="CV103" s="106"/>
      <c r="CW103" s="106"/>
      <c r="CX103" s="106"/>
      <c r="CY103" s="106"/>
      <c r="CZ103" s="106"/>
      <c r="DA103" s="106"/>
      <c r="DB103" s="106"/>
      <c r="DC103" s="106"/>
      <c r="DD103" s="106"/>
      <c r="DE103" s="106"/>
      <c r="DF103" s="106"/>
      <c r="DG103" s="106"/>
      <c r="DH103" s="106"/>
      <c r="DI103" s="106"/>
      <c r="DJ103" s="106"/>
      <c r="DK103" s="106"/>
      <c r="DL103" s="106"/>
      <c r="DM103" s="106"/>
      <c r="DN103" s="106"/>
      <c r="DO103" s="106"/>
      <c r="DP103" s="106"/>
      <c r="DQ103" s="106"/>
      <c r="DR103" s="106"/>
      <c r="DS103" s="106"/>
      <c r="DT103" s="106"/>
      <c r="DU103" s="106"/>
      <c r="DV103" s="106"/>
      <c r="DW103" s="106"/>
      <c r="DX103" s="106"/>
      <c r="DY103" s="106"/>
      <c r="DZ103" s="106"/>
      <c r="EA103" s="106"/>
      <c r="EB103" s="106"/>
      <c r="EC103" s="106"/>
      <c r="ED103" s="106"/>
      <c r="EE103" s="106"/>
      <c r="EF103" s="106"/>
      <c r="EG103" s="106"/>
      <c r="EH103" s="106"/>
      <c r="EI103" s="106"/>
      <c r="EJ103" s="106"/>
      <c r="EK103" s="106"/>
      <c r="EL103" s="106"/>
      <c r="EM103" s="106"/>
      <c r="EN103" s="106"/>
      <c r="EO103" s="106"/>
      <c r="EP103" s="106"/>
      <c r="EQ103" s="106"/>
      <c r="ER103" s="106"/>
      <c r="ES103" s="106"/>
      <c r="ET103" s="106"/>
      <c r="EU103" s="106"/>
      <c r="EV103" s="106"/>
      <c r="EW103" s="106"/>
      <c r="EX103" s="106"/>
      <c r="EY103" s="106"/>
      <c r="EZ103" s="106"/>
      <c r="FA103" s="106"/>
      <c r="FB103" s="106"/>
      <c r="FC103" s="106"/>
      <c r="FD103" s="106"/>
      <c r="FE103" s="106"/>
      <c r="FF103" s="106"/>
      <c r="FG103" s="106"/>
      <c r="FH103" s="106"/>
      <c r="FI103" s="106"/>
      <c r="FJ103" s="106"/>
      <c r="FK103" s="106"/>
      <c r="FL103" s="106"/>
      <c r="FM103" s="106"/>
      <c r="FN103" s="106"/>
      <c r="FO103" s="106"/>
      <c r="FP103" s="106"/>
      <c r="FQ103" s="106"/>
      <c r="FR103" s="106"/>
      <c r="FS103" s="106"/>
      <c r="FT103" s="106"/>
      <c r="FU103" s="106"/>
      <c r="FV103" s="106"/>
      <c r="FW103" s="106"/>
      <c r="FX103" s="106"/>
      <c r="FY103" s="106"/>
      <c r="FZ103" s="106"/>
      <c r="GA103" s="106"/>
      <c r="GB103" s="106"/>
      <c r="GC103" s="106"/>
      <c r="GD103" s="106"/>
      <c r="GE103" s="106"/>
      <c r="GF103" s="106"/>
      <c r="GG103" s="106"/>
      <c r="GH103" s="106"/>
      <c r="GI103" s="106"/>
      <c r="GJ103" s="106"/>
      <c r="GK103" s="106"/>
      <c r="GL103" s="106"/>
      <c r="GM103" s="106"/>
      <c r="GN103" s="106"/>
      <c r="GO103" s="106"/>
      <c r="GP103" s="106"/>
    </row>
    <row r="104" spans="2:198" x14ac:dyDescent="0.2">
      <c r="B104" s="106"/>
      <c r="C104" s="106"/>
      <c r="D104" s="106"/>
      <c r="E104" s="106"/>
      <c r="F104" s="106"/>
      <c r="G104" s="106"/>
      <c r="H104" s="106"/>
      <c r="I104" s="106"/>
      <c r="J104" s="106"/>
      <c r="K104" s="106"/>
      <c r="L104" s="106"/>
      <c r="M104" s="106"/>
      <c r="N104" s="106"/>
      <c r="O104" s="106"/>
      <c r="P104" s="106"/>
      <c r="Q104" s="106"/>
      <c r="R104" s="106"/>
      <c r="S104" s="106"/>
      <c r="T104" s="106"/>
      <c r="U104" s="106"/>
      <c r="V104" s="106"/>
      <c r="W104" s="106"/>
      <c r="X104" s="106"/>
      <c r="Y104" s="106"/>
      <c r="Z104" s="106"/>
      <c r="AA104" s="106"/>
      <c r="AB104" s="106"/>
      <c r="AC104" s="106"/>
      <c r="AD104" s="106"/>
      <c r="AE104" s="106"/>
      <c r="AF104" s="106"/>
      <c r="AG104" s="106"/>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6"/>
      <c r="BJ104" s="106"/>
      <c r="BK104" s="106"/>
      <c r="BL104" s="106"/>
      <c r="BM104" s="106"/>
      <c r="BN104" s="106"/>
      <c r="BO104" s="106"/>
      <c r="BP104" s="106"/>
      <c r="BQ104" s="106"/>
      <c r="BR104" s="106"/>
      <c r="BS104" s="106"/>
      <c r="BT104" s="106"/>
      <c r="BU104" s="106"/>
      <c r="BV104" s="106"/>
      <c r="BW104" s="106"/>
      <c r="BX104" s="106"/>
      <c r="BY104" s="106"/>
      <c r="BZ104" s="106"/>
      <c r="CA104" s="106"/>
      <c r="CB104" s="106"/>
      <c r="CC104" s="106"/>
      <c r="CD104" s="106"/>
      <c r="CE104" s="106"/>
      <c r="CF104" s="106"/>
      <c r="CG104" s="106"/>
      <c r="CH104" s="106"/>
      <c r="CI104" s="106"/>
      <c r="CJ104" s="106"/>
      <c r="CK104" s="106"/>
      <c r="CL104" s="106"/>
      <c r="CM104" s="106"/>
      <c r="CN104" s="106"/>
      <c r="CO104" s="106"/>
      <c r="CP104" s="106"/>
      <c r="CQ104" s="106"/>
      <c r="CR104" s="106"/>
      <c r="CS104" s="106"/>
      <c r="CT104" s="106"/>
      <c r="CU104" s="106"/>
      <c r="CV104" s="106"/>
      <c r="CW104" s="106"/>
      <c r="CX104" s="106"/>
      <c r="CY104" s="106"/>
      <c r="CZ104" s="106"/>
      <c r="DA104" s="106"/>
      <c r="DB104" s="106"/>
      <c r="DC104" s="106"/>
      <c r="DD104" s="106"/>
      <c r="DE104" s="106"/>
      <c r="DF104" s="106"/>
      <c r="DG104" s="106"/>
      <c r="DH104" s="106"/>
      <c r="DI104" s="106"/>
      <c r="DJ104" s="106"/>
      <c r="DK104" s="106"/>
      <c r="DL104" s="106"/>
      <c r="DM104" s="106"/>
      <c r="DN104" s="106"/>
      <c r="DO104" s="106"/>
      <c r="DP104" s="106"/>
      <c r="DQ104" s="106"/>
      <c r="DR104" s="106"/>
      <c r="DS104" s="106"/>
      <c r="DT104" s="106"/>
      <c r="DU104" s="106"/>
      <c r="DV104" s="106"/>
      <c r="DW104" s="106"/>
      <c r="DX104" s="106"/>
      <c r="DY104" s="106"/>
      <c r="DZ104" s="106"/>
      <c r="EA104" s="106"/>
      <c r="EB104" s="106"/>
      <c r="EC104" s="106"/>
      <c r="ED104" s="106"/>
      <c r="EE104" s="106"/>
      <c r="EF104" s="106"/>
      <c r="EG104" s="106"/>
      <c r="EH104" s="106"/>
      <c r="EI104" s="106"/>
      <c r="EJ104" s="106"/>
      <c r="EK104" s="106"/>
      <c r="EL104" s="106"/>
      <c r="EM104" s="106"/>
      <c r="EN104" s="106"/>
      <c r="EO104" s="106"/>
      <c r="EP104" s="106"/>
      <c r="EQ104" s="106"/>
      <c r="ER104" s="106"/>
      <c r="ES104" s="106"/>
      <c r="ET104" s="106"/>
      <c r="EU104" s="106"/>
      <c r="EV104" s="106"/>
      <c r="EW104" s="106"/>
      <c r="EX104" s="106"/>
      <c r="EY104" s="106"/>
      <c r="EZ104" s="106"/>
      <c r="FA104" s="106"/>
      <c r="FB104" s="106"/>
      <c r="FC104" s="106"/>
      <c r="FD104" s="106"/>
      <c r="FE104" s="106"/>
      <c r="FF104" s="106"/>
      <c r="FG104" s="106"/>
      <c r="FH104" s="106"/>
      <c r="FI104" s="106"/>
      <c r="FJ104" s="106"/>
      <c r="FK104" s="106"/>
      <c r="FL104" s="106"/>
      <c r="FM104" s="106"/>
      <c r="FN104" s="106"/>
      <c r="FO104" s="106"/>
      <c r="FP104" s="106"/>
      <c r="FQ104" s="106"/>
      <c r="FR104" s="106"/>
      <c r="FS104" s="106"/>
      <c r="FT104" s="106"/>
      <c r="FU104" s="106"/>
      <c r="FV104" s="106"/>
      <c r="FW104" s="106"/>
      <c r="FX104" s="106"/>
      <c r="FY104" s="106"/>
      <c r="FZ104" s="106"/>
      <c r="GA104" s="106"/>
      <c r="GB104" s="106"/>
      <c r="GC104" s="106"/>
      <c r="GD104" s="106"/>
      <c r="GE104" s="106"/>
      <c r="GF104" s="106"/>
      <c r="GG104" s="106"/>
      <c r="GH104" s="106"/>
      <c r="GI104" s="106"/>
      <c r="GJ104" s="106"/>
      <c r="GK104" s="106"/>
      <c r="GL104" s="106"/>
      <c r="GM104" s="106"/>
      <c r="GN104" s="106"/>
      <c r="GO104" s="106"/>
      <c r="GP104" s="106"/>
    </row>
    <row r="105" spans="2:198" x14ac:dyDescent="0.2">
      <c r="B105" s="106"/>
      <c r="C105" s="106"/>
      <c r="D105" s="106"/>
      <c r="E105" s="106"/>
      <c r="F105" s="106"/>
      <c r="G105" s="106"/>
      <c r="H105" s="106"/>
      <c r="I105" s="106"/>
      <c r="J105" s="106"/>
      <c r="K105" s="106"/>
      <c r="L105" s="106"/>
      <c r="M105" s="106"/>
      <c r="N105" s="106"/>
      <c r="O105" s="106"/>
      <c r="P105" s="106"/>
      <c r="Q105" s="106"/>
      <c r="R105" s="106"/>
      <c r="S105" s="106"/>
      <c r="T105" s="106"/>
      <c r="U105" s="106"/>
      <c r="V105" s="106"/>
      <c r="W105" s="106"/>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6"/>
      <c r="BJ105" s="106"/>
      <c r="BK105" s="106"/>
      <c r="BL105" s="106"/>
      <c r="BM105" s="106"/>
      <c r="BN105" s="106"/>
      <c r="BO105" s="106"/>
      <c r="BP105" s="106"/>
      <c r="BQ105" s="106"/>
      <c r="BR105" s="106"/>
      <c r="BS105" s="106"/>
      <c r="BT105" s="106"/>
      <c r="BU105" s="106"/>
      <c r="BV105" s="106"/>
      <c r="BW105" s="106"/>
      <c r="BX105" s="106"/>
      <c r="BY105" s="106"/>
      <c r="BZ105" s="106"/>
      <c r="CA105" s="106"/>
      <c r="CB105" s="106"/>
      <c r="CC105" s="106"/>
      <c r="CD105" s="106"/>
      <c r="CE105" s="106"/>
      <c r="CF105" s="106"/>
      <c r="CG105" s="106"/>
      <c r="CH105" s="106"/>
      <c r="CI105" s="106"/>
      <c r="CJ105" s="106"/>
      <c r="CK105" s="106"/>
      <c r="CL105" s="106"/>
      <c r="CM105" s="106"/>
      <c r="CN105" s="106"/>
      <c r="CO105" s="106"/>
      <c r="CP105" s="106"/>
      <c r="CQ105" s="106"/>
      <c r="CR105" s="106"/>
      <c r="CS105" s="106"/>
      <c r="CT105" s="106"/>
      <c r="CU105" s="106"/>
      <c r="CV105" s="106"/>
      <c r="CW105" s="106"/>
      <c r="CX105" s="106"/>
      <c r="CY105" s="106"/>
      <c r="CZ105" s="106"/>
      <c r="DA105" s="106"/>
      <c r="DB105" s="106"/>
      <c r="DC105" s="106"/>
      <c r="DD105" s="106"/>
      <c r="DE105" s="106"/>
      <c r="DF105" s="106"/>
      <c r="DG105" s="106"/>
      <c r="DH105" s="106"/>
      <c r="DI105" s="106"/>
      <c r="DJ105" s="106"/>
      <c r="DK105" s="106"/>
      <c r="DL105" s="106"/>
      <c r="DM105" s="106"/>
      <c r="DN105" s="106"/>
      <c r="DO105" s="106"/>
      <c r="DP105" s="106"/>
      <c r="DQ105" s="106"/>
      <c r="DR105" s="106"/>
      <c r="DS105" s="106"/>
      <c r="DT105" s="106"/>
      <c r="DU105" s="106"/>
      <c r="DV105" s="106"/>
      <c r="DW105" s="106"/>
      <c r="DX105" s="106"/>
      <c r="DY105" s="106"/>
      <c r="DZ105" s="106"/>
      <c r="EA105" s="106"/>
      <c r="EB105" s="106"/>
      <c r="EC105" s="106"/>
      <c r="ED105" s="106"/>
      <c r="EE105" s="106"/>
      <c r="EF105" s="106"/>
      <c r="EG105" s="106"/>
      <c r="EH105" s="106"/>
      <c r="EI105" s="106"/>
      <c r="EJ105" s="106"/>
      <c r="EK105" s="106"/>
      <c r="EL105" s="106"/>
      <c r="EM105" s="106"/>
      <c r="EN105" s="106"/>
      <c r="EO105" s="106"/>
      <c r="EP105" s="106"/>
      <c r="EQ105" s="106"/>
      <c r="ER105" s="106"/>
      <c r="ES105" s="106"/>
      <c r="ET105" s="106"/>
      <c r="EU105" s="106"/>
      <c r="EV105" s="106"/>
      <c r="EW105" s="106"/>
      <c r="EX105" s="106"/>
      <c r="EY105" s="106"/>
      <c r="EZ105" s="106"/>
      <c r="FA105" s="106"/>
      <c r="FB105" s="106"/>
      <c r="FC105" s="106"/>
      <c r="FD105" s="106"/>
      <c r="FE105" s="106"/>
      <c r="FF105" s="106"/>
      <c r="FG105" s="106"/>
      <c r="FH105" s="106"/>
      <c r="FI105" s="106"/>
      <c r="FJ105" s="106"/>
      <c r="FK105" s="106"/>
      <c r="FL105" s="106"/>
      <c r="FM105" s="106"/>
      <c r="FN105" s="106"/>
      <c r="FO105" s="106"/>
      <c r="FP105" s="106"/>
      <c r="FQ105" s="106"/>
      <c r="FR105" s="106"/>
      <c r="FS105" s="106"/>
      <c r="FT105" s="106"/>
      <c r="FU105" s="106"/>
      <c r="FV105" s="106"/>
      <c r="FW105" s="106"/>
      <c r="FX105" s="106"/>
      <c r="FY105" s="106"/>
      <c r="FZ105" s="106"/>
      <c r="GA105" s="106"/>
      <c r="GB105" s="106"/>
      <c r="GC105" s="106"/>
      <c r="GD105" s="106"/>
      <c r="GE105" s="106"/>
      <c r="GF105" s="106"/>
      <c r="GG105" s="106"/>
      <c r="GH105" s="106"/>
      <c r="GI105" s="106"/>
      <c r="GJ105" s="106"/>
      <c r="GK105" s="106"/>
      <c r="GL105" s="106"/>
      <c r="GM105" s="106"/>
      <c r="GN105" s="106"/>
      <c r="GO105" s="106"/>
      <c r="GP105" s="106"/>
    </row>
    <row r="106" spans="2:198" x14ac:dyDescent="0.2">
      <c r="B106" s="106"/>
      <c r="C106" s="106"/>
      <c r="D106" s="106"/>
      <c r="E106" s="106"/>
      <c r="F106" s="106"/>
      <c r="G106" s="106"/>
      <c r="H106" s="106"/>
      <c r="I106" s="106"/>
      <c r="J106" s="106"/>
      <c r="K106" s="106"/>
      <c r="L106" s="106"/>
      <c r="M106" s="106"/>
      <c r="N106" s="106"/>
      <c r="O106" s="106"/>
      <c r="P106" s="106"/>
      <c r="Q106" s="106"/>
      <c r="R106" s="106"/>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6"/>
      <c r="BJ106" s="106"/>
      <c r="BK106" s="106"/>
      <c r="BL106" s="106"/>
      <c r="BM106" s="106"/>
      <c r="BN106" s="106"/>
      <c r="BO106" s="106"/>
      <c r="BP106" s="106"/>
      <c r="BQ106" s="106"/>
      <c r="BR106" s="106"/>
      <c r="BS106" s="106"/>
      <c r="BT106" s="106"/>
      <c r="BU106" s="106"/>
      <c r="BV106" s="106"/>
      <c r="BW106" s="106"/>
      <c r="BX106" s="106"/>
      <c r="BY106" s="106"/>
      <c r="BZ106" s="106"/>
      <c r="CA106" s="106"/>
      <c r="CB106" s="106"/>
      <c r="CC106" s="106"/>
      <c r="CD106" s="106"/>
      <c r="CE106" s="106"/>
      <c r="CF106" s="106"/>
      <c r="CG106" s="106"/>
      <c r="CH106" s="106"/>
      <c r="CI106" s="106"/>
      <c r="CJ106" s="106"/>
      <c r="CK106" s="106"/>
      <c r="CL106" s="106"/>
      <c r="CM106" s="106"/>
      <c r="CN106" s="106"/>
      <c r="CO106" s="106"/>
      <c r="CP106" s="106"/>
      <c r="CQ106" s="106"/>
      <c r="CR106" s="106"/>
      <c r="CS106" s="106"/>
      <c r="CT106" s="106"/>
      <c r="CU106" s="106"/>
      <c r="CV106" s="106"/>
      <c r="CW106" s="106"/>
      <c r="CX106" s="106"/>
      <c r="CY106" s="106"/>
      <c r="CZ106" s="106"/>
      <c r="DA106" s="106"/>
      <c r="DB106" s="106"/>
      <c r="DC106" s="106"/>
      <c r="DD106" s="106"/>
      <c r="DE106" s="106"/>
      <c r="DF106" s="106"/>
      <c r="DG106" s="106"/>
      <c r="DH106" s="106"/>
      <c r="DI106" s="106"/>
      <c r="DJ106" s="106"/>
      <c r="DK106" s="106"/>
      <c r="DL106" s="106"/>
      <c r="DM106" s="106"/>
      <c r="DN106" s="106"/>
      <c r="DO106" s="106"/>
      <c r="DP106" s="106"/>
      <c r="DQ106" s="106"/>
      <c r="DR106" s="106"/>
      <c r="DS106" s="106"/>
      <c r="DT106" s="106"/>
      <c r="DU106" s="106"/>
      <c r="DV106" s="106"/>
      <c r="DW106" s="106"/>
      <c r="DX106" s="106"/>
      <c r="DY106" s="106"/>
      <c r="DZ106" s="106"/>
      <c r="EA106" s="106"/>
      <c r="EB106" s="106"/>
      <c r="EC106" s="106"/>
      <c r="ED106" s="106"/>
      <c r="EE106" s="106"/>
      <c r="EF106" s="106"/>
      <c r="EG106" s="106"/>
      <c r="EH106" s="106"/>
      <c r="EI106" s="106"/>
      <c r="EJ106" s="106"/>
      <c r="EK106" s="106"/>
      <c r="EL106" s="106"/>
      <c r="EM106" s="106"/>
      <c r="EN106" s="106"/>
      <c r="EO106" s="106"/>
      <c r="EP106" s="106"/>
      <c r="EQ106" s="106"/>
      <c r="ER106" s="106"/>
      <c r="ES106" s="106"/>
      <c r="ET106" s="106"/>
      <c r="EU106" s="106"/>
      <c r="EV106" s="106"/>
      <c r="EW106" s="106"/>
      <c r="EX106" s="106"/>
      <c r="EY106" s="106"/>
      <c r="EZ106" s="106"/>
      <c r="FA106" s="106"/>
      <c r="FB106" s="106"/>
      <c r="FC106" s="106"/>
      <c r="FD106" s="106"/>
      <c r="FE106" s="106"/>
      <c r="FF106" s="106"/>
      <c r="FG106" s="106"/>
      <c r="FH106" s="106"/>
      <c r="FI106" s="106"/>
      <c r="FJ106" s="106"/>
      <c r="FK106" s="106"/>
      <c r="FL106" s="106"/>
      <c r="FM106" s="106"/>
      <c r="FN106" s="106"/>
      <c r="FO106" s="106"/>
      <c r="FP106" s="106"/>
      <c r="FQ106" s="106"/>
      <c r="FR106" s="106"/>
      <c r="FS106" s="106"/>
      <c r="FT106" s="106"/>
      <c r="FU106" s="106"/>
      <c r="FV106" s="106"/>
      <c r="FW106" s="106"/>
      <c r="FX106" s="106"/>
      <c r="FY106" s="106"/>
      <c r="FZ106" s="106"/>
      <c r="GA106" s="106"/>
      <c r="GB106" s="106"/>
      <c r="GC106" s="106"/>
      <c r="GD106" s="106"/>
      <c r="GE106" s="106"/>
      <c r="GF106" s="106"/>
      <c r="GG106" s="106"/>
      <c r="GH106" s="106"/>
      <c r="GI106" s="106"/>
      <c r="GJ106" s="106"/>
      <c r="GK106" s="106"/>
      <c r="GL106" s="106"/>
      <c r="GM106" s="106"/>
      <c r="GN106" s="106"/>
      <c r="GO106" s="106"/>
      <c r="GP106" s="106"/>
    </row>
    <row r="107" spans="2:198" x14ac:dyDescent="0.2">
      <c r="B107" s="106"/>
      <c r="C107" s="106"/>
      <c r="D107" s="106"/>
      <c r="E107" s="106"/>
      <c r="F107" s="106"/>
      <c r="G107" s="106"/>
      <c r="H107" s="106"/>
      <c r="I107" s="106"/>
      <c r="J107" s="106"/>
      <c r="K107" s="106"/>
      <c r="L107" s="106"/>
      <c r="M107" s="106"/>
      <c r="N107" s="106"/>
      <c r="O107" s="106"/>
      <c r="P107" s="106"/>
      <c r="Q107" s="106"/>
      <c r="R107" s="106"/>
      <c r="S107" s="106"/>
      <c r="T107" s="106"/>
      <c r="U107" s="106"/>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c r="BO107" s="106"/>
      <c r="BP107" s="106"/>
      <c r="BQ107" s="106"/>
      <c r="BR107" s="106"/>
      <c r="BS107" s="106"/>
      <c r="BT107" s="106"/>
      <c r="BU107" s="106"/>
      <c r="BV107" s="106"/>
      <c r="BW107" s="106"/>
      <c r="BX107" s="106"/>
      <c r="BY107" s="106"/>
      <c r="BZ107" s="106"/>
      <c r="CA107" s="106"/>
      <c r="CB107" s="106"/>
      <c r="CC107" s="106"/>
      <c r="CD107" s="106"/>
      <c r="CE107" s="106"/>
      <c r="CF107" s="106"/>
      <c r="CG107" s="106"/>
      <c r="CH107" s="106"/>
      <c r="CI107" s="106"/>
      <c r="CJ107" s="106"/>
      <c r="CK107" s="106"/>
      <c r="CL107" s="106"/>
      <c r="CM107" s="106"/>
      <c r="CN107" s="106"/>
      <c r="CO107" s="106"/>
      <c r="CP107" s="106"/>
      <c r="CQ107" s="106"/>
      <c r="CR107" s="106"/>
      <c r="CS107" s="106"/>
      <c r="CT107" s="106"/>
      <c r="CU107" s="106"/>
      <c r="CV107" s="106"/>
      <c r="CW107" s="106"/>
      <c r="CX107" s="106"/>
      <c r="CY107" s="106"/>
      <c r="CZ107" s="106"/>
      <c r="DA107" s="106"/>
      <c r="DB107" s="106"/>
      <c r="DC107" s="106"/>
      <c r="DD107" s="106"/>
      <c r="DE107" s="106"/>
      <c r="DF107" s="106"/>
      <c r="DG107" s="106"/>
      <c r="DH107" s="106"/>
      <c r="DI107" s="106"/>
      <c r="DJ107" s="106"/>
      <c r="DK107" s="106"/>
      <c r="DL107" s="106"/>
      <c r="DM107" s="106"/>
      <c r="DN107" s="106"/>
      <c r="DO107" s="106"/>
      <c r="DP107" s="106"/>
      <c r="DQ107" s="106"/>
      <c r="DR107" s="106"/>
      <c r="DS107" s="106"/>
      <c r="DT107" s="106"/>
      <c r="DU107" s="106"/>
      <c r="DV107" s="106"/>
      <c r="DW107" s="106"/>
      <c r="DX107" s="106"/>
      <c r="DY107" s="106"/>
      <c r="DZ107" s="106"/>
      <c r="EA107" s="106"/>
      <c r="EB107" s="106"/>
      <c r="EC107" s="106"/>
      <c r="ED107" s="106"/>
      <c r="EE107" s="106"/>
      <c r="EF107" s="106"/>
      <c r="EG107" s="106"/>
      <c r="EH107" s="106"/>
      <c r="EI107" s="106"/>
      <c r="EJ107" s="106"/>
      <c r="EK107" s="106"/>
      <c r="EL107" s="106"/>
      <c r="EM107" s="106"/>
      <c r="EN107" s="106"/>
      <c r="EO107" s="106"/>
      <c r="EP107" s="106"/>
      <c r="EQ107" s="106"/>
      <c r="ER107" s="106"/>
      <c r="ES107" s="106"/>
      <c r="ET107" s="106"/>
      <c r="EU107" s="106"/>
      <c r="EV107" s="106"/>
      <c r="EW107" s="106"/>
      <c r="EX107" s="106"/>
      <c r="EY107" s="106"/>
      <c r="EZ107" s="106"/>
      <c r="FA107" s="106"/>
      <c r="FB107" s="106"/>
      <c r="FC107" s="106"/>
      <c r="FD107" s="106"/>
      <c r="FE107" s="106"/>
      <c r="FF107" s="106"/>
      <c r="FG107" s="106"/>
      <c r="FH107" s="106"/>
      <c r="FI107" s="106"/>
      <c r="FJ107" s="106"/>
      <c r="FK107" s="106"/>
      <c r="FL107" s="106"/>
      <c r="FM107" s="106"/>
      <c r="FN107" s="106"/>
      <c r="FO107" s="106"/>
      <c r="FP107" s="106"/>
      <c r="FQ107" s="106"/>
      <c r="FR107" s="106"/>
      <c r="FS107" s="106"/>
      <c r="FT107" s="106"/>
      <c r="FU107" s="106"/>
      <c r="FV107" s="106"/>
      <c r="FW107" s="106"/>
      <c r="FX107" s="106"/>
      <c r="FY107" s="106"/>
      <c r="FZ107" s="106"/>
      <c r="GA107" s="106"/>
      <c r="GB107" s="106"/>
      <c r="GC107" s="106"/>
      <c r="GD107" s="106"/>
      <c r="GE107" s="106"/>
      <c r="GF107" s="106"/>
      <c r="GG107" s="106"/>
      <c r="GH107" s="106"/>
      <c r="GI107" s="106"/>
      <c r="GJ107" s="106"/>
      <c r="GK107" s="106"/>
      <c r="GL107" s="106"/>
      <c r="GM107" s="106"/>
      <c r="GN107" s="106"/>
      <c r="GO107" s="106"/>
      <c r="GP107" s="106"/>
    </row>
    <row r="108" spans="2:198" x14ac:dyDescent="0.2">
      <c r="B108" s="106"/>
      <c r="C108" s="106"/>
      <c r="D108" s="106"/>
      <c r="E108" s="106"/>
      <c r="F108" s="106"/>
      <c r="G108" s="106"/>
      <c r="H108" s="106"/>
      <c r="I108" s="106"/>
      <c r="J108" s="106"/>
      <c r="K108" s="106"/>
      <c r="L108" s="106"/>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6"/>
      <c r="BJ108" s="106"/>
      <c r="BK108" s="106"/>
      <c r="BL108" s="106"/>
      <c r="BM108" s="106"/>
      <c r="BN108" s="106"/>
      <c r="BO108" s="106"/>
      <c r="BP108" s="106"/>
      <c r="BQ108" s="106"/>
      <c r="BR108" s="106"/>
      <c r="BS108" s="106"/>
      <c r="BT108" s="106"/>
      <c r="BU108" s="106"/>
      <c r="BV108" s="106"/>
      <c r="BW108" s="106"/>
      <c r="BX108" s="106"/>
      <c r="BY108" s="106"/>
      <c r="BZ108" s="106"/>
      <c r="CA108" s="106"/>
      <c r="CB108" s="106"/>
      <c r="CC108" s="106"/>
      <c r="CD108" s="106"/>
      <c r="CE108" s="106"/>
      <c r="CF108" s="106"/>
      <c r="CG108" s="106"/>
      <c r="CH108" s="106"/>
      <c r="CI108" s="106"/>
      <c r="CJ108" s="106"/>
      <c r="CK108" s="106"/>
      <c r="CL108" s="106"/>
      <c r="CM108" s="106"/>
      <c r="CN108" s="106"/>
      <c r="CO108" s="106"/>
      <c r="CP108" s="106"/>
      <c r="CQ108" s="106"/>
      <c r="CR108" s="106"/>
      <c r="CS108" s="106"/>
      <c r="CT108" s="106"/>
      <c r="CU108" s="106"/>
      <c r="CV108" s="106"/>
      <c r="CW108" s="106"/>
      <c r="CX108" s="106"/>
      <c r="CY108" s="106"/>
      <c r="CZ108" s="106"/>
      <c r="DA108" s="106"/>
      <c r="DB108" s="106"/>
      <c r="DC108" s="106"/>
      <c r="DD108" s="106"/>
      <c r="DE108" s="106"/>
      <c r="DF108" s="106"/>
      <c r="DG108" s="106"/>
      <c r="DH108" s="106"/>
      <c r="DI108" s="106"/>
      <c r="DJ108" s="106"/>
      <c r="DK108" s="106"/>
      <c r="DL108" s="106"/>
      <c r="DM108" s="106"/>
      <c r="DN108" s="106"/>
      <c r="DO108" s="106"/>
      <c r="DP108" s="106"/>
      <c r="DQ108" s="106"/>
      <c r="DR108" s="106"/>
      <c r="DS108" s="106"/>
      <c r="DT108" s="106"/>
      <c r="DU108" s="106"/>
      <c r="DV108" s="106"/>
      <c r="DW108" s="106"/>
      <c r="DX108" s="106"/>
      <c r="DY108" s="106"/>
      <c r="DZ108" s="106"/>
      <c r="EA108" s="106"/>
      <c r="EB108" s="106"/>
      <c r="EC108" s="106"/>
      <c r="ED108" s="106"/>
      <c r="EE108" s="106"/>
      <c r="EF108" s="106"/>
      <c r="EG108" s="106"/>
      <c r="EH108" s="106"/>
      <c r="EI108" s="106"/>
      <c r="EJ108" s="106"/>
      <c r="EK108" s="106"/>
      <c r="EL108" s="106"/>
      <c r="EM108" s="106"/>
      <c r="EN108" s="106"/>
      <c r="EO108" s="106"/>
      <c r="EP108" s="106"/>
      <c r="EQ108" s="106"/>
      <c r="ER108" s="106"/>
      <c r="ES108" s="106"/>
      <c r="ET108" s="106"/>
      <c r="EU108" s="106"/>
      <c r="EV108" s="106"/>
      <c r="EW108" s="106"/>
      <c r="EX108" s="106"/>
      <c r="EY108" s="106"/>
      <c r="EZ108" s="106"/>
      <c r="FA108" s="106"/>
      <c r="FB108" s="106"/>
      <c r="FC108" s="106"/>
      <c r="FD108" s="106"/>
      <c r="FE108" s="106"/>
      <c r="FF108" s="106"/>
      <c r="FG108" s="106"/>
      <c r="FH108" s="106"/>
      <c r="FI108" s="106"/>
      <c r="FJ108" s="106"/>
      <c r="FK108" s="106"/>
      <c r="FL108" s="106"/>
      <c r="FM108" s="106"/>
      <c r="FN108" s="106"/>
      <c r="FO108" s="106"/>
      <c r="FP108" s="106"/>
      <c r="FQ108" s="106"/>
      <c r="FR108" s="106"/>
      <c r="FS108" s="106"/>
      <c r="FT108" s="106"/>
      <c r="FU108" s="106"/>
      <c r="FV108" s="106"/>
      <c r="FW108" s="106"/>
      <c r="FX108" s="106"/>
      <c r="FY108" s="106"/>
      <c r="FZ108" s="106"/>
      <c r="GA108" s="106"/>
      <c r="GB108" s="106"/>
      <c r="GC108" s="106"/>
      <c r="GD108" s="106"/>
      <c r="GE108" s="106"/>
      <c r="GF108" s="106"/>
      <c r="GG108" s="106"/>
      <c r="GH108" s="106"/>
      <c r="GI108" s="106"/>
      <c r="GJ108" s="106"/>
      <c r="GK108" s="106"/>
      <c r="GL108" s="106"/>
      <c r="GM108" s="106"/>
      <c r="GN108" s="106"/>
      <c r="GO108" s="106"/>
      <c r="GP108" s="106"/>
    </row>
    <row r="109" spans="2:198" x14ac:dyDescent="0.2">
      <c r="B109" s="106"/>
      <c r="C109" s="106"/>
      <c r="D109" s="106"/>
      <c r="E109" s="106"/>
      <c r="F109" s="106"/>
      <c r="G109" s="106"/>
      <c r="H109" s="106"/>
      <c r="I109" s="106"/>
      <c r="J109" s="106"/>
      <c r="K109" s="106"/>
      <c r="L109" s="106"/>
      <c r="M109" s="106"/>
      <c r="N109" s="106"/>
      <c r="O109" s="106"/>
      <c r="P109" s="106"/>
      <c r="Q109" s="106"/>
      <c r="R109" s="106"/>
      <c r="S109" s="106"/>
      <c r="T109" s="106"/>
      <c r="U109" s="106"/>
      <c r="V109" s="106"/>
      <c r="W109" s="106"/>
      <c r="X109" s="106"/>
      <c r="Y109" s="106"/>
      <c r="Z109" s="106"/>
      <c r="AA109" s="106"/>
      <c r="AB109" s="106"/>
      <c r="AC109" s="106"/>
      <c r="AD109" s="106"/>
      <c r="AE109" s="106"/>
      <c r="AF109" s="106"/>
      <c r="AG109" s="106"/>
      <c r="AH109" s="106"/>
      <c r="AI109" s="106"/>
      <c r="AJ109" s="106"/>
      <c r="AK109" s="106"/>
      <c r="AL109" s="106"/>
      <c r="AM109" s="106"/>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6"/>
      <c r="BJ109" s="106"/>
      <c r="BK109" s="106"/>
      <c r="BL109" s="106"/>
      <c r="BM109" s="106"/>
      <c r="BN109" s="106"/>
      <c r="BO109" s="106"/>
      <c r="BP109" s="106"/>
      <c r="BQ109" s="106"/>
      <c r="BR109" s="106"/>
      <c r="BS109" s="106"/>
      <c r="BT109" s="106"/>
      <c r="BU109" s="106"/>
      <c r="BV109" s="106"/>
      <c r="BW109" s="106"/>
      <c r="BX109" s="106"/>
      <c r="BY109" s="106"/>
      <c r="BZ109" s="106"/>
      <c r="CA109" s="106"/>
      <c r="CB109" s="106"/>
      <c r="CC109" s="106"/>
      <c r="CD109" s="106"/>
      <c r="CE109" s="106"/>
      <c r="CF109" s="106"/>
      <c r="CG109" s="106"/>
      <c r="CH109" s="106"/>
      <c r="CI109" s="106"/>
      <c r="CJ109" s="106"/>
      <c r="CK109" s="106"/>
      <c r="CL109" s="106"/>
      <c r="CM109" s="106"/>
      <c r="CN109" s="106"/>
      <c r="CO109" s="106"/>
      <c r="CP109" s="106"/>
      <c r="CQ109" s="106"/>
      <c r="CR109" s="106"/>
      <c r="CS109" s="106"/>
      <c r="CT109" s="106"/>
      <c r="CU109" s="106"/>
      <c r="CV109" s="106"/>
      <c r="CW109" s="106"/>
      <c r="CX109" s="106"/>
      <c r="CY109" s="106"/>
      <c r="CZ109" s="106"/>
      <c r="DA109" s="106"/>
      <c r="DB109" s="106"/>
      <c r="DC109" s="106"/>
      <c r="DD109" s="106"/>
      <c r="DE109" s="106"/>
      <c r="DF109" s="106"/>
      <c r="DG109" s="106"/>
      <c r="DH109" s="106"/>
      <c r="DI109" s="106"/>
      <c r="DJ109" s="106"/>
      <c r="DK109" s="106"/>
      <c r="DL109" s="106"/>
      <c r="DM109" s="106"/>
      <c r="DN109" s="106"/>
      <c r="DO109" s="106"/>
      <c r="DP109" s="106"/>
      <c r="DQ109" s="106"/>
      <c r="DR109" s="106"/>
      <c r="DS109" s="106"/>
      <c r="DT109" s="106"/>
      <c r="DU109" s="106"/>
      <c r="DV109" s="106"/>
      <c r="DW109" s="106"/>
      <c r="DX109" s="106"/>
      <c r="DY109" s="106"/>
      <c r="DZ109" s="106"/>
      <c r="EA109" s="106"/>
      <c r="EB109" s="106"/>
      <c r="EC109" s="106"/>
      <c r="ED109" s="106"/>
      <c r="EE109" s="106"/>
      <c r="EF109" s="106"/>
      <c r="EG109" s="106"/>
      <c r="EH109" s="106"/>
      <c r="EI109" s="106"/>
      <c r="EJ109" s="106"/>
      <c r="EK109" s="106"/>
      <c r="EL109" s="106"/>
      <c r="EM109" s="106"/>
      <c r="EN109" s="106"/>
      <c r="EO109" s="106"/>
      <c r="EP109" s="106"/>
      <c r="EQ109" s="106"/>
      <c r="ER109" s="106"/>
      <c r="ES109" s="106"/>
      <c r="ET109" s="106"/>
      <c r="EU109" s="106"/>
      <c r="EV109" s="106"/>
      <c r="EW109" s="106"/>
      <c r="EX109" s="106"/>
      <c r="EY109" s="106"/>
      <c r="EZ109" s="106"/>
      <c r="FA109" s="106"/>
      <c r="FB109" s="106"/>
      <c r="FC109" s="106"/>
      <c r="FD109" s="106"/>
      <c r="FE109" s="106"/>
      <c r="FF109" s="106"/>
      <c r="FG109" s="106"/>
      <c r="FH109" s="106"/>
      <c r="FI109" s="106"/>
      <c r="FJ109" s="106"/>
      <c r="FK109" s="106"/>
      <c r="FL109" s="106"/>
      <c r="FM109" s="106"/>
      <c r="FN109" s="106"/>
      <c r="FO109" s="106"/>
      <c r="FP109" s="106"/>
      <c r="FQ109" s="106"/>
      <c r="FR109" s="106"/>
      <c r="FS109" s="106"/>
      <c r="FT109" s="106"/>
      <c r="FU109" s="106"/>
      <c r="FV109" s="106"/>
      <c r="FW109" s="106"/>
      <c r="FX109" s="106"/>
      <c r="FY109" s="106"/>
      <c r="FZ109" s="106"/>
      <c r="GA109" s="106"/>
      <c r="GB109" s="106"/>
      <c r="GC109" s="106"/>
      <c r="GD109" s="106"/>
      <c r="GE109" s="106"/>
      <c r="GF109" s="106"/>
      <c r="GG109" s="106"/>
      <c r="GH109" s="106"/>
      <c r="GI109" s="106"/>
      <c r="GJ109" s="106"/>
      <c r="GK109" s="106"/>
      <c r="GL109" s="106"/>
      <c r="GM109" s="106"/>
      <c r="GN109" s="106"/>
      <c r="GO109" s="106"/>
      <c r="GP109" s="106"/>
    </row>
    <row r="110" spans="2:198" x14ac:dyDescent="0.2">
      <c r="B110" s="106"/>
      <c r="C110" s="106"/>
      <c r="D110" s="106"/>
      <c r="E110" s="106"/>
      <c r="F110" s="106"/>
      <c r="G110" s="106"/>
      <c r="H110" s="106"/>
      <c r="I110" s="106"/>
      <c r="J110" s="106"/>
      <c r="K110" s="106"/>
      <c r="L110" s="106"/>
      <c r="M110" s="106"/>
      <c r="N110" s="106"/>
      <c r="O110" s="106"/>
      <c r="P110" s="106"/>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6"/>
      <c r="BJ110" s="106"/>
      <c r="BK110" s="106"/>
      <c r="BL110" s="106"/>
      <c r="BM110" s="106"/>
      <c r="BN110" s="106"/>
      <c r="BO110" s="106"/>
      <c r="BP110" s="106"/>
      <c r="BQ110" s="106"/>
      <c r="BR110" s="106"/>
      <c r="BS110" s="106"/>
      <c r="BT110" s="106"/>
      <c r="BU110" s="106"/>
      <c r="BV110" s="106"/>
      <c r="BW110" s="106"/>
      <c r="BX110" s="106"/>
      <c r="BY110" s="106"/>
      <c r="BZ110" s="106"/>
      <c r="CA110" s="106"/>
      <c r="CB110" s="106"/>
      <c r="CC110" s="106"/>
      <c r="CD110" s="106"/>
      <c r="CE110" s="106"/>
      <c r="CF110" s="106"/>
      <c r="CG110" s="106"/>
      <c r="CH110" s="106"/>
      <c r="CI110" s="106"/>
      <c r="CJ110" s="106"/>
      <c r="CK110" s="106"/>
      <c r="CL110" s="106"/>
      <c r="CM110" s="106"/>
      <c r="CN110" s="106"/>
      <c r="CO110" s="106"/>
      <c r="CP110" s="106"/>
      <c r="CQ110" s="106"/>
      <c r="CR110" s="106"/>
      <c r="CS110" s="106"/>
      <c r="CT110" s="106"/>
      <c r="CU110" s="106"/>
      <c r="CV110" s="106"/>
      <c r="CW110" s="106"/>
      <c r="CX110" s="106"/>
      <c r="CY110" s="106"/>
      <c r="CZ110" s="106"/>
      <c r="DA110" s="106"/>
      <c r="DB110" s="106"/>
      <c r="DC110" s="106"/>
      <c r="DD110" s="106"/>
      <c r="DE110" s="106"/>
      <c r="DF110" s="106"/>
      <c r="DG110" s="106"/>
      <c r="DH110" s="106"/>
      <c r="DI110" s="106"/>
      <c r="DJ110" s="106"/>
      <c r="DK110" s="106"/>
      <c r="DL110" s="106"/>
      <c r="DM110" s="106"/>
      <c r="DN110" s="106"/>
      <c r="DO110" s="106"/>
      <c r="DP110" s="106"/>
      <c r="DQ110" s="106"/>
      <c r="DR110" s="106"/>
      <c r="DS110" s="106"/>
      <c r="DT110" s="106"/>
      <c r="DU110" s="106"/>
      <c r="DV110" s="106"/>
      <c r="DW110" s="106"/>
      <c r="DX110" s="106"/>
      <c r="DY110" s="106"/>
      <c r="DZ110" s="106"/>
      <c r="EA110" s="106"/>
      <c r="EB110" s="106"/>
      <c r="EC110" s="106"/>
      <c r="ED110" s="106"/>
      <c r="EE110" s="106"/>
      <c r="EF110" s="106"/>
      <c r="EG110" s="106"/>
      <c r="EH110" s="106"/>
      <c r="EI110" s="106"/>
      <c r="EJ110" s="106"/>
      <c r="EK110" s="106"/>
      <c r="EL110" s="106"/>
      <c r="EM110" s="106"/>
      <c r="EN110" s="106"/>
      <c r="EO110" s="106"/>
      <c r="EP110" s="106"/>
      <c r="EQ110" s="106"/>
      <c r="ER110" s="106"/>
      <c r="ES110" s="106"/>
      <c r="ET110" s="106"/>
      <c r="EU110" s="106"/>
      <c r="EV110" s="106"/>
      <c r="EW110" s="106"/>
      <c r="EX110" s="106"/>
      <c r="EY110" s="106"/>
      <c r="EZ110" s="106"/>
      <c r="FA110" s="106"/>
      <c r="FB110" s="106"/>
      <c r="FC110" s="106"/>
      <c r="FD110" s="106"/>
      <c r="FE110" s="106"/>
      <c r="FF110" s="106"/>
      <c r="FG110" s="106"/>
      <c r="FH110" s="106"/>
      <c r="FI110" s="106"/>
      <c r="FJ110" s="106"/>
      <c r="FK110" s="106"/>
      <c r="FL110" s="106"/>
      <c r="FM110" s="106"/>
      <c r="FN110" s="106"/>
      <c r="FO110" s="106"/>
      <c r="FP110" s="106"/>
      <c r="FQ110" s="106"/>
      <c r="FR110" s="106"/>
      <c r="FS110" s="106"/>
      <c r="FT110" s="106"/>
      <c r="FU110" s="106"/>
      <c r="FV110" s="106"/>
      <c r="FW110" s="106"/>
      <c r="FX110" s="106"/>
      <c r="FY110" s="106"/>
      <c r="FZ110" s="106"/>
      <c r="GA110" s="106"/>
      <c r="GB110" s="106"/>
      <c r="GC110" s="106"/>
      <c r="GD110" s="106"/>
      <c r="GE110" s="106"/>
      <c r="GF110" s="106"/>
      <c r="GG110" s="106"/>
      <c r="GH110" s="106"/>
      <c r="GI110" s="106"/>
      <c r="GJ110" s="106"/>
      <c r="GK110" s="106"/>
      <c r="GL110" s="106"/>
      <c r="GM110" s="106"/>
      <c r="GN110" s="106"/>
      <c r="GO110" s="106"/>
      <c r="GP110" s="106"/>
    </row>
    <row r="111" spans="2:198" x14ac:dyDescent="0.2">
      <c r="B111" s="106"/>
      <c r="C111" s="106"/>
      <c r="D111" s="106"/>
      <c r="E111" s="106"/>
      <c r="F111" s="106"/>
      <c r="G111" s="106"/>
      <c r="H111" s="106"/>
      <c r="I111" s="106"/>
      <c r="J111" s="106"/>
      <c r="K111" s="106"/>
      <c r="L111" s="106"/>
      <c r="M111" s="106"/>
      <c r="N111" s="106"/>
      <c r="O111" s="106"/>
      <c r="P111" s="106"/>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106"/>
      <c r="BS111" s="106"/>
      <c r="BT111" s="106"/>
      <c r="BU111" s="106"/>
      <c r="BV111" s="106"/>
      <c r="BW111" s="106"/>
      <c r="BX111" s="106"/>
      <c r="BY111" s="106"/>
      <c r="BZ111" s="106"/>
      <c r="CA111" s="106"/>
      <c r="CB111" s="106"/>
      <c r="CC111" s="106"/>
      <c r="CD111" s="106"/>
      <c r="CE111" s="106"/>
      <c r="CF111" s="106"/>
      <c r="CG111" s="106"/>
      <c r="CH111" s="106"/>
      <c r="CI111" s="106"/>
      <c r="CJ111" s="106"/>
      <c r="CK111" s="106"/>
      <c r="CL111" s="106"/>
      <c r="CM111" s="106"/>
      <c r="CN111" s="106"/>
      <c r="CO111" s="106"/>
      <c r="CP111" s="106"/>
      <c r="CQ111" s="106"/>
      <c r="CR111" s="106"/>
      <c r="CS111" s="106"/>
      <c r="CT111" s="106"/>
      <c r="CU111" s="106"/>
      <c r="CV111" s="106"/>
      <c r="CW111" s="106"/>
      <c r="CX111" s="106"/>
      <c r="CY111" s="106"/>
      <c r="CZ111" s="106"/>
      <c r="DA111" s="106"/>
      <c r="DB111" s="106"/>
      <c r="DC111" s="106"/>
      <c r="DD111" s="106"/>
      <c r="DE111" s="106"/>
      <c r="DF111" s="106"/>
      <c r="DG111" s="106"/>
      <c r="DH111" s="106"/>
      <c r="DI111" s="106"/>
      <c r="DJ111" s="106"/>
      <c r="DK111" s="106"/>
      <c r="DL111" s="106"/>
      <c r="DM111" s="106"/>
      <c r="DN111" s="106"/>
      <c r="DO111" s="106"/>
      <c r="DP111" s="106"/>
      <c r="DQ111" s="106"/>
      <c r="DR111" s="106"/>
      <c r="DS111" s="106"/>
      <c r="DT111" s="106"/>
      <c r="DU111" s="106"/>
      <c r="DV111" s="106"/>
      <c r="DW111" s="106"/>
      <c r="DX111" s="106"/>
      <c r="DY111" s="106"/>
      <c r="DZ111" s="106"/>
      <c r="EA111" s="106"/>
      <c r="EB111" s="106"/>
      <c r="EC111" s="106"/>
      <c r="ED111" s="106"/>
      <c r="EE111" s="106"/>
      <c r="EF111" s="106"/>
      <c r="EG111" s="106"/>
      <c r="EH111" s="106"/>
      <c r="EI111" s="106"/>
      <c r="EJ111" s="106"/>
      <c r="EK111" s="106"/>
      <c r="EL111" s="106"/>
      <c r="EM111" s="106"/>
      <c r="EN111" s="106"/>
      <c r="EO111" s="106"/>
      <c r="EP111" s="106"/>
      <c r="EQ111" s="106"/>
      <c r="ER111" s="106"/>
      <c r="ES111" s="106"/>
      <c r="ET111" s="106"/>
      <c r="EU111" s="106"/>
      <c r="EV111" s="106"/>
      <c r="EW111" s="106"/>
      <c r="EX111" s="106"/>
      <c r="EY111" s="106"/>
      <c r="EZ111" s="106"/>
      <c r="FA111" s="106"/>
      <c r="FB111" s="106"/>
      <c r="FC111" s="106"/>
      <c r="FD111" s="106"/>
      <c r="FE111" s="106"/>
      <c r="FF111" s="106"/>
      <c r="FG111" s="106"/>
      <c r="FH111" s="106"/>
      <c r="FI111" s="106"/>
      <c r="FJ111" s="106"/>
      <c r="FK111" s="106"/>
      <c r="FL111" s="106"/>
      <c r="FM111" s="106"/>
      <c r="FN111" s="106"/>
      <c r="FO111" s="106"/>
      <c r="FP111" s="106"/>
      <c r="FQ111" s="106"/>
      <c r="FR111" s="106"/>
      <c r="FS111" s="106"/>
      <c r="FT111" s="106"/>
      <c r="FU111" s="106"/>
      <c r="FV111" s="106"/>
      <c r="FW111" s="106"/>
      <c r="FX111" s="106"/>
      <c r="FY111" s="106"/>
      <c r="FZ111" s="106"/>
      <c r="GA111" s="106"/>
      <c r="GB111" s="106"/>
      <c r="GC111" s="106"/>
      <c r="GD111" s="106"/>
      <c r="GE111" s="106"/>
      <c r="GF111" s="106"/>
      <c r="GG111" s="106"/>
      <c r="GH111" s="106"/>
      <c r="GI111" s="106"/>
      <c r="GJ111" s="106"/>
      <c r="GK111" s="106"/>
      <c r="GL111" s="106"/>
      <c r="GM111" s="106"/>
      <c r="GN111" s="106"/>
      <c r="GO111" s="106"/>
      <c r="GP111" s="106"/>
    </row>
    <row r="112" spans="2:198" x14ac:dyDescent="0.2">
      <c r="B112" s="106"/>
      <c r="C112" s="106"/>
      <c r="D112" s="106"/>
      <c r="E112" s="106"/>
      <c r="F112" s="106"/>
      <c r="G112" s="106"/>
      <c r="H112" s="106"/>
      <c r="I112" s="106"/>
      <c r="J112" s="106"/>
      <c r="K112" s="106"/>
      <c r="L112" s="106"/>
      <c r="M112" s="106"/>
      <c r="N112" s="106"/>
      <c r="O112" s="106"/>
      <c r="P112" s="106"/>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6"/>
      <c r="BJ112" s="106"/>
      <c r="BK112" s="106"/>
      <c r="BL112" s="106"/>
      <c r="BM112" s="106"/>
      <c r="BN112" s="106"/>
      <c r="BO112" s="106"/>
      <c r="BP112" s="106"/>
      <c r="BQ112" s="106"/>
      <c r="BR112" s="106"/>
      <c r="BS112" s="106"/>
      <c r="BT112" s="106"/>
      <c r="BU112" s="106"/>
      <c r="BV112" s="106"/>
      <c r="BW112" s="106"/>
      <c r="BX112" s="106"/>
      <c r="BY112" s="106"/>
      <c r="BZ112" s="106"/>
      <c r="CA112" s="106"/>
      <c r="CB112" s="106"/>
      <c r="CC112" s="106"/>
      <c r="CD112" s="106"/>
      <c r="CE112" s="106"/>
      <c r="CF112" s="106"/>
      <c r="CG112" s="106"/>
      <c r="CH112" s="106"/>
      <c r="CI112" s="106"/>
      <c r="CJ112" s="106"/>
      <c r="CK112" s="106"/>
      <c r="CL112" s="106"/>
      <c r="CM112" s="106"/>
      <c r="CN112" s="106"/>
      <c r="CO112" s="106"/>
      <c r="CP112" s="106"/>
      <c r="CQ112" s="106"/>
      <c r="CR112" s="106"/>
      <c r="CS112" s="106"/>
      <c r="CT112" s="106"/>
      <c r="CU112" s="106"/>
      <c r="CV112" s="106"/>
      <c r="CW112" s="106"/>
      <c r="CX112" s="106"/>
      <c r="CY112" s="106"/>
      <c r="CZ112" s="106"/>
      <c r="DA112" s="106"/>
      <c r="DB112" s="106"/>
      <c r="DC112" s="106"/>
      <c r="DD112" s="106"/>
      <c r="DE112" s="106"/>
      <c r="DF112" s="106"/>
      <c r="DG112" s="106"/>
      <c r="DH112" s="106"/>
      <c r="DI112" s="106"/>
      <c r="DJ112" s="106"/>
      <c r="DK112" s="106"/>
      <c r="DL112" s="106"/>
      <c r="DM112" s="106"/>
      <c r="DN112" s="106"/>
      <c r="DO112" s="106"/>
      <c r="DP112" s="106"/>
      <c r="DQ112" s="106"/>
      <c r="DR112" s="106"/>
      <c r="DS112" s="106"/>
      <c r="DT112" s="106"/>
      <c r="DU112" s="106"/>
      <c r="DV112" s="106"/>
      <c r="DW112" s="106"/>
      <c r="DX112" s="106"/>
      <c r="DY112" s="106"/>
      <c r="DZ112" s="106"/>
      <c r="EA112" s="106"/>
      <c r="EB112" s="106"/>
      <c r="EC112" s="106"/>
      <c r="ED112" s="106"/>
      <c r="EE112" s="106"/>
      <c r="EF112" s="106"/>
      <c r="EG112" s="106"/>
      <c r="EH112" s="106"/>
      <c r="EI112" s="106"/>
      <c r="EJ112" s="106"/>
      <c r="EK112" s="106"/>
      <c r="EL112" s="106"/>
      <c r="EM112" s="106"/>
      <c r="EN112" s="106"/>
      <c r="EO112" s="106"/>
      <c r="EP112" s="106"/>
      <c r="EQ112" s="106"/>
      <c r="ER112" s="106"/>
      <c r="ES112" s="106"/>
      <c r="ET112" s="106"/>
      <c r="EU112" s="106"/>
      <c r="EV112" s="106"/>
      <c r="EW112" s="106"/>
      <c r="EX112" s="106"/>
      <c r="EY112" s="106"/>
      <c r="EZ112" s="106"/>
      <c r="FA112" s="106"/>
      <c r="FB112" s="106"/>
      <c r="FC112" s="106"/>
      <c r="FD112" s="106"/>
      <c r="FE112" s="106"/>
      <c r="FF112" s="106"/>
      <c r="FG112" s="106"/>
      <c r="FH112" s="106"/>
      <c r="FI112" s="106"/>
      <c r="FJ112" s="106"/>
      <c r="FK112" s="106"/>
      <c r="FL112" s="106"/>
      <c r="FM112" s="106"/>
      <c r="FN112" s="106"/>
      <c r="FO112" s="106"/>
      <c r="FP112" s="106"/>
      <c r="FQ112" s="106"/>
      <c r="FR112" s="106"/>
      <c r="FS112" s="106"/>
      <c r="FT112" s="106"/>
      <c r="FU112" s="106"/>
      <c r="FV112" s="106"/>
      <c r="FW112" s="106"/>
      <c r="FX112" s="106"/>
      <c r="FY112" s="106"/>
      <c r="FZ112" s="106"/>
      <c r="GA112" s="106"/>
      <c r="GB112" s="106"/>
      <c r="GC112" s="106"/>
      <c r="GD112" s="106"/>
      <c r="GE112" s="106"/>
      <c r="GF112" s="106"/>
      <c r="GG112" s="106"/>
      <c r="GH112" s="106"/>
      <c r="GI112" s="106"/>
      <c r="GJ112" s="106"/>
      <c r="GK112" s="106"/>
      <c r="GL112" s="106"/>
      <c r="GM112" s="106"/>
      <c r="GN112" s="106"/>
      <c r="GO112" s="106"/>
      <c r="GP112" s="106"/>
    </row>
    <row r="113" spans="2:198" x14ac:dyDescent="0.2">
      <c r="B113" s="106"/>
      <c r="C113" s="106"/>
      <c r="D113" s="106"/>
      <c r="E113" s="106"/>
      <c r="F113" s="106"/>
      <c r="G113" s="106"/>
      <c r="H113" s="106"/>
      <c r="I113" s="106"/>
      <c r="J113" s="106"/>
      <c r="K113" s="106"/>
      <c r="L113" s="106"/>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6"/>
      <c r="BV113" s="106"/>
      <c r="BW113" s="106"/>
      <c r="BX113" s="106"/>
      <c r="BY113" s="106"/>
      <c r="BZ113" s="106"/>
      <c r="CA113" s="106"/>
      <c r="CB113" s="106"/>
      <c r="CC113" s="106"/>
      <c r="CD113" s="106"/>
      <c r="CE113" s="106"/>
      <c r="CF113" s="106"/>
      <c r="CG113" s="106"/>
      <c r="CH113" s="106"/>
      <c r="CI113" s="106"/>
      <c r="CJ113" s="106"/>
      <c r="CK113" s="106"/>
      <c r="CL113" s="106"/>
      <c r="CM113" s="106"/>
      <c r="CN113" s="106"/>
      <c r="CO113" s="106"/>
      <c r="CP113" s="106"/>
      <c r="CQ113" s="106"/>
      <c r="CR113" s="106"/>
      <c r="CS113" s="106"/>
      <c r="CT113" s="106"/>
      <c r="CU113" s="106"/>
      <c r="CV113" s="106"/>
      <c r="CW113" s="106"/>
      <c r="CX113" s="106"/>
      <c r="CY113" s="106"/>
      <c r="CZ113" s="106"/>
      <c r="DA113" s="106"/>
      <c r="DB113" s="106"/>
      <c r="DC113" s="106"/>
      <c r="DD113" s="106"/>
      <c r="DE113" s="106"/>
      <c r="DF113" s="106"/>
      <c r="DG113" s="106"/>
      <c r="DH113" s="106"/>
      <c r="DI113" s="106"/>
      <c r="DJ113" s="106"/>
      <c r="DK113" s="106"/>
      <c r="DL113" s="106"/>
      <c r="DM113" s="106"/>
      <c r="DN113" s="106"/>
      <c r="DO113" s="106"/>
      <c r="DP113" s="106"/>
      <c r="DQ113" s="106"/>
      <c r="DR113" s="106"/>
      <c r="DS113" s="106"/>
      <c r="DT113" s="106"/>
      <c r="DU113" s="106"/>
      <c r="DV113" s="106"/>
      <c r="DW113" s="106"/>
      <c r="DX113" s="106"/>
      <c r="DY113" s="106"/>
      <c r="DZ113" s="106"/>
      <c r="EA113" s="106"/>
      <c r="EB113" s="106"/>
      <c r="EC113" s="106"/>
      <c r="ED113" s="106"/>
      <c r="EE113" s="106"/>
      <c r="EF113" s="106"/>
      <c r="EG113" s="106"/>
      <c r="EH113" s="106"/>
      <c r="EI113" s="106"/>
      <c r="EJ113" s="106"/>
      <c r="EK113" s="106"/>
      <c r="EL113" s="106"/>
      <c r="EM113" s="106"/>
      <c r="EN113" s="106"/>
      <c r="EO113" s="106"/>
      <c r="EP113" s="106"/>
      <c r="EQ113" s="106"/>
      <c r="ER113" s="106"/>
      <c r="ES113" s="106"/>
      <c r="ET113" s="106"/>
      <c r="EU113" s="106"/>
      <c r="EV113" s="106"/>
      <c r="EW113" s="106"/>
      <c r="EX113" s="106"/>
      <c r="EY113" s="106"/>
      <c r="EZ113" s="106"/>
      <c r="FA113" s="106"/>
      <c r="FB113" s="106"/>
      <c r="FC113" s="106"/>
      <c r="FD113" s="106"/>
      <c r="FE113" s="106"/>
      <c r="FF113" s="106"/>
      <c r="FG113" s="106"/>
      <c r="FH113" s="106"/>
      <c r="FI113" s="106"/>
      <c r="FJ113" s="106"/>
      <c r="FK113" s="106"/>
      <c r="FL113" s="106"/>
      <c r="FM113" s="106"/>
      <c r="FN113" s="106"/>
      <c r="FO113" s="106"/>
      <c r="FP113" s="106"/>
      <c r="FQ113" s="106"/>
      <c r="FR113" s="106"/>
      <c r="FS113" s="106"/>
      <c r="FT113" s="106"/>
      <c r="FU113" s="106"/>
      <c r="FV113" s="106"/>
      <c r="FW113" s="106"/>
      <c r="FX113" s="106"/>
      <c r="FY113" s="106"/>
      <c r="FZ113" s="106"/>
      <c r="GA113" s="106"/>
      <c r="GB113" s="106"/>
      <c r="GC113" s="106"/>
      <c r="GD113" s="106"/>
      <c r="GE113" s="106"/>
      <c r="GF113" s="106"/>
      <c r="GG113" s="106"/>
      <c r="GH113" s="106"/>
      <c r="GI113" s="106"/>
      <c r="GJ113" s="106"/>
      <c r="GK113" s="106"/>
      <c r="GL113" s="106"/>
      <c r="GM113" s="106"/>
      <c r="GN113" s="106"/>
      <c r="GO113" s="106"/>
      <c r="GP113" s="106"/>
    </row>
    <row r="114" spans="2:198" x14ac:dyDescent="0.2">
      <c r="B114" s="106"/>
      <c r="C114" s="106"/>
      <c r="D114" s="106"/>
      <c r="E114" s="106"/>
      <c r="F114" s="106"/>
      <c r="G114" s="106"/>
      <c r="H114" s="106"/>
      <c r="I114" s="106"/>
      <c r="J114" s="106"/>
      <c r="K114" s="106"/>
      <c r="L114" s="106"/>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c r="BO114" s="106"/>
      <c r="BP114" s="106"/>
      <c r="BQ114" s="106"/>
      <c r="BR114" s="106"/>
      <c r="BS114" s="106"/>
      <c r="BT114" s="106"/>
      <c r="BU114" s="106"/>
      <c r="BV114" s="106"/>
      <c r="BW114" s="106"/>
      <c r="BX114" s="106"/>
      <c r="BY114" s="106"/>
      <c r="BZ114" s="106"/>
      <c r="CA114" s="106"/>
      <c r="CB114" s="106"/>
      <c r="CC114" s="106"/>
      <c r="CD114" s="106"/>
      <c r="CE114" s="106"/>
      <c r="CF114" s="106"/>
      <c r="CG114" s="106"/>
      <c r="CH114" s="106"/>
      <c r="CI114" s="106"/>
      <c r="CJ114" s="106"/>
      <c r="CK114" s="106"/>
      <c r="CL114" s="106"/>
      <c r="CM114" s="106"/>
      <c r="CN114" s="106"/>
      <c r="CO114" s="106"/>
      <c r="CP114" s="106"/>
      <c r="CQ114" s="106"/>
      <c r="CR114" s="106"/>
      <c r="CS114" s="106"/>
      <c r="CT114" s="106"/>
      <c r="CU114" s="106"/>
      <c r="CV114" s="106"/>
      <c r="CW114" s="106"/>
      <c r="CX114" s="106"/>
      <c r="CY114" s="106"/>
      <c r="CZ114" s="106"/>
      <c r="DA114" s="106"/>
      <c r="DB114" s="106"/>
      <c r="DC114" s="106"/>
      <c r="DD114" s="106"/>
      <c r="DE114" s="106"/>
      <c r="DF114" s="106"/>
      <c r="DG114" s="106"/>
      <c r="DH114" s="106"/>
      <c r="DI114" s="106"/>
      <c r="DJ114" s="106"/>
      <c r="DK114" s="106"/>
      <c r="DL114" s="106"/>
      <c r="DM114" s="106"/>
      <c r="DN114" s="106"/>
      <c r="DO114" s="106"/>
      <c r="DP114" s="106"/>
      <c r="DQ114" s="106"/>
      <c r="DR114" s="106"/>
      <c r="DS114" s="106"/>
      <c r="DT114" s="106"/>
      <c r="DU114" s="106"/>
      <c r="DV114" s="106"/>
      <c r="DW114" s="106"/>
      <c r="DX114" s="106"/>
      <c r="DY114" s="106"/>
      <c r="DZ114" s="106"/>
      <c r="EA114" s="106"/>
      <c r="EB114" s="106"/>
      <c r="EC114" s="106"/>
      <c r="ED114" s="106"/>
      <c r="EE114" s="106"/>
      <c r="EF114" s="106"/>
      <c r="EG114" s="106"/>
      <c r="EH114" s="106"/>
      <c r="EI114" s="106"/>
      <c r="EJ114" s="106"/>
      <c r="EK114" s="106"/>
      <c r="EL114" s="106"/>
      <c r="EM114" s="106"/>
      <c r="EN114" s="106"/>
      <c r="EO114" s="106"/>
      <c r="EP114" s="106"/>
      <c r="EQ114" s="106"/>
      <c r="ER114" s="106"/>
      <c r="ES114" s="106"/>
      <c r="ET114" s="106"/>
      <c r="EU114" s="106"/>
      <c r="EV114" s="106"/>
      <c r="EW114" s="106"/>
      <c r="EX114" s="106"/>
      <c r="EY114" s="106"/>
      <c r="EZ114" s="106"/>
      <c r="FA114" s="106"/>
      <c r="FB114" s="106"/>
      <c r="FC114" s="106"/>
      <c r="FD114" s="106"/>
      <c r="FE114" s="106"/>
      <c r="FF114" s="106"/>
      <c r="FG114" s="106"/>
      <c r="FH114" s="106"/>
      <c r="FI114" s="106"/>
      <c r="FJ114" s="106"/>
      <c r="FK114" s="106"/>
      <c r="FL114" s="106"/>
      <c r="FM114" s="106"/>
      <c r="FN114" s="106"/>
      <c r="FO114" s="106"/>
      <c r="FP114" s="106"/>
      <c r="FQ114" s="106"/>
      <c r="FR114" s="106"/>
      <c r="FS114" s="106"/>
      <c r="FT114" s="106"/>
      <c r="FU114" s="106"/>
      <c r="FV114" s="106"/>
      <c r="FW114" s="106"/>
      <c r="FX114" s="106"/>
      <c r="FY114" s="106"/>
      <c r="FZ114" s="106"/>
      <c r="GA114" s="106"/>
      <c r="GB114" s="106"/>
      <c r="GC114" s="106"/>
      <c r="GD114" s="106"/>
      <c r="GE114" s="106"/>
      <c r="GF114" s="106"/>
      <c r="GG114" s="106"/>
      <c r="GH114" s="106"/>
      <c r="GI114" s="106"/>
      <c r="GJ114" s="106"/>
      <c r="GK114" s="106"/>
      <c r="GL114" s="106"/>
      <c r="GM114" s="106"/>
      <c r="GN114" s="106"/>
      <c r="GO114" s="106"/>
      <c r="GP114" s="106"/>
    </row>
    <row r="115" spans="2:198" x14ac:dyDescent="0.2">
      <c r="B115" s="106"/>
      <c r="C115" s="106"/>
      <c r="D115" s="106"/>
      <c r="E115" s="106"/>
      <c r="F115" s="106"/>
      <c r="G115" s="106"/>
      <c r="H115" s="106"/>
      <c r="I115" s="106"/>
      <c r="J115" s="106"/>
      <c r="K115" s="106"/>
      <c r="L115" s="106"/>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6"/>
      <c r="BJ115" s="106"/>
      <c r="BK115" s="106"/>
      <c r="BL115" s="106"/>
      <c r="BM115" s="106"/>
      <c r="BN115" s="106"/>
      <c r="BO115" s="106"/>
      <c r="BP115" s="106"/>
      <c r="BQ115" s="106"/>
      <c r="BR115" s="106"/>
      <c r="BS115" s="106"/>
      <c r="BT115" s="106"/>
      <c r="BU115" s="106"/>
      <c r="BV115" s="106"/>
      <c r="BW115" s="106"/>
      <c r="BX115" s="106"/>
      <c r="BY115" s="106"/>
      <c r="BZ115" s="106"/>
      <c r="CA115" s="106"/>
      <c r="CB115" s="106"/>
      <c r="CC115" s="106"/>
      <c r="CD115" s="106"/>
      <c r="CE115" s="106"/>
      <c r="CF115" s="106"/>
      <c r="CG115" s="106"/>
      <c r="CH115" s="106"/>
      <c r="CI115" s="106"/>
      <c r="CJ115" s="106"/>
      <c r="CK115" s="106"/>
      <c r="CL115" s="106"/>
      <c r="CM115" s="106"/>
      <c r="CN115" s="106"/>
      <c r="CO115" s="106"/>
      <c r="CP115" s="106"/>
      <c r="CQ115" s="106"/>
      <c r="CR115" s="106"/>
      <c r="CS115" s="106"/>
      <c r="CT115" s="106"/>
      <c r="CU115" s="106"/>
      <c r="CV115" s="106"/>
      <c r="CW115" s="106"/>
      <c r="CX115" s="106"/>
      <c r="CY115" s="106"/>
      <c r="CZ115" s="106"/>
      <c r="DA115" s="106"/>
      <c r="DB115" s="106"/>
      <c r="DC115" s="106"/>
      <c r="DD115" s="106"/>
      <c r="DE115" s="106"/>
      <c r="DF115" s="106"/>
      <c r="DG115" s="106"/>
      <c r="DH115" s="106"/>
      <c r="DI115" s="106"/>
      <c r="DJ115" s="106"/>
      <c r="DK115" s="106"/>
      <c r="DL115" s="106"/>
      <c r="DM115" s="106"/>
      <c r="DN115" s="106"/>
      <c r="DO115" s="106"/>
      <c r="DP115" s="106"/>
      <c r="DQ115" s="106"/>
      <c r="DR115" s="106"/>
      <c r="DS115" s="106"/>
      <c r="DT115" s="106"/>
      <c r="DU115" s="106"/>
      <c r="DV115" s="106"/>
      <c r="DW115" s="106"/>
      <c r="DX115" s="106"/>
      <c r="DY115" s="106"/>
      <c r="DZ115" s="106"/>
      <c r="EA115" s="106"/>
      <c r="EB115" s="106"/>
      <c r="EC115" s="106"/>
      <c r="ED115" s="106"/>
      <c r="EE115" s="106"/>
      <c r="EF115" s="106"/>
      <c r="EG115" s="106"/>
      <c r="EH115" s="106"/>
      <c r="EI115" s="106"/>
      <c r="EJ115" s="106"/>
      <c r="EK115" s="106"/>
      <c r="EL115" s="106"/>
      <c r="EM115" s="106"/>
      <c r="EN115" s="106"/>
      <c r="EO115" s="106"/>
      <c r="EP115" s="106"/>
      <c r="EQ115" s="106"/>
      <c r="ER115" s="106"/>
      <c r="ES115" s="106"/>
      <c r="ET115" s="106"/>
      <c r="EU115" s="106"/>
      <c r="EV115" s="106"/>
      <c r="EW115" s="106"/>
      <c r="EX115" s="106"/>
      <c r="EY115" s="106"/>
      <c r="EZ115" s="106"/>
      <c r="FA115" s="106"/>
      <c r="FB115" s="106"/>
      <c r="FC115" s="106"/>
      <c r="FD115" s="106"/>
      <c r="FE115" s="106"/>
      <c r="FF115" s="106"/>
      <c r="FG115" s="106"/>
      <c r="FH115" s="106"/>
      <c r="FI115" s="106"/>
      <c r="FJ115" s="106"/>
      <c r="FK115" s="106"/>
      <c r="FL115" s="106"/>
      <c r="FM115" s="106"/>
      <c r="FN115" s="106"/>
      <c r="FO115" s="106"/>
      <c r="FP115" s="106"/>
      <c r="FQ115" s="106"/>
      <c r="FR115" s="106"/>
      <c r="FS115" s="106"/>
      <c r="FT115" s="106"/>
      <c r="FU115" s="106"/>
      <c r="FV115" s="106"/>
      <c r="FW115" s="106"/>
      <c r="FX115" s="106"/>
      <c r="FY115" s="106"/>
      <c r="FZ115" s="106"/>
      <c r="GA115" s="106"/>
      <c r="GB115" s="106"/>
      <c r="GC115" s="106"/>
      <c r="GD115" s="106"/>
      <c r="GE115" s="106"/>
      <c r="GF115" s="106"/>
      <c r="GG115" s="106"/>
      <c r="GH115" s="106"/>
      <c r="GI115" s="106"/>
      <c r="GJ115" s="106"/>
      <c r="GK115" s="106"/>
      <c r="GL115" s="106"/>
      <c r="GM115" s="106"/>
      <c r="GN115" s="106"/>
      <c r="GO115" s="106"/>
      <c r="GP115" s="106"/>
    </row>
    <row r="116" spans="2:198" x14ac:dyDescent="0.2">
      <c r="B116" s="106"/>
      <c r="C116" s="106"/>
      <c r="D116" s="106"/>
      <c r="E116" s="106"/>
      <c r="F116" s="106"/>
      <c r="G116" s="106"/>
      <c r="H116" s="106"/>
      <c r="I116" s="106"/>
      <c r="J116" s="106"/>
      <c r="K116" s="106"/>
      <c r="L116" s="106"/>
      <c r="M116" s="106"/>
      <c r="N116" s="106"/>
      <c r="O116" s="106"/>
      <c r="P116" s="106"/>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c r="CE116" s="106"/>
      <c r="CF116" s="106"/>
      <c r="CG116" s="106"/>
      <c r="CH116" s="106"/>
      <c r="CI116" s="106"/>
      <c r="CJ116" s="106"/>
      <c r="CK116" s="106"/>
      <c r="CL116" s="106"/>
      <c r="CM116" s="106"/>
      <c r="CN116" s="106"/>
      <c r="CO116" s="106"/>
      <c r="CP116" s="106"/>
      <c r="CQ116" s="106"/>
      <c r="CR116" s="106"/>
      <c r="CS116" s="106"/>
      <c r="CT116" s="106"/>
      <c r="CU116" s="106"/>
      <c r="CV116" s="106"/>
      <c r="CW116" s="106"/>
      <c r="CX116" s="106"/>
      <c r="CY116" s="106"/>
      <c r="CZ116" s="106"/>
      <c r="DA116" s="106"/>
      <c r="DB116" s="106"/>
      <c r="DC116" s="106"/>
      <c r="DD116" s="106"/>
      <c r="DE116" s="106"/>
      <c r="DF116" s="106"/>
      <c r="DG116" s="106"/>
      <c r="DH116" s="106"/>
      <c r="DI116" s="106"/>
      <c r="DJ116" s="106"/>
      <c r="DK116" s="106"/>
      <c r="DL116" s="106"/>
      <c r="DM116" s="106"/>
      <c r="DN116" s="106"/>
      <c r="DO116" s="106"/>
      <c r="DP116" s="106"/>
      <c r="DQ116" s="106"/>
      <c r="DR116" s="106"/>
      <c r="DS116" s="106"/>
      <c r="DT116" s="106"/>
      <c r="DU116" s="106"/>
      <c r="DV116" s="106"/>
      <c r="DW116" s="106"/>
      <c r="DX116" s="106"/>
      <c r="DY116" s="106"/>
      <c r="DZ116" s="106"/>
      <c r="EA116" s="106"/>
      <c r="EB116" s="106"/>
      <c r="EC116" s="106"/>
      <c r="ED116" s="106"/>
      <c r="EE116" s="106"/>
      <c r="EF116" s="106"/>
      <c r="EG116" s="106"/>
      <c r="EH116" s="106"/>
      <c r="EI116" s="106"/>
      <c r="EJ116" s="106"/>
      <c r="EK116" s="106"/>
      <c r="EL116" s="106"/>
      <c r="EM116" s="106"/>
      <c r="EN116" s="106"/>
      <c r="EO116" s="106"/>
      <c r="EP116" s="106"/>
      <c r="EQ116" s="106"/>
      <c r="ER116" s="106"/>
      <c r="ES116" s="106"/>
      <c r="ET116" s="106"/>
      <c r="EU116" s="106"/>
      <c r="EV116" s="106"/>
      <c r="EW116" s="106"/>
      <c r="EX116" s="106"/>
      <c r="EY116" s="106"/>
      <c r="EZ116" s="106"/>
      <c r="FA116" s="106"/>
      <c r="FB116" s="106"/>
      <c r="FC116" s="106"/>
      <c r="FD116" s="106"/>
      <c r="FE116" s="106"/>
      <c r="FF116" s="106"/>
      <c r="FG116" s="106"/>
      <c r="FH116" s="106"/>
      <c r="FI116" s="106"/>
      <c r="FJ116" s="106"/>
      <c r="FK116" s="106"/>
      <c r="FL116" s="106"/>
      <c r="FM116" s="106"/>
      <c r="FN116" s="106"/>
      <c r="FO116" s="106"/>
      <c r="FP116" s="106"/>
      <c r="FQ116" s="106"/>
      <c r="FR116" s="106"/>
      <c r="FS116" s="106"/>
      <c r="FT116" s="106"/>
      <c r="FU116" s="106"/>
      <c r="FV116" s="106"/>
      <c r="FW116" s="106"/>
      <c r="FX116" s="106"/>
      <c r="FY116" s="106"/>
      <c r="FZ116" s="106"/>
      <c r="GA116" s="106"/>
      <c r="GB116" s="106"/>
      <c r="GC116" s="106"/>
      <c r="GD116" s="106"/>
      <c r="GE116" s="106"/>
      <c r="GF116" s="106"/>
      <c r="GG116" s="106"/>
      <c r="GH116" s="106"/>
      <c r="GI116" s="106"/>
      <c r="GJ116" s="106"/>
      <c r="GK116" s="106"/>
      <c r="GL116" s="106"/>
      <c r="GM116" s="106"/>
      <c r="GN116" s="106"/>
      <c r="GO116" s="106"/>
      <c r="GP116" s="106"/>
    </row>
    <row r="117" spans="2:198" x14ac:dyDescent="0.2">
      <c r="B117" s="106"/>
      <c r="C117" s="106"/>
      <c r="D117" s="106"/>
      <c r="E117" s="106"/>
      <c r="F117" s="106"/>
      <c r="G117" s="106"/>
      <c r="H117" s="106"/>
      <c r="I117" s="106"/>
      <c r="J117" s="106"/>
      <c r="K117" s="106"/>
      <c r="L117" s="106"/>
      <c r="M117" s="106"/>
      <c r="N117" s="106"/>
      <c r="O117" s="106"/>
      <c r="P117" s="106"/>
      <c r="Q117" s="106"/>
      <c r="R117" s="106"/>
      <c r="S117" s="106"/>
      <c r="T117" s="106"/>
      <c r="U117" s="106"/>
      <c r="V117" s="106"/>
      <c r="W117" s="106"/>
      <c r="X117" s="106"/>
      <c r="Y117" s="106"/>
      <c r="Z117" s="106"/>
      <c r="AA117" s="106"/>
      <c r="AB117" s="106"/>
      <c r="AC117" s="106"/>
      <c r="AD117" s="106"/>
      <c r="AE117" s="106"/>
      <c r="AF117" s="106"/>
      <c r="AG117" s="106"/>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6"/>
      <c r="BJ117" s="106"/>
      <c r="BK117" s="106"/>
      <c r="BL117" s="106"/>
      <c r="BM117" s="106"/>
      <c r="BN117" s="106"/>
      <c r="BO117" s="106"/>
      <c r="BP117" s="106"/>
      <c r="BQ117" s="106"/>
      <c r="BR117" s="106"/>
      <c r="BS117" s="106"/>
      <c r="BT117" s="106"/>
      <c r="BU117" s="106"/>
      <c r="BV117" s="106"/>
      <c r="BW117" s="106"/>
      <c r="BX117" s="106"/>
      <c r="BY117" s="106"/>
      <c r="BZ117" s="106"/>
      <c r="CA117" s="106"/>
      <c r="CB117" s="106"/>
      <c r="CC117" s="106"/>
      <c r="CD117" s="106"/>
      <c r="CE117" s="106"/>
      <c r="CF117" s="106"/>
      <c r="CG117" s="106"/>
      <c r="CH117" s="106"/>
      <c r="CI117" s="106"/>
      <c r="CJ117" s="106"/>
      <c r="CK117" s="106"/>
      <c r="CL117" s="106"/>
      <c r="CM117" s="106"/>
      <c r="CN117" s="106"/>
      <c r="CO117" s="106"/>
      <c r="CP117" s="106"/>
      <c r="CQ117" s="106"/>
      <c r="CR117" s="106"/>
      <c r="CS117" s="106"/>
      <c r="CT117" s="106"/>
      <c r="CU117" s="106"/>
      <c r="CV117" s="106"/>
      <c r="CW117" s="106"/>
      <c r="CX117" s="106"/>
      <c r="CY117" s="106"/>
      <c r="CZ117" s="106"/>
      <c r="DA117" s="106"/>
      <c r="DB117" s="106"/>
      <c r="DC117" s="106"/>
      <c r="DD117" s="106"/>
      <c r="DE117" s="106"/>
      <c r="DF117" s="106"/>
      <c r="DG117" s="106"/>
      <c r="DH117" s="106"/>
      <c r="DI117" s="106"/>
      <c r="DJ117" s="106"/>
      <c r="DK117" s="106"/>
      <c r="DL117" s="106"/>
      <c r="DM117" s="106"/>
      <c r="DN117" s="106"/>
      <c r="DO117" s="106"/>
      <c r="DP117" s="106"/>
      <c r="DQ117" s="106"/>
      <c r="DR117" s="106"/>
      <c r="DS117" s="106"/>
      <c r="DT117" s="106"/>
      <c r="DU117" s="106"/>
      <c r="DV117" s="106"/>
      <c r="DW117" s="106"/>
      <c r="DX117" s="106"/>
      <c r="DY117" s="106"/>
      <c r="DZ117" s="106"/>
      <c r="EA117" s="106"/>
      <c r="EB117" s="106"/>
      <c r="EC117" s="106"/>
      <c r="ED117" s="106"/>
      <c r="EE117" s="106"/>
      <c r="EF117" s="106"/>
      <c r="EG117" s="106"/>
      <c r="EH117" s="106"/>
      <c r="EI117" s="106"/>
      <c r="EJ117" s="106"/>
      <c r="EK117" s="106"/>
      <c r="EL117" s="106"/>
      <c r="EM117" s="106"/>
      <c r="EN117" s="106"/>
      <c r="EO117" s="106"/>
      <c r="EP117" s="106"/>
      <c r="EQ117" s="106"/>
      <c r="ER117" s="106"/>
      <c r="ES117" s="106"/>
      <c r="ET117" s="106"/>
      <c r="EU117" s="106"/>
      <c r="EV117" s="106"/>
      <c r="EW117" s="106"/>
      <c r="EX117" s="106"/>
      <c r="EY117" s="106"/>
      <c r="EZ117" s="106"/>
      <c r="FA117" s="106"/>
      <c r="FB117" s="106"/>
      <c r="FC117" s="106"/>
      <c r="FD117" s="106"/>
      <c r="FE117" s="106"/>
      <c r="FF117" s="106"/>
      <c r="FG117" s="106"/>
      <c r="FH117" s="106"/>
      <c r="FI117" s="106"/>
      <c r="FJ117" s="106"/>
      <c r="FK117" s="106"/>
      <c r="FL117" s="106"/>
      <c r="FM117" s="106"/>
      <c r="FN117" s="106"/>
      <c r="FO117" s="106"/>
      <c r="FP117" s="106"/>
      <c r="FQ117" s="106"/>
      <c r="FR117" s="106"/>
      <c r="FS117" s="106"/>
      <c r="FT117" s="106"/>
      <c r="FU117" s="106"/>
      <c r="FV117" s="106"/>
      <c r="FW117" s="106"/>
      <c r="FX117" s="106"/>
      <c r="FY117" s="106"/>
      <c r="FZ117" s="106"/>
      <c r="GA117" s="106"/>
      <c r="GB117" s="106"/>
      <c r="GC117" s="106"/>
      <c r="GD117" s="106"/>
      <c r="GE117" s="106"/>
      <c r="GF117" s="106"/>
      <c r="GG117" s="106"/>
      <c r="GH117" s="106"/>
      <c r="GI117" s="106"/>
      <c r="GJ117" s="106"/>
      <c r="GK117" s="106"/>
      <c r="GL117" s="106"/>
      <c r="GM117" s="106"/>
      <c r="GN117" s="106"/>
      <c r="GO117" s="106"/>
      <c r="GP117" s="106"/>
    </row>
    <row r="118" spans="2:198" x14ac:dyDescent="0.2">
      <c r="B118" s="106"/>
      <c r="C118" s="106"/>
      <c r="D118" s="106"/>
      <c r="E118" s="106"/>
      <c r="F118" s="106"/>
      <c r="G118" s="106"/>
      <c r="H118" s="106"/>
      <c r="I118" s="106"/>
      <c r="J118" s="106"/>
      <c r="K118" s="106"/>
      <c r="L118" s="106"/>
      <c r="M118" s="106"/>
      <c r="N118" s="106"/>
      <c r="O118" s="106"/>
      <c r="P118" s="106"/>
      <c r="Q118" s="106"/>
      <c r="R118" s="106"/>
      <c r="S118" s="106"/>
      <c r="T118" s="106"/>
      <c r="U118" s="106"/>
      <c r="V118" s="106"/>
      <c r="W118" s="106"/>
      <c r="X118" s="106"/>
      <c r="Y118" s="106"/>
      <c r="Z118" s="106"/>
      <c r="AA118" s="106"/>
      <c r="AB118" s="106"/>
      <c r="AC118" s="106"/>
      <c r="AD118" s="106"/>
      <c r="AE118" s="106"/>
      <c r="AF118" s="106"/>
      <c r="AG118" s="106"/>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6"/>
      <c r="BJ118" s="106"/>
      <c r="BK118" s="106"/>
      <c r="BL118" s="106"/>
      <c r="BM118" s="106"/>
      <c r="BN118" s="106"/>
      <c r="BO118" s="106"/>
      <c r="BP118" s="106"/>
      <c r="BQ118" s="106"/>
      <c r="BR118" s="106"/>
      <c r="BS118" s="106"/>
      <c r="BT118" s="106"/>
      <c r="BU118" s="106"/>
      <c r="BV118" s="106"/>
      <c r="BW118" s="106"/>
      <c r="BX118" s="106"/>
      <c r="BY118" s="106"/>
      <c r="BZ118" s="106"/>
      <c r="CA118" s="106"/>
      <c r="CB118" s="106"/>
      <c r="CC118" s="106"/>
      <c r="CD118" s="106"/>
      <c r="CE118" s="106"/>
      <c r="CF118" s="106"/>
      <c r="CG118" s="106"/>
      <c r="CH118" s="106"/>
      <c r="CI118" s="106"/>
      <c r="CJ118" s="106"/>
      <c r="CK118" s="106"/>
      <c r="CL118" s="106"/>
      <c r="CM118" s="106"/>
      <c r="CN118" s="106"/>
      <c r="CO118" s="106"/>
      <c r="CP118" s="106"/>
      <c r="CQ118" s="106"/>
      <c r="CR118" s="106"/>
      <c r="CS118" s="106"/>
      <c r="CT118" s="106"/>
      <c r="CU118" s="106"/>
      <c r="CV118" s="106"/>
      <c r="CW118" s="106"/>
      <c r="CX118" s="106"/>
      <c r="CY118" s="106"/>
      <c r="CZ118" s="106"/>
      <c r="DA118" s="106"/>
      <c r="DB118" s="106"/>
      <c r="DC118" s="106"/>
      <c r="DD118" s="106"/>
      <c r="DE118" s="106"/>
      <c r="DF118" s="106"/>
      <c r="DG118" s="106"/>
      <c r="DH118" s="106"/>
      <c r="DI118" s="106"/>
      <c r="DJ118" s="106"/>
      <c r="DK118" s="106"/>
      <c r="DL118" s="106"/>
      <c r="DM118" s="106"/>
      <c r="DN118" s="106"/>
      <c r="DO118" s="106"/>
      <c r="DP118" s="106"/>
      <c r="DQ118" s="106"/>
      <c r="DR118" s="106"/>
      <c r="DS118" s="106"/>
      <c r="DT118" s="106"/>
      <c r="DU118" s="106"/>
      <c r="DV118" s="106"/>
      <c r="DW118" s="106"/>
      <c r="DX118" s="106"/>
      <c r="DY118" s="106"/>
      <c r="DZ118" s="106"/>
      <c r="EA118" s="106"/>
      <c r="EB118" s="106"/>
      <c r="EC118" s="106"/>
      <c r="ED118" s="106"/>
      <c r="EE118" s="106"/>
      <c r="EF118" s="106"/>
      <c r="EG118" s="106"/>
      <c r="EH118" s="106"/>
      <c r="EI118" s="106"/>
      <c r="EJ118" s="106"/>
      <c r="EK118" s="106"/>
      <c r="EL118" s="106"/>
      <c r="EM118" s="106"/>
      <c r="EN118" s="106"/>
      <c r="EO118" s="106"/>
      <c r="EP118" s="106"/>
      <c r="EQ118" s="106"/>
      <c r="ER118" s="106"/>
      <c r="ES118" s="106"/>
      <c r="ET118" s="106"/>
      <c r="EU118" s="106"/>
      <c r="EV118" s="106"/>
      <c r="EW118" s="106"/>
      <c r="EX118" s="106"/>
      <c r="EY118" s="106"/>
      <c r="EZ118" s="106"/>
      <c r="FA118" s="106"/>
      <c r="FB118" s="106"/>
      <c r="FC118" s="106"/>
      <c r="FD118" s="106"/>
      <c r="FE118" s="106"/>
      <c r="FF118" s="106"/>
      <c r="FG118" s="106"/>
      <c r="FH118" s="106"/>
      <c r="FI118" s="106"/>
      <c r="FJ118" s="106"/>
      <c r="FK118" s="106"/>
      <c r="FL118" s="106"/>
      <c r="FM118" s="106"/>
      <c r="FN118" s="106"/>
      <c r="FO118" s="106"/>
      <c r="FP118" s="106"/>
      <c r="FQ118" s="106"/>
      <c r="FR118" s="106"/>
      <c r="FS118" s="106"/>
      <c r="FT118" s="106"/>
      <c r="FU118" s="106"/>
      <c r="FV118" s="106"/>
      <c r="FW118" s="106"/>
      <c r="FX118" s="106"/>
      <c r="FY118" s="106"/>
      <c r="FZ118" s="106"/>
      <c r="GA118" s="106"/>
      <c r="GB118" s="106"/>
      <c r="GC118" s="106"/>
      <c r="GD118" s="106"/>
      <c r="GE118" s="106"/>
      <c r="GF118" s="106"/>
      <c r="GG118" s="106"/>
      <c r="GH118" s="106"/>
      <c r="GI118" s="106"/>
      <c r="GJ118" s="106"/>
      <c r="GK118" s="106"/>
      <c r="GL118" s="106"/>
      <c r="GM118" s="106"/>
      <c r="GN118" s="106"/>
      <c r="GO118" s="106"/>
      <c r="GP118" s="106"/>
    </row>
    <row r="119" spans="2:198" x14ac:dyDescent="0.2">
      <c r="B119" s="106"/>
      <c r="C119" s="106"/>
      <c r="D119" s="106"/>
      <c r="E119" s="106"/>
      <c r="F119" s="106"/>
      <c r="G119" s="106"/>
      <c r="H119" s="106"/>
      <c r="I119" s="106"/>
      <c r="J119" s="106"/>
      <c r="K119" s="106"/>
      <c r="L119" s="106"/>
      <c r="M119" s="106"/>
      <c r="N119" s="106"/>
      <c r="O119" s="106"/>
      <c r="P119" s="106"/>
      <c r="Q119" s="106"/>
      <c r="R119" s="106"/>
      <c r="S119" s="106"/>
      <c r="T119" s="106"/>
      <c r="U119" s="106"/>
      <c r="V119" s="106"/>
      <c r="W119" s="106"/>
      <c r="X119" s="106"/>
      <c r="Y119" s="106"/>
      <c r="Z119" s="106"/>
      <c r="AA119" s="106"/>
      <c r="AB119" s="106"/>
      <c r="AC119" s="106"/>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c r="CE119" s="106"/>
      <c r="CF119" s="106"/>
      <c r="CG119" s="106"/>
      <c r="CH119" s="106"/>
      <c r="CI119" s="106"/>
      <c r="CJ119" s="106"/>
      <c r="CK119" s="106"/>
      <c r="CL119" s="106"/>
      <c r="CM119" s="106"/>
      <c r="CN119" s="106"/>
      <c r="CO119" s="106"/>
      <c r="CP119" s="106"/>
      <c r="CQ119" s="106"/>
      <c r="CR119" s="106"/>
      <c r="CS119" s="106"/>
      <c r="CT119" s="106"/>
      <c r="CU119" s="106"/>
      <c r="CV119" s="106"/>
      <c r="CW119" s="106"/>
      <c r="CX119" s="106"/>
      <c r="CY119" s="106"/>
      <c r="CZ119" s="106"/>
      <c r="DA119" s="106"/>
      <c r="DB119" s="106"/>
      <c r="DC119" s="106"/>
      <c r="DD119" s="106"/>
      <c r="DE119" s="106"/>
      <c r="DF119" s="106"/>
      <c r="DG119" s="106"/>
      <c r="DH119" s="106"/>
      <c r="DI119" s="106"/>
      <c r="DJ119" s="106"/>
      <c r="DK119" s="106"/>
      <c r="DL119" s="106"/>
      <c r="DM119" s="106"/>
      <c r="DN119" s="106"/>
      <c r="DO119" s="106"/>
      <c r="DP119" s="106"/>
      <c r="DQ119" s="106"/>
      <c r="DR119" s="106"/>
      <c r="DS119" s="106"/>
      <c r="DT119" s="106"/>
      <c r="DU119" s="106"/>
      <c r="DV119" s="106"/>
      <c r="DW119" s="106"/>
      <c r="DX119" s="106"/>
      <c r="DY119" s="106"/>
      <c r="DZ119" s="106"/>
      <c r="EA119" s="106"/>
      <c r="EB119" s="106"/>
      <c r="EC119" s="106"/>
      <c r="ED119" s="106"/>
      <c r="EE119" s="106"/>
      <c r="EF119" s="106"/>
      <c r="EG119" s="106"/>
      <c r="EH119" s="106"/>
      <c r="EI119" s="106"/>
      <c r="EJ119" s="106"/>
      <c r="EK119" s="106"/>
      <c r="EL119" s="106"/>
      <c r="EM119" s="106"/>
      <c r="EN119" s="106"/>
      <c r="EO119" s="106"/>
      <c r="EP119" s="106"/>
      <c r="EQ119" s="106"/>
      <c r="ER119" s="106"/>
      <c r="ES119" s="106"/>
      <c r="ET119" s="106"/>
      <c r="EU119" s="106"/>
      <c r="EV119" s="106"/>
      <c r="EW119" s="106"/>
      <c r="EX119" s="106"/>
      <c r="EY119" s="106"/>
      <c r="EZ119" s="106"/>
      <c r="FA119" s="106"/>
      <c r="FB119" s="106"/>
      <c r="FC119" s="106"/>
      <c r="FD119" s="106"/>
      <c r="FE119" s="106"/>
      <c r="FF119" s="106"/>
      <c r="FG119" s="106"/>
      <c r="FH119" s="106"/>
      <c r="FI119" s="106"/>
      <c r="FJ119" s="106"/>
      <c r="FK119" s="106"/>
      <c r="FL119" s="106"/>
      <c r="FM119" s="106"/>
      <c r="FN119" s="106"/>
      <c r="FO119" s="106"/>
      <c r="FP119" s="106"/>
      <c r="FQ119" s="106"/>
      <c r="FR119" s="106"/>
      <c r="FS119" s="106"/>
      <c r="FT119" s="106"/>
      <c r="FU119" s="106"/>
      <c r="FV119" s="106"/>
      <c r="FW119" s="106"/>
      <c r="FX119" s="106"/>
      <c r="FY119" s="106"/>
      <c r="FZ119" s="106"/>
      <c r="GA119" s="106"/>
      <c r="GB119" s="106"/>
      <c r="GC119" s="106"/>
      <c r="GD119" s="106"/>
      <c r="GE119" s="106"/>
      <c r="GF119" s="106"/>
      <c r="GG119" s="106"/>
      <c r="GH119" s="106"/>
      <c r="GI119" s="106"/>
      <c r="GJ119" s="106"/>
      <c r="GK119" s="106"/>
      <c r="GL119" s="106"/>
      <c r="GM119" s="106"/>
      <c r="GN119" s="106"/>
      <c r="GO119" s="106"/>
      <c r="GP119" s="106"/>
    </row>
    <row r="120" spans="2:198" x14ac:dyDescent="0.2">
      <c r="B120" s="106"/>
      <c r="C120" s="106"/>
      <c r="D120" s="106"/>
      <c r="E120" s="106"/>
      <c r="F120" s="106"/>
      <c r="G120" s="106"/>
      <c r="H120" s="106"/>
      <c r="I120" s="106"/>
      <c r="J120" s="106"/>
      <c r="K120" s="106"/>
      <c r="L120" s="106"/>
      <c r="M120" s="106"/>
      <c r="N120" s="106"/>
      <c r="O120" s="106"/>
      <c r="P120" s="106"/>
      <c r="Q120" s="106"/>
      <c r="R120" s="106"/>
      <c r="S120" s="106"/>
      <c r="T120" s="106"/>
      <c r="U120" s="106"/>
      <c r="V120" s="106"/>
      <c r="W120" s="106"/>
      <c r="X120" s="106"/>
      <c r="Y120" s="106"/>
      <c r="Z120" s="106"/>
      <c r="AA120" s="106"/>
      <c r="AB120" s="106"/>
      <c r="AC120" s="106"/>
      <c r="AD120" s="106"/>
      <c r="AE120" s="106"/>
      <c r="AF120" s="106"/>
      <c r="AG120" s="106"/>
      <c r="AH120" s="106"/>
      <c r="AI120" s="106"/>
      <c r="AJ120" s="106"/>
      <c r="AK120" s="106"/>
      <c r="AL120" s="106"/>
      <c r="AM120" s="106"/>
      <c r="AN120" s="106"/>
      <c r="AO120" s="106"/>
      <c r="AP120" s="106"/>
      <c r="AQ120" s="106"/>
      <c r="AR120" s="106"/>
      <c r="AS120" s="106"/>
      <c r="AT120" s="106"/>
      <c r="AU120" s="106"/>
      <c r="AV120" s="106"/>
      <c r="AW120" s="106"/>
      <c r="AX120" s="106"/>
      <c r="AY120" s="106"/>
      <c r="AZ120" s="106"/>
      <c r="BA120" s="106"/>
      <c r="BB120" s="106"/>
      <c r="BC120" s="106"/>
      <c r="BD120" s="106"/>
      <c r="BE120" s="106"/>
      <c r="BF120" s="106"/>
      <c r="BG120" s="106"/>
      <c r="BH120" s="106"/>
      <c r="BI120" s="106"/>
      <c r="BJ120" s="106"/>
      <c r="BK120" s="106"/>
      <c r="BL120" s="106"/>
      <c r="BM120" s="106"/>
      <c r="BN120" s="106"/>
      <c r="BO120" s="106"/>
      <c r="BP120" s="106"/>
      <c r="BQ120" s="106"/>
      <c r="BR120" s="106"/>
      <c r="BS120" s="106"/>
      <c r="BT120" s="106"/>
      <c r="BU120" s="106"/>
      <c r="BV120" s="106"/>
      <c r="BW120" s="106"/>
      <c r="BX120" s="106"/>
      <c r="BY120" s="106"/>
      <c r="BZ120" s="106"/>
      <c r="CA120" s="106"/>
      <c r="CB120" s="106"/>
      <c r="CC120" s="106"/>
      <c r="CD120" s="106"/>
      <c r="CE120" s="106"/>
      <c r="CF120" s="106"/>
      <c r="CG120" s="106"/>
      <c r="CH120" s="106"/>
      <c r="CI120" s="106"/>
      <c r="CJ120" s="106"/>
      <c r="CK120" s="106"/>
      <c r="CL120" s="106"/>
      <c r="CM120" s="106"/>
      <c r="CN120" s="106"/>
      <c r="CO120" s="106"/>
      <c r="CP120" s="106"/>
      <c r="CQ120" s="106"/>
      <c r="CR120" s="106"/>
      <c r="CS120" s="106"/>
      <c r="CT120" s="106"/>
      <c r="CU120" s="106"/>
      <c r="CV120" s="106"/>
      <c r="CW120" s="106"/>
      <c r="CX120" s="106"/>
      <c r="CY120" s="106"/>
      <c r="CZ120" s="106"/>
      <c r="DA120" s="106"/>
      <c r="DB120" s="106"/>
      <c r="DC120" s="106"/>
      <c r="DD120" s="106"/>
      <c r="DE120" s="106"/>
      <c r="DF120" s="106"/>
      <c r="DG120" s="106"/>
      <c r="DH120" s="106"/>
      <c r="DI120" s="106"/>
      <c r="DJ120" s="106"/>
      <c r="DK120" s="106"/>
      <c r="DL120" s="106"/>
      <c r="DM120" s="106"/>
      <c r="DN120" s="106"/>
      <c r="DO120" s="106"/>
      <c r="DP120" s="106"/>
      <c r="DQ120" s="106"/>
      <c r="DR120" s="106"/>
      <c r="DS120" s="106"/>
      <c r="DT120" s="106"/>
      <c r="DU120" s="106"/>
      <c r="DV120" s="106"/>
      <c r="DW120" s="106"/>
      <c r="DX120" s="106"/>
      <c r="DY120" s="106"/>
      <c r="DZ120" s="106"/>
      <c r="EA120" s="106"/>
      <c r="EB120" s="106"/>
      <c r="EC120" s="106"/>
      <c r="ED120" s="106"/>
      <c r="EE120" s="106"/>
      <c r="EF120" s="106"/>
      <c r="EG120" s="106"/>
      <c r="EH120" s="106"/>
      <c r="EI120" s="106"/>
      <c r="EJ120" s="106"/>
      <c r="EK120" s="106"/>
      <c r="EL120" s="106"/>
      <c r="EM120" s="106"/>
      <c r="EN120" s="106"/>
      <c r="EO120" s="106"/>
      <c r="EP120" s="106"/>
      <c r="EQ120" s="106"/>
      <c r="ER120" s="106"/>
      <c r="ES120" s="106"/>
      <c r="ET120" s="106"/>
      <c r="EU120" s="106"/>
      <c r="EV120" s="106"/>
      <c r="EW120" s="106"/>
      <c r="EX120" s="106"/>
      <c r="EY120" s="106"/>
      <c r="EZ120" s="106"/>
      <c r="FA120" s="106"/>
      <c r="FB120" s="106"/>
      <c r="FC120" s="106"/>
      <c r="FD120" s="106"/>
      <c r="FE120" s="106"/>
      <c r="FF120" s="106"/>
      <c r="FG120" s="106"/>
      <c r="FH120" s="106"/>
      <c r="FI120" s="106"/>
      <c r="FJ120" s="106"/>
      <c r="FK120" s="106"/>
      <c r="FL120" s="106"/>
      <c r="FM120" s="106"/>
      <c r="FN120" s="106"/>
      <c r="FO120" s="106"/>
      <c r="FP120" s="106"/>
      <c r="FQ120" s="106"/>
      <c r="FR120" s="106"/>
      <c r="FS120" s="106"/>
      <c r="FT120" s="106"/>
      <c r="FU120" s="106"/>
      <c r="FV120" s="106"/>
      <c r="FW120" s="106"/>
      <c r="FX120" s="106"/>
      <c r="FY120" s="106"/>
      <c r="FZ120" s="106"/>
      <c r="GA120" s="106"/>
      <c r="GB120" s="106"/>
      <c r="GC120" s="106"/>
      <c r="GD120" s="106"/>
      <c r="GE120" s="106"/>
      <c r="GF120" s="106"/>
      <c r="GG120" s="106"/>
      <c r="GH120" s="106"/>
      <c r="GI120" s="106"/>
      <c r="GJ120" s="106"/>
      <c r="GK120" s="106"/>
      <c r="GL120" s="106"/>
      <c r="GM120" s="106"/>
      <c r="GN120" s="106"/>
      <c r="GO120" s="106"/>
      <c r="GP120" s="106"/>
    </row>
    <row r="121" spans="2:198" x14ac:dyDescent="0.2">
      <c r="B121" s="106"/>
      <c r="C121" s="106"/>
      <c r="D121" s="106"/>
      <c r="E121" s="106"/>
      <c r="F121" s="106"/>
      <c r="G121" s="106"/>
      <c r="H121" s="106"/>
      <c r="I121" s="106"/>
      <c r="J121" s="106"/>
      <c r="K121" s="106"/>
      <c r="L121" s="106"/>
      <c r="M121" s="106"/>
      <c r="N121" s="106"/>
      <c r="O121" s="106"/>
      <c r="P121" s="106"/>
      <c r="Q121" s="106"/>
      <c r="R121" s="106"/>
      <c r="S121" s="106"/>
      <c r="T121" s="106"/>
      <c r="U121" s="106"/>
      <c r="V121" s="106"/>
      <c r="W121" s="106"/>
      <c r="X121" s="106"/>
      <c r="Y121" s="106"/>
      <c r="Z121" s="106"/>
      <c r="AA121" s="106"/>
      <c r="AB121" s="106"/>
      <c r="AC121" s="106"/>
      <c r="AD121" s="106"/>
      <c r="AE121" s="106"/>
      <c r="AF121" s="106"/>
      <c r="AG121" s="106"/>
      <c r="AH121" s="106"/>
      <c r="AI121" s="106"/>
      <c r="AJ121" s="106"/>
      <c r="AK121" s="106"/>
      <c r="AL121" s="106"/>
      <c r="AM121" s="106"/>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6"/>
      <c r="BJ121" s="106"/>
      <c r="BK121" s="106"/>
      <c r="BL121" s="106"/>
      <c r="BM121" s="106"/>
      <c r="BN121" s="106"/>
      <c r="BO121" s="106"/>
      <c r="BP121" s="106"/>
      <c r="BQ121" s="106"/>
      <c r="BR121" s="106"/>
      <c r="BS121" s="106"/>
      <c r="BT121" s="106"/>
      <c r="BU121" s="106"/>
      <c r="BV121" s="106"/>
      <c r="BW121" s="106"/>
      <c r="BX121" s="106"/>
      <c r="BY121" s="106"/>
      <c r="BZ121" s="106"/>
      <c r="CA121" s="106"/>
      <c r="CB121" s="106"/>
      <c r="CC121" s="106"/>
      <c r="CD121" s="106"/>
      <c r="CE121" s="106"/>
      <c r="CF121" s="106"/>
      <c r="CG121" s="106"/>
      <c r="CH121" s="106"/>
      <c r="CI121" s="106"/>
      <c r="CJ121" s="106"/>
      <c r="CK121" s="106"/>
      <c r="CL121" s="106"/>
      <c r="CM121" s="106"/>
      <c r="CN121" s="106"/>
      <c r="CO121" s="106"/>
      <c r="CP121" s="106"/>
      <c r="CQ121" s="106"/>
      <c r="CR121" s="106"/>
      <c r="CS121" s="106"/>
      <c r="CT121" s="106"/>
      <c r="CU121" s="106"/>
      <c r="CV121" s="106"/>
      <c r="CW121" s="106"/>
      <c r="CX121" s="106"/>
      <c r="CY121" s="106"/>
      <c r="CZ121" s="106"/>
      <c r="DA121" s="106"/>
      <c r="DB121" s="106"/>
      <c r="DC121" s="106"/>
      <c r="DD121" s="106"/>
      <c r="DE121" s="106"/>
      <c r="DF121" s="106"/>
      <c r="DG121" s="106"/>
      <c r="DH121" s="106"/>
      <c r="DI121" s="106"/>
      <c r="DJ121" s="106"/>
      <c r="DK121" s="106"/>
      <c r="DL121" s="106"/>
      <c r="DM121" s="106"/>
      <c r="DN121" s="106"/>
      <c r="DO121" s="106"/>
      <c r="DP121" s="106"/>
      <c r="DQ121" s="106"/>
      <c r="DR121" s="106"/>
      <c r="DS121" s="106"/>
      <c r="DT121" s="106"/>
      <c r="DU121" s="106"/>
      <c r="DV121" s="106"/>
      <c r="DW121" s="106"/>
      <c r="DX121" s="106"/>
      <c r="DY121" s="106"/>
      <c r="DZ121" s="106"/>
      <c r="EA121" s="106"/>
      <c r="EB121" s="106"/>
      <c r="EC121" s="106"/>
      <c r="ED121" s="106"/>
      <c r="EE121" s="106"/>
      <c r="EF121" s="106"/>
      <c r="EG121" s="106"/>
      <c r="EH121" s="106"/>
      <c r="EI121" s="106"/>
      <c r="EJ121" s="106"/>
      <c r="EK121" s="106"/>
      <c r="EL121" s="106"/>
      <c r="EM121" s="106"/>
      <c r="EN121" s="106"/>
      <c r="EO121" s="106"/>
      <c r="EP121" s="106"/>
      <c r="EQ121" s="106"/>
      <c r="ER121" s="106"/>
      <c r="ES121" s="106"/>
      <c r="ET121" s="106"/>
      <c r="EU121" s="106"/>
      <c r="EV121" s="106"/>
      <c r="EW121" s="106"/>
      <c r="EX121" s="106"/>
      <c r="EY121" s="106"/>
      <c r="EZ121" s="106"/>
      <c r="FA121" s="106"/>
      <c r="FB121" s="106"/>
      <c r="FC121" s="106"/>
      <c r="FD121" s="106"/>
      <c r="FE121" s="106"/>
      <c r="FF121" s="106"/>
      <c r="FG121" s="106"/>
      <c r="FH121" s="106"/>
      <c r="FI121" s="106"/>
      <c r="FJ121" s="106"/>
      <c r="FK121" s="106"/>
      <c r="FL121" s="106"/>
      <c r="FM121" s="106"/>
      <c r="FN121" s="106"/>
      <c r="FO121" s="106"/>
      <c r="FP121" s="106"/>
      <c r="FQ121" s="106"/>
      <c r="FR121" s="106"/>
      <c r="FS121" s="106"/>
      <c r="FT121" s="106"/>
      <c r="FU121" s="106"/>
      <c r="FV121" s="106"/>
      <c r="FW121" s="106"/>
      <c r="FX121" s="106"/>
      <c r="FY121" s="106"/>
      <c r="FZ121" s="106"/>
      <c r="GA121" s="106"/>
      <c r="GB121" s="106"/>
      <c r="GC121" s="106"/>
      <c r="GD121" s="106"/>
      <c r="GE121" s="106"/>
      <c r="GF121" s="106"/>
      <c r="GG121" s="106"/>
      <c r="GH121" s="106"/>
      <c r="GI121" s="106"/>
      <c r="GJ121" s="106"/>
      <c r="GK121" s="106"/>
      <c r="GL121" s="106"/>
      <c r="GM121" s="106"/>
      <c r="GN121" s="106"/>
      <c r="GO121" s="106"/>
      <c r="GP121" s="106"/>
    </row>
    <row r="122" spans="2:198" x14ac:dyDescent="0.2">
      <c r="B122" s="106"/>
      <c r="C122" s="106"/>
      <c r="D122" s="106"/>
      <c r="E122" s="106"/>
      <c r="F122" s="106"/>
      <c r="G122" s="106"/>
      <c r="H122" s="106"/>
      <c r="I122" s="106"/>
      <c r="J122" s="106"/>
      <c r="K122" s="106"/>
      <c r="L122" s="106"/>
      <c r="M122" s="106"/>
      <c r="N122" s="106"/>
      <c r="O122" s="106"/>
      <c r="P122" s="106"/>
      <c r="Q122" s="106"/>
      <c r="R122" s="106"/>
      <c r="S122" s="106"/>
      <c r="T122" s="106"/>
      <c r="U122" s="106"/>
      <c r="V122" s="106"/>
      <c r="W122" s="106"/>
      <c r="X122" s="106"/>
      <c r="Y122" s="106"/>
      <c r="Z122" s="106"/>
      <c r="AA122" s="106"/>
      <c r="AB122" s="106"/>
      <c r="AC122" s="106"/>
      <c r="AD122" s="106"/>
      <c r="AE122" s="106"/>
      <c r="AF122" s="106"/>
      <c r="AG122" s="106"/>
      <c r="AH122" s="106"/>
      <c r="AI122" s="106"/>
      <c r="AJ122" s="106"/>
      <c r="AK122" s="106"/>
      <c r="AL122" s="106"/>
      <c r="AM122" s="106"/>
      <c r="AN122" s="106"/>
      <c r="AO122" s="106"/>
      <c r="AP122" s="106"/>
      <c r="AQ122" s="106"/>
      <c r="AR122" s="106"/>
      <c r="AS122" s="106"/>
      <c r="AT122" s="106"/>
      <c r="AU122" s="106"/>
      <c r="AV122" s="106"/>
      <c r="AW122" s="106"/>
      <c r="AX122" s="106"/>
      <c r="AY122" s="106"/>
      <c r="AZ122" s="106"/>
      <c r="BA122" s="106"/>
      <c r="BB122" s="106"/>
      <c r="BC122" s="106"/>
      <c r="BD122" s="106"/>
      <c r="BE122" s="106"/>
      <c r="BF122" s="106"/>
      <c r="BG122" s="106"/>
      <c r="BH122" s="106"/>
      <c r="BI122" s="106"/>
      <c r="BJ122" s="106"/>
      <c r="BK122" s="106"/>
      <c r="BL122" s="106"/>
      <c r="BM122" s="106"/>
      <c r="BN122" s="106"/>
      <c r="BO122" s="106"/>
      <c r="BP122" s="106"/>
      <c r="BQ122" s="106"/>
      <c r="BR122" s="106"/>
      <c r="BS122" s="106"/>
      <c r="BT122" s="106"/>
      <c r="BU122" s="106"/>
      <c r="BV122" s="106"/>
      <c r="BW122" s="106"/>
      <c r="BX122" s="106"/>
      <c r="BY122" s="106"/>
      <c r="BZ122" s="106"/>
      <c r="CA122" s="106"/>
      <c r="CB122" s="106"/>
      <c r="CC122" s="106"/>
      <c r="CD122" s="106"/>
      <c r="CE122" s="106"/>
      <c r="CF122" s="106"/>
      <c r="CG122" s="106"/>
      <c r="CH122" s="106"/>
      <c r="CI122" s="106"/>
      <c r="CJ122" s="106"/>
      <c r="CK122" s="106"/>
      <c r="CL122" s="106"/>
      <c r="CM122" s="106"/>
      <c r="CN122" s="106"/>
      <c r="CO122" s="106"/>
      <c r="CP122" s="106"/>
      <c r="CQ122" s="106"/>
      <c r="CR122" s="106"/>
      <c r="CS122" s="106"/>
      <c r="CT122" s="106"/>
      <c r="CU122" s="106"/>
      <c r="CV122" s="106"/>
      <c r="CW122" s="106"/>
      <c r="CX122" s="106"/>
      <c r="CY122" s="106"/>
      <c r="CZ122" s="106"/>
      <c r="DA122" s="106"/>
      <c r="DB122" s="106"/>
      <c r="DC122" s="106"/>
      <c r="DD122" s="106"/>
      <c r="DE122" s="106"/>
      <c r="DF122" s="106"/>
      <c r="DG122" s="106"/>
      <c r="DH122" s="106"/>
      <c r="DI122" s="106"/>
      <c r="DJ122" s="106"/>
      <c r="DK122" s="106"/>
      <c r="DL122" s="106"/>
      <c r="DM122" s="106"/>
      <c r="DN122" s="106"/>
      <c r="DO122" s="106"/>
      <c r="DP122" s="106"/>
      <c r="DQ122" s="106"/>
      <c r="DR122" s="106"/>
      <c r="DS122" s="106"/>
      <c r="DT122" s="106"/>
      <c r="DU122" s="106"/>
      <c r="DV122" s="106"/>
      <c r="DW122" s="106"/>
      <c r="DX122" s="106"/>
      <c r="DY122" s="106"/>
      <c r="DZ122" s="106"/>
      <c r="EA122" s="106"/>
      <c r="EB122" s="106"/>
      <c r="EC122" s="106"/>
      <c r="ED122" s="106"/>
      <c r="EE122" s="106"/>
      <c r="EF122" s="106"/>
      <c r="EG122" s="106"/>
      <c r="EH122" s="106"/>
      <c r="EI122" s="106"/>
      <c r="EJ122" s="106"/>
      <c r="EK122" s="106"/>
      <c r="EL122" s="106"/>
      <c r="EM122" s="106"/>
      <c r="EN122" s="106"/>
      <c r="EO122" s="106"/>
      <c r="EP122" s="106"/>
      <c r="EQ122" s="106"/>
      <c r="ER122" s="106"/>
      <c r="ES122" s="106"/>
      <c r="ET122" s="106"/>
      <c r="EU122" s="106"/>
      <c r="EV122" s="106"/>
      <c r="EW122" s="106"/>
      <c r="EX122" s="106"/>
      <c r="EY122" s="106"/>
      <c r="EZ122" s="106"/>
      <c r="FA122" s="106"/>
      <c r="FB122" s="106"/>
      <c r="FC122" s="106"/>
      <c r="FD122" s="106"/>
      <c r="FE122" s="106"/>
      <c r="FF122" s="106"/>
      <c r="FG122" s="106"/>
      <c r="FH122" s="106"/>
      <c r="FI122" s="106"/>
      <c r="FJ122" s="106"/>
      <c r="FK122" s="106"/>
      <c r="FL122" s="106"/>
      <c r="FM122" s="106"/>
      <c r="FN122" s="106"/>
      <c r="FO122" s="106"/>
      <c r="FP122" s="106"/>
      <c r="FQ122" s="106"/>
      <c r="FR122" s="106"/>
      <c r="FS122" s="106"/>
      <c r="FT122" s="106"/>
      <c r="FU122" s="106"/>
      <c r="FV122" s="106"/>
      <c r="FW122" s="106"/>
      <c r="FX122" s="106"/>
      <c r="FY122" s="106"/>
      <c r="FZ122" s="106"/>
      <c r="GA122" s="106"/>
      <c r="GB122" s="106"/>
      <c r="GC122" s="106"/>
      <c r="GD122" s="106"/>
      <c r="GE122" s="106"/>
      <c r="GF122" s="106"/>
      <c r="GG122" s="106"/>
      <c r="GH122" s="106"/>
      <c r="GI122" s="106"/>
      <c r="GJ122" s="106"/>
      <c r="GK122" s="106"/>
      <c r="GL122" s="106"/>
      <c r="GM122" s="106"/>
      <c r="GN122" s="106"/>
      <c r="GO122" s="106"/>
      <c r="GP122" s="106"/>
    </row>
    <row r="123" spans="2:198" x14ac:dyDescent="0.2">
      <c r="B123" s="106"/>
      <c r="C123" s="106"/>
      <c r="D123" s="106"/>
      <c r="E123" s="106"/>
      <c r="F123" s="106"/>
      <c r="G123" s="106"/>
      <c r="H123" s="106"/>
      <c r="I123" s="106"/>
      <c r="J123" s="106"/>
      <c r="K123" s="106"/>
      <c r="L123" s="106"/>
      <c r="M123" s="106"/>
      <c r="N123" s="106"/>
      <c r="O123" s="106"/>
      <c r="P123" s="106"/>
      <c r="Q123" s="106"/>
      <c r="R123" s="106"/>
      <c r="S123" s="106"/>
      <c r="T123" s="106"/>
      <c r="U123" s="106"/>
      <c r="V123" s="106"/>
      <c r="W123" s="106"/>
      <c r="X123" s="106"/>
      <c r="Y123" s="106"/>
      <c r="Z123" s="106"/>
      <c r="AA123" s="106"/>
      <c r="AB123" s="106"/>
      <c r="AC123" s="106"/>
      <c r="AD123" s="106"/>
      <c r="AE123" s="106"/>
      <c r="AF123" s="106"/>
      <c r="AG123" s="106"/>
      <c r="AH123" s="106"/>
      <c r="AI123" s="106"/>
      <c r="AJ123" s="106"/>
      <c r="AK123" s="106"/>
      <c r="AL123" s="106"/>
      <c r="AM123" s="106"/>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6"/>
      <c r="BQ123" s="106"/>
      <c r="BR123" s="106"/>
      <c r="BS123" s="106"/>
      <c r="BT123" s="106"/>
      <c r="BU123" s="106"/>
      <c r="BV123" s="106"/>
      <c r="BW123" s="106"/>
      <c r="BX123" s="106"/>
      <c r="BY123" s="106"/>
      <c r="BZ123" s="106"/>
      <c r="CA123" s="106"/>
      <c r="CB123" s="106"/>
      <c r="CC123" s="106"/>
      <c r="CD123" s="106"/>
      <c r="CE123" s="106"/>
      <c r="CF123" s="106"/>
      <c r="CG123" s="106"/>
      <c r="CH123" s="106"/>
      <c r="CI123" s="106"/>
      <c r="CJ123" s="106"/>
      <c r="CK123" s="106"/>
      <c r="CL123" s="106"/>
      <c r="CM123" s="106"/>
      <c r="CN123" s="106"/>
      <c r="CO123" s="106"/>
      <c r="CP123" s="106"/>
      <c r="CQ123" s="106"/>
      <c r="CR123" s="106"/>
      <c r="CS123" s="106"/>
      <c r="CT123" s="106"/>
      <c r="CU123" s="106"/>
      <c r="CV123" s="106"/>
      <c r="CW123" s="106"/>
      <c r="CX123" s="106"/>
      <c r="CY123" s="106"/>
      <c r="CZ123" s="106"/>
      <c r="DA123" s="106"/>
      <c r="DB123" s="106"/>
      <c r="DC123" s="106"/>
      <c r="DD123" s="106"/>
      <c r="DE123" s="106"/>
      <c r="DF123" s="106"/>
      <c r="DG123" s="106"/>
      <c r="DH123" s="106"/>
      <c r="DI123" s="106"/>
      <c r="DJ123" s="106"/>
      <c r="DK123" s="106"/>
      <c r="DL123" s="106"/>
      <c r="DM123" s="106"/>
      <c r="DN123" s="106"/>
      <c r="DO123" s="106"/>
      <c r="DP123" s="106"/>
      <c r="DQ123" s="106"/>
      <c r="DR123" s="106"/>
      <c r="DS123" s="106"/>
      <c r="DT123" s="106"/>
      <c r="DU123" s="106"/>
      <c r="DV123" s="106"/>
      <c r="DW123" s="106"/>
      <c r="DX123" s="106"/>
      <c r="DY123" s="106"/>
      <c r="DZ123" s="106"/>
      <c r="EA123" s="106"/>
      <c r="EB123" s="106"/>
      <c r="EC123" s="106"/>
      <c r="ED123" s="106"/>
      <c r="EE123" s="106"/>
      <c r="EF123" s="106"/>
      <c r="EG123" s="106"/>
      <c r="EH123" s="106"/>
      <c r="EI123" s="106"/>
      <c r="EJ123" s="106"/>
      <c r="EK123" s="106"/>
      <c r="EL123" s="106"/>
      <c r="EM123" s="106"/>
      <c r="EN123" s="106"/>
      <c r="EO123" s="106"/>
      <c r="EP123" s="106"/>
      <c r="EQ123" s="106"/>
      <c r="ER123" s="106"/>
      <c r="ES123" s="106"/>
      <c r="ET123" s="106"/>
      <c r="EU123" s="106"/>
      <c r="EV123" s="106"/>
      <c r="EW123" s="106"/>
      <c r="EX123" s="106"/>
      <c r="EY123" s="106"/>
      <c r="EZ123" s="106"/>
      <c r="FA123" s="106"/>
      <c r="FB123" s="106"/>
      <c r="FC123" s="106"/>
      <c r="FD123" s="106"/>
      <c r="FE123" s="106"/>
      <c r="FF123" s="106"/>
      <c r="FG123" s="106"/>
      <c r="FH123" s="106"/>
      <c r="FI123" s="106"/>
      <c r="FJ123" s="106"/>
      <c r="FK123" s="106"/>
      <c r="FL123" s="106"/>
      <c r="FM123" s="106"/>
      <c r="FN123" s="106"/>
      <c r="FO123" s="106"/>
      <c r="FP123" s="106"/>
      <c r="FQ123" s="106"/>
      <c r="FR123" s="106"/>
      <c r="FS123" s="106"/>
      <c r="FT123" s="106"/>
      <c r="FU123" s="106"/>
      <c r="FV123" s="106"/>
      <c r="FW123" s="106"/>
      <c r="FX123" s="106"/>
      <c r="FY123" s="106"/>
      <c r="FZ123" s="106"/>
      <c r="GA123" s="106"/>
      <c r="GB123" s="106"/>
      <c r="GC123" s="106"/>
      <c r="GD123" s="106"/>
      <c r="GE123" s="106"/>
      <c r="GF123" s="106"/>
      <c r="GG123" s="106"/>
      <c r="GH123" s="106"/>
      <c r="GI123" s="106"/>
      <c r="GJ123" s="106"/>
      <c r="GK123" s="106"/>
      <c r="GL123" s="106"/>
      <c r="GM123" s="106"/>
      <c r="GN123" s="106"/>
      <c r="GO123" s="106"/>
      <c r="GP123" s="106"/>
    </row>
    <row r="124" spans="2:198" x14ac:dyDescent="0.2">
      <c r="B124" s="106"/>
      <c r="C124" s="106"/>
      <c r="D124" s="106"/>
      <c r="E124" s="106"/>
      <c r="F124" s="106"/>
      <c r="G124" s="106"/>
      <c r="H124" s="106"/>
      <c r="I124" s="106"/>
      <c r="J124" s="106"/>
      <c r="K124" s="106"/>
      <c r="L124" s="106"/>
      <c r="M124" s="106"/>
      <c r="N124" s="106"/>
      <c r="O124" s="106"/>
      <c r="P124" s="106"/>
      <c r="Q124" s="106"/>
      <c r="R124" s="106"/>
      <c r="S124" s="106"/>
      <c r="T124" s="106"/>
      <c r="U124" s="106"/>
      <c r="V124" s="106"/>
      <c r="W124" s="106"/>
      <c r="X124" s="106"/>
      <c r="Y124" s="106"/>
      <c r="Z124" s="106"/>
      <c r="AA124" s="106"/>
      <c r="AB124" s="106"/>
      <c r="AC124" s="106"/>
      <c r="AD124" s="106"/>
      <c r="AE124" s="106"/>
      <c r="AF124" s="106"/>
      <c r="AG124" s="106"/>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c r="BB124" s="106"/>
      <c r="BC124" s="106"/>
      <c r="BD124" s="106"/>
      <c r="BE124" s="106"/>
      <c r="BF124" s="106"/>
      <c r="BG124" s="106"/>
      <c r="BH124" s="106"/>
      <c r="BI124" s="106"/>
      <c r="BJ124" s="106"/>
      <c r="BK124" s="106"/>
      <c r="BL124" s="106"/>
      <c r="BM124" s="106"/>
      <c r="BN124" s="106"/>
      <c r="BO124" s="106"/>
      <c r="BP124" s="106"/>
      <c r="BQ124" s="106"/>
      <c r="BR124" s="106"/>
      <c r="BS124" s="106"/>
      <c r="BT124" s="106"/>
      <c r="BU124" s="106"/>
      <c r="BV124" s="106"/>
      <c r="BW124" s="106"/>
      <c r="BX124" s="106"/>
      <c r="BY124" s="106"/>
      <c r="BZ124" s="106"/>
      <c r="CA124" s="106"/>
      <c r="CB124" s="106"/>
      <c r="CC124" s="106"/>
      <c r="CD124" s="106"/>
      <c r="CE124" s="106"/>
      <c r="CF124" s="106"/>
      <c r="CG124" s="106"/>
      <c r="CH124" s="106"/>
      <c r="CI124" s="106"/>
      <c r="CJ124" s="106"/>
      <c r="CK124" s="106"/>
      <c r="CL124" s="106"/>
      <c r="CM124" s="106"/>
      <c r="CN124" s="106"/>
      <c r="CO124" s="106"/>
      <c r="CP124" s="106"/>
      <c r="CQ124" s="106"/>
      <c r="CR124" s="106"/>
      <c r="CS124" s="106"/>
      <c r="CT124" s="106"/>
      <c r="CU124" s="106"/>
      <c r="CV124" s="106"/>
      <c r="CW124" s="106"/>
      <c r="CX124" s="106"/>
      <c r="CY124" s="106"/>
      <c r="CZ124" s="106"/>
      <c r="DA124" s="106"/>
      <c r="DB124" s="106"/>
      <c r="DC124" s="106"/>
      <c r="DD124" s="106"/>
      <c r="DE124" s="106"/>
      <c r="DF124" s="106"/>
      <c r="DG124" s="106"/>
      <c r="DH124" s="106"/>
      <c r="DI124" s="106"/>
      <c r="DJ124" s="106"/>
      <c r="DK124" s="106"/>
      <c r="DL124" s="106"/>
      <c r="DM124" s="106"/>
      <c r="DN124" s="106"/>
      <c r="DO124" s="106"/>
      <c r="DP124" s="106"/>
      <c r="DQ124" s="106"/>
      <c r="DR124" s="106"/>
      <c r="DS124" s="106"/>
      <c r="DT124" s="106"/>
      <c r="DU124" s="106"/>
      <c r="DV124" s="106"/>
      <c r="DW124" s="106"/>
      <c r="DX124" s="106"/>
      <c r="DY124" s="106"/>
      <c r="DZ124" s="106"/>
      <c r="EA124" s="106"/>
      <c r="EB124" s="106"/>
      <c r="EC124" s="106"/>
      <c r="ED124" s="106"/>
      <c r="EE124" s="106"/>
      <c r="EF124" s="106"/>
      <c r="EG124" s="106"/>
      <c r="EH124" s="106"/>
      <c r="EI124" s="106"/>
      <c r="EJ124" s="106"/>
      <c r="EK124" s="106"/>
      <c r="EL124" s="106"/>
      <c r="EM124" s="106"/>
      <c r="EN124" s="106"/>
      <c r="EO124" s="106"/>
      <c r="EP124" s="106"/>
      <c r="EQ124" s="106"/>
      <c r="ER124" s="106"/>
      <c r="ES124" s="106"/>
      <c r="ET124" s="106"/>
      <c r="EU124" s="106"/>
      <c r="EV124" s="106"/>
      <c r="EW124" s="106"/>
      <c r="EX124" s="106"/>
      <c r="EY124" s="106"/>
      <c r="EZ124" s="106"/>
      <c r="FA124" s="106"/>
      <c r="FB124" s="106"/>
      <c r="FC124" s="106"/>
      <c r="FD124" s="106"/>
      <c r="FE124" s="106"/>
      <c r="FF124" s="106"/>
      <c r="FG124" s="106"/>
      <c r="FH124" s="106"/>
      <c r="FI124" s="106"/>
      <c r="FJ124" s="106"/>
      <c r="FK124" s="106"/>
      <c r="FL124" s="106"/>
      <c r="FM124" s="106"/>
      <c r="FN124" s="106"/>
      <c r="FO124" s="106"/>
      <c r="FP124" s="106"/>
      <c r="FQ124" s="106"/>
      <c r="FR124" s="106"/>
      <c r="FS124" s="106"/>
      <c r="FT124" s="106"/>
      <c r="FU124" s="106"/>
      <c r="FV124" s="106"/>
      <c r="FW124" s="106"/>
      <c r="FX124" s="106"/>
      <c r="FY124" s="106"/>
      <c r="FZ124" s="106"/>
      <c r="GA124" s="106"/>
      <c r="GB124" s="106"/>
      <c r="GC124" s="106"/>
      <c r="GD124" s="106"/>
      <c r="GE124" s="106"/>
      <c r="GF124" s="106"/>
      <c r="GG124" s="106"/>
      <c r="GH124" s="106"/>
      <c r="GI124" s="106"/>
      <c r="GJ124" s="106"/>
      <c r="GK124" s="106"/>
      <c r="GL124" s="106"/>
      <c r="GM124" s="106"/>
      <c r="GN124" s="106"/>
      <c r="GO124" s="106"/>
      <c r="GP124" s="106"/>
    </row>
    <row r="125" spans="2:198" x14ac:dyDescent="0.2">
      <c r="B125" s="106"/>
      <c r="C125" s="106"/>
      <c r="D125" s="106"/>
      <c r="E125" s="106"/>
      <c r="F125" s="106"/>
      <c r="G125" s="106"/>
      <c r="H125" s="106"/>
      <c r="I125" s="106"/>
      <c r="J125" s="106"/>
      <c r="K125" s="106"/>
      <c r="L125" s="106"/>
      <c r="M125" s="106"/>
      <c r="N125" s="106"/>
      <c r="O125" s="106"/>
      <c r="P125" s="106"/>
      <c r="Q125" s="106"/>
      <c r="R125" s="106"/>
      <c r="S125" s="106"/>
      <c r="T125" s="106"/>
      <c r="U125" s="106"/>
      <c r="V125" s="106"/>
      <c r="W125" s="106"/>
      <c r="X125" s="106"/>
      <c r="Y125" s="106"/>
      <c r="Z125" s="106"/>
      <c r="AA125" s="106"/>
      <c r="AB125" s="106"/>
      <c r="AC125" s="106"/>
      <c r="AD125" s="106"/>
      <c r="AE125" s="106"/>
      <c r="AF125" s="106"/>
      <c r="AG125" s="106"/>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6"/>
      <c r="BJ125" s="106"/>
      <c r="BK125" s="106"/>
      <c r="BL125" s="106"/>
      <c r="BM125" s="106"/>
      <c r="BN125" s="106"/>
      <c r="BO125" s="106"/>
      <c r="BP125" s="106"/>
      <c r="BQ125" s="106"/>
      <c r="BR125" s="106"/>
      <c r="BS125" s="106"/>
      <c r="BT125" s="106"/>
      <c r="BU125" s="106"/>
      <c r="BV125" s="106"/>
      <c r="BW125" s="106"/>
      <c r="BX125" s="106"/>
      <c r="BY125" s="106"/>
      <c r="BZ125" s="106"/>
      <c r="CA125" s="106"/>
      <c r="CB125" s="106"/>
      <c r="CC125" s="106"/>
      <c r="CD125" s="106"/>
      <c r="CE125" s="106"/>
      <c r="CF125" s="106"/>
      <c r="CG125" s="106"/>
      <c r="CH125" s="106"/>
      <c r="CI125" s="106"/>
      <c r="CJ125" s="106"/>
      <c r="CK125" s="106"/>
      <c r="CL125" s="106"/>
      <c r="CM125" s="106"/>
      <c r="CN125" s="106"/>
      <c r="CO125" s="106"/>
      <c r="CP125" s="106"/>
      <c r="CQ125" s="106"/>
      <c r="CR125" s="106"/>
      <c r="CS125" s="106"/>
      <c r="CT125" s="106"/>
      <c r="CU125" s="106"/>
      <c r="CV125" s="106"/>
      <c r="CW125" s="106"/>
      <c r="CX125" s="106"/>
      <c r="CY125" s="106"/>
      <c r="CZ125" s="106"/>
      <c r="DA125" s="106"/>
      <c r="DB125" s="106"/>
      <c r="DC125" s="106"/>
      <c r="DD125" s="106"/>
      <c r="DE125" s="106"/>
      <c r="DF125" s="106"/>
      <c r="DG125" s="106"/>
      <c r="DH125" s="106"/>
      <c r="DI125" s="106"/>
      <c r="DJ125" s="106"/>
      <c r="DK125" s="106"/>
      <c r="DL125" s="106"/>
      <c r="DM125" s="106"/>
      <c r="DN125" s="106"/>
      <c r="DO125" s="106"/>
      <c r="DP125" s="106"/>
      <c r="DQ125" s="106"/>
      <c r="DR125" s="106"/>
      <c r="DS125" s="106"/>
      <c r="DT125" s="106"/>
      <c r="DU125" s="106"/>
      <c r="DV125" s="106"/>
      <c r="DW125" s="106"/>
      <c r="DX125" s="106"/>
      <c r="DY125" s="106"/>
      <c r="DZ125" s="106"/>
      <c r="EA125" s="106"/>
      <c r="EB125" s="106"/>
      <c r="EC125" s="106"/>
      <c r="ED125" s="106"/>
      <c r="EE125" s="106"/>
      <c r="EF125" s="106"/>
      <c r="EG125" s="106"/>
      <c r="EH125" s="106"/>
      <c r="EI125" s="106"/>
      <c r="EJ125" s="106"/>
      <c r="EK125" s="106"/>
      <c r="EL125" s="106"/>
      <c r="EM125" s="106"/>
      <c r="EN125" s="106"/>
      <c r="EO125" s="106"/>
      <c r="EP125" s="106"/>
      <c r="EQ125" s="106"/>
      <c r="ER125" s="106"/>
      <c r="ES125" s="106"/>
      <c r="ET125" s="106"/>
      <c r="EU125" s="106"/>
      <c r="EV125" s="106"/>
      <c r="EW125" s="106"/>
      <c r="EX125" s="106"/>
      <c r="EY125" s="106"/>
      <c r="EZ125" s="106"/>
      <c r="FA125" s="106"/>
      <c r="FB125" s="106"/>
      <c r="FC125" s="106"/>
      <c r="FD125" s="106"/>
      <c r="FE125" s="106"/>
      <c r="FF125" s="106"/>
      <c r="FG125" s="106"/>
      <c r="FH125" s="106"/>
      <c r="FI125" s="106"/>
      <c r="FJ125" s="106"/>
      <c r="FK125" s="106"/>
      <c r="FL125" s="106"/>
      <c r="FM125" s="106"/>
      <c r="FN125" s="106"/>
      <c r="FO125" s="106"/>
      <c r="FP125" s="106"/>
      <c r="FQ125" s="106"/>
      <c r="FR125" s="106"/>
      <c r="FS125" s="106"/>
      <c r="FT125" s="106"/>
      <c r="FU125" s="106"/>
      <c r="FV125" s="106"/>
      <c r="FW125" s="106"/>
      <c r="FX125" s="106"/>
      <c r="FY125" s="106"/>
      <c r="FZ125" s="106"/>
      <c r="GA125" s="106"/>
      <c r="GB125" s="106"/>
      <c r="GC125" s="106"/>
      <c r="GD125" s="106"/>
      <c r="GE125" s="106"/>
      <c r="GF125" s="106"/>
      <c r="GG125" s="106"/>
      <c r="GH125" s="106"/>
      <c r="GI125" s="106"/>
      <c r="GJ125" s="106"/>
      <c r="GK125" s="106"/>
      <c r="GL125" s="106"/>
      <c r="GM125" s="106"/>
      <c r="GN125" s="106"/>
      <c r="GO125" s="106"/>
      <c r="GP125" s="106"/>
    </row>
    <row r="126" spans="2:198" x14ac:dyDescent="0.2">
      <c r="B126" s="106"/>
      <c r="C126" s="106"/>
      <c r="D126" s="106"/>
      <c r="E126" s="106"/>
      <c r="F126" s="106"/>
      <c r="G126" s="106"/>
      <c r="H126" s="106"/>
      <c r="I126" s="106"/>
      <c r="J126" s="106"/>
      <c r="K126" s="106"/>
      <c r="L126" s="106"/>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6"/>
      <c r="BV126" s="106"/>
      <c r="BW126" s="106"/>
      <c r="BX126" s="106"/>
      <c r="BY126" s="106"/>
      <c r="BZ126" s="106"/>
      <c r="CA126" s="106"/>
      <c r="CB126" s="106"/>
      <c r="CC126" s="106"/>
      <c r="CD126" s="106"/>
      <c r="CE126" s="106"/>
      <c r="CF126" s="106"/>
      <c r="CG126" s="106"/>
      <c r="CH126" s="106"/>
      <c r="CI126" s="106"/>
      <c r="CJ126" s="106"/>
      <c r="CK126" s="106"/>
      <c r="CL126" s="106"/>
      <c r="CM126" s="106"/>
      <c r="CN126" s="106"/>
      <c r="CO126" s="106"/>
      <c r="CP126" s="106"/>
      <c r="CQ126" s="106"/>
      <c r="CR126" s="106"/>
      <c r="CS126" s="106"/>
      <c r="CT126" s="106"/>
      <c r="CU126" s="106"/>
      <c r="CV126" s="106"/>
      <c r="CW126" s="106"/>
      <c r="CX126" s="106"/>
      <c r="CY126" s="106"/>
      <c r="CZ126" s="106"/>
      <c r="DA126" s="106"/>
      <c r="DB126" s="106"/>
      <c r="DC126" s="106"/>
      <c r="DD126" s="106"/>
      <c r="DE126" s="106"/>
      <c r="DF126" s="106"/>
      <c r="DG126" s="106"/>
      <c r="DH126" s="106"/>
      <c r="DI126" s="106"/>
      <c r="DJ126" s="106"/>
      <c r="DK126" s="106"/>
      <c r="DL126" s="106"/>
      <c r="DM126" s="106"/>
      <c r="DN126" s="106"/>
      <c r="DO126" s="106"/>
      <c r="DP126" s="106"/>
      <c r="DQ126" s="106"/>
      <c r="DR126" s="106"/>
      <c r="DS126" s="106"/>
      <c r="DT126" s="106"/>
      <c r="DU126" s="106"/>
      <c r="DV126" s="106"/>
      <c r="DW126" s="106"/>
      <c r="DX126" s="106"/>
      <c r="DY126" s="106"/>
      <c r="DZ126" s="106"/>
      <c r="EA126" s="106"/>
      <c r="EB126" s="106"/>
      <c r="EC126" s="106"/>
      <c r="ED126" s="106"/>
      <c r="EE126" s="106"/>
      <c r="EF126" s="106"/>
      <c r="EG126" s="106"/>
      <c r="EH126" s="106"/>
      <c r="EI126" s="106"/>
      <c r="EJ126" s="106"/>
      <c r="EK126" s="106"/>
      <c r="EL126" s="106"/>
      <c r="EM126" s="106"/>
      <c r="EN126" s="106"/>
      <c r="EO126" s="106"/>
      <c r="EP126" s="106"/>
      <c r="EQ126" s="106"/>
      <c r="ER126" s="106"/>
      <c r="ES126" s="106"/>
      <c r="ET126" s="106"/>
      <c r="EU126" s="106"/>
      <c r="EV126" s="106"/>
      <c r="EW126" s="106"/>
      <c r="EX126" s="106"/>
      <c r="EY126" s="106"/>
      <c r="EZ126" s="106"/>
      <c r="FA126" s="106"/>
      <c r="FB126" s="106"/>
      <c r="FC126" s="106"/>
      <c r="FD126" s="106"/>
      <c r="FE126" s="106"/>
      <c r="FF126" s="106"/>
      <c r="FG126" s="106"/>
      <c r="FH126" s="106"/>
      <c r="FI126" s="106"/>
      <c r="FJ126" s="106"/>
      <c r="FK126" s="106"/>
      <c r="FL126" s="106"/>
      <c r="FM126" s="106"/>
      <c r="FN126" s="106"/>
      <c r="FO126" s="106"/>
      <c r="FP126" s="106"/>
      <c r="FQ126" s="106"/>
      <c r="FR126" s="106"/>
      <c r="FS126" s="106"/>
      <c r="FT126" s="106"/>
      <c r="FU126" s="106"/>
      <c r="FV126" s="106"/>
      <c r="FW126" s="106"/>
      <c r="FX126" s="106"/>
      <c r="FY126" s="106"/>
      <c r="FZ126" s="106"/>
      <c r="GA126" s="106"/>
      <c r="GB126" s="106"/>
      <c r="GC126" s="106"/>
      <c r="GD126" s="106"/>
      <c r="GE126" s="106"/>
      <c r="GF126" s="106"/>
      <c r="GG126" s="106"/>
      <c r="GH126" s="106"/>
      <c r="GI126" s="106"/>
      <c r="GJ126" s="106"/>
      <c r="GK126" s="106"/>
      <c r="GL126" s="106"/>
      <c r="GM126" s="106"/>
      <c r="GN126" s="106"/>
      <c r="GO126" s="106"/>
      <c r="GP126" s="106"/>
    </row>
    <row r="127" spans="2:198" x14ac:dyDescent="0.2">
      <c r="B127" s="106"/>
      <c r="C127" s="106"/>
      <c r="D127" s="106"/>
      <c r="E127" s="106"/>
      <c r="F127" s="106"/>
      <c r="G127" s="106"/>
      <c r="H127" s="106"/>
      <c r="I127" s="106"/>
      <c r="J127" s="106"/>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c r="CE127" s="106"/>
      <c r="CF127" s="106"/>
      <c r="CG127" s="106"/>
      <c r="CH127" s="106"/>
      <c r="CI127" s="106"/>
      <c r="CJ127" s="106"/>
      <c r="CK127" s="106"/>
      <c r="CL127" s="106"/>
      <c r="CM127" s="106"/>
      <c r="CN127" s="106"/>
      <c r="CO127" s="106"/>
      <c r="CP127" s="106"/>
      <c r="CQ127" s="106"/>
      <c r="CR127" s="106"/>
      <c r="CS127" s="106"/>
      <c r="CT127" s="106"/>
      <c r="CU127" s="106"/>
      <c r="CV127" s="106"/>
      <c r="CW127" s="106"/>
      <c r="CX127" s="106"/>
      <c r="CY127" s="106"/>
      <c r="CZ127" s="106"/>
      <c r="DA127" s="106"/>
      <c r="DB127" s="106"/>
      <c r="DC127" s="106"/>
      <c r="DD127" s="106"/>
      <c r="DE127" s="106"/>
      <c r="DF127" s="106"/>
      <c r="DG127" s="106"/>
      <c r="DH127" s="106"/>
      <c r="DI127" s="106"/>
      <c r="DJ127" s="106"/>
      <c r="DK127" s="106"/>
      <c r="DL127" s="106"/>
      <c r="DM127" s="106"/>
      <c r="DN127" s="106"/>
      <c r="DO127" s="106"/>
      <c r="DP127" s="106"/>
      <c r="DQ127" s="106"/>
      <c r="DR127" s="106"/>
      <c r="DS127" s="106"/>
      <c r="DT127" s="106"/>
      <c r="DU127" s="106"/>
      <c r="DV127" s="106"/>
      <c r="DW127" s="106"/>
      <c r="DX127" s="106"/>
      <c r="DY127" s="106"/>
      <c r="DZ127" s="106"/>
      <c r="EA127" s="106"/>
      <c r="EB127" s="106"/>
      <c r="EC127" s="106"/>
      <c r="ED127" s="106"/>
      <c r="EE127" s="106"/>
      <c r="EF127" s="106"/>
      <c r="EG127" s="106"/>
      <c r="EH127" s="106"/>
      <c r="EI127" s="106"/>
      <c r="EJ127" s="106"/>
      <c r="EK127" s="106"/>
      <c r="EL127" s="106"/>
      <c r="EM127" s="106"/>
      <c r="EN127" s="106"/>
      <c r="EO127" s="106"/>
      <c r="EP127" s="106"/>
      <c r="EQ127" s="106"/>
      <c r="ER127" s="106"/>
      <c r="ES127" s="106"/>
      <c r="ET127" s="106"/>
      <c r="EU127" s="106"/>
      <c r="EV127" s="106"/>
      <c r="EW127" s="106"/>
      <c r="EX127" s="106"/>
      <c r="EY127" s="106"/>
      <c r="EZ127" s="106"/>
      <c r="FA127" s="106"/>
      <c r="FB127" s="106"/>
      <c r="FC127" s="106"/>
      <c r="FD127" s="106"/>
      <c r="FE127" s="106"/>
      <c r="FF127" s="106"/>
      <c r="FG127" s="106"/>
      <c r="FH127" s="106"/>
      <c r="FI127" s="106"/>
      <c r="FJ127" s="106"/>
      <c r="FK127" s="106"/>
      <c r="FL127" s="106"/>
      <c r="FM127" s="106"/>
      <c r="FN127" s="106"/>
      <c r="FO127" s="106"/>
      <c r="FP127" s="106"/>
      <c r="FQ127" s="106"/>
      <c r="FR127" s="106"/>
      <c r="FS127" s="106"/>
      <c r="FT127" s="106"/>
      <c r="FU127" s="106"/>
      <c r="FV127" s="106"/>
      <c r="FW127" s="106"/>
      <c r="FX127" s="106"/>
      <c r="FY127" s="106"/>
      <c r="FZ127" s="106"/>
      <c r="GA127" s="106"/>
      <c r="GB127" s="106"/>
      <c r="GC127" s="106"/>
      <c r="GD127" s="106"/>
      <c r="GE127" s="106"/>
      <c r="GF127" s="106"/>
      <c r="GG127" s="106"/>
      <c r="GH127" s="106"/>
      <c r="GI127" s="106"/>
      <c r="GJ127" s="106"/>
      <c r="GK127" s="106"/>
      <c r="GL127" s="106"/>
      <c r="GM127" s="106"/>
      <c r="GN127" s="106"/>
      <c r="GO127" s="106"/>
      <c r="GP127" s="106"/>
    </row>
    <row r="128" spans="2:198" x14ac:dyDescent="0.2">
      <c r="B128" s="106"/>
      <c r="C128" s="106"/>
      <c r="D128" s="106"/>
      <c r="E128" s="106"/>
      <c r="F128" s="106"/>
      <c r="G128" s="106"/>
      <c r="H128" s="106"/>
      <c r="I128" s="106"/>
      <c r="J128" s="106"/>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c r="CE128" s="106"/>
      <c r="CF128" s="106"/>
      <c r="CG128" s="106"/>
      <c r="CH128" s="106"/>
      <c r="CI128" s="106"/>
      <c r="CJ128" s="106"/>
      <c r="CK128" s="106"/>
      <c r="CL128" s="106"/>
      <c r="CM128" s="106"/>
      <c r="CN128" s="106"/>
      <c r="CO128" s="106"/>
      <c r="CP128" s="106"/>
      <c r="CQ128" s="106"/>
      <c r="CR128" s="106"/>
      <c r="CS128" s="106"/>
      <c r="CT128" s="106"/>
      <c r="CU128" s="106"/>
      <c r="CV128" s="106"/>
      <c r="CW128" s="106"/>
      <c r="CX128" s="106"/>
      <c r="CY128" s="106"/>
      <c r="CZ128" s="106"/>
      <c r="DA128" s="106"/>
      <c r="DB128" s="106"/>
      <c r="DC128" s="106"/>
      <c r="DD128" s="106"/>
      <c r="DE128" s="106"/>
      <c r="DF128" s="106"/>
      <c r="DG128" s="106"/>
      <c r="DH128" s="106"/>
      <c r="DI128" s="106"/>
      <c r="DJ128" s="106"/>
      <c r="DK128" s="106"/>
      <c r="DL128" s="106"/>
      <c r="DM128" s="106"/>
      <c r="DN128" s="106"/>
      <c r="DO128" s="106"/>
      <c r="DP128" s="106"/>
      <c r="DQ128" s="106"/>
      <c r="DR128" s="106"/>
      <c r="DS128" s="106"/>
      <c r="DT128" s="106"/>
      <c r="DU128" s="106"/>
      <c r="DV128" s="106"/>
      <c r="DW128" s="106"/>
      <c r="DX128" s="106"/>
      <c r="DY128" s="106"/>
      <c r="DZ128" s="106"/>
      <c r="EA128" s="106"/>
      <c r="EB128" s="106"/>
      <c r="EC128" s="106"/>
      <c r="ED128" s="106"/>
      <c r="EE128" s="106"/>
      <c r="EF128" s="106"/>
      <c r="EG128" s="106"/>
      <c r="EH128" s="106"/>
      <c r="EI128" s="106"/>
      <c r="EJ128" s="106"/>
      <c r="EK128" s="106"/>
      <c r="EL128" s="106"/>
      <c r="EM128" s="106"/>
      <c r="EN128" s="106"/>
      <c r="EO128" s="106"/>
      <c r="EP128" s="106"/>
      <c r="EQ128" s="106"/>
      <c r="ER128" s="106"/>
      <c r="ES128" s="106"/>
      <c r="ET128" s="106"/>
      <c r="EU128" s="106"/>
      <c r="EV128" s="106"/>
      <c r="EW128" s="106"/>
      <c r="EX128" s="106"/>
      <c r="EY128" s="106"/>
      <c r="EZ128" s="106"/>
      <c r="FA128" s="106"/>
      <c r="FB128" s="106"/>
      <c r="FC128" s="106"/>
      <c r="FD128" s="106"/>
      <c r="FE128" s="106"/>
      <c r="FF128" s="106"/>
      <c r="FG128" s="106"/>
      <c r="FH128" s="106"/>
      <c r="FI128" s="106"/>
      <c r="FJ128" s="106"/>
      <c r="FK128" s="106"/>
      <c r="FL128" s="106"/>
      <c r="FM128" s="106"/>
      <c r="FN128" s="106"/>
      <c r="FO128" s="106"/>
      <c r="FP128" s="106"/>
      <c r="FQ128" s="106"/>
      <c r="FR128" s="106"/>
      <c r="FS128" s="106"/>
      <c r="FT128" s="106"/>
      <c r="FU128" s="106"/>
      <c r="FV128" s="106"/>
      <c r="FW128" s="106"/>
      <c r="FX128" s="106"/>
      <c r="FY128" s="106"/>
      <c r="FZ128" s="106"/>
      <c r="GA128" s="106"/>
      <c r="GB128" s="106"/>
      <c r="GC128" s="106"/>
      <c r="GD128" s="106"/>
      <c r="GE128" s="106"/>
      <c r="GF128" s="106"/>
      <c r="GG128" s="106"/>
      <c r="GH128" s="106"/>
      <c r="GI128" s="106"/>
      <c r="GJ128" s="106"/>
      <c r="GK128" s="106"/>
      <c r="GL128" s="106"/>
      <c r="GM128" s="106"/>
      <c r="GN128" s="106"/>
      <c r="GO128" s="106"/>
      <c r="GP128" s="106"/>
    </row>
    <row r="129" spans="2:198" x14ac:dyDescent="0.2">
      <c r="B129" s="106"/>
      <c r="C129" s="106"/>
      <c r="D129" s="106"/>
      <c r="E129" s="106"/>
      <c r="F129" s="106"/>
      <c r="G129" s="106"/>
      <c r="H129" s="106"/>
      <c r="I129" s="106"/>
      <c r="J129" s="106"/>
      <c r="K129" s="106"/>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6"/>
      <c r="CD129" s="106"/>
      <c r="CE129" s="106"/>
      <c r="CF129" s="106"/>
      <c r="CG129" s="106"/>
      <c r="CH129" s="106"/>
      <c r="CI129" s="106"/>
      <c r="CJ129" s="106"/>
      <c r="CK129" s="106"/>
      <c r="CL129" s="106"/>
      <c r="CM129" s="106"/>
      <c r="CN129" s="106"/>
      <c r="CO129" s="106"/>
      <c r="CP129" s="106"/>
      <c r="CQ129" s="106"/>
      <c r="CR129" s="106"/>
      <c r="CS129" s="106"/>
      <c r="CT129" s="106"/>
      <c r="CU129" s="106"/>
      <c r="CV129" s="106"/>
      <c r="CW129" s="106"/>
      <c r="CX129" s="106"/>
      <c r="CY129" s="106"/>
      <c r="CZ129" s="106"/>
      <c r="DA129" s="106"/>
      <c r="DB129" s="106"/>
      <c r="DC129" s="106"/>
      <c r="DD129" s="106"/>
      <c r="DE129" s="106"/>
      <c r="DF129" s="106"/>
      <c r="DG129" s="106"/>
      <c r="DH129" s="106"/>
      <c r="DI129" s="106"/>
      <c r="DJ129" s="106"/>
      <c r="DK129" s="106"/>
      <c r="DL129" s="106"/>
      <c r="DM129" s="106"/>
      <c r="DN129" s="106"/>
      <c r="DO129" s="106"/>
      <c r="DP129" s="106"/>
      <c r="DQ129" s="106"/>
      <c r="DR129" s="106"/>
      <c r="DS129" s="106"/>
      <c r="DT129" s="106"/>
      <c r="DU129" s="106"/>
      <c r="DV129" s="106"/>
      <c r="DW129" s="106"/>
      <c r="DX129" s="106"/>
      <c r="DY129" s="106"/>
      <c r="DZ129" s="106"/>
      <c r="EA129" s="106"/>
      <c r="EB129" s="106"/>
      <c r="EC129" s="106"/>
      <c r="ED129" s="106"/>
      <c r="EE129" s="106"/>
      <c r="EF129" s="106"/>
      <c r="EG129" s="106"/>
      <c r="EH129" s="106"/>
      <c r="EI129" s="106"/>
      <c r="EJ129" s="106"/>
      <c r="EK129" s="106"/>
      <c r="EL129" s="106"/>
      <c r="EM129" s="106"/>
      <c r="EN129" s="106"/>
      <c r="EO129" s="106"/>
      <c r="EP129" s="106"/>
      <c r="EQ129" s="106"/>
      <c r="ER129" s="106"/>
      <c r="ES129" s="106"/>
      <c r="ET129" s="106"/>
      <c r="EU129" s="106"/>
      <c r="EV129" s="106"/>
      <c r="EW129" s="106"/>
      <c r="EX129" s="106"/>
      <c r="EY129" s="106"/>
      <c r="EZ129" s="106"/>
      <c r="FA129" s="106"/>
      <c r="FB129" s="106"/>
      <c r="FC129" s="106"/>
      <c r="FD129" s="106"/>
      <c r="FE129" s="106"/>
      <c r="FF129" s="106"/>
      <c r="FG129" s="106"/>
      <c r="FH129" s="106"/>
      <c r="FI129" s="106"/>
      <c r="FJ129" s="106"/>
      <c r="FK129" s="106"/>
      <c r="FL129" s="106"/>
      <c r="FM129" s="106"/>
      <c r="FN129" s="106"/>
      <c r="FO129" s="106"/>
      <c r="FP129" s="106"/>
      <c r="FQ129" s="106"/>
      <c r="FR129" s="106"/>
      <c r="FS129" s="106"/>
      <c r="FT129" s="106"/>
      <c r="FU129" s="106"/>
      <c r="FV129" s="106"/>
      <c r="FW129" s="106"/>
      <c r="FX129" s="106"/>
      <c r="FY129" s="106"/>
      <c r="FZ129" s="106"/>
      <c r="GA129" s="106"/>
      <c r="GB129" s="106"/>
      <c r="GC129" s="106"/>
      <c r="GD129" s="106"/>
      <c r="GE129" s="106"/>
      <c r="GF129" s="106"/>
      <c r="GG129" s="106"/>
      <c r="GH129" s="106"/>
      <c r="GI129" s="106"/>
      <c r="GJ129" s="106"/>
      <c r="GK129" s="106"/>
      <c r="GL129" s="106"/>
      <c r="GM129" s="106"/>
      <c r="GN129" s="106"/>
      <c r="GO129" s="106"/>
      <c r="GP129" s="106"/>
    </row>
    <row r="130" spans="2:198" x14ac:dyDescent="0.2">
      <c r="B130" s="106"/>
      <c r="C130" s="106"/>
      <c r="D130" s="106"/>
      <c r="E130" s="106"/>
      <c r="F130" s="106"/>
      <c r="G130" s="106"/>
      <c r="H130" s="106"/>
      <c r="I130" s="106"/>
      <c r="J130" s="106"/>
      <c r="K130" s="106"/>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6"/>
      <c r="CD130" s="106"/>
      <c r="CE130" s="106"/>
      <c r="CF130" s="106"/>
      <c r="CG130" s="106"/>
      <c r="CH130" s="106"/>
      <c r="CI130" s="106"/>
      <c r="CJ130" s="106"/>
      <c r="CK130" s="106"/>
      <c r="CL130" s="106"/>
      <c r="CM130" s="106"/>
      <c r="CN130" s="106"/>
      <c r="CO130" s="106"/>
      <c r="CP130" s="106"/>
      <c r="CQ130" s="106"/>
      <c r="CR130" s="106"/>
      <c r="CS130" s="106"/>
      <c r="CT130" s="106"/>
      <c r="CU130" s="106"/>
      <c r="CV130" s="106"/>
      <c r="CW130" s="106"/>
      <c r="CX130" s="106"/>
      <c r="CY130" s="106"/>
      <c r="CZ130" s="106"/>
      <c r="DA130" s="106"/>
      <c r="DB130" s="106"/>
      <c r="DC130" s="106"/>
      <c r="DD130" s="106"/>
      <c r="DE130" s="106"/>
      <c r="DF130" s="106"/>
      <c r="DG130" s="106"/>
      <c r="DH130" s="106"/>
      <c r="DI130" s="106"/>
      <c r="DJ130" s="106"/>
      <c r="DK130" s="106"/>
      <c r="DL130" s="106"/>
      <c r="DM130" s="106"/>
      <c r="DN130" s="106"/>
      <c r="DO130" s="106"/>
      <c r="DP130" s="106"/>
      <c r="DQ130" s="106"/>
      <c r="DR130" s="106"/>
      <c r="DS130" s="106"/>
      <c r="DT130" s="106"/>
      <c r="DU130" s="106"/>
      <c r="DV130" s="106"/>
      <c r="DW130" s="106"/>
      <c r="DX130" s="106"/>
      <c r="DY130" s="106"/>
      <c r="DZ130" s="106"/>
      <c r="EA130" s="106"/>
      <c r="EB130" s="106"/>
      <c r="EC130" s="106"/>
      <c r="ED130" s="106"/>
      <c r="EE130" s="106"/>
      <c r="EF130" s="106"/>
      <c r="EG130" s="106"/>
      <c r="EH130" s="106"/>
      <c r="EI130" s="106"/>
      <c r="EJ130" s="106"/>
      <c r="EK130" s="106"/>
      <c r="EL130" s="106"/>
      <c r="EM130" s="106"/>
      <c r="EN130" s="106"/>
      <c r="EO130" s="106"/>
      <c r="EP130" s="106"/>
      <c r="EQ130" s="106"/>
      <c r="ER130" s="106"/>
      <c r="ES130" s="106"/>
      <c r="ET130" s="106"/>
      <c r="EU130" s="106"/>
      <c r="EV130" s="106"/>
      <c r="EW130" s="106"/>
      <c r="EX130" s="106"/>
      <c r="EY130" s="106"/>
      <c r="EZ130" s="106"/>
      <c r="FA130" s="106"/>
      <c r="FB130" s="106"/>
      <c r="FC130" s="106"/>
      <c r="FD130" s="106"/>
      <c r="FE130" s="106"/>
      <c r="FF130" s="106"/>
      <c r="FG130" s="106"/>
      <c r="FH130" s="106"/>
      <c r="FI130" s="106"/>
      <c r="FJ130" s="106"/>
      <c r="FK130" s="106"/>
      <c r="FL130" s="106"/>
      <c r="FM130" s="106"/>
      <c r="FN130" s="106"/>
      <c r="FO130" s="106"/>
      <c r="FP130" s="106"/>
      <c r="FQ130" s="106"/>
      <c r="FR130" s="106"/>
      <c r="FS130" s="106"/>
      <c r="FT130" s="106"/>
      <c r="FU130" s="106"/>
      <c r="FV130" s="106"/>
      <c r="FW130" s="106"/>
      <c r="FX130" s="106"/>
      <c r="FY130" s="106"/>
      <c r="FZ130" s="106"/>
      <c r="GA130" s="106"/>
      <c r="GB130" s="106"/>
      <c r="GC130" s="106"/>
      <c r="GD130" s="106"/>
      <c r="GE130" s="106"/>
      <c r="GF130" s="106"/>
      <c r="GG130" s="106"/>
      <c r="GH130" s="106"/>
      <c r="GI130" s="106"/>
      <c r="GJ130" s="106"/>
      <c r="GK130" s="106"/>
      <c r="GL130" s="106"/>
      <c r="GM130" s="106"/>
      <c r="GN130" s="106"/>
      <c r="GO130" s="106"/>
      <c r="GP130" s="106"/>
    </row>
    <row r="131" spans="2:198" x14ac:dyDescent="0.2">
      <c r="B131" s="106"/>
      <c r="C131" s="106"/>
      <c r="D131" s="106"/>
      <c r="E131" s="106"/>
      <c r="F131" s="106"/>
      <c r="G131" s="106"/>
      <c r="H131" s="106"/>
      <c r="I131" s="106"/>
      <c r="J131" s="106"/>
      <c r="K131" s="106"/>
      <c r="L131" s="106"/>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6"/>
      <c r="CD131" s="106"/>
      <c r="CE131" s="106"/>
      <c r="CF131" s="106"/>
      <c r="CG131" s="106"/>
      <c r="CH131" s="106"/>
      <c r="CI131" s="106"/>
      <c r="CJ131" s="106"/>
      <c r="CK131" s="106"/>
      <c r="CL131" s="106"/>
      <c r="CM131" s="106"/>
      <c r="CN131" s="106"/>
      <c r="CO131" s="106"/>
      <c r="CP131" s="106"/>
      <c r="CQ131" s="106"/>
      <c r="CR131" s="106"/>
      <c r="CS131" s="106"/>
      <c r="CT131" s="106"/>
      <c r="CU131" s="106"/>
      <c r="CV131" s="106"/>
      <c r="CW131" s="106"/>
      <c r="CX131" s="106"/>
      <c r="CY131" s="106"/>
      <c r="CZ131" s="106"/>
      <c r="DA131" s="106"/>
      <c r="DB131" s="106"/>
      <c r="DC131" s="106"/>
      <c r="DD131" s="106"/>
      <c r="DE131" s="106"/>
      <c r="DF131" s="106"/>
      <c r="DG131" s="106"/>
      <c r="DH131" s="106"/>
      <c r="DI131" s="106"/>
      <c r="DJ131" s="106"/>
      <c r="DK131" s="106"/>
      <c r="DL131" s="106"/>
      <c r="DM131" s="106"/>
      <c r="DN131" s="106"/>
      <c r="DO131" s="106"/>
      <c r="DP131" s="106"/>
      <c r="DQ131" s="106"/>
      <c r="DR131" s="106"/>
      <c r="DS131" s="106"/>
      <c r="DT131" s="106"/>
      <c r="DU131" s="106"/>
      <c r="DV131" s="106"/>
      <c r="DW131" s="106"/>
      <c r="DX131" s="106"/>
      <c r="DY131" s="106"/>
      <c r="DZ131" s="106"/>
      <c r="EA131" s="106"/>
      <c r="EB131" s="106"/>
      <c r="EC131" s="106"/>
      <c r="ED131" s="106"/>
      <c r="EE131" s="106"/>
      <c r="EF131" s="106"/>
      <c r="EG131" s="106"/>
      <c r="EH131" s="106"/>
      <c r="EI131" s="106"/>
      <c r="EJ131" s="106"/>
      <c r="EK131" s="106"/>
      <c r="EL131" s="106"/>
      <c r="EM131" s="106"/>
      <c r="EN131" s="106"/>
      <c r="EO131" s="106"/>
      <c r="EP131" s="106"/>
      <c r="EQ131" s="106"/>
      <c r="ER131" s="106"/>
      <c r="ES131" s="106"/>
      <c r="ET131" s="106"/>
      <c r="EU131" s="106"/>
      <c r="EV131" s="106"/>
      <c r="EW131" s="106"/>
      <c r="EX131" s="106"/>
      <c r="EY131" s="106"/>
      <c r="EZ131" s="106"/>
      <c r="FA131" s="106"/>
      <c r="FB131" s="106"/>
      <c r="FC131" s="106"/>
      <c r="FD131" s="106"/>
      <c r="FE131" s="106"/>
      <c r="FF131" s="106"/>
      <c r="FG131" s="106"/>
      <c r="FH131" s="106"/>
      <c r="FI131" s="106"/>
      <c r="FJ131" s="106"/>
      <c r="FK131" s="106"/>
      <c r="FL131" s="106"/>
      <c r="FM131" s="106"/>
      <c r="FN131" s="106"/>
      <c r="FO131" s="106"/>
      <c r="FP131" s="106"/>
      <c r="FQ131" s="106"/>
      <c r="FR131" s="106"/>
      <c r="FS131" s="106"/>
      <c r="FT131" s="106"/>
      <c r="FU131" s="106"/>
      <c r="FV131" s="106"/>
      <c r="FW131" s="106"/>
      <c r="FX131" s="106"/>
      <c r="FY131" s="106"/>
      <c r="FZ131" s="106"/>
      <c r="GA131" s="106"/>
      <c r="GB131" s="106"/>
      <c r="GC131" s="106"/>
      <c r="GD131" s="106"/>
      <c r="GE131" s="106"/>
      <c r="GF131" s="106"/>
      <c r="GG131" s="106"/>
      <c r="GH131" s="106"/>
      <c r="GI131" s="106"/>
      <c r="GJ131" s="106"/>
      <c r="GK131" s="106"/>
      <c r="GL131" s="106"/>
      <c r="GM131" s="106"/>
      <c r="GN131" s="106"/>
      <c r="GO131" s="106"/>
      <c r="GP131" s="106"/>
    </row>
    <row r="132" spans="2:198" x14ac:dyDescent="0.2">
      <c r="B132" s="106"/>
      <c r="C132" s="106"/>
      <c r="D132" s="106"/>
      <c r="E132" s="106"/>
      <c r="F132" s="106"/>
      <c r="G132" s="106"/>
      <c r="H132" s="106"/>
      <c r="I132" s="106"/>
      <c r="J132" s="106"/>
      <c r="K132" s="106"/>
      <c r="L132" s="106"/>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6"/>
      <c r="BX132" s="106"/>
      <c r="BY132" s="106"/>
      <c r="BZ132" s="106"/>
      <c r="CA132" s="106"/>
      <c r="CB132" s="106"/>
      <c r="CC132" s="106"/>
      <c r="CD132" s="106"/>
      <c r="CE132" s="106"/>
      <c r="CF132" s="106"/>
      <c r="CG132" s="106"/>
      <c r="CH132" s="106"/>
      <c r="CI132" s="106"/>
      <c r="CJ132" s="106"/>
      <c r="CK132" s="106"/>
      <c r="CL132" s="106"/>
      <c r="CM132" s="106"/>
      <c r="CN132" s="106"/>
      <c r="CO132" s="106"/>
      <c r="CP132" s="106"/>
      <c r="CQ132" s="106"/>
      <c r="CR132" s="106"/>
      <c r="CS132" s="106"/>
      <c r="CT132" s="106"/>
      <c r="CU132" s="106"/>
      <c r="CV132" s="106"/>
      <c r="CW132" s="106"/>
      <c r="CX132" s="106"/>
      <c r="CY132" s="106"/>
      <c r="CZ132" s="106"/>
      <c r="DA132" s="106"/>
      <c r="DB132" s="106"/>
      <c r="DC132" s="106"/>
      <c r="DD132" s="106"/>
      <c r="DE132" s="106"/>
      <c r="DF132" s="106"/>
      <c r="DG132" s="106"/>
      <c r="DH132" s="106"/>
      <c r="DI132" s="106"/>
      <c r="DJ132" s="106"/>
      <c r="DK132" s="106"/>
      <c r="DL132" s="106"/>
      <c r="DM132" s="106"/>
      <c r="DN132" s="106"/>
      <c r="DO132" s="106"/>
      <c r="DP132" s="106"/>
      <c r="DQ132" s="106"/>
      <c r="DR132" s="106"/>
      <c r="DS132" s="106"/>
      <c r="DT132" s="106"/>
      <c r="DU132" s="106"/>
      <c r="DV132" s="106"/>
      <c r="DW132" s="106"/>
      <c r="DX132" s="106"/>
      <c r="DY132" s="106"/>
      <c r="DZ132" s="106"/>
      <c r="EA132" s="106"/>
      <c r="EB132" s="106"/>
      <c r="EC132" s="106"/>
      <c r="ED132" s="106"/>
      <c r="EE132" s="106"/>
      <c r="EF132" s="106"/>
      <c r="EG132" s="106"/>
      <c r="EH132" s="106"/>
      <c r="EI132" s="106"/>
      <c r="EJ132" s="106"/>
      <c r="EK132" s="106"/>
      <c r="EL132" s="106"/>
      <c r="EM132" s="106"/>
      <c r="EN132" s="106"/>
      <c r="EO132" s="106"/>
      <c r="EP132" s="106"/>
      <c r="EQ132" s="106"/>
      <c r="ER132" s="106"/>
      <c r="ES132" s="106"/>
      <c r="ET132" s="106"/>
      <c r="EU132" s="106"/>
      <c r="EV132" s="106"/>
      <c r="EW132" s="106"/>
      <c r="EX132" s="106"/>
      <c r="EY132" s="106"/>
      <c r="EZ132" s="106"/>
      <c r="FA132" s="106"/>
      <c r="FB132" s="106"/>
      <c r="FC132" s="106"/>
      <c r="FD132" s="106"/>
      <c r="FE132" s="106"/>
      <c r="FF132" s="106"/>
      <c r="FG132" s="106"/>
      <c r="FH132" s="106"/>
      <c r="FI132" s="106"/>
      <c r="FJ132" s="106"/>
      <c r="FK132" s="106"/>
      <c r="FL132" s="106"/>
      <c r="FM132" s="106"/>
      <c r="FN132" s="106"/>
      <c r="FO132" s="106"/>
      <c r="FP132" s="106"/>
      <c r="FQ132" s="106"/>
      <c r="FR132" s="106"/>
      <c r="FS132" s="106"/>
      <c r="FT132" s="106"/>
      <c r="FU132" s="106"/>
      <c r="FV132" s="106"/>
      <c r="FW132" s="106"/>
      <c r="FX132" s="106"/>
      <c r="FY132" s="106"/>
      <c r="FZ132" s="106"/>
      <c r="GA132" s="106"/>
      <c r="GB132" s="106"/>
      <c r="GC132" s="106"/>
      <c r="GD132" s="106"/>
      <c r="GE132" s="106"/>
      <c r="GF132" s="106"/>
      <c r="GG132" s="106"/>
      <c r="GH132" s="106"/>
      <c r="GI132" s="106"/>
      <c r="GJ132" s="106"/>
      <c r="GK132" s="106"/>
      <c r="GL132" s="106"/>
      <c r="GM132" s="106"/>
      <c r="GN132" s="106"/>
      <c r="GO132" s="106"/>
      <c r="GP132" s="106"/>
    </row>
    <row r="133" spans="2:198" x14ac:dyDescent="0.2">
      <c r="B133" s="106"/>
      <c r="C133" s="106"/>
      <c r="D133" s="106"/>
      <c r="E133" s="106"/>
      <c r="F133" s="106"/>
      <c r="G133" s="106"/>
      <c r="H133" s="106"/>
      <c r="I133" s="106"/>
      <c r="J133" s="106"/>
      <c r="K133" s="106"/>
      <c r="L133" s="106"/>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c r="CE133" s="106"/>
      <c r="CF133" s="106"/>
      <c r="CG133" s="106"/>
      <c r="CH133" s="106"/>
      <c r="CI133" s="106"/>
      <c r="CJ133" s="106"/>
      <c r="CK133" s="106"/>
      <c r="CL133" s="106"/>
      <c r="CM133" s="106"/>
      <c r="CN133" s="106"/>
      <c r="CO133" s="106"/>
      <c r="CP133" s="106"/>
      <c r="CQ133" s="106"/>
      <c r="CR133" s="106"/>
      <c r="CS133" s="106"/>
      <c r="CT133" s="106"/>
      <c r="CU133" s="106"/>
      <c r="CV133" s="106"/>
      <c r="CW133" s="106"/>
      <c r="CX133" s="106"/>
      <c r="CY133" s="106"/>
      <c r="CZ133" s="106"/>
      <c r="DA133" s="106"/>
      <c r="DB133" s="106"/>
      <c r="DC133" s="106"/>
      <c r="DD133" s="106"/>
      <c r="DE133" s="106"/>
      <c r="DF133" s="106"/>
      <c r="DG133" s="106"/>
      <c r="DH133" s="106"/>
      <c r="DI133" s="106"/>
      <c r="DJ133" s="106"/>
      <c r="DK133" s="106"/>
      <c r="DL133" s="106"/>
      <c r="DM133" s="106"/>
      <c r="DN133" s="106"/>
      <c r="DO133" s="106"/>
      <c r="DP133" s="106"/>
      <c r="DQ133" s="106"/>
      <c r="DR133" s="106"/>
      <c r="DS133" s="106"/>
      <c r="DT133" s="106"/>
      <c r="DU133" s="106"/>
      <c r="DV133" s="106"/>
      <c r="DW133" s="106"/>
      <c r="DX133" s="106"/>
      <c r="DY133" s="106"/>
      <c r="DZ133" s="106"/>
      <c r="EA133" s="106"/>
      <c r="EB133" s="106"/>
      <c r="EC133" s="106"/>
      <c r="ED133" s="106"/>
      <c r="EE133" s="106"/>
      <c r="EF133" s="106"/>
      <c r="EG133" s="106"/>
      <c r="EH133" s="106"/>
      <c r="EI133" s="106"/>
      <c r="EJ133" s="106"/>
      <c r="EK133" s="106"/>
      <c r="EL133" s="106"/>
      <c r="EM133" s="106"/>
      <c r="EN133" s="106"/>
      <c r="EO133" s="106"/>
      <c r="EP133" s="106"/>
      <c r="EQ133" s="106"/>
      <c r="ER133" s="106"/>
      <c r="ES133" s="106"/>
      <c r="ET133" s="106"/>
      <c r="EU133" s="106"/>
      <c r="EV133" s="106"/>
      <c r="EW133" s="106"/>
      <c r="EX133" s="106"/>
      <c r="EY133" s="106"/>
      <c r="EZ133" s="106"/>
      <c r="FA133" s="106"/>
      <c r="FB133" s="106"/>
      <c r="FC133" s="106"/>
      <c r="FD133" s="106"/>
      <c r="FE133" s="106"/>
      <c r="FF133" s="106"/>
      <c r="FG133" s="106"/>
      <c r="FH133" s="106"/>
      <c r="FI133" s="106"/>
      <c r="FJ133" s="106"/>
      <c r="FK133" s="106"/>
      <c r="FL133" s="106"/>
      <c r="FM133" s="106"/>
      <c r="FN133" s="106"/>
      <c r="FO133" s="106"/>
      <c r="FP133" s="106"/>
      <c r="FQ133" s="106"/>
      <c r="FR133" s="106"/>
      <c r="FS133" s="106"/>
      <c r="FT133" s="106"/>
      <c r="FU133" s="106"/>
      <c r="FV133" s="106"/>
      <c r="FW133" s="106"/>
      <c r="FX133" s="106"/>
      <c r="FY133" s="106"/>
      <c r="FZ133" s="106"/>
      <c r="GA133" s="106"/>
      <c r="GB133" s="106"/>
      <c r="GC133" s="106"/>
      <c r="GD133" s="106"/>
      <c r="GE133" s="106"/>
      <c r="GF133" s="106"/>
      <c r="GG133" s="106"/>
      <c r="GH133" s="106"/>
      <c r="GI133" s="106"/>
      <c r="GJ133" s="106"/>
      <c r="GK133" s="106"/>
      <c r="GL133" s="106"/>
      <c r="GM133" s="106"/>
      <c r="GN133" s="106"/>
      <c r="GO133" s="106"/>
      <c r="GP133" s="106"/>
    </row>
    <row r="134" spans="2:198" x14ac:dyDescent="0.2">
      <c r="B134" s="106"/>
      <c r="C134" s="106"/>
      <c r="D134" s="106"/>
      <c r="E134" s="106"/>
      <c r="F134" s="106"/>
      <c r="G134" s="106"/>
      <c r="H134" s="106"/>
      <c r="I134" s="106"/>
      <c r="J134" s="106"/>
      <c r="K134" s="106"/>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c r="CE134" s="106"/>
      <c r="CF134" s="106"/>
      <c r="CG134" s="106"/>
      <c r="CH134" s="106"/>
      <c r="CI134" s="106"/>
      <c r="CJ134" s="106"/>
      <c r="CK134" s="106"/>
      <c r="CL134" s="106"/>
      <c r="CM134" s="106"/>
      <c r="CN134" s="106"/>
      <c r="CO134" s="106"/>
      <c r="CP134" s="106"/>
      <c r="CQ134" s="106"/>
      <c r="CR134" s="106"/>
      <c r="CS134" s="106"/>
      <c r="CT134" s="106"/>
      <c r="CU134" s="106"/>
      <c r="CV134" s="106"/>
      <c r="CW134" s="106"/>
      <c r="CX134" s="106"/>
      <c r="CY134" s="106"/>
      <c r="CZ134" s="106"/>
      <c r="DA134" s="106"/>
      <c r="DB134" s="106"/>
      <c r="DC134" s="106"/>
      <c r="DD134" s="106"/>
      <c r="DE134" s="106"/>
      <c r="DF134" s="106"/>
      <c r="DG134" s="106"/>
      <c r="DH134" s="106"/>
      <c r="DI134" s="106"/>
      <c r="DJ134" s="106"/>
      <c r="DK134" s="106"/>
      <c r="DL134" s="106"/>
      <c r="DM134" s="106"/>
      <c r="DN134" s="106"/>
      <c r="DO134" s="106"/>
      <c r="DP134" s="106"/>
      <c r="DQ134" s="106"/>
      <c r="DR134" s="106"/>
      <c r="DS134" s="106"/>
      <c r="DT134" s="106"/>
      <c r="DU134" s="106"/>
      <c r="DV134" s="106"/>
      <c r="DW134" s="106"/>
      <c r="DX134" s="106"/>
      <c r="DY134" s="106"/>
      <c r="DZ134" s="106"/>
      <c r="EA134" s="106"/>
      <c r="EB134" s="106"/>
      <c r="EC134" s="106"/>
      <c r="ED134" s="106"/>
      <c r="EE134" s="106"/>
      <c r="EF134" s="106"/>
      <c r="EG134" s="106"/>
      <c r="EH134" s="106"/>
      <c r="EI134" s="106"/>
      <c r="EJ134" s="106"/>
      <c r="EK134" s="106"/>
      <c r="EL134" s="106"/>
      <c r="EM134" s="106"/>
      <c r="EN134" s="106"/>
      <c r="EO134" s="106"/>
      <c r="EP134" s="106"/>
      <c r="EQ134" s="106"/>
      <c r="ER134" s="106"/>
      <c r="ES134" s="106"/>
      <c r="ET134" s="106"/>
      <c r="EU134" s="106"/>
      <c r="EV134" s="106"/>
      <c r="EW134" s="106"/>
      <c r="EX134" s="106"/>
      <c r="EY134" s="106"/>
      <c r="EZ134" s="106"/>
      <c r="FA134" s="106"/>
      <c r="FB134" s="106"/>
      <c r="FC134" s="106"/>
      <c r="FD134" s="106"/>
      <c r="FE134" s="106"/>
      <c r="FF134" s="106"/>
      <c r="FG134" s="106"/>
      <c r="FH134" s="106"/>
      <c r="FI134" s="106"/>
      <c r="FJ134" s="106"/>
      <c r="FK134" s="106"/>
      <c r="FL134" s="106"/>
      <c r="FM134" s="106"/>
      <c r="FN134" s="106"/>
      <c r="FO134" s="106"/>
      <c r="FP134" s="106"/>
      <c r="FQ134" s="106"/>
      <c r="FR134" s="106"/>
      <c r="FS134" s="106"/>
      <c r="FT134" s="106"/>
      <c r="FU134" s="106"/>
      <c r="FV134" s="106"/>
      <c r="FW134" s="106"/>
      <c r="FX134" s="106"/>
      <c r="FY134" s="106"/>
      <c r="FZ134" s="106"/>
      <c r="GA134" s="106"/>
      <c r="GB134" s="106"/>
      <c r="GC134" s="106"/>
      <c r="GD134" s="106"/>
      <c r="GE134" s="106"/>
      <c r="GF134" s="106"/>
      <c r="GG134" s="106"/>
      <c r="GH134" s="106"/>
      <c r="GI134" s="106"/>
      <c r="GJ134" s="106"/>
      <c r="GK134" s="106"/>
      <c r="GL134" s="106"/>
      <c r="GM134" s="106"/>
      <c r="GN134" s="106"/>
      <c r="GO134" s="106"/>
      <c r="GP134" s="106"/>
    </row>
    <row r="135" spans="2:198" x14ac:dyDescent="0.2">
      <c r="B135" s="106"/>
      <c r="C135" s="106"/>
      <c r="D135" s="106"/>
      <c r="E135" s="106"/>
      <c r="F135" s="106"/>
      <c r="G135" s="106"/>
      <c r="H135" s="106"/>
      <c r="I135" s="106"/>
      <c r="J135" s="106"/>
      <c r="K135" s="106"/>
      <c r="L135" s="106"/>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6"/>
      <c r="BV135" s="106"/>
      <c r="BW135" s="106"/>
      <c r="BX135" s="106"/>
      <c r="BY135" s="106"/>
      <c r="BZ135" s="106"/>
      <c r="CA135" s="106"/>
      <c r="CB135" s="106"/>
      <c r="CC135" s="106"/>
      <c r="CD135" s="106"/>
      <c r="CE135" s="106"/>
      <c r="CF135" s="106"/>
      <c r="CG135" s="106"/>
      <c r="CH135" s="106"/>
      <c r="CI135" s="106"/>
      <c r="CJ135" s="106"/>
      <c r="CK135" s="106"/>
      <c r="CL135" s="106"/>
      <c r="CM135" s="106"/>
      <c r="CN135" s="106"/>
      <c r="CO135" s="106"/>
      <c r="CP135" s="106"/>
      <c r="CQ135" s="106"/>
      <c r="CR135" s="106"/>
      <c r="CS135" s="106"/>
      <c r="CT135" s="106"/>
      <c r="CU135" s="106"/>
      <c r="CV135" s="106"/>
      <c r="CW135" s="106"/>
      <c r="CX135" s="106"/>
      <c r="CY135" s="106"/>
      <c r="CZ135" s="106"/>
      <c r="DA135" s="106"/>
      <c r="DB135" s="106"/>
      <c r="DC135" s="106"/>
      <c r="DD135" s="106"/>
      <c r="DE135" s="106"/>
      <c r="DF135" s="106"/>
      <c r="DG135" s="106"/>
      <c r="DH135" s="106"/>
      <c r="DI135" s="106"/>
      <c r="DJ135" s="106"/>
      <c r="DK135" s="106"/>
      <c r="DL135" s="106"/>
      <c r="DM135" s="106"/>
      <c r="DN135" s="106"/>
      <c r="DO135" s="106"/>
      <c r="DP135" s="106"/>
      <c r="DQ135" s="106"/>
      <c r="DR135" s="106"/>
      <c r="DS135" s="106"/>
      <c r="DT135" s="106"/>
      <c r="DU135" s="106"/>
      <c r="DV135" s="106"/>
      <c r="DW135" s="106"/>
      <c r="DX135" s="106"/>
      <c r="DY135" s="106"/>
      <c r="DZ135" s="106"/>
      <c r="EA135" s="106"/>
      <c r="EB135" s="106"/>
      <c r="EC135" s="106"/>
      <c r="ED135" s="106"/>
      <c r="EE135" s="106"/>
      <c r="EF135" s="106"/>
      <c r="EG135" s="106"/>
      <c r="EH135" s="106"/>
      <c r="EI135" s="106"/>
      <c r="EJ135" s="106"/>
      <c r="EK135" s="106"/>
      <c r="EL135" s="106"/>
      <c r="EM135" s="106"/>
      <c r="EN135" s="106"/>
      <c r="EO135" s="106"/>
      <c r="EP135" s="106"/>
      <c r="EQ135" s="106"/>
      <c r="ER135" s="106"/>
      <c r="ES135" s="106"/>
      <c r="ET135" s="106"/>
      <c r="EU135" s="106"/>
      <c r="EV135" s="106"/>
      <c r="EW135" s="106"/>
      <c r="EX135" s="106"/>
      <c r="EY135" s="106"/>
      <c r="EZ135" s="106"/>
      <c r="FA135" s="106"/>
      <c r="FB135" s="106"/>
      <c r="FC135" s="106"/>
      <c r="FD135" s="106"/>
      <c r="FE135" s="106"/>
      <c r="FF135" s="106"/>
      <c r="FG135" s="106"/>
      <c r="FH135" s="106"/>
      <c r="FI135" s="106"/>
      <c r="FJ135" s="106"/>
      <c r="FK135" s="106"/>
      <c r="FL135" s="106"/>
      <c r="FM135" s="106"/>
      <c r="FN135" s="106"/>
      <c r="FO135" s="106"/>
      <c r="FP135" s="106"/>
      <c r="FQ135" s="106"/>
      <c r="FR135" s="106"/>
      <c r="FS135" s="106"/>
      <c r="FT135" s="106"/>
      <c r="FU135" s="106"/>
      <c r="FV135" s="106"/>
      <c r="FW135" s="106"/>
      <c r="FX135" s="106"/>
      <c r="FY135" s="106"/>
      <c r="FZ135" s="106"/>
      <c r="GA135" s="106"/>
      <c r="GB135" s="106"/>
      <c r="GC135" s="106"/>
      <c r="GD135" s="106"/>
      <c r="GE135" s="106"/>
      <c r="GF135" s="106"/>
      <c r="GG135" s="106"/>
      <c r="GH135" s="106"/>
      <c r="GI135" s="106"/>
      <c r="GJ135" s="106"/>
      <c r="GK135" s="106"/>
      <c r="GL135" s="106"/>
      <c r="GM135" s="106"/>
      <c r="GN135" s="106"/>
      <c r="GO135" s="106"/>
      <c r="GP135" s="106"/>
    </row>
    <row r="136" spans="2:198" x14ac:dyDescent="0.2">
      <c r="B136" s="106"/>
      <c r="C136" s="106"/>
      <c r="D136" s="106"/>
      <c r="E136" s="106"/>
      <c r="F136" s="106"/>
      <c r="G136" s="106"/>
      <c r="H136" s="106"/>
      <c r="I136" s="106"/>
      <c r="J136" s="106"/>
      <c r="K136" s="106"/>
      <c r="L136" s="106"/>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6"/>
      <c r="BJ136" s="106"/>
      <c r="BK136" s="106"/>
      <c r="BL136" s="106"/>
      <c r="BM136" s="106"/>
      <c r="BN136" s="106"/>
      <c r="BO136" s="106"/>
      <c r="BP136" s="106"/>
      <c r="BQ136" s="106"/>
      <c r="BR136" s="106"/>
      <c r="BS136" s="106"/>
      <c r="BT136" s="106"/>
      <c r="BU136" s="106"/>
      <c r="BV136" s="106"/>
      <c r="BW136" s="106"/>
      <c r="BX136" s="106"/>
      <c r="BY136" s="106"/>
      <c r="BZ136" s="106"/>
      <c r="CA136" s="106"/>
      <c r="CB136" s="106"/>
      <c r="CC136" s="106"/>
      <c r="CD136" s="106"/>
      <c r="CE136" s="106"/>
      <c r="CF136" s="106"/>
      <c r="CG136" s="106"/>
      <c r="CH136" s="106"/>
      <c r="CI136" s="106"/>
      <c r="CJ136" s="106"/>
      <c r="CK136" s="106"/>
      <c r="CL136" s="106"/>
      <c r="CM136" s="106"/>
      <c r="CN136" s="106"/>
      <c r="CO136" s="106"/>
      <c r="CP136" s="106"/>
      <c r="CQ136" s="106"/>
      <c r="CR136" s="106"/>
      <c r="CS136" s="106"/>
      <c r="CT136" s="106"/>
      <c r="CU136" s="106"/>
      <c r="CV136" s="106"/>
      <c r="CW136" s="106"/>
      <c r="CX136" s="106"/>
      <c r="CY136" s="106"/>
      <c r="CZ136" s="106"/>
      <c r="DA136" s="106"/>
      <c r="DB136" s="106"/>
      <c r="DC136" s="106"/>
      <c r="DD136" s="106"/>
      <c r="DE136" s="106"/>
      <c r="DF136" s="106"/>
      <c r="DG136" s="106"/>
      <c r="DH136" s="106"/>
      <c r="DI136" s="106"/>
      <c r="DJ136" s="106"/>
      <c r="DK136" s="106"/>
      <c r="DL136" s="106"/>
      <c r="DM136" s="106"/>
      <c r="DN136" s="106"/>
      <c r="DO136" s="106"/>
      <c r="DP136" s="106"/>
      <c r="DQ136" s="106"/>
      <c r="DR136" s="106"/>
      <c r="DS136" s="106"/>
      <c r="DT136" s="106"/>
      <c r="DU136" s="106"/>
      <c r="DV136" s="106"/>
      <c r="DW136" s="106"/>
      <c r="DX136" s="106"/>
      <c r="DY136" s="106"/>
      <c r="DZ136" s="106"/>
      <c r="EA136" s="106"/>
      <c r="EB136" s="106"/>
      <c r="EC136" s="106"/>
      <c r="ED136" s="106"/>
      <c r="EE136" s="106"/>
      <c r="EF136" s="106"/>
      <c r="EG136" s="106"/>
      <c r="EH136" s="106"/>
      <c r="EI136" s="106"/>
      <c r="EJ136" s="106"/>
      <c r="EK136" s="106"/>
      <c r="EL136" s="106"/>
      <c r="EM136" s="106"/>
      <c r="EN136" s="106"/>
      <c r="EO136" s="106"/>
      <c r="EP136" s="106"/>
      <c r="EQ136" s="106"/>
      <c r="ER136" s="106"/>
      <c r="ES136" s="106"/>
      <c r="ET136" s="106"/>
      <c r="EU136" s="106"/>
      <c r="EV136" s="106"/>
      <c r="EW136" s="106"/>
      <c r="EX136" s="106"/>
      <c r="EY136" s="106"/>
      <c r="EZ136" s="106"/>
      <c r="FA136" s="106"/>
      <c r="FB136" s="106"/>
      <c r="FC136" s="106"/>
      <c r="FD136" s="106"/>
      <c r="FE136" s="106"/>
      <c r="FF136" s="106"/>
      <c r="FG136" s="106"/>
      <c r="FH136" s="106"/>
      <c r="FI136" s="106"/>
      <c r="FJ136" s="106"/>
      <c r="FK136" s="106"/>
      <c r="FL136" s="106"/>
      <c r="FM136" s="106"/>
      <c r="FN136" s="106"/>
      <c r="FO136" s="106"/>
      <c r="FP136" s="106"/>
      <c r="FQ136" s="106"/>
      <c r="FR136" s="106"/>
      <c r="FS136" s="106"/>
      <c r="FT136" s="106"/>
      <c r="FU136" s="106"/>
      <c r="FV136" s="106"/>
      <c r="FW136" s="106"/>
      <c r="FX136" s="106"/>
      <c r="FY136" s="106"/>
      <c r="FZ136" s="106"/>
      <c r="GA136" s="106"/>
      <c r="GB136" s="106"/>
      <c r="GC136" s="106"/>
      <c r="GD136" s="106"/>
      <c r="GE136" s="106"/>
      <c r="GF136" s="106"/>
      <c r="GG136" s="106"/>
      <c r="GH136" s="106"/>
      <c r="GI136" s="106"/>
      <c r="GJ136" s="106"/>
      <c r="GK136" s="106"/>
      <c r="GL136" s="106"/>
      <c r="GM136" s="106"/>
      <c r="GN136" s="106"/>
      <c r="GO136" s="106"/>
      <c r="GP136" s="106"/>
    </row>
    <row r="137" spans="2:198" x14ac:dyDescent="0.2">
      <c r="B137" s="106"/>
      <c r="C137" s="106"/>
      <c r="D137" s="106"/>
      <c r="E137" s="106"/>
      <c r="F137" s="106"/>
      <c r="G137" s="106"/>
      <c r="H137" s="106"/>
      <c r="I137" s="106"/>
      <c r="J137" s="106"/>
      <c r="K137" s="106"/>
      <c r="L137" s="106"/>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6"/>
      <c r="BJ137" s="106"/>
      <c r="BK137" s="106"/>
      <c r="BL137" s="106"/>
      <c r="BM137" s="106"/>
      <c r="BN137" s="106"/>
      <c r="BO137" s="106"/>
      <c r="BP137" s="106"/>
      <c r="BQ137" s="106"/>
      <c r="BR137" s="106"/>
      <c r="BS137" s="106"/>
      <c r="BT137" s="106"/>
      <c r="BU137" s="106"/>
      <c r="BV137" s="106"/>
      <c r="BW137" s="106"/>
      <c r="BX137" s="106"/>
      <c r="BY137" s="106"/>
      <c r="BZ137" s="106"/>
      <c r="CA137" s="106"/>
      <c r="CB137" s="106"/>
      <c r="CC137" s="106"/>
      <c r="CD137" s="106"/>
      <c r="CE137" s="106"/>
      <c r="CF137" s="106"/>
      <c r="CG137" s="106"/>
      <c r="CH137" s="106"/>
      <c r="CI137" s="106"/>
      <c r="CJ137" s="106"/>
      <c r="CK137" s="106"/>
      <c r="CL137" s="106"/>
      <c r="CM137" s="106"/>
      <c r="CN137" s="106"/>
      <c r="CO137" s="106"/>
      <c r="CP137" s="106"/>
      <c r="CQ137" s="106"/>
      <c r="CR137" s="106"/>
      <c r="CS137" s="106"/>
      <c r="CT137" s="106"/>
      <c r="CU137" s="106"/>
      <c r="CV137" s="106"/>
      <c r="CW137" s="106"/>
      <c r="CX137" s="106"/>
      <c r="CY137" s="106"/>
      <c r="CZ137" s="106"/>
      <c r="DA137" s="106"/>
      <c r="DB137" s="106"/>
      <c r="DC137" s="106"/>
      <c r="DD137" s="106"/>
      <c r="DE137" s="106"/>
      <c r="DF137" s="106"/>
      <c r="DG137" s="106"/>
      <c r="DH137" s="106"/>
      <c r="DI137" s="106"/>
      <c r="DJ137" s="106"/>
      <c r="DK137" s="106"/>
      <c r="DL137" s="106"/>
      <c r="DM137" s="106"/>
      <c r="DN137" s="106"/>
      <c r="DO137" s="106"/>
      <c r="DP137" s="106"/>
      <c r="DQ137" s="106"/>
      <c r="DR137" s="106"/>
      <c r="DS137" s="106"/>
      <c r="DT137" s="106"/>
      <c r="DU137" s="106"/>
      <c r="DV137" s="106"/>
      <c r="DW137" s="106"/>
      <c r="DX137" s="106"/>
      <c r="DY137" s="106"/>
      <c r="DZ137" s="106"/>
      <c r="EA137" s="106"/>
      <c r="EB137" s="106"/>
      <c r="EC137" s="106"/>
      <c r="ED137" s="106"/>
      <c r="EE137" s="106"/>
      <c r="EF137" s="106"/>
      <c r="EG137" s="106"/>
      <c r="EH137" s="106"/>
      <c r="EI137" s="106"/>
      <c r="EJ137" s="106"/>
      <c r="EK137" s="106"/>
      <c r="EL137" s="106"/>
      <c r="EM137" s="106"/>
      <c r="EN137" s="106"/>
      <c r="EO137" s="106"/>
      <c r="EP137" s="106"/>
      <c r="EQ137" s="106"/>
      <c r="ER137" s="106"/>
      <c r="ES137" s="106"/>
      <c r="ET137" s="106"/>
      <c r="EU137" s="106"/>
      <c r="EV137" s="106"/>
      <c r="EW137" s="106"/>
      <c r="EX137" s="106"/>
      <c r="EY137" s="106"/>
      <c r="EZ137" s="106"/>
      <c r="FA137" s="106"/>
      <c r="FB137" s="106"/>
      <c r="FC137" s="106"/>
      <c r="FD137" s="106"/>
      <c r="FE137" s="106"/>
      <c r="FF137" s="106"/>
      <c r="FG137" s="106"/>
      <c r="FH137" s="106"/>
      <c r="FI137" s="106"/>
      <c r="FJ137" s="106"/>
      <c r="FK137" s="106"/>
      <c r="FL137" s="106"/>
      <c r="FM137" s="106"/>
      <c r="FN137" s="106"/>
      <c r="FO137" s="106"/>
      <c r="FP137" s="106"/>
      <c r="FQ137" s="106"/>
      <c r="FR137" s="106"/>
      <c r="FS137" s="106"/>
      <c r="FT137" s="106"/>
      <c r="FU137" s="106"/>
      <c r="FV137" s="106"/>
      <c r="FW137" s="106"/>
      <c r="FX137" s="106"/>
      <c r="FY137" s="106"/>
      <c r="FZ137" s="106"/>
      <c r="GA137" s="106"/>
      <c r="GB137" s="106"/>
      <c r="GC137" s="106"/>
      <c r="GD137" s="106"/>
      <c r="GE137" s="106"/>
      <c r="GF137" s="106"/>
      <c r="GG137" s="106"/>
      <c r="GH137" s="106"/>
      <c r="GI137" s="106"/>
      <c r="GJ137" s="106"/>
      <c r="GK137" s="106"/>
      <c r="GL137" s="106"/>
      <c r="GM137" s="106"/>
      <c r="GN137" s="106"/>
      <c r="GO137" s="106"/>
      <c r="GP137" s="106"/>
    </row>
    <row r="138" spans="2:198" x14ac:dyDescent="0.2">
      <c r="B138" s="106"/>
      <c r="C138" s="106"/>
      <c r="D138" s="106"/>
      <c r="E138" s="106"/>
      <c r="F138" s="106"/>
      <c r="G138" s="106"/>
      <c r="H138" s="106"/>
      <c r="I138" s="106"/>
      <c r="J138" s="106"/>
      <c r="K138" s="106"/>
      <c r="L138" s="106"/>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6"/>
      <c r="BV138" s="106"/>
      <c r="BW138" s="106"/>
      <c r="BX138" s="106"/>
      <c r="BY138" s="106"/>
      <c r="BZ138" s="106"/>
      <c r="CA138" s="106"/>
      <c r="CB138" s="106"/>
      <c r="CC138" s="106"/>
      <c r="CD138" s="106"/>
      <c r="CE138" s="106"/>
      <c r="CF138" s="106"/>
      <c r="CG138" s="106"/>
      <c r="CH138" s="106"/>
      <c r="CI138" s="106"/>
      <c r="CJ138" s="106"/>
      <c r="CK138" s="106"/>
      <c r="CL138" s="106"/>
      <c r="CM138" s="106"/>
      <c r="CN138" s="106"/>
      <c r="CO138" s="106"/>
      <c r="CP138" s="106"/>
      <c r="CQ138" s="106"/>
      <c r="CR138" s="106"/>
      <c r="CS138" s="106"/>
      <c r="CT138" s="106"/>
      <c r="CU138" s="106"/>
      <c r="CV138" s="106"/>
      <c r="CW138" s="106"/>
      <c r="CX138" s="106"/>
      <c r="CY138" s="106"/>
      <c r="CZ138" s="106"/>
      <c r="DA138" s="106"/>
      <c r="DB138" s="106"/>
      <c r="DC138" s="106"/>
      <c r="DD138" s="106"/>
      <c r="DE138" s="106"/>
      <c r="DF138" s="106"/>
      <c r="DG138" s="106"/>
      <c r="DH138" s="106"/>
      <c r="DI138" s="106"/>
      <c r="DJ138" s="106"/>
      <c r="DK138" s="106"/>
      <c r="DL138" s="106"/>
      <c r="DM138" s="106"/>
      <c r="DN138" s="106"/>
      <c r="DO138" s="106"/>
      <c r="DP138" s="106"/>
      <c r="DQ138" s="106"/>
      <c r="DR138" s="106"/>
      <c r="DS138" s="106"/>
      <c r="DT138" s="106"/>
      <c r="DU138" s="106"/>
      <c r="DV138" s="106"/>
      <c r="DW138" s="106"/>
      <c r="DX138" s="106"/>
      <c r="DY138" s="106"/>
      <c r="DZ138" s="106"/>
      <c r="EA138" s="106"/>
      <c r="EB138" s="106"/>
      <c r="EC138" s="106"/>
      <c r="ED138" s="106"/>
      <c r="EE138" s="106"/>
      <c r="EF138" s="106"/>
      <c r="EG138" s="106"/>
      <c r="EH138" s="106"/>
      <c r="EI138" s="106"/>
      <c r="EJ138" s="106"/>
      <c r="EK138" s="106"/>
      <c r="EL138" s="106"/>
      <c r="EM138" s="106"/>
      <c r="EN138" s="106"/>
      <c r="EO138" s="106"/>
      <c r="EP138" s="106"/>
      <c r="EQ138" s="106"/>
      <c r="ER138" s="106"/>
      <c r="ES138" s="106"/>
      <c r="ET138" s="106"/>
      <c r="EU138" s="106"/>
      <c r="EV138" s="106"/>
      <c r="EW138" s="106"/>
      <c r="EX138" s="106"/>
      <c r="EY138" s="106"/>
      <c r="EZ138" s="106"/>
      <c r="FA138" s="106"/>
      <c r="FB138" s="106"/>
      <c r="FC138" s="106"/>
      <c r="FD138" s="106"/>
      <c r="FE138" s="106"/>
      <c r="FF138" s="106"/>
      <c r="FG138" s="106"/>
      <c r="FH138" s="106"/>
      <c r="FI138" s="106"/>
      <c r="FJ138" s="106"/>
      <c r="FK138" s="106"/>
      <c r="FL138" s="106"/>
      <c r="FM138" s="106"/>
      <c r="FN138" s="106"/>
      <c r="FO138" s="106"/>
      <c r="FP138" s="106"/>
      <c r="FQ138" s="106"/>
      <c r="FR138" s="106"/>
      <c r="FS138" s="106"/>
      <c r="FT138" s="106"/>
      <c r="FU138" s="106"/>
      <c r="FV138" s="106"/>
      <c r="FW138" s="106"/>
      <c r="FX138" s="106"/>
      <c r="FY138" s="106"/>
      <c r="FZ138" s="106"/>
      <c r="GA138" s="106"/>
      <c r="GB138" s="106"/>
      <c r="GC138" s="106"/>
      <c r="GD138" s="106"/>
      <c r="GE138" s="106"/>
      <c r="GF138" s="106"/>
      <c r="GG138" s="106"/>
      <c r="GH138" s="106"/>
      <c r="GI138" s="106"/>
      <c r="GJ138" s="106"/>
      <c r="GK138" s="106"/>
      <c r="GL138" s="106"/>
      <c r="GM138" s="106"/>
      <c r="GN138" s="106"/>
      <c r="GO138" s="106"/>
      <c r="GP138" s="106"/>
    </row>
    <row r="139" spans="2:198" x14ac:dyDescent="0.2">
      <c r="B139" s="106"/>
      <c r="C139" s="106"/>
      <c r="D139" s="106"/>
      <c r="E139" s="106"/>
      <c r="F139" s="106"/>
      <c r="G139" s="106"/>
      <c r="H139" s="106"/>
      <c r="I139" s="106"/>
      <c r="J139" s="106"/>
      <c r="K139" s="106"/>
      <c r="L139" s="106"/>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c r="CE139" s="106"/>
      <c r="CF139" s="106"/>
      <c r="CG139" s="106"/>
      <c r="CH139" s="106"/>
      <c r="CI139" s="106"/>
      <c r="CJ139" s="106"/>
      <c r="CK139" s="106"/>
      <c r="CL139" s="106"/>
      <c r="CM139" s="106"/>
      <c r="CN139" s="106"/>
      <c r="CO139" s="106"/>
      <c r="CP139" s="106"/>
      <c r="CQ139" s="106"/>
      <c r="CR139" s="106"/>
      <c r="CS139" s="106"/>
      <c r="CT139" s="106"/>
      <c r="CU139" s="106"/>
      <c r="CV139" s="106"/>
      <c r="CW139" s="106"/>
      <c r="CX139" s="106"/>
      <c r="CY139" s="106"/>
      <c r="CZ139" s="106"/>
      <c r="DA139" s="106"/>
      <c r="DB139" s="106"/>
      <c r="DC139" s="106"/>
      <c r="DD139" s="106"/>
      <c r="DE139" s="106"/>
      <c r="DF139" s="106"/>
      <c r="DG139" s="106"/>
      <c r="DH139" s="106"/>
      <c r="DI139" s="106"/>
      <c r="DJ139" s="106"/>
      <c r="DK139" s="106"/>
      <c r="DL139" s="106"/>
      <c r="DM139" s="106"/>
      <c r="DN139" s="106"/>
      <c r="DO139" s="106"/>
      <c r="DP139" s="106"/>
      <c r="DQ139" s="106"/>
      <c r="DR139" s="106"/>
      <c r="DS139" s="106"/>
      <c r="DT139" s="106"/>
      <c r="DU139" s="106"/>
      <c r="DV139" s="106"/>
      <c r="DW139" s="106"/>
      <c r="DX139" s="106"/>
      <c r="DY139" s="106"/>
      <c r="DZ139" s="106"/>
      <c r="EA139" s="106"/>
      <c r="EB139" s="106"/>
      <c r="EC139" s="106"/>
      <c r="ED139" s="106"/>
      <c r="EE139" s="106"/>
      <c r="EF139" s="106"/>
      <c r="EG139" s="106"/>
      <c r="EH139" s="106"/>
      <c r="EI139" s="106"/>
      <c r="EJ139" s="106"/>
      <c r="EK139" s="106"/>
      <c r="EL139" s="106"/>
      <c r="EM139" s="106"/>
      <c r="EN139" s="106"/>
      <c r="EO139" s="106"/>
      <c r="EP139" s="106"/>
      <c r="EQ139" s="106"/>
      <c r="ER139" s="106"/>
      <c r="ES139" s="106"/>
      <c r="ET139" s="106"/>
      <c r="EU139" s="106"/>
      <c r="EV139" s="106"/>
      <c r="EW139" s="106"/>
      <c r="EX139" s="106"/>
      <c r="EY139" s="106"/>
      <c r="EZ139" s="106"/>
      <c r="FA139" s="106"/>
      <c r="FB139" s="106"/>
      <c r="FC139" s="106"/>
      <c r="FD139" s="106"/>
      <c r="FE139" s="106"/>
      <c r="FF139" s="106"/>
      <c r="FG139" s="106"/>
      <c r="FH139" s="106"/>
      <c r="FI139" s="106"/>
      <c r="FJ139" s="106"/>
      <c r="FK139" s="106"/>
      <c r="FL139" s="106"/>
      <c r="FM139" s="106"/>
      <c r="FN139" s="106"/>
      <c r="FO139" s="106"/>
      <c r="FP139" s="106"/>
      <c r="FQ139" s="106"/>
      <c r="FR139" s="106"/>
      <c r="FS139" s="106"/>
      <c r="FT139" s="106"/>
      <c r="FU139" s="106"/>
      <c r="FV139" s="106"/>
      <c r="FW139" s="106"/>
      <c r="FX139" s="106"/>
      <c r="FY139" s="106"/>
      <c r="FZ139" s="106"/>
      <c r="GA139" s="106"/>
      <c r="GB139" s="106"/>
      <c r="GC139" s="106"/>
      <c r="GD139" s="106"/>
      <c r="GE139" s="106"/>
      <c r="GF139" s="106"/>
      <c r="GG139" s="106"/>
      <c r="GH139" s="106"/>
      <c r="GI139" s="106"/>
      <c r="GJ139" s="106"/>
      <c r="GK139" s="106"/>
      <c r="GL139" s="106"/>
      <c r="GM139" s="106"/>
      <c r="GN139" s="106"/>
      <c r="GO139" s="106"/>
      <c r="GP139" s="106"/>
    </row>
    <row r="140" spans="2:198" x14ac:dyDescent="0.2">
      <c r="B140" s="106"/>
      <c r="C140" s="106"/>
      <c r="D140" s="106"/>
      <c r="E140" s="106"/>
      <c r="F140" s="106"/>
      <c r="G140" s="106"/>
      <c r="H140" s="106"/>
      <c r="I140" s="106"/>
      <c r="J140" s="106"/>
      <c r="K140" s="106"/>
      <c r="L140" s="106"/>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6"/>
      <c r="BV140" s="106"/>
      <c r="BW140" s="106"/>
      <c r="BX140" s="106"/>
      <c r="BY140" s="106"/>
      <c r="BZ140" s="106"/>
      <c r="CA140" s="106"/>
      <c r="CB140" s="106"/>
      <c r="CC140" s="106"/>
      <c r="CD140" s="106"/>
      <c r="CE140" s="106"/>
      <c r="CF140" s="106"/>
      <c r="CG140" s="106"/>
      <c r="CH140" s="106"/>
      <c r="CI140" s="106"/>
      <c r="CJ140" s="106"/>
      <c r="CK140" s="106"/>
      <c r="CL140" s="106"/>
      <c r="CM140" s="106"/>
      <c r="CN140" s="106"/>
      <c r="CO140" s="106"/>
      <c r="CP140" s="106"/>
      <c r="CQ140" s="106"/>
      <c r="CR140" s="106"/>
      <c r="CS140" s="106"/>
      <c r="CT140" s="106"/>
      <c r="CU140" s="106"/>
      <c r="CV140" s="106"/>
      <c r="CW140" s="106"/>
      <c r="CX140" s="106"/>
      <c r="CY140" s="106"/>
      <c r="CZ140" s="106"/>
      <c r="DA140" s="106"/>
      <c r="DB140" s="106"/>
      <c r="DC140" s="106"/>
      <c r="DD140" s="106"/>
      <c r="DE140" s="106"/>
      <c r="DF140" s="106"/>
      <c r="DG140" s="106"/>
      <c r="DH140" s="106"/>
      <c r="DI140" s="106"/>
      <c r="DJ140" s="106"/>
      <c r="DK140" s="106"/>
      <c r="DL140" s="106"/>
      <c r="DM140" s="106"/>
      <c r="DN140" s="106"/>
      <c r="DO140" s="106"/>
      <c r="DP140" s="106"/>
      <c r="DQ140" s="106"/>
      <c r="DR140" s="106"/>
      <c r="DS140" s="106"/>
      <c r="DT140" s="106"/>
      <c r="DU140" s="106"/>
      <c r="DV140" s="106"/>
      <c r="DW140" s="106"/>
      <c r="DX140" s="106"/>
      <c r="DY140" s="106"/>
      <c r="DZ140" s="106"/>
      <c r="EA140" s="106"/>
      <c r="EB140" s="106"/>
      <c r="EC140" s="106"/>
      <c r="ED140" s="106"/>
      <c r="EE140" s="106"/>
      <c r="EF140" s="106"/>
      <c r="EG140" s="106"/>
      <c r="EH140" s="106"/>
      <c r="EI140" s="106"/>
      <c r="EJ140" s="106"/>
      <c r="EK140" s="106"/>
      <c r="EL140" s="106"/>
      <c r="EM140" s="106"/>
      <c r="EN140" s="106"/>
      <c r="EO140" s="106"/>
      <c r="EP140" s="106"/>
      <c r="EQ140" s="106"/>
      <c r="ER140" s="106"/>
      <c r="ES140" s="106"/>
      <c r="ET140" s="106"/>
      <c r="EU140" s="106"/>
      <c r="EV140" s="106"/>
      <c r="EW140" s="106"/>
      <c r="EX140" s="106"/>
      <c r="EY140" s="106"/>
      <c r="EZ140" s="106"/>
      <c r="FA140" s="106"/>
      <c r="FB140" s="106"/>
      <c r="FC140" s="106"/>
      <c r="FD140" s="106"/>
      <c r="FE140" s="106"/>
      <c r="FF140" s="106"/>
      <c r="FG140" s="106"/>
      <c r="FH140" s="106"/>
      <c r="FI140" s="106"/>
      <c r="FJ140" s="106"/>
      <c r="FK140" s="106"/>
      <c r="FL140" s="106"/>
      <c r="FM140" s="106"/>
      <c r="FN140" s="106"/>
      <c r="FO140" s="106"/>
      <c r="FP140" s="106"/>
      <c r="FQ140" s="106"/>
      <c r="FR140" s="106"/>
      <c r="FS140" s="106"/>
      <c r="FT140" s="106"/>
      <c r="FU140" s="106"/>
      <c r="FV140" s="106"/>
      <c r="FW140" s="106"/>
      <c r="FX140" s="106"/>
      <c r="FY140" s="106"/>
      <c r="FZ140" s="106"/>
      <c r="GA140" s="106"/>
      <c r="GB140" s="106"/>
      <c r="GC140" s="106"/>
      <c r="GD140" s="106"/>
      <c r="GE140" s="106"/>
      <c r="GF140" s="106"/>
      <c r="GG140" s="106"/>
      <c r="GH140" s="106"/>
      <c r="GI140" s="106"/>
      <c r="GJ140" s="106"/>
      <c r="GK140" s="106"/>
      <c r="GL140" s="106"/>
      <c r="GM140" s="106"/>
      <c r="GN140" s="106"/>
      <c r="GO140" s="106"/>
      <c r="GP140" s="106"/>
    </row>
    <row r="141" spans="2:198" x14ac:dyDescent="0.2">
      <c r="B141" s="106"/>
      <c r="C141" s="106"/>
      <c r="D141" s="106"/>
      <c r="E141" s="106"/>
      <c r="F141" s="106"/>
      <c r="G141" s="106"/>
      <c r="H141" s="106"/>
      <c r="I141" s="106"/>
      <c r="J141" s="106"/>
      <c r="K141" s="106"/>
      <c r="L141" s="106"/>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6"/>
      <c r="BJ141" s="106"/>
      <c r="BK141" s="106"/>
      <c r="BL141" s="106"/>
      <c r="BM141" s="106"/>
      <c r="BN141" s="106"/>
      <c r="BO141" s="106"/>
      <c r="BP141" s="106"/>
      <c r="BQ141" s="106"/>
      <c r="BR141" s="106"/>
      <c r="BS141" s="106"/>
      <c r="BT141" s="106"/>
      <c r="BU141" s="106"/>
      <c r="BV141" s="106"/>
      <c r="BW141" s="106"/>
      <c r="BX141" s="106"/>
      <c r="BY141" s="106"/>
      <c r="BZ141" s="106"/>
      <c r="CA141" s="106"/>
      <c r="CB141" s="106"/>
      <c r="CC141" s="106"/>
      <c r="CD141" s="106"/>
      <c r="CE141" s="106"/>
      <c r="CF141" s="106"/>
      <c r="CG141" s="106"/>
      <c r="CH141" s="106"/>
      <c r="CI141" s="106"/>
      <c r="CJ141" s="106"/>
      <c r="CK141" s="106"/>
      <c r="CL141" s="106"/>
      <c r="CM141" s="106"/>
      <c r="CN141" s="106"/>
      <c r="CO141" s="106"/>
      <c r="CP141" s="106"/>
      <c r="CQ141" s="106"/>
      <c r="CR141" s="106"/>
      <c r="CS141" s="106"/>
      <c r="CT141" s="106"/>
      <c r="CU141" s="106"/>
      <c r="CV141" s="106"/>
      <c r="CW141" s="106"/>
      <c r="CX141" s="106"/>
      <c r="CY141" s="106"/>
      <c r="CZ141" s="106"/>
      <c r="DA141" s="106"/>
      <c r="DB141" s="106"/>
      <c r="DC141" s="106"/>
      <c r="DD141" s="106"/>
      <c r="DE141" s="106"/>
      <c r="DF141" s="106"/>
      <c r="DG141" s="106"/>
      <c r="DH141" s="106"/>
      <c r="DI141" s="106"/>
      <c r="DJ141" s="106"/>
      <c r="DK141" s="106"/>
      <c r="DL141" s="106"/>
      <c r="DM141" s="106"/>
      <c r="DN141" s="106"/>
      <c r="DO141" s="106"/>
      <c r="DP141" s="106"/>
      <c r="DQ141" s="106"/>
      <c r="DR141" s="106"/>
      <c r="DS141" s="106"/>
      <c r="DT141" s="106"/>
      <c r="DU141" s="106"/>
      <c r="DV141" s="106"/>
      <c r="DW141" s="106"/>
      <c r="DX141" s="106"/>
      <c r="DY141" s="106"/>
      <c r="DZ141" s="106"/>
      <c r="EA141" s="106"/>
      <c r="EB141" s="106"/>
      <c r="EC141" s="106"/>
      <c r="ED141" s="106"/>
      <c r="EE141" s="106"/>
      <c r="EF141" s="106"/>
      <c r="EG141" s="106"/>
      <c r="EH141" s="106"/>
      <c r="EI141" s="106"/>
      <c r="EJ141" s="106"/>
      <c r="EK141" s="106"/>
      <c r="EL141" s="106"/>
      <c r="EM141" s="106"/>
      <c r="EN141" s="106"/>
      <c r="EO141" s="106"/>
      <c r="EP141" s="106"/>
      <c r="EQ141" s="106"/>
      <c r="ER141" s="106"/>
      <c r="ES141" s="106"/>
      <c r="ET141" s="106"/>
      <c r="EU141" s="106"/>
      <c r="EV141" s="106"/>
      <c r="EW141" s="106"/>
      <c r="EX141" s="106"/>
      <c r="EY141" s="106"/>
      <c r="EZ141" s="106"/>
      <c r="FA141" s="106"/>
      <c r="FB141" s="106"/>
      <c r="FC141" s="106"/>
      <c r="FD141" s="106"/>
      <c r="FE141" s="106"/>
      <c r="FF141" s="106"/>
      <c r="FG141" s="106"/>
      <c r="FH141" s="106"/>
      <c r="FI141" s="106"/>
      <c r="FJ141" s="106"/>
      <c r="FK141" s="106"/>
      <c r="FL141" s="106"/>
      <c r="FM141" s="106"/>
      <c r="FN141" s="106"/>
      <c r="FO141" s="106"/>
      <c r="FP141" s="106"/>
      <c r="FQ141" s="106"/>
      <c r="FR141" s="106"/>
      <c r="FS141" s="106"/>
      <c r="FT141" s="106"/>
      <c r="FU141" s="106"/>
      <c r="FV141" s="106"/>
      <c r="FW141" s="106"/>
      <c r="FX141" s="106"/>
      <c r="FY141" s="106"/>
      <c r="FZ141" s="106"/>
      <c r="GA141" s="106"/>
      <c r="GB141" s="106"/>
      <c r="GC141" s="106"/>
      <c r="GD141" s="106"/>
      <c r="GE141" s="106"/>
      <c r="GF141" s="106"/>
      <c r="GG141" s="106"/>
      <c r="GH141" s="106"/>
      <c r="GI141" s="106"/>
      <c r="GJ141" s="106"/>
      <c r="GK141" s="106"/>
      <c r="GL141" s="106"/>
      <c r="GM141" s="106"/>
      <c r="GN141" s="106"/>
      <c r="GO141" s="106"/>
      <c r="GP141" s="106"/>
    </row>
    <row r="142" spans="2:198" x14ac:dyDescent="0.2">
      <c r="B142" s="106"/>
      <c r="C142" s="106"/>
      <c r="D142" s="106"/>
      <c r="E142" s="106"/>
      <c r="F142" s="106"/>
      <c r="G142" s="106"/>
      <c r="H142" s="106"/>
      <c r="I142" s="106"/>
      <c r="J142" s="106"/>
      <c r="K142" s="106"/>
      <c r="L142" s="106"/>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6"/>
      <c r="BV142" s="106"/>
      <c r="BW142" s="106"/>
      <c r="BX142" s="106"/>
      <c r="BY142" s="106"/>
      <c r="BZ142" s="106"/>
      <c r="CA142" s="106"/>
      <c r="CB142" s="106"/>
      <c r="CC142" s="106"/>
      <c r="CD142" s="106"/>
      <c r="CE142" s="106"/>
      <c r="CF142" s="106"/>
      <c r="CG142" s="106"/>
      <c r="CH142" s="106"/>
      <c r="CI142" s="106"/>
      <c r="CJ142" s="106"/>
      <c r="CK142" s="106"/>
      <c r="CL142" s="106"/>
      <c r="CM142" s="106"/>
      <c r="CN142" s="106"/>
      <c r="CO142" s="106"/>
      <c r="CP142" s="106"/>
      <c r="CQ142" s="106"/>
      <c r="CR142" s="106"/>
      <c r="CS142" s="106"/>
      <c r="CT142" s="106"/>
      <c r="CU142" s="106"/>
      <c r="CV142" s="106"/>
      <c r="CW142" s="106"/>
      <c r="CX142" s="106"/>
      <c r="CY142" s="106"/>
      <c r="CZ142" s="106"/>
      <c r="DA142" s="106"/>
      <c r="DB142" s="106"/>
      <c r="DC142" s="106"/>
      <c r="DD142" s="106"/>
      <c r="DE142" s="106"/>
      <c r="DF142" s="106"/>
      <c r="DG142" s="106"/>
      <c r="DH142" s="106"/>
      <c r="DI142" s="106"/>
      <c r="DJ142" s="106"/>
      <c r="DK142" s="106"/>
      <c r="DL142" s="106"/>
      <c r="DM142" s="106"/>
      <c r="DN142" s="106"/>
      <c r="DO142" s="106"/>
      <c r="DP142" s="106"/>
      <c r="DQ142" s="106"/>
      <c r="DR142" s="106"/>
      <c r="DS142" s="106"/>
      <c r="DT142" s="106"/>
      <c r="DU142" s="106"/>
      <c r="DV142" s="106"/>
      <c r="DW142" s="106"/>
      <c r="DX142" s="106"/>
      <c r="DY142" s="106"/>
      <c r="DZ142" s="106"/>
      <c r="EA142" s="106"/>
      <c r="EB142" s="106"/>
      <c r="EC142" s="106"/>
      <c r="ED142" s="106"/>
      <c r="EE142" s="106"/>
      <c r="EF142" s="106"/>
      <c r="EG142" s="106"/>
      <c r="EH142" s="106"/>
      <c r="EI142" s="106"/>
      <c r="EJ142" s="106"/>
      <c r="EK142" s="106"/>
      <c r="EL142" s="106"/>
      <c r="EM142" s="106"/>
      <c r="EN142" s="106"/>
      <c r="EO142" s="106"/>
      <c r="EP142" s="106"/>
      <c r="EQ142" s="106"/>
      <c r="ER142" s="106"/>
      <c r="ES142" s="106"/>
      <c r="ET142" s="106"/>
      <c r="EU142" s="106"/>
      <c r="EV142" s="106"/>
      <c r="EW142" s="106"/>
      <c r="EX142" s="106"/>
      <c r="EY142" s="106"/>
      <c r="EZ142" s="106"/>
      <c r="FA142" s="106"/>
      <c r="FB142" s="106"/>
      <c r="FC142" s="106"/>
      <c r="FD142" s="106"/>
      <c r="FE142" s="106"/>
      <c r="FF142" s="106"/>
      <c r="FG142" s="106"/>
      <c r="FH142" s="106"/>
      <c r="FI142" s="106"/>
      <c r="FJ142" s="106"/>
      <c r="FK142" s="106"/>
      <c r="FL142" s="106"/>
      <c r="FM142" s="106"/>
      <c r="FN142" s="106"/>
      <c r="FO142" s="106"/>
      <c r="FP142" s="106"/>
      <c r="FQ142" s="106"/>
      <c r="FR142" s="106"/>
      <c r="FS142" s="106"/>
      <c r="FT142" s="106"/>
      <c r="FU142" s="106"/>
      <c r="FV142" s="106"/>
      <c r="FW142" s="106"/>
      <c r="FX142" s="106"/>
      <c r="FY142" s="106"/>
      <c r="FZ142" s="106"/>
      <c r="GA142" s="106"/>
      <c r="GB142" s="106"/>
      <c r="GC142" s="106"/>
      <c r="GD142" s="106"/>
      <c r="GE142" s="106"/>
      <c r="GF142" s="106"/>
      <c r="GG142" s="106"/>
      <c r="GH142" s="106"/>
      <c r="GI142" s="106"/>
      <c r="GJ142" s="106"/>
      <c r="GK142" s="106"/>
      <c r="GL142" s="106"/>
      <c r="GM142" s="106"/>
      <c r="GN142" s="106"/>
      <c r="GO142" s="106"/>
      <c r="GP142" s="106"/>
    </row>
    <row r="143" spans="2:198" x14ac:dyDescent="0.2">
      <c r="B143" s="106"/>
      <c r="C143" s="106"/>
      <c r="D143" s="106"/>
      <c r="E143" s="106"/>
      <c r="F143" s="106"/>
      <c r="G143" s="106"/>
      <c r="H143" s="106"/>
      <c r="I143" s="106"/>
      <c r="J143" s="106"/>
      <c r="K143" s="106"/>
      <c r="L143" s="106"/>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6"/>
      <c r="BV143" s="106"/>
      <c r="BW143" s="106"/>
      <c r="BX143" s="106"/>
      <c r="BY143" s="106"/>
      <c r="BZ143" s="106"/>
      <c r="CA143" s="106"/>
      <c r="CB143" s="106"/>
      <c r="CC143" s="106"/>
      <c r="CD143" s="106"/>
      <c r="CE143" s="106"/>
      <c r="CF143" s="106"/>
      <c r="CG143" s="106"/>
      <c r="CH143" s="106"/>
      <c r="CI143" s="106"/>
      <c r="CJ143" s="106"/>
      <c r="CK143" s="106"/>
      <c r="CL143" s="106"/>
      <c r="CM143" s="106"/>
      <c r="CN143" s="106"/>
      <c r="CO143" s="106"/>
      <c r="CP143" s="106"/>
      <c r="CQ143" s="106"/>
      <c r="CR143" s="106"/>
      <c r="CS143" s="106"/>
      <c r="CT143" s="106"/>
      <c r="CU143" s="106"/>
      <c r="CV143" s="106"/>
      <c r="CW143" s="106"/>
      <c r="CX143" s="106"/>
      <c r="CY143" s="106"/>
      <c r="CZ143" s="106"/>
      <c r="DA143" s="106"/>
      <c r="DB143" s="106"/>
      <c r="DC143" s="106"/>
      <c r="DD143" s="106"/>
      <c r="DE143" s="106"/>
      <c r="DF143" s="106"/>
      <c r="DG143" s="106"/>
      <c r="DH143" s="106"/>
      <c r="DI143" s="106"/>
      <c r="DJ143" s="106"/>
      <c r="DK143" s="106"/>
      <c r="DL143" s="106"/>
      <c r="DM143" s="106"/>
      <c r="DN143" s="106"/>
      <c r="DO143" s="106"/>
      <c r="DP143" s="106"/>
      <c r="DQ143" s="106"/>
      <c r="DR143" s="106"/>
      <c r="DS143" s="106"/>
      <c r="DT143" s="106"/>
      <c r="DU143" s="106"/>
      <c r="DV143" s="106"/>
      <c r="DW143" s="106"/>
      <c r="DX143" s="106"/>
      <c r="DY143" s="106"/>
      <c r="DZ143" s="106"/>
      <c r="EA143" s="106"/>
      <c r="EB143" s="106"/>
      <c r="EC143" s="106"/>
      <c r="ED143" s="106"/>
      <c r="EE143" s="106"/>
      <c r="EF143" s="106"/>
      <c r="EG143" s="106"/>
      <c r="EH143" s="106"/>
      <c r="EI143" s="106"/>
      <c r="EJ143" s="106"/>
      <c r="EK143" s="106"/>
      <c r="EL143" s="106"/>
      <c r="EM143" s="106"/>
      <c r="EN143" s="106"/>
      <c r="EO143" s="106"/>
      <c r="EP143" s="106"/>
      <c r="EQ143" s="106"/>
      <c r="ER143" s="106"/>
      <c r="ES143" s="106"/>
      <c r="ET143" s="106"/>
      <c r="EU143" s="106"/>
      <c r="EV143" s="106"/>
      <c r="EW143" s="106"/>
      <c r="EX143" s="106"/>
      <c r="EY143" s="106"/>
      <c r="EZ143" s="106"/>
      <c r="FA143" s="106"/>
      <c r="FB143" s="106"/>
      <c r="FC143" s="106"/>
      <c r="FD143" s="106"/>
      <c r="FE143" s="106"/>
      <c r="FF143" s="106"/>
      <c r="FG143" s="106"/>
      <c r="FH143" s="106"/>
      <c r="FI143" s="106"/>
      <c r="FJ143" s="106"/>
      <c r="FK143" s="106"/>
      <c r="FL143" s="106"/>
      <c r="FM143" s="106"/>
      <c r="FN143" s="106"/>
      <c r="FO143" s="106"/>
      <c r="FP143" s="106"/>
      <c r="FQ143" s="106"/>
      <c r="FR143" s="106"/>
      <c r="FS143" s="106"/>
      <c r="FT143" s="106"/>
      <c r="FU143" s="106"/>
      <c r="FV143" s="106"/>
      <c r="FW143" s="106"/>
      <c r="FX143" s="106"/>
      <c r="FY143" s="106"/>
      <c r="FZ143" s="106"/>
      <c r="GA143" s="106"/>
      <c r="GB143" s="106"/>
      <c r="GC143" s="106"/>
      <c r="GD143" s="106"/>
      <c r="GE143" s="106"/>
      <c r="GF143" s="106"/>
      <c r="GG143" s="106"/>
      <c r="GH143" s="106"/>
      <c r="GI143" s="106"/>
      <c r="GJ143" s="106"/>
      <c r="GK143" s="106"/>
      <c r="GL143" s="106"/>
      <c r="GM143" s="106"/>
      <c r="GN143" s="106"/>
      <c r="GO143" s="106"/>
      <c r="GP143" s="106"/>
    </row>
    <row r="144" spans="2:198" x14ac:dyDescent="0.2">
      <c r="B144" s="106"/>
      <c r="C144" s="106"/>
      <c r="D144" s="106"/>
      <c r="E144" s="106"/>
      <c r="F144" s="106"/>
      <c r="G144" s="106"/>
      <c r="H144" s="106"/>
      <c r="I144" s="106"/>
      <c r="J144" s="106"/>
      <c r="K144" s="106"/>
      <c r="L144" s="106"/>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c r="BO144" s="106"/>
      <c r="BP144" s="106"/>
      <c r="BQ144" s="106"/>
      <c r="BR144" s="106"/>
      <c r="BS144" s="106"/>
      <c r="BT144" s="106"/>
      <c r="BU144" s="106"/>
      <c r="BV144" s="106"/>
      <c r="BW144" s="106"/>
      <c r="BX144" s="106"/>
      <c r="BY144" s="106"/>
      <c r="BZ144" s="106"/>
      <c r="CA144" s="106"/>
      <c r="CB144" s="106"/>
      <c r="CC144" s="106"/>
      <c r="CD144" s="106"/>
      <c r="CE144" s="106"/>
      <c r="CF144" s="106"/>
      <c r="CG144" s="106"/>
      <c r="CH144" s="106"/>
      <c r="CI144" s="106"/>
      <c r="CJ144" s="106"/>
      <c r="CK144" s="106"/>
      <c r="CL144" s="106"/>
      <c r="CM144" s="106"/>
      <c r="CN144" s="106"/>
      <c r="CO144" s="106"/>
      <c r="CP144" s="106"/>
      <c r="CQ144" s="106"/>
      <c r="CR144" s="106"/>
      <c r="CS144" s="106"/>
      <c r="CT144" s="106"/>
      <c r="CU144" s="106"/>
      <c r="CV144" s="106"/>
      <c r="CW144" s="106"/>
      <c r="CX144" s="106"/>
      <c r="CY144" s="106"/>
      <c r="CZ144" s="106"/>
      <c r="DA144" s="106"/>
      <c r="DB144" s="106"/>
      <c r="DC144" s="106"/>
      <c r="DD144" s="106"/>
      <c r="DE144" s="106"/>
      <c r="DF144" s="106"/>
      <c r="DG144" s="106"/>
      <c r="DH144" s="106"/>
      <c r="DI144" s="106"/>
      <c r="DJ144" s="106"/>
      <c r="DK144" s="106"/>
      <c r="DL144" s="106"/>
      <c r="DM144" s="106"/>
      <c r="DN144" s="106"/>
      <c r="DO144" s="106"/>
      <c r="DP144" s="106"/>
      <c r="DQ144" s="106"/>
      <c r="DR144" s="106"/>
      <c r="DS144" s="106"/>
      <c r="DT144" s="106"/>
      <c r="DU144" s="106"/>
      <c r="DV144" s="106"/>
      <c r="DW144" s="106"/>
      <c r="DX144" s="106"/>
      <c r="DY144" s="106"/>
      <c r="DZ144" s="106"/>
      <c r="EA144" s="106"/>
      <c r="EB144" s="106"/>
      <c r="EC144" s="106"/>
      <c r="ED144" s="106"/>
      <c r="EE144" s="106"/>
      <c r="EF144" s="106"/>
      <c r="EG144" s="106"/>
      <c r="EH144" s="106"/>
      <c r="EI144" s="106"/>
      <c r="EJ144" s="106"/>
      <c r="EK144" s="106"/>
      <c r="EL144" s="106"/>
      <c r="EM144" s="106"/>
      <c r="EN144" s="106"/>
      <c r="EO144" s="106"/>
      <c r="EP144" s="106"/>
      <c r="EQ144" s="106"/>
      <c r="ER144" s="106"/>
      <c r="ES144" s="106"/>
      <c r="ET144" s="106"/>
      <c r="EU144" s="106"/>
      <c r="EV144" s="106"/>
      <c r="EW144" s="106"/>
      <c r="EX144" s="106"/>
      <c r="EY144" s="106"/>
      <c r="EZ144" s="106"/>
      <c r="FA144" s="106"/>
      <c r="FB144" s="106"/>
      <c r="FC144" s="106"/>
      <c r="FD144" s="106"/>
      <c r="FE144" s="106"/>
      <c r="FF144" s="106"/>
      <c r="FG144" s="106"/>
      <c r="FH144" s="106"/>
      <c r="FI144" s="106"/>
      <c r="FJ144" s="106"/>
      <c r="FK144" s="106"/>
      <c r="FL144" s="106"/>
      <c r="FM144" s="106"/>
      <c r="FN144" s="106"/>
      <c r="FO144" s="106"/>
      <c r="FP144" s="106"/>
      <c r="FQ144" s="106"/>
      <c r="FR144" s="106"/>
      <c r="FS144" s="106"/>
      <c r="FT144" s="106"/>
      <c r="FU144" s="106"/>
      <c r="FV144" s="106"/>
      <c r="FW144" s="106"/>
      <c r="FX144" s="106"/>
      <c r="FY144" s="106"/>
      <c r="FZ144" s="106"/>
      <c r="GA144" s="106"/>
      <c r="GB144" s="106"/>
      <c r="GC144" s="106"/>
      <c r="GD144" s="106"/>
      <c r="GE144" s="106"/>
      <c r="GF144" s="106"/>
      <c r="GG144" s="106"/>
      <c r="GH144" s="106"/>
      <c r="GI144" s="106"/>
      <c r="GJ144" s="106"/>
      <c r="GK144" s="106"/>
      <c r="GL144" s="106"/>
      <c r="GM144" s="106"/>
      <c r="GN144" s="106"/>
      <c r="GO144" s="106"/>
      <c r="GP144" s="106"/>
    </row>
    <row r="145" spans="2:198" x14ac:dyDescent="0.2">
      <c r="B145" s="106"/>
      <c r="C145" s="106"/>
      <c r="D145" s="106"/>
      <c r="E145" s="106"/>
      <c r="F145" s="106"/>
      <c r="G145" s="106"/>
      <c r="H145" s="106"/>
      <c r="I145" s="106"/>
      <c r="J145" s="106"/>
      <c r="K145" s="106"/>
      <c r="L145" s="106"/>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6"/>
      <c r="BJ145" s="106"/>
      <c r="BK145" s="106"/>
      <c r="BL145" s="106"/>
      <c r="BM145" s="106"/>
      <c r="BN145" s="106"/>
      <c r="BO145" s="106"/>
      <c r="BP145" s="106"/>
      <c r="BQ145" s="106"/>
      <c r="BR145" s="106"/>
      <c r="BS145" s="106"/>
      <c r="BT145" s="106"/>
      <c r="BU145" s="106"/>
      <c r="BV145" s="106"/>
      <c r="BW145" s="106"/>
      <c r="BX145" s="106"/>
      <c r="BY145" s="106"/>
      <c r="BZ145" s="106"/>
      <c r="CA145" s="106"/>
      <c r="CB145" s="106"/>
      <c r="CC145" s="106"/>
      <c r="CD145" s="106"/>
      <c r="CE145" s="106"/>
      <c r="CF145" s="106"/>
      <c r="CG145" s="106"/>
      <c r="CH145" s="106"/>
      <c r="CI145" s="106"/>
      <c r="CJ145" s="106"/>
      <c r="CK145" s="106"/>
      <c r="CL145" s="106"/>
      <c r="CM145" s="106"/>
      <c r="CN145" s="106"/>
      <c r="CO145" s="106"/>
      <c r="CP145" s="106"/>
      <c r="CQ145" s="106"/>
      <c r="CR145" s="106"/>
      <c r="CS145" s="106"/>
      <c r="CT145" s="106"/>
      <c r="CU145" s="106"/>
      <c r="CV145" s="106"/>
      <c r="CW145" s="106"/>
      <c r="CX145" s="106"/>
      <c r="CY145" s="106"/>
      <c r="CZ145" s="106"/>
      <c r="DA145" s="106"/>
      <c r="DB145" s="106"/>
      <c r="DC145" s="106"/>
      <c r="DD145" s="106"/>
      <c r="DE145" s="106"/>
      <c r="DF145" s="106"/>
      <c r="DG145" s="106"/>
      <c r="DH145" s="106"/>
      <c r="DI145" s="106"/>
      <c r="DJ145" s="106"/>
      <c r="DK145" s="106"/>
      <c r="DL145" s="106"/>
      <c r="DM145" s="106"/>
      <c r="DN145" s="106"/>
      <c r="DO145" s="106"/>
      <c r="DP145" s="106"/>
      <c r="DQ145" s="106"/>
      <c r="DR145" s="106"/>
      <c r="DS145" s="106"/>
      <c r="DT145" s="106"/>
      <c r="DU145" s="106"/>
      <c r="DV145" s="106"/>
      <c r="DW145" s="106"/>
      <c r="DX145" s="106"/>
      <c r="DY145" s="106"/>
      <c r="DZ145" s="106"/>
      <c r="EA145" s="106"/>
      <c r="EB145" s="106"/>
      <c r="EC145" s="106"/>
      <c r="ED145" s="106"/>
      <c r="EE145" s="106"/>
      <c r="EF145" s="106"/>
      <c r="EG145" s="106"/>
      <c r="EH145" s="106"/>
      <c r="EI145" s="106"/>
      <c r="EJ145" s="106"/>
      <c r="EK145" s="106"/>
      <c r="EL145" s="106"/>
      <c r="EM145" s="106"/>
      <c r="EN145" s="106"/>
      <c r="EO145" s="106"/>
      <c r="EP145" s="106"/>
      <c r="EQ145" s="106"/>
      <c r="ER145" s="106"/>
      <c r="ES145" s="106"/>
      <c r="ET145" s="106"/>
      <c r="EU145" s="106"/>
      <c r="EV145" s="106"/>
      <c r="EW145" s="106"/>
      <c r="EX145" s="106"/>
      <c r="EY145" s="106"/>
      <c r="EZ145" s="106"/>
      <c r="FA145" s="106"/>
      <c r="FB145" s="106"/>
      <c r="FC145" s="106"/>
      <c r="FD145" s="106"/>
      <c r="FE145" s="106"/>
      <c r="FF145" s="106"/>
      <c r="FG145" s="106"/>
      <c r="FH145" s="106"/>
      <c r="FI145" s="106"/>
      <c r="FJ145" s="106"/>
      <c r="FK145" s="106"/>
      <c r="FL145" s="106"/>
      <c r="FM145" s="106"/>
      <c r="FN145" s="106"/>
      <c r="FO145" s="106"/>
      <c r="FP145" s="106"/>
      <c r="FQ145" s="106"/>
      <c r="FR145" s="106"/>
      <c r="FS145" s="106"/>
      <c r="FT145" s="106"/>
      <c r="FU145" s="106"/>
      <c r="FV145" s="106"/>
      <c r="FW145" s="106"/>
      <c r="FX145" s="106"/>
      <c r="FY145" s="106"/>
      <c r="FZ145" s="106"/>
      <c r="GA145" s="106"/>
      <c r="GB145" s="106"/>
      <c r="GC145" s="106"/>
      <c r="GD145" s="106"/>
      <c r="GE145" s="106"/>
      <c r="GF145" s="106"/>
      <c r="GG145" s="106"/>
      <c r="GH145" s="106"/>
      <c r="GI145" s="106"/>
      <c r="GJ145" s="106"/>
      <c r="GK145" s="106"/>
      <c r="GL145" s="106"/>
      <c r="GM145" s="106"/>
      <c r="GN145" s="106"/>
      <c r="GO145" s="106"/>
      <c r="GP145" s="106"/>
    </row>
    <row r="146" spans="2:198" x14ac:dyDescent="0.2">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c r="BO146" s="106"/>
      <c r="BP146" s="106"/>
      <c r="BQ146" s="106"/>
      <c r="BR146" s="106"/>
      <c r="BS146" s="106"/>
      <c r="BT146" s="106"/>
      <c r="BU146" s="106"/>
      <c r="BV146" s="106"/>
      <c r="BW146" s="106"/>
      <c r="BX146" s="106"/>
      <c r="BY146" s="106"/>
      <c r="BZ146" s="106"/>
      <c r="CA146" s="106"/>
      <c r="CB146" s="106"/>
      <c r="CC146" s="106"/>
      <c r="CD146" s="106"/>
      <c r="CE146" s="106"/>
      <c r="CF146" s="106"/>
      <c r="CG146" s="106"/>
      <c r="CH146" s="106"/>
      <c r="CI146" s="106"/>
      <c r="CJ146" s="106"/>
      <c r="CK146" s="106"/>
      <c r="CL146" s="106"/>
      <c r="CM146" s="106"/>
      <c r="CN146" s="106"/>
      <c r="CO146" s="106"/>
      <c r="CP146" s="106"/>
      <c r="CQ146" s="106"/>
      <c r="CR146" s="106"/>
      <c r="CS146" s="106"/>
      <c r="CT146" s="106"/>
      <c r="CU146" s="106"/>
      <c r="CV146" s="106"/>
      <c r="CW146" s="106"/>
      <c r="CX146" s="106"/>
      <c r="CY146" s="106"/>
      <c r="CZ146" s="106"/>
      <c r="DA146" s="106"/>
      <c r="DB146" s="106"/>
      <c r="DC146" s="106"/>
      <c r="DD146" s="106"/>
      <c r="DE146" s="106"/>
      <c r="DF146" s="106"/>
      <c r="DG146" s="106"/>
      <c r="DH146" s="106"/>
      <c r="DI146" s="106"/>
      <c r="DJ146" s="106"/>
      <c r="DK146" s="106"/>
      <c r="DL146" s="106"/>
      <c r="DM146" s="106"/>
      <c r="DN146" s="106"/>
      <c r="DO146" s="106"/>
      <c r="DP146" s="106"/>
      <c r="DQ146" s="106"/>
      <c r="DR146" s="106"/>
      <c r="DS146" s="106"/>
      <c r="DT146" s="106"/>
      <c r="DU146" s="106"/>
      <c r="DV146" s="106"/>
      <c r="DW146" s="106"/>
      <c r="DX146" s="106"/>
      <c r="DY146" s="106"/>
      <c r="DZ146" s="106"/>
      <c r="EA146" s="106"/>
      <c r="EB146" s="106"/>
      <c r="EC146" s="106"/>
      <c r="ED146" s="106"/>
      <c r="EE146" s="106"/>
      <c r="EF146" s="106"/>
      <c r="EG146" s="106"/>
      <c r="EH146" s="106"/>
      <c r="EI146" s="106"/>
      <c r="EJ146" s="106"/>
      <c r="EK146" s="106"/>
      <c r="EL146" s="106"/>
      <c r="EM146" s="106"/>
      <c r="EN146" s="106"/>
      <c r="EO146" s="106"/>
      <c r="EP146" s="106"/>
      <c r="EQ146" s="106"/>
      <c r="ER146" s="106"/>
      <c r="ES146" s="106"/>
      <c r="ET146" s="106"/>
      <c r="EU146" s="106"/>
      <c r="EV146" s="106"/>
      <c r="EW146" s="106"/>
      <c r="EX146" s="106"/>
      <c r="EY146" s="106"/>
      <c r="EZ146" s="106"/>
      <c r="FA146" s="106"/>
      <c r="FB146" s="106"/>
      <c r="FC146" s="106"/>
      <c r="FD146" s="106"/>
      <c r="FE146" s="106"/>
      <c r="FF146" s="106"/>
      <c r="FG146" s="106"/>
      <c r="FH146" s="106"/>
      <c r="FI146" s="106"/>
      <c r="FJ146" s="106"/>
      <c r="FK146" s="106"/>
      <c r="FL146" s="106"/>
      <c r="FM146" s="106"/>
      <c r="FN146" s="106"/>
      <c r="FO146" s="106"/>
      <c r="FP146" s="106"/>
      <c r="FQ146" s="106"/>
      <c r="FR146" s="106"/>
      <c r="FS146" s="106"/>
      <c r="FT146" s="106"/>
      <c r="FU146" s="106"/>
      <c r="FV146" s="106"/>
      <c r="FW146" s="106"/>
      <c r="FX146" s="106"/>
      <c r="FY146" s="106"/>
      <c r="FZ146" s="106"/>
      <c r="GA146" s="106"/>
      <c r="GB146" s="106"/>
      <c r="GC146" s="106"/>
      <c r="GD146" s="106"/>
      <c r="GE146" s="106"/>
      <c r="GF146" s="106"/>
      <c r="GG146" s="106"/>
      <c r="GH146" s="106"/>
      <c r="GI146" s="106"/>
      <c r="GJ146" s="106"/>
      <c r="GK146" s="106"/>
      <c r="GL146" s="106"/>
      <c r="GM146" s="106"/>
      <c r="GN146" s="106"/>
      <c r="GO146" s="106"/>
      <c r="GP146" s="106"/>
    </row>
    <row r="147" spans="2:198" x14ac:dyDescent="0.2">
      <c r="B147" s="106"/>
      <c r="C147" s="106"/>
      <c r="D147" s="106"/>
      <c r="E147" s="106"/>
      <c r="F147" s="106"/>
      <c r="G147" s="106"/>
      <c r="H147" s="106"/>
      <c r="I147" s="106"/>
      <c r="J147" s="106"/>
      <c r="K147" s="106"/>
      <c r="L147" s="106"/>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6"/>
      <c r="BV147" s="106"/>
      <c r="BW147" s="106"/>
      <c r="BX147" s="106"/>
      <c r="BY147" s="106"/>
      <c r="BZ147" s="106"/>
      <c r="CA147" s="106"/>
      <c r="CB147" s="106"/>
      <c r="CC147" s="106"/>
      <c r="CD147" s="106"/>
      <c r="CE147" s="106"/>
      <c r="CF147" s="106"/>
      <c r="CG147" s="106"/>
      <c r="CH147" s="106"/>
      <c r="CI147" s="106"/>
      <c r="CJ147" s="106"/>
      <c r="CK147" s="106"/>
      <c r="CL147" s="106"/>
      <c r="CM147" s="106"/>
      <c r="CN147" s="106"/>
      <c r="CO147" s="106"/>
      <c r="CP147" s="106"/>
      <c r="CQ147" s="106"/>
      <c r="CR147" s="106"/>
      <c r="CS147" s="106"/>
      <c r="CT147" s="106"/>
      <c r="CU147" s="106"/>
      <c r="CV147" s="106"/>
      <c r="CW147" s="106"/>
      <c r="CX147" s="106"/>
      <c r="CY147" s="106"/>
      <c r="CZ147" s="106"/>
      <c r="DA147" s="106"/>
      <c r="DB147" s="106"/>
      <c r="DC147" s="106"/>
      <c r="DD147" s="106"/>
      <c r="DE147" s="106"/>
      <c r="DF147" s="106"/>
      <c r="DG147" s="106"/>
      <c r="DH147" s="106"/>
      <c r="DI147" s="106"/>
      <c r="DJ147" s="106"/>
      <c r="DK147" s="106"/>
      <c r="DL147" s="106"/>
      <c r="DM147" s="106"/>
      <c r="DN147" s="106"/>
      <c r="DO147" s="106"/>
      <c r="DP147" s="106"/>
      <c r="DQ147" s="106"/>
      <c r="DR147" s="106"/>
      <c r="DS147" s="106"/>
      <c r="DT147" s="106"/>
      <c r="DU147" s="106"/>
      <c r="DV147" s="106"/>
      <c r="DW147" s="106"/>
      <c r="DX147" s="106"/>
      <c r="DY147" s="106"/>
      <c r="DZ147" s="106"/>
      <c r="EA147" s="106"/>
      <c r="EB147" s="106"/>
      <c r="EC147" s="106"/>
      <c r="ED147" s="106"/>
      <c r="EE147" s="106"/>
      <c r="EF147" s="106"/>
      <c r="EG147" s="106"/>
      <c r="EH147" s="106"/>
      <c r="EI147" s="106"/>
      <c r="EJ147" s="106"/>
      <c r="EK147" s="106"/>
      <c r="EL147" s="106"/>
      <c r="EM147" s="106"/>
      <c r="EN147" s="106"/>
      <c r="EO147" s="106"/>
      <c r="EP147" s="106"/>
      <c r="EQ147" s="106"/>
      <c r="ER147" s="106"/>
      <c r="ES147" s="106"/>
      <c r="ET147" s="106"/>
      <c r="EU147" s="106"/>
      <c r="EV147" s="106"/>
      <c r="EW147" s="106"/>
      <c r="EX147" s="106"/>
      <c r="EY147" s="106"/>
      <c r="EZ147" s="106"/>
      <c r="FA147" s="106"/>
      <c r="FB147" s="106"/>
      <c r="FC147" s="106"/>
      <c r="FD147" s="106"/>
      <c r="FE147" s="106"/>
      <c r="FF147" s="106"/>
      <c r="FG147" s="106"/>
      <c r="FH147" s="106"/>
      <c r="FI147" s="106"/>
      <c r="FJ147" s="106"/>
      <c r="FK147" s="106"/>
      <c r="FL147" s="106"/>
      <c r="FM147" s="106"/>
      <c r="FN147" s="106"/>
      <c r="FO147" s="106"/>
      <c r="FP147" s="106"/>
      <c r="FQ147" s="106"/>
      <c r="FR147" s="106"/>
      <c r="FS147" s="106"/>
      <c r="FT147" s="106"/>
      <c r="FU147" s="106"/>
      <c r="FV147" s="106"/>
      <c r="FW147" s="106"/>
      <c r="FX147" s="106"/>
      <c r="FY147" s="106"/>
      <c r="FZ147" s="106"/>
      <c r="GA147" s="106"/>
      <c r="GB147" s="106"/>
      <c r="GC147" s="106"/>
      <c r="GD147" s="106"/>
      <c r="GE147" s="106"/>
      <c r="GF147" s="106"/>
      <c r="GG147" s="106"/>
      <c r="GH147" s="106"/>
      <c r="GI147" s="106"/>
      <c r="GJ147" s="106"/>
      <c r="GK147" s="106"/>
      <c r="GL147" s="106"/>
      <c r="GM147" s="106"/>
      <c r="GN147" s="106"/>
      <c r="GO147" s="106"/>
      <c r="GP147" s="106"/>
    </row>
    <row r="148" spans="2:198" x14ac:dyDescent="0.2">
      <c r="B148" s="106"/>
      <c r="C148" s="106"/>
      <c r="D148" s="106"/>
      <c r="E148" s="106"/>
      <c r="F148" s="106"/>
      <c r="G148" s="106"/>
      <c r="H148" s="106"/>
      <c r="I148" s="106"/>
      <c r="J148" s="106"/>
      <c r="K148" s="106"/>
      <c r="L148" s="106"/>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6"/>
      <c r="BJ148" s="106"/>
      <c r="BK148" s="106"/>
      <c r="BL148" s="106"/>
      <c r="BM148" s="106"/>
      <c r="BN148" s="106"/>
      <c r="BO148" s="106"/>
      <c r="BP148" s="106"/>
      <c r="BQ148" s="106"/>
      <c r="BR148" s="106"/>
      <c r="BS148" s="106"/>
      <c r="BT148" s="106"/>
      <c r="BU148" s="106"/>
      <c r="BV148" s="106"/>
      <c r="BW148" s="106"/>
      <c r="BX148" s="106"/>
      <c r="BY148" s="106"/>
      <c r="BZ148" s="106"/>
      <c r="CA148" s="106"/>
      <c r="CB148" s="106"/>
      <c r="CC148" s="106"/>
      <c r="CD148" s="106"/>
      <c r="CE148" s="106"/>
      <c r="CF148" s="106"/>
      <c r="CG148" s="106"/>
      <c r="CH148" s="106"/>
      <c r="CI148" s="106"/>
      <c r="CJ148" s="106"/>
      <c r="CK148" s="106"/>
      <c r="CL148" s="106"/>
      <c r="CM148" s="106"/>
      <c r="CN148" s="106"/>
      <c r="CO148" s="106"/>
      <c r="CP148" s="106"/>
      <c r="CQ148" s="106"/>
      <c r="CR148" s="106"/>
      <c r="CS148" s="106"/>
      <c r="CT148" s="106"/>
      <c r="CU148" s="106"/>
      <c r="CV148" s="106"/>
      <c r="CW148" s="106"/>
      <c r="CX148" s="106"/>
      <c r="CY148" s="106"/>
      <c r="CZ148" s="106"/>
      <c r="DA148" s="106"/>
      <c r="DB148" s="106"/>
      <c r="DC148" s="106"/>
      <c r="DD148" s="106"/>
      <c r="DE148" s="106"/>
      <c r="DF148" s="106"/>
      <c r="DG148" s="106"/>
      <c r="DH148" s="106"/>
      <c r="DI148" s="106"/>
      <c r="DJ148" s="106"/>
      <c r="DK148" s="106"/>
      <c r="DL148" s="106"/>
      <c r="DM148" s="106"/>
      <c r="DN148" s="106"/>
      <c r="DO148" s="106"/>
      <c r="DP148" s="106"/>
      <c r="DQ148" s="106"/>
      <c r="DR148" s="106"/>
      <c r="DS148" s="106"/>
      <c r="DT148" s="106"/>
      <c r="DU148" s="106"/>
      <c r="DV148" s="106"/>
      <c r="DW148" s="106"/>
      <c r="DX148" s="106"/>
      <c r="DY148" s="106"/>
      <c r="DZ148" s="106"/>
      <c r="EA148" s="106"/>
      <c r="EB148" s="106"/>
      <c r="EC148" s="106"/>
      <c r="ED148" s="106"/>
      <c r="EE148" s="106"/>
      <c r="EF148" s="106"/>
      <c r="EG148" s="106"/>
      <c r="EH148" s="106"/>
      <c r="EI148" s="106"/>
      <c r="EJ148" s="106"/>
      <c r="EK148" s="106"/>
      <c r="EL148" s="106"/>
      <c r="EM148" s="106"/>
      <c r="EN148" s="106"/>
      <c r="EO148" s="106"/>
      <c r="EP148" s="106"/>
      <c r="EQ148" s="106"/>
      <c r="ER148" s="106"/>
      <c r="ES148" s="106"/>
      <c r="ET148" s="106"/>
      <c r="EU148" s="106"/>
      <c r="EV148" s="106"/>
      <c r="EW148" s="106"/>
      <c r="EX148" s="106"/>
      <c r="EY148" s="106"/>
      <c r="EZ148" s="106"/>
      <c r="FA148" s="106"/>
      <c r="FB148" s="106"/>
      <c r="FC148" s="106"/>
      <c r="FD148" s="106"/>
      <c r="FE148" s="106"/>
      <c r="FF148" s="106"/>
      <c r="FG148" s="106"/>
      <c r="FH148" s="106"/>
      <c r="FI148" s="106"/>
      <c r="FJ148" s="106"/>
      <c r="FK148" s="106"/>
      <c r="FL148" s="106"/>
      <c r="FM148" s="106"/>
      <c r="FN148" s="106"/>
      <c r="FO148" s="106"/>
      <c r="FP148" s="106"/>
      <c r="FQ148" s="106"/>
      <c r="FR148" s="106"/>
      <c r="FS148" s="106"/>
      <c r="FT148" s="106"/>
      <c r="FU148" s="106"/>
      <c r="FV148" s="106"/>
      <c r="FW148" s="106"/>
      <c r="FX148" s="106"/>
      <c r="FY148" s="106"/>
      <c r="FZ148" s="106"/>
      <c r="GA148" s="106"/>
      <c r="GB148" s="106"/>
      <c r="GC148" s="106"/>
      <c r="GD148" s="106"/>
      <c r="GE148" s="106"/>
      <c r="GF148" s="106"/>
      <c r="GG148" s="106"/>
      <c r="GH148" s="106"/>
      <c r="GI148" s="106"/>
      <c r="GJ148" s="106"/>
      <c r="GK148" s="106"/>
      <c r="GL148" s="106"/>
      <c r="GM148" s="106"/>
      <c r="GN148" s="106"/>
      <c r="GO148" s="106"/>
      <c r="GP148" s="106"/>
    </row>
    <row r="149" spans="2:198" x14ac:dyDescent="0.2">
      <c r="B149" s="106"/>
      <c r="C149" s="106"/>
      <c r="D149" s="106"/>
      <c r="E149" s="106"/>
      <c r="F149" s="106"/>
      <c r="G149" s="106"/>
      <c r="H149" s="106"/>
      <c r="I149" s="106"/>
      <c r="J149" s="106"/>
      <c r="K149" s="106"/>
      <c r="L149" s="106"/>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6"/>
      <c r="BX149" s="106"/>
      <c r="BY149" s="106"/>
      <c r="BZ149" s="106"/>
      <c r="CA149" s="106"/>
      <c r="CB149" s="106"/>
      <c r="CC149" s="106"/>
      <c r="CD149" s="106"/>
      <c r="CE149" s="106"/>
      <c r="CF149" s="106"/>
      <c r="CG149" s="106"/>
      <c r="CH149" s="106"/>
      <c r="CI149" s="106"/>
      <c r="CJ149" s="106"/>
      <c r="CK149" s="106"/>
      <c r="CL149" s="106"/>
      <c r="CM149" s="106"/>
      <c r="CN149" s="106"/>
      <c r="CO149" s="106"/>
      <c r="CP149" s="106"/>
      <c r="CQ149" s="106"/>
      <c r="CR149" s="106"/>
      <c r="CS149" s="106"/>
      <c r="CT149" s="106"/>
      <c r="CU149" s="106"/>
      <c r="CV149" s="106"/>
      <c r="CW149" s="106"/>
      <c r="CX149" s="106"/>
      <c r="CY149" s="106"/>
      <c r="CZ149" s="106"/>
      <c r="DA149" s="106"/>
      <c r="DB149" s="106"/>
      <c r="DC149" s="106"/>
      <c r="DD149" s="106"/>
      <c r="DE149" s="106"/>
      <c r="DF149" s="106"/>
      <c r="DG149" s="106"/>
      <c r="DH149" s="106"/>
      <c r="DI149" s="106"/>
      <c r="DJ149" s="106"/>
      <c r="DK149" s="106"/>
      <c r="DL149" s="106"/>
      <c r="DM149" s="106"/>
      <c r="DN149" s="106"/>
      <c r="DO149" s="106"/>
      <c r="DP149" s="106"/>
      <c r="DQ149" s="106"/>
      <c r="DR149" s="106"/>
      <c r="DS149" s="106"/>
      <c r="DT149" s="106"/>
      <c r="DU149" s="106"/>
      <c r="DV149" s="106"/>
      <c r="DW149" s="106"/>
      <c r="DX149" s="106"/>
      <c r="DY149" s="106"/>
      <c r="DZ149" s="106"/>
      <c r="EA149" s="106"/>
      <c r="EB149" s="106"/>
      <c r="EC149" s="106"/>
      <c r="ED149" s="106"/>
      <c r="EE149" s="106"/>
      <c r="EF149" s="106"/>
      <c r="EG149" s="106"/>
      <c r="EH149" s="106"/>
      <c r="EI149" s="106"/>
      <c r="EJ149" s="106"/>
      <c r="EK149" s="106"/>
      <c r="EL149" s="106"/>
      <c r="EM149" s="106"/>
      <c r="EN149" s="106"/>
      <c r="EO149" s="106"/>
      <c r="EP149" s="106"/>
      <c r="EQ149" s="106"/>
      <c r="ER149" s="106"/>
      <c r="ES149" s="106"/>
      <c r="ET149" s="106"/>
      <c r="EU149" s="106"/>
      <c r="EV149" s="106"/>
      <c r="EW149" s="106"/>
      <c r="EX149" s="106"/>
      <c r="EY149" s="106"/>
      <c r="EZ149" s="106"/>
      <c r="FA149" s="106"/>
      <c r="FB149" s="106"/>
      <c r="FC149" s="106"/>
      <c r="FD149" s="106"/>
      <c r="FE149" s="106"/>
      <c r="FF149" s="106"/>
      <c r="FG149" s="106"/>
      <c r="FH149" s="106"/>
      <c r="FI149" s="106"/>
      <c r="FJ149" s="106"/>
      <c r="FK149" s="106"/>
      <c r="FL149" s="106"/>
      <c r="FM149" s="106"/>
      <c r="FN149" s="106"/>
      <c r="FO149" s="106"/>
      <c r="FP149" s="106"/>
      <c r="FQ149" s="106"/>
      <c r="FR149" s="106"/>
      <c r="FS149" s="106"/>
      <c r="FT149" s="106"/>
      <c r="FU149" s="106"/>
      <c r="FV149" s="106"/>
      <c r="FW149" s="106"/>
      <c r="FX149" s="106"/>
      <c r="FY149" s="106"/>
      <c r="FZ149" s="106"/>
      <c r="GA149" s="106"/>
      <c r="GB149" s="106"/>
      <c r="GC149" s="106"/>
      <c r="GD149" s="106"/>
      <c r="GE149" s="106"/>
      <c r="GF149" s="106"/>
      <c r="GG149" s="106"/>
      <c r="GH149" s="106"/>
      <c r="GI149" s="106"/>
      <c r="GJ149" s="106"/>
      <c r="GK149" s="106"/>
      <c r="GL149" s="106"/>
      <c r="GM149" s="106"/>
      <c r="GN149" s="106"/>
      <c r="GO149" s="106"/>
      <c r="GP149" s="106"/>
    </row>
    <row r="150" spans="2:198" x14ac:dyDescent="0.2">
      <c r="B150" s="106"/>
      <c r="C150" s="106"/>
      <c r="D150" s="106"/>
      <c r="E150" s="106"/>
      <c r="F150" s="106"/>
      <c r="G150" s="106"/>
      <c r="H150" s="106"/>
      <c r="I150" s="106"/>
      <c r="J150" s="106"/>
      <c r="K150" s="106"/>
      <c r="L150" s="106"/>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6"/>
      <c r="BJ150" s="106"/>
      <c r="BK150" s="106"/>
      <c r="BL150" s="106"/>
      <c r="BM150" s="106"/>
      <c r="BN150" s="106"/>
      <c r="BO150" s="106"/>
      <c r="BP150" s="106"/>
      <c r="BQ150" s="106"/>
      <c r="BR150" s="106"/>
      <c r="BS150" s="106"/>
      <c r="BT150" s="106"/>
      <c r="BU150" s="106"/>
      <c r="BV150" s="106"/>
      <c r="BW150" s="106"/>
      <c r="BX150" s="106"/>
      <c r="BY150" s="106"/>
      <c r="BZ150" s="106"/>
      <c r="CA150" s="106"/>
      <c r="CB150" s="106"/>
      <c r="CC150" s="106"/>
      <c r="CD150" s="106"/>
      <c r="CE150" s="106"/>
      <c r="CF150" s="106"/>
      <c r="CG150" s="106"/>
      <c r="CH150" s="106"/>
      <c r="CI150" s="106"/>
      <c r="CJ150" s="106"/>
      <c r="CK150" s="106"/>
      <c r="CL150" s="106"/>
      <c r="CM150" s="106"/>
      <c r="CN150" s="106"/>
      <c r="CO150" s="106"/>
      <c r="CP150" s="106"/>
      <c r="CQ150" s="106"/>
      <c r="CR150" s="106"/>
      <c r="CS150" s="106"/>
      <c r="CT150" s="106"/>
      <c r="CU150" s="106"/>
      <c r="CV150" s="106"/>
      <c r="CW150" s="106"/>
      <c r="CX150" s="106"/>
      <c r="CY150" s="106"/>
      <c r="CZ150" s="106"/>
      <c r="DA150" s="106"/>
      <c r="DB150" s="106"/>
      <c r="DC150" s="106"/>
      <c r="DD150" s="106"/>
      <c r="DE150" s="106"/>
      <c r="DF150" s="106"/>
      <c r="DG150" s="106"/>
      <c r="DH150" s="106"/>
      <c r="DI150" s="106"/>
      <c r="DJ150" s="106"/>
      <c r="DK150" s="106"/>
      <c r="DL150" s="106"/>
      <c r="DM150" s="106"/>
      <c r="DN150" s="106"/>
      <c r="DO150" s="106"/>
      <c r="DP150" s="106"/>
      <c r="DQ150" s="106"/>
      <c r="DR150" s="106"/>
      <c r="DS150" s="106"/>
      <c r="DT150" s="106"/>
      <c r="DU150" s="106"/>
      <c r="DV150" s="106"/>
      <c r="DW150" s="106"/>
      <c r="DX150" s="106"/>
      <c r="DY150" s="106"/>
      <c r="DZ150" s="106"/>
      <c r="EA150" s="106"/>
      <c r="EB150" s="106"/>
      <c r="EC150" s="106"/>
      <c r="ED150" s="106"/>
      <c r="EE150" s="106"/>
      <c r="EF150" s="106"/>
      <c r="EG150" s="106"/>
      <c r="EH150" s="106"/>
      <c r="EI150" s="106"/>
      <c r="EJ150" s="106"/>
      <c r="EK150" s="106"/>
      <c r="EL150" s="106"/>
      <c r="EM150" s="106"/>
      <c r="EN150" s="106"/>
      <c r="EO150" s="106"/>
      <c r="EP150" s="106"/>
      <c r="EQ150" s="106"/>
      <c r="ER150" s="106"/>
      <c r="ES150" s="106"/>
      <c r="ET150" s="106"/>
      <c r="EU150" s="106"/>
      <c r="EV150" s="106"/>
      <c r="EW150" s="106"/>
      <c r="EX150" s="106"/>
      <c r="EY150" s="106"/>
      <c r="EZ150" s="106"/>
      <c r="FA150" s="106"/>
      <c r="FB150" s="106"/>
      <c r="FC150" s="106"/>
      <c r="FD150" s="106"/>
      <c r="FE150" s="106"/>
      <c r="FF150" s="106"/>
      <c r="FG150" s="106"/>
      <c r="FH150" s="106"/>
      <c r="FI150" s="106"/>
      <c r="FJ150" s="106"/>
      <c r="FK150" s="106"/>
      <c r="FL150" s="106"/>
      <c r="FM150" s="106"/>
      <c r="FN150" s="106"/>
      <c r="FO150" s="106"/>
      <c r="FP150" s="106"/>
      <c r="FQ150" s="106"/>
      <c r="FR150" s="106"/>
      <c r="FS150" s="106"/>
      <c r="FT150" s="106"/>
      <c r="FU150" s="106"/>
      <c r="FV150" s="106"/>
      <c r="FW150" s="106"/>
      <c r="FX150" s="106"/>
      <c r="FY150" s="106"/>
      <c r="FZ150" s="106"/>
      <c r="GA150" s="106"/>
      <c r="GB150" s="106"/>
      <c r="GC150" s="106"/>
      <c r="GD150" s="106"/>
      <c r="GE150" s="106"/>
      <c r="GF150" s="106"/>
      <c r="GG150" s="106"/>
      <c r="GH150" s="106"/>
      <c r="GI150" s="106"/>
      <c r="GJ150" s="106"/>
      <c r="GK150" s="106"/>
      <c r="GL150" s="106"/>
      <c r="GM150" s="106"/>
      <c r="GN150" s="106"/>
      <c r="GO150" s="106"/>
      <c r="GP150" s="106"/>
    </row>
    <row r="151" spans="2:198" x14ac:dyDescent="0.2">
      <c r="B151" s="106"/>
      <c r="C151" s="106"/>
      <c r="D151" s="106"/>
      <c r="E151" s="106"/>
      <c r="F151" s="106"/>
      <c r="G151" s="106"/>
      <c r="H151" s="106"/>
      <c r="I151" s="106"/>
      <c r="J151" s="106"/>
      <c r="K151" s="106"/>
      <c r="L151" s="106"/>
      <c r="M151" s="106"/>
      <c r="N151" s="106"/>
      <c r="O151" s="106"/>
      <c r="P151" s="106"/>
      <c r="Q151" s="106"/>
      <c r="R151" s="106"/>
      <c r="S151" s="106"/>
      <c r="T151" s="106"/>
      <c r="U151" s="106"/>
      <c r="V151" s="106"/>
      <c r="W151" s="106"/>
      <c r="X151" s="106"/>
      <c r="Y151" s="106"/>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6"/>
      <c r="BV151" s="106"/>
      <c r="BW151" s="106"/>
      <c r="BX151" s="106"/>
      <c r="BY151" s="106"/>
      <c r="BZ151" s="106"/>
      <c r="CA151" s="106"/>
      <c r="CB151" s="106"/>
      <c r="CC151" s="106"/>
      <c r="CD151" s="106"/>
      <c r="CE151" s="106"/>
      <c r="CF151" s="106"/>
      <c r="CG151" s="106"/>
      <c r="CH151" s="106"/>
      <c r="CI151" s="106"/>
      <c r="CJ151" s="106"/>
      <c r="CK151" s="106"/>
      <c r="CL151" s="106"/>
      <c r="CM151" s="106"/>
      <c r="CN151" s="106"/>
      <c r="CO151" s="106"/>
      <c r="CP151" s="106"/>
      <c r="CQ151" s="106"/>
      <c r="CR151" s="106"/>
      <c r="CS151" s="106"/>
      <c r="CT151" s="106"/>
      <c r="CU151" s="106"/>
      <c r="CV151" s="106"/>
      <c r="CW151" s="106"/>
      <c r="CX151" s="106"/>
      <c r="CY151" s="106"/>
      <c r="CZ151" s="106"/>
      <c r="DA151" s="106"/>
      <c r="DB151" s="106"/>
      <c r="DC151" s="106"/>
      <c r="DD151" s="106"/>
      <c r="DE151" s="106"/>
      <c r="DF151" s="106"/>
      <c r="DG151" s="106"/>
      <c r="DH151" s="106"/>
      <c r="DI151" s="106"/>
      <c r="DJ151" s="106"/>
      <c r="DK151" s="106"/>
      <c r="DL151" s="106"/>
      <c r="DM151" s="106"/>
      <c r="DN151" s="106"/>
      <c r="DO151" s="106"/>
      <c r="DP151" s="106"/>
      <c r="DQ151" s="106"/>
      <c r="DR151" s="106"/>
      <c r="DS151" s="106"/>
      <c r="DT151" s="106"/>
      <c r="DU151" s="106"/>
      <c r="DV151" s="106"/>
      <c r="DW151" s="106"/>
      <c r="DX151" s="106"/>
      <c r="DY151" s="106"/>
      <c r="DZ151" s="106"/>
      <c r="EA151" s="106"/>
      <c r="EB151" s="106"/>
      <c r="EC151" s="106"/>
      <c r="ED151" s="106"/>
      <c r="EE151" s="106"/>
      <c r="EF151" s="106"/>
      <c r="EG151" s="106"/>
      <c r="EH151" s="106"/>
      <c r="EI151" s="106"/>
      <c r="EJ151" s="106"/>
      <c r="EK151" s="106"/>
      <c r="EL151" s="106"/>
      <c r="EM151" s="106"/>
      <c r="EN151" s="106"/>
      <c r="EO151" s="106"/>
      <c r="EP151" s="106"/>
      <c r="EQ151" s="106"/>
      <c r="ER151" s="106"/>
      <c r="ES151" s="106"/>
      <c r="ET151" s="106"/>
      <c r="EU151" s="106"/>
      <c r="EV151" s="106"/>
      <c r="EW151" s="106"/>
      <c r="EX151" s="106"/>
      <c r="EY151" s="106"/>
      <c r="EZ151" s="106"/>
      <c r="FA151" s="106"/>
      <c r="FB151" s="106"/>
      <c r="FC151" s="106"/>
      <c r="FD151" s="106"/>
      <c r="FE151" s="106"/>
      <c r="FF151" s="106"/>
      <c r="FG151" s="106"/>
      <c r="FH151" s="106"/>
      <c r="FI151" s="106"/>
      <c r="FJ151" s="106"/>
      <c r="FK151" s="106"/>
      <c r="FL151" s="106"/>
      <c r="FM151" s="106"/>
      <c r="FN151" s="106"/>
      <c r="FO151" s="106"/>
      <c r="FP151" s="106"/>
      <c r="FQ151" s="106"/>
      <c r="FR151" s="106"/>
      <c r="FS151" s="106"/>
      <c r="FT151" s="106"/>
      <c r="FU151" s="106"/>
      <c r="FV151" s="106"/>
      <c r="FW151" s="106"/>
      <c r="FX151" s="106"/>
      <c r="FY151" s="106"/>
      <c r="FZ151" s="106"/>
      <c r="GA151" s="106"/>
      <c r="GB151" s="106"/>
      <c r="GC151" s="106"/>
      <c r="GD151" s="106"/>
      <c r="GE151" s="106"/>
      <c r="GF151" s="106"/>
      <c r="GG151" s="106"/>
      <c r="GH151" s="106"/>
      <c r="GI151" s="106"/>
      <c r="GJ151" s="106"/>
      <c r="GK151" s="106"/>
      <c r="GL151" s="106"/>
      <c r="GM151" s="106"/>
      <c r="GN151" s="106"/>
      <c r="GO151" s="106"/>
      <c r="GP151" s="106"/>
    </row>
    <row r="152" spans="2:198" x14ac:dyDescent="0.2">
      <c r="B152" s="106"/>
      <c r="C152" s="106"/>
      <c r="D152" s="106"/>
      <c r="E152" s="106"/>
      <c r="F152" s="106"/>
      <c r="G152" s="106"/>
      <c r="H152" s="106"/>
      <c r="I152" s="106"/>
      <c r="J152" s="106"/>
      <c r="K152" s="106"/>
      <c r="L152" s="106"/>
      <c r="M152" s="106"/>
      <c r="N152" s="106"/>
      <c r="O152" s="106"/>
      <c r="P152" s="106"/>
      <c r="Q152" s="106"/>
      <c r="R152" s="106"/>
      <c r="S152" s="106"/>
      <c r="T152" s="106"/>
      <c r="U152" s="106"/>
      <c r="V152" s="106"/>
      <c r="W152" s="106"/>
      <c r="X152" s="106"/>
      <c r="Y152" s="106"/>
      <c r="Z152" s="106"/>
      <c r="AA152" s="106"/>
      <c r="AB152" s="106"/>
      <c r="AC152" s="106"/>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6"/>
      <c r="BV152" s="106"/>
      <c r="BW152" s="106"/>
      <c r="BX152" s="106"/>
      <c r="BY152" s="106"/>
      <c r="BZ152" s="106"/>
      <c r="CA152" s="106"/>
      <c r="CB152" s="106"/>
      <c r="CC152" s="106"/>
      <c r="CD152" s="106"/>
      <c r="CE152" s="106"/>
      <c r="CF152" s="106"/>
      <c r="CG152" s="106"/>
      <c r="CH152" s="106"/>
      <c r="CI152" s="106"/>
      <c r="CJ152" s="106"/>
      <c r="CK152" s="106"/>
      <c r="CL152" s="106"/>
      <c r="CM152" s="106"/>
      <c r="CN152" s="106"/>
      <c r="CO152" s="106"/>
      <c r="CP152" s="106"/>
      <c r="CQ152" s="106"/>
      <c r="CR152" s="106"/>
      <c r="CS152" s="106"/>
      <c r="CT152" s="106"/>
      <c r="CU152" s="106"/>
      <c r="CV152" s="106"/>
      <c r="CW152" s="106"/>
      <c r="CX152" s="106"/>
      <c r="CY152" s="106"/>
      <c r="CZ152" s="106"/>
      <c r="DA152" s="106"/>
      <c r="DB152" s="106"/>
      <c r="DC152" s="106"/>
      <c r="DD152" s="106"/>
      <c r="DE152" s="106"/>
      <c r="DF152" s="106"/>
      <c r="DG152" s="106"/>
      <c r="DH152" s="106"/>
      <c r="DI152" s="106"/>
      <c r="DJ152" s="106"/>
      <c r="DK152" s="106"/>
      <c r="DL152" s="106"/>
      <c r="DM152" s="106"/>
      <c r="DN152" s="106"/>
      <c r="DO152" s="106"/>
      <c r="DP152" s="106"/>
      <c r="DQ152" s="106"/>
      <c r="DR152" s="106"/>
      <c r="DS152" s="106"/>
      <c r="DT152" s="106"/>
      <c r="DU152" s="106"/>
      <c r="DV152" s="106"/>
      <c r="DW152" s="106"/>
      <c r="DX152" s="106"/>
      <c r="DY152" s="106"/>
      <c r="DZ152" s="106"/>
      <c r="EA152" s="106"/>
      <c r="EB152" s="106"/>
      <c r="EC152" s="106"/>
      <c r="ED152" s="106"/>
      <c r="EE152" s="106"/>
      <c r="EF152" s="106"/>
      <c r="EG152" s="106"/>
      <c r="EH152" s="106"/>
      <c r="EI152" s="106"/>
      <c r="EJ152" s="106"/>
      <c r="EK152" s="106"/>
      <c r="EL152" s="106"/>
      <c r="EM152" s="106"/>
      <c r="EN152" s="106"/>
      <c r="EO152" s="106"/>
      <c r="EP152" s="106"/>
      <c r="EQ152" s="106"/>
      <c r="ER152" s="106"/>
      <c r="ES152" s="106"/>
      <c r="ET152" s="106"/>
      <c r="EU152" s="106"/>
      <c r="EV152" s="106"/>
      <c r="EW152" s="106"/>
      <c r="EX152" s="106"/>
      <c r="EY152" s="106"/>
      <c r="EZ152" s="106"/>
      <c r="FA152" s="106"/>
      <c r="FB152" s="106"/>
      <c r="FC152" s="106"/>
      <c r="FD152" s="106"/>
      <c r="FE152" s="106"/>
      <c r="FF152" s="106"/>
      <c r="FG152" s="106"/>
      <c r="FH152" s="106"/>
      <c r="FI152" s="106"/>
      <c r="FJ152" s="106"/>
      <c r="FK152" s="106"/>
      <c r="FL152" s="106"/>
      <c r="FM152" s="106"/>
      <c r="FN152" s="106"/>
      <c r="FO152" s="106"/>
      <c r="FP152" s="106"/>
      <c r="FQ152" s="106"/>
      <c r="FR152" s="106"/>
      <c r="FS152" s="106"/>
      <c r="FT152" s="106"/>
      <c r="FU152" s="106"/>
      <c r="FV152" s="106"/>
      <c r="FW152" s="106"/>
      <c r="FX152" s="106"/>
      <c r="FY152" s="106"/>
      <c r="FZ152" s="106"/>
      <c r="GA152" s="106"/>
      <c r="GB152" s="106"/>
      <c r="GC152" s="106"/>
      <c r="GD152" s="106"/>
      <c r="GE152" s="106"/>
      <c r="GF152" s="106"/>
      <c r="GG152" s="106"/>
      <c r="GH152" s="106"/>
      <c r="GI152" s="106"/>
      <c r="GJ152" s="106"/>
      <c r="GK152" s="106"/>
      <c r="GL152" s="106"/>
      <c r="GM152" s="106"/>
      <c r="GN152" s="106"/>
      <c r="GO152" s="106"/>
      <c r="GP152" s="106"/>
    </row>
    <row r="153" spans="2:198" x14ac:dyDescent="0.2">
      <c r="B153" s="106"/>
      <c r="C153" s="106"/>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6"/>
      <c r="Z153" s="106"/>
      <c r="AA153" s="106"/>
      <c r="AB153" s="106"/>
      <c r="AC153" s="106"/>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c r="BO153" s="106"/>
      <c r="BP153" s="106"/>
      <c r="BQ153" s="106"/>
      <c r="BR153" s="106"/>
      <c r="BS153" s="106"/>
      <c r="BT153" s="106"/>
      <c r="BU153" s="106"/>
      <c r="BV153" s="106"/>
      <c r="BW153" s="106"/>
      <c r="BX153" s="106"/>
      <c r="BY153" s="106"/>
      <c r="BZ153" s="106"/>
      <c r="CA153" s="106"/>
      <c r="CB153" s="106"/>
      <c r="CC153" s="106"/>
      <c r="CD153" s="106"/>
      <c r="CE153" s="106"/>
      <c r="CF153" s="106"/>
      <c r="CG153" s="106"/>
      <c r="CH153" s="106"/>
      <c r="CI153" s="106"/>
      <c r="CJ153" s="106"/>
      <c r="CK153" s="106"/>
      <c r="CL153" s="106"/>
      <c r="CM153" s="106"/>
      <c r="CN153" s="106"/>
      <c r="CO153" s="106"/>
      <c r="CP153" s="106"/>
      <c r="CQ153" s="106"/>
      <c r="CR153" s="106"/>
      <c r="CS153" s="106"/>
      <c r="CT153" s="106"/>
      <c r="CU153" s="106"/>
      <c r="CV153" s="106"/>
      <c r="CW153" s="106"/>
      <c r="CX153" s="106"/>
      <c r="CY153" s="106"/>
      <c r="CZ153" s="106"/>
      <c r="DA153" s="106"/>
      <c r="DB153" s="106"/>
      <c r="DC153" s="106"/>
      <c r="DD153" s="106"/>
      <c r="DE153" s="106"/>
      <c r="DF153" s="106"/>
      <c r="DG153" s="106"/>
      <c r="DH153" s="106"/>
      <c r="DI153" s="106"/>
      <c r="DJ153" s="106"/>
      <c r="DK153" s="106"/>
      <c r="DL153" s="106"/>
      <c r="DM153" s="106"/>
      <c r="DN153" s="106"/>
      <c r="DO153" s="106"/>
      <c r="DP153" s="106"/>
      <c r="DQ153" s="106"/>
      <c r="DR153" s="106"/>
      <c r="DS153" s="106"/>
      <c r="DT153" s="106"/>
      <c r="DU153" s="106"/>
      <c r="DV153" s="106"/>
      <c r="DW153" s="106"/>
      <c r="DX153" s="106"/>
      <c r="DY153" s="106"/>
      <c r="DZ153" s="106"/>
      <c r="EA153" s="106"/>
      <c r="EB153" s="106"/>
      <c r="EC153" s="106"/>
      <c r="ED153" s="106"/>
      <c r="EE153" s="106"/>
      <c r="EF153" s="106"/>
      <c r="EG153" s="106"/>
      <c r="EH153" s="106"/>
      <c r="EI153" s="106"/>
      <c r="EJ153" s="106"/>
      <c r="EK153" s="106"/>
      <c r="EL153" s="106"/>
      <c r="EM153" s="106"/>
      <c r="EN153" s="106"/>
      <c r="EO153" s="106"/>
      <c r="EP153" s="106"/>
      <c r="EQ153" s="106"/>
      <c r="ER153" s="106"/>
      <c r="ES153" s="106"/>
      <c r="ET153" s="106"/>
      <c r="EU153" s="106"/>
      <c r="EV153" s="106"/>
      <c r="EW153" s="106"/>
      <c r="EX153" s="106"/>
      <c r="EY153" s="106"/>
      <c r="EZ153" s="106"/>
      <c r="FA153" s="106"/>
      <c r="FB153" s="106"/>
      <c r="FC153" s="106"/>
      <c r="FD153" s="106"/>
      <c r="FE153" s="106"/>
      <c r="FF153" s="106"/>
      <c r="FG153" s="106"/>
      <c r="FH153" s="106"/>
      <c r="FI153" s="106"/>
      <c r="FJ153" s="106"/>
      <c r="FK153" s="106"/>
      <c r="FL153" s="106"/>
      <c r="FM153" s="106"/>
      <c r="FN153" s="106"/>
      <c r="FO153" s="106"/>
      <c r="FP153" s="106"/>
      <c r="FQ153" s="106"/>
      <c r="FR153" s="106"/>
      <c r="FS153" s="106"/>
      <c r="FT153" s="106"/>
      <c r="FU153" s="106"/>
      <c r="FV153" s="106"/>
      <c r="FW153" s="106"/>
      <c r="FX153" s="106"/>
      <c r="FY153" s="106"/>
      <c r="FZ153" s="106"/>
      <c r="GA153" s="106"/>
      <c r="GB153" s="106"/>
      <c r="GC153" s="106"/>
      <c r="GD153" s="106"/>
      <c r="GE153" s="106"/>
      <c r="GF153" s="106"/>
      <c r="GG153" s="106"/>
      <c r="GH153" s="106"/>
      <c r="GI153" s="106"/>
      <c r="GJ153" s="106"/>
      <c r="GK153" s="106"/>
      <c r="GL153" s="106"/>
      <c r="GM153" s="106"/>
      <c r="GN153" s="106"/>
      <c r="GO153" s="106"/>
      <c r="GP153" s="106"/>
    </row>
    <row r="154" spans="2:198" x14ac:dyDescent="0.2">
      <c r="B154" s="106"/>
      <c r="C154" s="106"/>
      <c r="D154" s="106"/>
      <c r="E154" s="106"/>
      <c r="F154" s="106"/>
      <c r="G154" s="106"/>
      <c r="H154" s="106"/>
      <c r="I154" s="106"/>
      <c r="J154" s="106"/>
      <c r="K154" s="106"/>
      <c r="L154" s="106"/>
      <c r="M154" s="106"/>
      <c r="N154" s="106"/>
      <c r="O154" s="106"/>
      <c r="P154" s="106"/>
      <c r="Q154" s="106"/>
      <c r="R154" s="106"/>
      <c r="S154" s="106"/>
      <c r="T154" s="106"/>
      <c r="U154" s="106"/>
      <c r="V154" s="106"/>
      <c r="W154" s="106"/>
      <c r="X154" s="106"/>
      <c r="Y154" s="106"/>
      <c r="Z154" s="106"/>
      <c r="AA154" s="106"/>
      <c r="AB154" s="106"/>
      <c r="AC154" s="106"/>
      <c r="AD154" s="106"/>
      <c r="AE154" s="106"/>
      <c r="AF154" s="106"/>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106"/>
      <c r="BN154" s="106"/>
      <c r="BO154" s="106"/>
      <c r="BP154" s="106"/>
      <c r="BQ154" s="106"/>
      <c r="BR154" s="106"/>
      <c r="BS154" s="106"/>
      <c r="BT154" s="106"/>
      <c r="BU154" s="106"/>
      <c r="BV154" s="106"/>
      <c r="BW154" s="106"/>
      <c r="BX154" s="106"/>
      <c r="BY154" s="106"/>
      <c r="BZ154" s="106"/>
      <c r="CA154" s="106"/>
      <c r="CB154" s="106"/>
      <c r="CC154" s="106"/>
      <c r="CD154" s="106"/>
      <c r="CE154" s="106"/>
      <c r="CF154" s="106"/>
      <c r="CG154" s="106"/>
      <c r="CH154" s="106"/>
      <c r="CI154" s="106"/>
      <c r="CJ154" s="106"/>
      <c r="CK154" s="106"/>
      <c r="CL154" s="106"/>
      <c r="CM154" s="106"/>
      <c r="CN154" s="106"/>
      <c r="CO154" s="106"/>
      <c r="CP154" s="106"/>
      <c r="CQ154" s="106"/>
      <c r="CR154" s="106"/>
      <c r="CS154" s="106"/>
      <c r="CT154" s="106"/>
      <c r="CU154" s="106"/>
      <c r="CV154" s="106"/>
      <c r="CW154" s="106"/>
      <c r="CX154" s="106"/>
      <c r="CY154" s="106"/>
      <c r="CZ154" s="106"/>
      <c r="DA154" s="106"/>
      <c r="DB154" s="106"/>
      <c r="DC154" s="106"/>
      <c r="DD154" s="106"/>
      <c r="DE154" s="106"/>
      <c r="DF154" s="106"/>
      <c r="DG154" s="106"/>
      <c r="DH154" s="106"/>
      <c r="DI154" s="106"/>
      <c r="DJ154" s="106"/>
      <c r="DK154" s="106"/>
      <c r="DL154" s="106"/>
      <c r="DM154" s="106"/>
      <c r="DN154" s="106"/>
      <c r="DO154" s="106"/>
      <c r="DP154" s="106"/>
      <c r="DQ154" s="106"/>
      <c r="DR154" s="106"/>
      <c r="DS154" s="106"/>
      <c r="DT154" s="106"/>
      <c r="DU154" s="106"/>
      <c r="DV154" s="106"/>
      <c r="DW154" s="106"/>
      <c r="DX154" s="106"/>
      <c r="DY154" s="106"/>
      <c r="DZ154" s="106"/>
      <c r="EA154" s="106"/>
      <c r="EB154" s="106"/>
      <c r="EC154" s="106"/>
      <c r="ED154" s="106"/>
      <c r="EE154" s="106"/>
      <c r="EF154" s="106"/>
      <c r="EG154" s="106"/>
      <c r="EH154" s="106"/>
      <c r="EI154" s="106"/>
      <c r="EJ154" s="106"/>
      <c r="EK154" s="106"/>
      <c r="EL154" s="106"/>
      <c r="EM154" s="106"/>
      <c r="EN154" s="106"/>
      <c r="EO154" s="106"/>
      <c r="EP154" s="106"/>
      <c r="EQ154" s="106"/>
      <c r="ER154" s="106"/>
      <c r="ES154" s="106"/>
      <c r="ET154" s="106"/>
      <c r="EU154" s="106"/>
      <c r="EV154" s="106"/>
      <c r="EW154" s="106"/>
      <c r="EX154" s="106"/>
      <c r="EY154" s="106"/>
      <c r="EZ154" s="106"/>
      <c r="FA154" s="106"/>
      <c r="FB154" s="106"/>
      <c r="FC154" s="106"/>
      <c r="FD154" s="106"/>
      <c r="FE154" s="106"/>
      <c r="FF154" s="106"/>
      <c r="FG154" s="106"/>
      <c r="FH154" s="106"/>
      <c r="FI154" s="106"/>
      <c r="FJ154" s="106"/>
      <c r="FK154" s="106"/>
      <c r="FL154" s="106"/>
      <c r="FM154" s="106"/>
      <c r="FN154" s="106"/>
      <c r="FO154" s="106"/>
      <c r="FP154" s="106"/>
      <c r="FQ154" s="106"/>
      <c r="FR154" s="106"/>
      <c r="FS154" s="106"/>
      <c r="FT154" s="106"/>
      <c r="FU154" s="106"/>
      <c r="FV154" s="106"/>
      <c r="FW154" s="106"/>
      <c r="FX154" s="106"/>
      <c r="FY154" s="106"/>
      <c r="FZ154" s="106"/>
      <c r="GA154" s="106"/>
      <c r="GB154" s="106"/>
      <c r="GC154" s="106"/>
      <c r="GD154" s="106"/>
      <c r="GE154" s="106"/>
      <c r="GF154" s="106"/>
      <c r="GG154" s="106"/>
      <c r="GH154" s="106"/>
      <c r="GI154" s="106"/>
      <c r="GJ154" s="106"/>
      <c r="GK154" s="106"/>
      <c r="GL154" s="106"/>
      <c r="GM154" s="106"/>
      <c r="GN154" s="106"/>
      <c r="GO154" s="106"/>
      <c r="GP154" s="106"/>
    </row>
    <row r="155" spans="2:198" x14ac:dyDescent="0.2">
      <c r="B155" s="106"/>
      <c r="C155" s="106"/>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6"/>
      <c r="Z155" s="106"/>
      <c r="AA155" s="106"/>
      <c r="AB155" s="106"/>
      <c r="AC155" s="106"/>
      <c r="AD155" s="106"/>
      <c r="AE155" s="106"/>
      <c r="AF155" s="106"/>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6"/>
      <c r="BX155" s="106"/>
      <c r="BY155" s="106"/>
      <c r="BZ155" s="106"/>
      <c r="CA155" s="106"/>
      <c r="CB155" s="106"/>
      <c r="CC155" s="106"/>
      <c r="CD155" s="106"/>
      <c r="CE155" s="106"/>
      <c r="CF155" s="106"/>
      <c r="CG155" s="106"/>
      <c r="CH155" s="106"/>
      <c r="CI155" s="106"/>
      <c r="CJ155" s="106"/>
      <c r="CK155" s="106"/>
      <c r="CL155" s="106"/>
      <c r="CM155" s="106"/>
      <c r="CN155" s="106"/>
      <c r="CO155" s="106"/>
      <c r="CP155" s="106"/>
      <c r="CQ155" s="106"/>
      <c r="CR155" s="106"/>
      <c r="CS155" s="106"/>
      <c r="CT155" s="106"/>
      <c r="CU155" s="106"/>
      <c r="CV155" s="106"/>
      <c r="CW155" s="106"/>
      <c r="CX155" s="106"/>
      <c r="CY155" s="106"/>
      <c r="CZ155" s="106"/>
      <c r="DA155" s="106"/>
      <c r="DB155" s="106"/>
      <c r="DC155" s="106"/>
      <c r="DD155" s="106"/>
      <c r="DE155" s="106"/>
      <c r="DF155" s="106"/>
      <c r="DG155" s="106"/>
      <c r="DH155" s="106"/>
      <c r="DI155" s="106"/>
      <c r="DJ155" s="106"/>
      <c r="DK155" s="106"/>
      <c r="DL155" s="106"/>
      <c r="DM155" s="106"/>
      <c r="DN155" s="106"/>
      <c r="DO155" s="106"/>
      <c r="DP155" s="106"/>
      <c r="DQ155" s="106"/>
      <c r="DR155" s="106"/>
      <c r="DS155" s="106"/>
      <c r="DT155" s="106"/>
      <c r="DU155" s="106"/>
      <c r="DV155" s="106"/>
      <c r="DW155" s="106"/>
      <c r="DX155" s="106"/>
      <c r="DY155" s="106"/>
      <c r="DZ155" s="106"/>
      <c r="EA155" s="106"/>
      <c r="EB155" s="106"/>
      <c r="EC155" s="106"/>
      <c r="ED155" s="106"/>
      <c r="EE155" s="106"/>
      <c r="EF155" s="106"/>
      <c r="EG155" s="106"/>
      <c r="EH155" s="106"/>
      <c r="EI155" s="106"/>
      <c r="EJ155" s="106"/>
      <c r="EK155" s="106"/>
      <c r="EL155" s="106"/>
      <c r="EM155" s="106"/>
      <c r="EN155" s="106"/>
      <c r="EO155" s="106"/>
      <c r="EP155" s="106"/>
      <c r="EQ155" s="106"/>
      <c r="ER155" s="106"/>
      <c r="ES155" s="106"/>
      <c r="ET155" s="106"/>
      <c r="EU155" s="106"/>
      <c r="EV155" s="106"/>
      <c r="EW155" s="106"/>
      <c r="EX155" s="106"/>
      <c r="EY155" s="106"/>
      <c r="EZ155" s="106"/>
      <c r="FA155" s="106"/>
      <c r="FB155" s="106"/>
      <c r="FC155" s="106"/>
      <c r="FD155" s="106"/>
      <c r="FE155" s="106"/>
      <c r="FF155" s="106"/>
      <c r="FG155" s="106"/>
      <c r="FH155" s="106"/>
      <c r="FI155" s="106"/>
      <c r="FJ155" s="106"/>
      <c r="FK155" s="106"/>
      <c r="FL155" s="106"/>
      <c r="FM155" s="106"/>
      <c r="FN155" s="106"/>
      <c r="FO155" s="106"/>
      <c r="FP155" s="106"/>
      <c r="FQ155" s="106"/>
      <c r="FR155" s="106"/>
      <c r="FS155" s="106"/>
      <c r="FT155" s="106"/>
      <c r="FU155" s="106"/>
      <c r="FV155" s="106"/>
      <c r="FW155" s="106"/>
      <c r="FX155" s="106"/>
      <c r="FY155" s="106"/>
      <c r="FZ155" s="106"/>
      <c r="GA155" s="106"/>
      <c r="GB155" s="106"/>
      <c r="GC155" s="106"/>
      <c r="GD155" s="106"/>
      <c r="GE155" s="106"/>
      <c r="GF155" s="106"/>
      <c r="GG155" s="106"/>
      <c r="GH155" s="106"/>
      <c r="GI155" s="106"/>
      <c r="GJ155" s="106"/>
      <c r="GK155" s="106"/>
      <c r="GL155" s="106"/>
      <c r="GM155" s="106"/>
      <c r="GN155" s="106"/>
      <c r="GO155" s="106"/>
      <c r="GP155" s="106"/>
    </row>
    <row r="156" spans="2:198" x14ac:dyDescent="0.2">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6"/>
      <c r="AF156" s="106"/>
      <c r="AG156" s="106"/>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6"/>
      <c r="BJ156" s="106"/>
      <c r="BK156" s="106"/>
      <c r="BL156" s="106"/>
      <c r="BM156" s="106"/>
      <c r="BN156" s="106"/>
      <c r="BO156" s="106"/>
      <c r="BP156" s="106"/>
      <c r="BQ156" s="106"/>
      <c r="BR156" s="106"/>
      <c r="BS156" s="106"/>
      <c r="BT156" s="106"/>
      <c r="BU156" s="106"/>
      <c r="BV156" s="106"/>
      <c r="BW156" s="106"/>
      <c r="BX156" s="106"/>
      <c r="BY156" s="106"/>
      <c r="BZ156" s="106"/>
      <c r="CA156" s="106"/>
      <c r="CB156" s="106"/>
      <c r="CC156" s="106"/>
      <c r="CD156" s="106"/>
      <c r="CE156" s="106"/>
      <c r="CF156" s="106"/>
      <c r="CG156" s="106"/>
      <c r="CH156" s="106"/>
      <c r="CI156" s="106"/>
      <c r="CJ156" s="106"/>
      <c r="CK156" s="106"/>
      <c r="CL156" s="106"/>
      <c r="CM156" s="106"/>
      <c r="CN156" s="106"/>
      <c r="CO156" s="106"/>
      <c r="CP156" s="106"/>
      <c r="CQ156" s="106"/>
      <c r="CR156" s="106"/>
      <c r="CS156" s="106"/>
      <c r="CT156" s="106"/>
      <c r="CU156" s="106"/>
      <c r="CV156" s="106"/>
      <c r="CW156" s="106"/>
      <c r="CX156" s="106"/>
      <c r="CY156" s="106"/>
      <c r="CZ156" s="106"/>
      <c r="DA156" s="106"/>
      <c r="DB156" s="106"/>
      <c r="DC156" s="106"/>
      <c r="DD156" s="106"/>
      <c r="DE156" s="106"/>
      <c r="DF156" s="106"/>
      <c r="DG156" s="106"/>
      <c r="DH156" s="106"/>
      <c r="DI156" s="106"/>
      <c r="DJ156" s="106"/>
      <c r="DK156" s="106"/>
      <c r="DL156" s="106"/>
      <c r="DM156" s="106"/>
      <c r="DN156" s="106"/>
      <c r="DO156" s="106"/>
      <c r="DP156" s="106"/>
      <c r="DQ156" s="106"/>
      <c r="DR156" s="106"/>
      <c r="DS156" s="106"/>
      <c r="DT156" s="106"/>
      <c r="DU156" s="106"/>
      <c r="DV156" s="106"/>
      <c r="DW156" s="106"/>
      <c r="DX156" s="106"/>
      <c r="DY156" s="106"/>
      <c r="DZ156" s="106"/>
      <c r="EA156" s="106"/>
      <c r="EB156" s="106"/>
      <c r="EC156" s="106"/>
      <c r="ED156" s="106"/>
      <c r="EE156" s="106"/>
      <c r="EF156" s="106"/>
      <c r="EG156" s="106"/>
      <c r="EH156" s="106"/>
      <c r="EI156" s="106"/>
      <c r="EJ156" s="106"/>
      <c r="EK156" s="106"/>
      <c r="EL156" s="106"/>
      <c r="EM156" s="106"/>
      <c r="EN156" s="106"/>
      <c r="EO156" s="106"/>
      <c r="EP156" s="106"/>
      <c r="EQ156" s="106"/>
      <c r="ER156" s="106"/>
      <c r="ES156" s="106"/>
      <c r="ET156" s="106"/>
      <c r="EU156" s="106"/>
      <c r="EV156" s="106"/>
      <c r="EW156" s="106"/>
      <c r="EX156" s="106"/>
      <c r="EY156" s="106"/>
      <c r="EZ156" s="106"/>
      <c r="FA156" s="106"/>
      <c r="FB156" s="106"/>
      <c r="FC156" s="106"/>
      <c r="FD156" s="106"/>
      <c r="FE156" s="106"/>
      <c r="FF156" s="106"/>
      <c r="FG156" s="106"/>
      <c r="FH156" s="106"/>
      <c r="FI156" s="106"/>
      <c r="FJ156" s="106"/>
      <c r="FK156" s="106"/>
      <c r="FL156" s="106"/>
      <c r="FM156" s="106"/>
      <c r="FN156" s="106"/>
      <c r="FO156" s="106"/>
      <c r="FP156" s="106"/>
      <c r="FQ156" s="106"/>
      <c r="FR156" s="106"/>
      <c r="FS156" s="106"/>
      <c r="FT156" s="106"/>
      <c r="FU156" s="106"/>
      <c r="FV156" s="106"/>
      <c r="FW156" s="106"/>
      <c r="FX156" s="106"/>
      <c r="FY156" s="106"/>
      <c r="FZ156" s="106"/>
      <c r="GA156" s="106"/>
      <c r="GB156" s="106"/>
      <c r="GC156" s="106"/>
      <c r="GD156" s="106"/>
      <c r="GE156" s="106"/>
      <c r="GF156" s="106"/>
      <c r="GG156" s="106"/>
      <c r="GH156" s="106"/>
      <c r="GI156" s="106"/>
      <c r="GJ156" s="106"/>
      <c r="GK156" s="106"/>
      <c r="GL156" s="106"/>
      <c r="GM156" s="106"/>
      <c r="GN156" s="106"/>
      <c r="GO156" s="106"/>
      <c r="GP156" s="106"/>
    </row>
    <row r="157" spans="2:198" x14ac:dyDescent="0.2">
      <c r="B157" s="106"/>
      <c r="C157" s="106"/>
      <c r="D157" s="106"/>
      <c r="E157" s="106"/>
      <c r="F157" s="106"/>
      <c r="G157" s="106"/>
      <c r="H157" s="106"/>
      <c r="I157" s="106"/>
      <c r="J157" s="106"/>
      <c r="K157" s="106"/>
      <c r="L157" s="106"/>
      <c r="M157" s="106"/>
      <c r="N157" s="106"/>
      <c r="O157" s="106"/>
      <c r="P157" s="106"/>
      <c r="Q157" s="106"/>
      <c r="R157" s="106"/>
      <c r="S157" s="106"/>
      <c r="T157" s="106"/>
      <c r="U157" s="106"/>
      <c r="V157" s="106"/>
      <c r="W157" s="106"/>
      <c r="X157" s="106"/>
      <c r="Y157" s="106"/>
      <c r="Z157" s="106"/>
      <c r="AA157" s="106"/>
      <c r="AB157" s="106"/>
      <c r="AC157" s="106"/>
      <c r="AD157" s="106"/>
      <c r="AE157" s="106"/>
      <c r="AF157" s="106"/>
      <c r="AG157" s="106"/>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6"/>
      <c r="BJ157" s="106"/>
      <c r="BK157" s="106"/>
      <c r="BL157" s="106"/>
      <c r="BM157" s="106"/>
      <c r="BN157" s="106"/>
      <c r="BO157" s="106"/>
      <c r="BP157" s="106"/>
      <c r="BQ157" s="106"/>
      <c r="BR157" s="106"/>
      <c r="BS157" s="106"/>
      <c r="BT157" s="106"/>
      <c r="BU157" s="106"/>
      <c r="BV157" s="106"/>
      <c r="BW157" s="106"/>
      <c r="BX157" s="106"/>
      <c r="BY157" s="106"/>
      <c r="BZ157" s="106"/>
      <c r="CA157" s="106"/>
      <c r="CB157" s="106"/>
      <c r="CC157" s="106"/>
      <c r="CD157" s="106"/>
      <c r="CE157" s="106"/>
      <c r="CF157" s="106"/>
      <c r="CG157" s="106"/>
      <c r="CH157" s="106"/>
      <c r="CI157" s="106"/>
      <c r="CJ157" s="106"/>
      <c r="CK157" s="106"/>
      <c r="CL157" s="106"/>
      <c r="CM157" s="106"/>
      <c r="CN157" s="106"/>
      <c r="CO157" s="106"/>
      <c r="CP157" s="106"/>
      <c r="CQ157" s="106"/>
      <c r="CR157" s="106"/>
      <c r="CS157" s="106"/>
      <c r="CT157" s="106"/>
      <c r="CU157" s="106"/>
      <c r="CV157" s="106"/>
      <c r="CW157" s="106"/>
      <c r="CX157" s="106"/>
      <c r="CY157" s="106"/>
      <c r="CZ157" s="106"/>
      <c r="DA157" s="106"/>
      <c r="DB157" s="106"/>
      <c r="DC157" s="106"/>
      <c r="DD157" s="106"/>
      <c r="DE157" s="106"/>
      <c r="DF157" s="106"/>
      <c r="DG157" s="106"/>
      <c r="DH157" s="106"/>
      <c r="DI157" s="106"/>
      <c r="DJ157" s="106"/>
      <c r="DK157" s="106"/>
      <c r="DL157" s="106"/>
      <c r="DM157" s="106"/>
      <c r="DN157" s="106"/>
      <c r="DO157" s="106"/>
      <c r="DP157" s="106"/>
      <c r="DQ157" s="106"/>
      <c r="DR157" s="106"/>
      <c r="DS157" s="106"/>
      <c r="DT157" s="106"/>
      <c r="DU157" s="106"/>
      <c r="DV157" s="106"/>
      <c r="DW157" s="106"/>
      <c r="DX157" s="106"/>
      <c r="DY157" s="106"/>
      <c r="DZ157" s="106"/>
      <c r="EA157" s="106"/>
      <c r="EB157" s="106"/>
      <c r="EC157" s="106"/>
      <c r="ED157" s="106"/>
      <c r="EE157" s="106"/>
      <c r="EF157" s="106"/>
      <c r="EG157" s="106"/>
      <c r="EH157" s="106"/>
      <c r="EI157" s="106"/>
      <c r="EJ157" s="106"/>
      <c r="EK157" s="106"/>
      <c r="EL157" s="106"/>
      <c r="EM157" s="106"/>
      <c r="EN157" s="106"/>
      <c r="EO157" s="106"/>
      <c r="EP157" s="106"/>
      <c r="EQ157" s="106"/>
      <c r="ER157" s="106"/>
      <c r="ES157" s="106"/>
      <c r="ET157" s="106"/>
      <c r="EU157" s="106"/>
      <c r="EV157" s="106"/>
      <c r="EW157" s="106"/>
      <c r="EX157" s="106"/>
      <c r="EY157" s="106"/>
      <c r="EZ157" s="106"/>
      <c r="FA157" s="106"/>
      <c r="FB157" s="106"/>
      <c r="FC157" s="106"/>
      <c r="FD157" s="106"/>
      <c r="FE157" s="106"/>
      <c r="FF157" s="106"/>
      <c r="FG157" s="106"/>
      <c r="FH157" s="106"/>
      <c r="FI157" s="106"/>
      <c r="FJ157" s="106"/>
      <c r="FK157" s="106"/>
      <c r="FL157" s="106"/>
      <c r="FM157" s="106"/>
      <c r="FN157" s="106"/>
      <c r="FO157" s="106"/>
      <c r="FP157" s="106"/>
      <c r="FQ157" s="106"/>
      <c r="FR157" s="106"/>
      <c r="FS157" s="106"/>
      <c r="FT157" s="106"/>
      <c r="FU157" s="106"/>
      <c r="FV157" s="106"/>
      <c r="FW157" s="106"/>
      <c r="FX157" s="106"/>
      <c r="FY157" s="106"/>
      <c r="FZ157" s="106"/>
      <c r="GA157" s="106"/>
      <c r="GB157" s="106"/>
      <c r="GC157" s="106"/>
      <c r="GD157" s="106"/>
      <c r="GE157" s="106"/>
      <c r="GF157" s="106"/>
      <c r="GG157" s="106"/>
      <c r="GH157" s="106"/>
      <c r="GI157" s="106"/>
      <c r="GJ157" s="106"/>
      <c r="GK157" s="106"/>
      <c r="GL157" s="106"/>
      <c r="GM157" s="106"/>
      <c r="GN157" s="106"/>
      <c r="GO157" s="106"/>
      <c r="GP157" s="106"/>
    </row>
    <row r="158" spans="2:198" x14ac:dyDescent="0.2">
      <c r="B158" s="106"/>
      <c r="C158" s="106"/>
      <c r="D158" s="106"/>
      <c r="E158" s="106"/>
      <c r="F158" s="106"/>
      <c r="G158" s="106"/>
      <c r="H158" s="106"/>
      <c r="I158" s="106"/>
      <c r="J158" s="106"/>
      <c r="K158" s="106"/>
      <c r="L158" s="106"/>
      <c r="M158" s="106"/>
      <c r="N158" s="106"/>
      <c r="O158" s="106"/>
      <c r="P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6"/>
      <c r="BJ158" s="106"/>
      <c r="BK158" s="106"/>
      <c r="BL158" s="106"/>
      <c r="BM158" s="106"/>
      <c r="BN158" s="106"/>
      <c r="BO158" s="106"/>
      <c r="BP158" s="106"/>
      <c r="BQ158" s="106"/>
      <c r="BR158" s="106"/>
      <c r="BS158" s="106"/>
      <c r="BT158" s="106"/>
      <c r="BU158" s="106"/>
      <c r="BV158" s="106"/>
      <c r="BW158" s="106"/>
      <c r="BX158" s="106"/>
      <c r="BY158" s="106"/>
      <c r="BZ158" s="106"/>
      <c r="CA158" s="106"/>
      <c r="CB158" s="106"/>
      <c r="CC158" s="106"/>
      <c r="CD158" s="106"/>
      <c r="CE158" s="106"/>
      <c r="CF158" s="106"/>
      <c r="CG158" s="106"/>
      <c r="CH158" s="106"/>
      <c r="CI158" s="106"/>
      <c r="CJ158" s="106"/>
      <c r="CK158" s="106"/>
      <c r="CL158" s="106"/>
      <c r="CM158" s="106"/>
      <c r="CN158" s="106"/>
      <c r="CO158" s="106"/>
      <c r="CP158" s="106"/>
      <c r="CQ158" s="106"/>
      <c r="CR158" s="106"/>
      <c r="CS158" s="106"/>
      <c r="CT158" s="106"/>
      <c r="CU158" s="106"/>
      <c r="CV158" s="106"/>
      <c r="CW158" s="106"/>
      <c r="CX158" s="106"/>
      <c r="CY158" s="106"/>
      <c r="CZ158" s="106"/>
      <c r="DA158" s="106"/>
      <c r="DB158" s="106"/>
      <c r="DC158" s="106"/>
      <c r="DD158" s="106"/>
      <c r="DE158" s="106"/>
      <c r="DF158" s="106"/>
      <c r="DG158" s="106"/>
      <c r="DH158" s="106"/>
      <c r="DI158" s="106"/>
      <c r="DJ158" s="106"/>
      <c r="DK158" s="106"/>
      <c r="DL158" s="106"/>
      <c r="DM158" s="106"/>
      <c r="DN158" s="106"/>
      <c r="DO158" s="106"/>
      <c r="DP158" s="106"/>
      <c r="DQ158" s="106"/>
      <c r="DR158" s="106"/>
      <c r="DS158" s="106"/>
      <c r="DT158" s="106"/>
      <c r="DU158" s="106"/>
      <c r="DV158" s="106"/>
      <c r="DW158" s="106"/>
      <c r="DX158" s="106"/>
      <c r="DY158" s="106"/>
      <c r="DZ158" s="106"/>
      <c r="EA158" s="106"/>
      <c r="EB158" s="106"/>
      <c r="EC158" s="106"/>
      <c r="ED158" s="106"/>
      <c r="EE158" s="106"/>
      <c r="EF158" s="106"/>
      <c r="EG158" s="106"/>
      <c r="EH158" s="106"/>
      <c r="EI158" s="106"/>
      <c r="EJ158" s="106"/>
      <c r="EK158" s="106"/>
      <c r="EL158" s="106"/>
      <c r="EM158" s="106"/>
      <c r="EN158" s="106"/>
      <c r="EO158" s="106"/>
      <c r="EP158" s="106"/>
      <c r="EQ158" s="106"/>
      <c r="ER158" s="106"/>
      <c r="ES158" s="106"/>
      <c r="ET158" s="106"/>
      <c r="EU158" s="106"/>
      <c r="EV158" s="106"/>
      <c r="EW158" s="106"/>
      <c r="EX158" s="106"/>
      <c r="EY158" s="106"/>
      <c r="EZ158" s="106"/>
      <c r="FA158" s="106"/>
      <c r="FB158" s="106"/>
      <c r="FC158" s="106"/>
      <c r="FD158" s="106"/>
      <c r="FE158" s="106"/>
      <c r="FF158" s="106"/>
      <c r="FG158" s="106"/>
      <c r="FH158" s="106"/>
      <c r="FI158" s="106"/>
      <c r="FJ158" s="106"/>
      <c r="FK158" s="106"/>
      <c r="FL158" s="106"/>
      <c r="FM158" s="106"/>
      <c r="FN158" s="106"/>
      <c r="FO158" s="106"/>
      <c r="FP158" s="106"/>
      <c r="FQ158" s="106"/>
      <c r="FR158" s="106"/>
      <c r="FS158" s="106"/>
      <c r="FT158" s="106"/>
      <c r="FU158" s="106"/>
      <c r="FV158" s="106"/>
      <c r="FW158" s="106"/>
      <c r="FX158" s="106"/>
      <c r="FY158" s="106"/>
      <c r="FZ158" s="106"/>
      <c r="GA158" s="106"/>
      <c r="GB158" s="106"/>
      <c r="GC158" s="106"/>
      <c r="GD158" s="106"/>
      <c r="GE158" s="106"/>
      <c r="GF158" s="106"/>
      <c r="GG158" s="106"/>
      <c r="GH158" s="106"/>
      <c r="GI158" s="106"/>
      <c r="GJ158" s="106"/>
      <c r="GK158" s="106"/>
      <c r="GL158" s="106"/>
      <c r="GM158" s="106"/>
      <c r="GN158" s="106"/>
      <c r="GO158" s="106"/>
      <c r="GP158" s="106"/>
    </row>
    <row r="159" spans="2:198" x14ac:dyDescent="0.2">
      <c r="B159" s="106"/>
      <c r="C159" s="106"/>
      <c r="D159" s="106"/>
      <c r="E159" s="106"/>
      <c r="F159" s="106"/>
      <c r="G159" s="106"/>
      <c r="H159" s="106"/>
      <c r="I159" s="106"/>
      <c r="J159" s="106"/>
      <c r="K159" s="106"/>
      <c r="L159" s="106"/>
      <c r="M159" s="106"/>
      <c r="N159" s="106"/>
      <c r="O159" s="106"/>
      <c r="P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6"/>
      <c r="BJ159" s="106"/>
      <c r="BK159" s="106"/>
      <c r="BL159" s="106"/>
      <c r="BM159" s="106"/>
      <c r="BN159" s="106"/>
      <c r="BO159" s="106"/>
      <c r="BP159" s="106"/>
      <c r="BQ159" s="106"/>
      <c r="BR159" s="106"/>
      <c r="BS159" s="106"/>
      <c r="BT159" s="106"/>
      <c r="BU159" s="106"/>
      <c r="BV159" s="106"/>
      <c r="BW159" s="106"/>
      <c r="BX159" s="106"/>
      <c r="BY159" s="106"/>
      <c r="BZ159" s="106"/>
      <c r="CA159" s="106"/>
      <c r="CB159" s="106"/>
      <c r="CC159" s="106"/>
      <c r="CD159" s="106"/>
      <c r="CE159" s="106"/>
      <c r="CF159" s="106"/>
      <c r="CG159" s="106"/>
      <c r="CH159" s="106"/>
      <c r="CI159" s="106"/>
      <c r="CJ159" s="106"/>
      <c r="CK159" s="106"/>
      <c r="CL159" s="106"/>
      <c r="CM159" s="106"/>
      <c r="CN159" s="106"/>
      <c r="CO159" s="106"/>
      <c r="CP159" s="106"/>
      <c r="CQ159" s="106"/>
      <c r="CR159" s="106"/>
      <c r="CS159" s="106"/>
      <c r="CT159" s="106"/>
      <c r="CU159" s="106"/>
      <c r="CV159" s="106"/>
      <c r="CW159" s="106"/>
      <c r="CX159" s="106"/>
      <c r="CY159" s="106"/>
      <c r="CZ159" s="106"/>
      <c r="DA159" s="106"/>
      <c r="DB159" s="106"/>
      <c r="DC159" s="106"/>
      <c r="DD159" s="106"/>
      <c r="DE159" s="106"/>
      <c r="DF159" s="106"/>
      <c r="DG159" s="106"/>
      <c r="DH159" s="106"/>
      <c r="DI159" s="106"/>
      <c r="DJ159" s="106"/>
      <c r="DK159" s="106"/>
      <c r="DL159" s="106"/>
      <c r="DM159" s="106"/>
      <c r="DN159" s="106"/>
      <c r="DO159" s="106"/>
      <c r="DP159" s="106"/>
      <c r="DQ159" s="106"/>
      <c r="DR159" s="106"/>
      <c r="DS159" s="106"/>
      <c r="DT159" s="106"/>
      <c r="DU159" s="106"/>
      <c r="DV159" s="106"/>
      <c r="DW159" s="106"/>
      <c r="DX159" s="106"/>
      <c r="DY159" s="106"/>
      <c r="DZ159" s="106"/>
      <c r="EA159" s="106"/>
      <c r="EB159" s="106"/>
      <c r="EC159" s="106"/>
      <c r="ED159" s="106"/>
      <c r="EE159" s="106"/>
      <c r="EF159" s="106"/>
      <c r="EG159" s="106"/>
      <c r="EH159" s="106"/>
      <c r="EI159" s="106"/>
      <c r="EJ159" s="106"/>
      <c r="EK159" s="106"/>
      <c r="EL159" s="106"/>
      <c r="EM159" s="106"/>
      <c r="EN159" s="106"/>
      <c r="EO159" s="106"/>
      <c r="EP159" s="106"/>
      <c r="EQ159" s="106"/>
      <c r="ER159" s="106"/>
      <c r="ES159" s="106"/>
      <c r="ET159" s="106"/>
      <c r="EU159" s="106"/>
      <c r="EV159" s="106"/>
      <c r="EW159" s="106"/>
      <c r="EX159" s="106"/>
      <c r="EY159" s="106"/>
      <c r="EZ159" s="106"/>
      <c r="FA159" s="106"/>
      <c r="FB159" s="106"/>
      <c r="FC159" s="106"/>
      <c r="FD159" s="106"/>
      <c r="FE159" s="106"/>
      <c r="FF159" s="106"/>
      <c r="FG159" s="106"/>
      <c r="FH159" s="106"/>
      <c r="FI159" s="106"/>
      <c r="FJ159" s="106"/>
      <c r="FK159" s="106"/>
      <c r="FL159" s="106"/>
      <c r="FM159" s="106"/>
      <c r="FN159" s="106"/>
      <c r="FO159" s="106"/>
      <c r="FP159" s="106"/>
      <c r="FQ159" s="106"/>
      <c r="FR159" s="106"/>
      <c r="FS159" s="106"/>
      <c r="FT159" s="106"/>
      <c r="FU159" s="106"/>
      <c r="FV159" s="106"/>
      <c r="FW159" s="106"/>
      <c r="FX159" s="106"/>
      <c r="FY159" s="106"/>
      <c r="FZ159" s="106"/>
      <c r="GA159" s="106"/>
      <c r="GB159" s="106"/>
      <c r="GC159" s="106"/>
      <c r="GD159" s="106"/>
      <c r="GE159" s="106"/>
      <c r="GF159" s="106"/>
      <c r="GG159" s="106"/>
      <c r="GH159" s="106"/>
      <c r="GI159" s="106"/>
      <c r="GJ159" s="106"/>
      <c r="GK159" s="106"/>
      <c r="GL159" s="106"/>
      <c r="GM159" s="106"/>
      <c r="GN159" s="106"/>
      <c r="GO159" s="106"/>
      <c r="GP159" s="10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3"/>
  <sheetViews>
    <sheetView topLeftCell="A16" workbookViewId="0">
      <pane xSplit="1" topLeftCell="B1" activePane="topRight" state="frozen"/>
      <selection activeCell="A10" sqref="A10"/>
      <selection pane="topRight" activeCell="A32" sqref="A32:A45"/>
    </sheetView>
  </sheetViews>
  <sheetFormatPr defaultRowHeight="12.75" x14ac:dyDescent="0.2"/>
  <cols>
    <col min="1" max="1" width="43.85546875" style="5" customWidth="1"/>
    <col min="2" max="3" width="9.5703125" customWidth="1"/>
    <col min="4" max="5" width="10.140625" customWidth="1"/>
  </cols>
  <sheetData>
    <row r="1" spans="1:5" ht="24" x14ac:dyDescent="0.2">
      <c r="A1" s="47" t="s">
        <v>50</v>
      </c>
    </row>
    <row r="2" spans="1:5" ht="25.5" customHeight="1" x14ac:dyDescent="0.2">
      <c r="A2" s="132" t="s">
        <v>197</v>
      </c>
    </row>
    <row r="3" spans="1:5" x14ac:dyDescent="0.2">
      <c r="A3" s="132" t="s">
        <v>161</v>
      </c>
    </row>
    <row r="4" spans="1:5" ht="21.75" customHeight="1" x14ac:dyDescent="0.2">
      <c r="A4" s="74" t="s">
        <v>52</v>
      </c>
      <c r="B4" s="73">
        <f>'Stay&amp;Get 4=3 | FIT15'!B4</f>
        <v>45599</v>
      </c>
      <c r="C4" s="73">
        <f>'Stay&amp;Get 4=3 | FIT15'!C4</f>
        <v>45600</v>
      </c>
      <c r="D4" s="73">
        <f>'Stay&amp;Get 4=3 | FIT15'!D4</f>
        <v>45601</v>
      </c>
      <c r="E4" s="73">
        <f>'Stay&amp;Get 4=3 | FIT15'!E4</f>
        <v>45604</v>
      </c>
    </row>
    <row r="5" spans="1:5" ht="21.75" customHeight="1" x14ac:dyDescent="0.2">
      <c r="A5" s="74"/>
      <c r="B5" s="73">
        <f>'Stay&amp;Get 4=3 | FIT15'!B5</f>
        <v>45599</v>
      </c>
      <c r="C5" s="73">
        <f>'Stay&amp;Get 4=3 | FIT15'!C5</f>
        <v>45600</v>
      </c>
      <c r="D5" s="73">
        <f>'Stay&amp;Get 4=3 | FIT15'!D5</f>
        <v>45603</v>
      </c>
      <c r="E5" s="73">
        <f>'Stay&amp;Get 4=3 | FIT15'!E5</f>
        <v>45605</v>
      </c>
    </row>
    <row r="6" spans="1:5" s="11" customFormat="1" x14ac:dyDescent="0.2">
      <c r="A6" s="33" t="s">
        <v>53</v>
      </c>
      <c r="B6" s="136"/>
      <c r="C6" s="136"/>
      <c r="D6" s="136"/>
      <c r="E6" s="136"/>
    </row>
    <row r="7" spans="1:5" s="11" customFormat="1" x14ac:dyDescent="0.2">
      <c r="A7" s="42">
        <v>1</v>
      </c>
      <c r="B7" s="84">
        <f>'BAR BB| Open rates'!D6*0.75</f>
        <v>5175</v>
      </c>
      <c r="C7" s="84">
        <f>'BAR BB| Open rates'!E6*0.75</f>
        <v>4875</v>
      </c>
      <c r="D7" s="84">
        <f>'BAR BB| Open rates'!F6*0.75</f>
        <v>4875</v>
      </c>
      <c r="E7" s="84">
        <f>'BAR BB| Open rates'!G6*0.75</f>
        <v>5175</v>
      </c>
    </row>
    <row r="8" spans="1:5" s="11" customFormat="1" x14ac:dyDescent="0.2">
      <c r="A8" s="42">
        <v>2</v>
      </c>
      <c r="B8" s="84">
        <f>'BAR BB| Open rates'!D7*0.75</f>
        <v>6150</v>
      </c>
      <c r="C8" s="84">
        <f>'BAR BB| Open rates'!E7*0.75</f>
        <v>5850</v>
      </c>
      <c r="D8" s="84">
        <f>'BAR BB| Open rates'!F7*0.75</f>
        <v>5850</v>
      </c>
      <c r="E8" s="84">
        <f>'BAR BB| Open rates'!G7*0.75</f>
        <v>6150</v>
      </c>
    </row>
    <row r="9" spans="1:5" s="11" customFormat="1" x14ac:dyDescent="0.2">
      <c r="A9" s="33" t="s">
        <v>54</v>
      </c>
      <c r="B9" s="84"/>
      <c r="C9" s="84"/>
      <c r="D9" s="84"/>
      <c r="E9" s="84"/>
    </row>
    <row r="10" spans="1:5" s="11" customFormat="1" x14ac:dyDescent="0.2">
      <c r="A10" s="42">
        <v>1</v>
      </c>
      <c r="B10" s="84">
        <f>'BAR BB| Open rates'!D9*0.75</f>
        <v>6675</v>
      </c>
      <c r="C10" s="84">
        <f>'BAR BB| Open rates'!E9*0.75</f>
        <v>6375</v>
      </c>
      <c r="D10" s="84">
        <f>'BAR BB| Open rates'!F9*0.75</f>
        <v>6375</v>
      </c>
      <c r="E10" s="84">
        <f>'BAR BB| Open rates'!G9*0.75</f>
        <v>6675</v>
      </c>
    </row>
    <row r="11" spans="1:5" s="11" customFormat="1" x14ac:dyDescent="0.2">
      <c r="A11" s="42">
        <v>2</v>
      </c>
      <c r="B11" s="84">
        <f>'BAR BB| Open rates'!D10*0.75</f>
        <v>7650</v>
      </c>
      <c r="C11" s="84">
        <f>'BAR BB| Open rates'!E10*0.75</f>
        <v>7350</v>
      </c>
      <c r="D11" s="84">
        <f>'BAR BB| Open rates'!F10*0.75</f>
        <v>7350</v>
      </c>
      <c r="E11" s="84">
        <f>'BAR BB| Open rates'!G10*0.75</f>
        <v>7650</v>
      </c>
    </row>
    <row r="12" spans="1:5" s="11" customFormat="1" x14ac:dyDescent="0.2">
      <c r="A12" s="33" t="s">
        <v>151</v>
      </c>
      <c r="B12" s="84"/>
      <c r="C12" s="84"/>
      <c r="D12" s="84"/>
      <c r="E12" s="84"/>
    </row>
    <row r="13" spans="1:5" s="11" customFormat="1" x14ac:dyDescent="0.2">
      <c r="A13" s="42">
        <v>1</v>
      </c>
      <c r="B13" s="84">
        <f>'BAR BB| Open rates'!D12*0.75</f>
        <v>7425</v>
      </c>
      <c r="C13" s="84">
        <f>'BAR BB| Open rates'!E12*0.75</f>
        <v>7125</v>
      </c>
      <c r="D13" s="84">
        <f>'BAR BB| Open rates'!F12*0.75</f>
        <v>7125</v>
      </c>
      <c r="E13" s="84">
        <f>'BAR BB| Open rates'!G12*0.75</f>
        <v>7425</v>
      </c>
    </row>
    <row r="14" spans="1:5" s="11" customFormat="1" x14ac:dyDescent="0.2">
      <c r="A14" s="42">
        <v>2</v>
      </c>
      <c r="B14" s="84">
        <f>'BAR BB| Open rates'!D13*0.75</f>
        <v>8400</v>
      </c>
      <c r="C14" s="84">
        <f>'BAR BB| Open rates'!E13*0.75</f>
        <v>8100</v>
      </c>
      <c r="D14" s="84">
        <f>'BAR BB| Open rates'!F13*0.75</f>
        <v>8100</v>
      </c>
      <c r="E14" s="84">
        <f>'BAR BB| Open rates'!G13*0.75</f>
        <v>8400</v>
      </c>
    </row>
    <row r="15" spans="1:5" x14ac:dyDescent="0.2">
      <c r="A15" s="123"/>
    </row>
    <row r="16" spans="1:5" x14ac:dyDescent="0.2">
      <c r="A16" s="223" t="s">
        <v>157</v>
      </c>
    </row>
    <row r="17" spans="1:1" x14ac:dyDescent="0.2">
      <c r="A17" s="223"/>
    </row>
    <row r="18" spans="1:1" s="11" customFormat="1" ht="12.75" customHeight="1" x14ac:dyDescent="0.2"/>
    <row r="19" spans="1:1" x14ac:dyDescent="0.2">
      <c r="A19" s="156" t="s">
        <v>80</v>
      </c>
    </row>
    <row r="20" spans="1:1" ht="24" x14ac:dyDescent="0.2">
      <c r="A20" s="152" t="s">
        <v>304</v>
      </c>
    </row>
    <row r="21" spans="1:1" ht="24" x14ac:dyDescent="0.2">
      <c r="A21" s="152" t="s">
        <v>303</v>
      </c>
    </row>
    <row r="22" spans="1:1" x14ac:dyDescent="0.2">
      <c r="A22" s="106"/>
    </row>
    <row r="23" spans="1:1" x14ac:dyDescent="0.2">
      <c r="A23" s="137" t="s">
        <v>58</v>
      </c>
    </row>
    <row r="24" spans="1:1" s="155" customFormat="1" ht="35.25" customHeight="1" x14ac:dyDescent="0.2">
      <c r="A24" s="138" t="s">
        <v>163</v>
      </c>
    </row>
    <row r="25" spans="1:1" s="155" customFormat="1" ht="35.25" customHeight="1" x14ac:dyDescent="0.2">
      <c r="A25" s="150" t="s">
        <v>188</v>
      </c>
    </row>
    <row r="26" spans="1:1" s="155" customFormat="1" ht="35.25" customHeight="1" x14ac:dyDescent="0.2">
      <c r="A26" s="138" t="s">
        <v>164</v>
      </c>
    </row>
    <row r="27" spans="1:1" s="155" customFormat="1" ht="13.5" customHeight="1" x14ac:dyDescent="0.2">
      <c r="A27" s="138" t="s">
        <v>165</v>
      </c>
    </row>
    <row r="28" spans="1:1" s="155" customFormat="1" ht="35.25" customHeight="1" x14ac:dyDescent="0.2">
      <c r="A28" s="138" t="s">
        <v>162</v>
      </c>
    </row>
    <row r="29" spans="1:1" x14ac:dyDescent="0.2">
      <c r="A29" s="145" t="s">
        <v>102</v>
      </c>
    </row>
    <row r="30" spans="1:1" x14ac:dyDescent="0.2">
      <c r="A30" s="106"/>
    </row>
    <row r="31" spans="1:1" x14ac:dyDescent="0.2">
      <c r="A31" s="139" t="s">
        <v>65</v>
      </c>
    </row>
    <row r="32" spans="1:1" x14ac:dyDescent="0.2">
      <c r="A32" s="224" t="s">
        <v>306</v>
      </c>
    </row>
    <row r="33" spans="1:1" x14ac:dyDescent="0.2">
      <c r="A33" s="225"/>
    </row>
    <row r="34" spans="1:1" x14ac:dyDescent="0.2">
      <c r="A34" s="225"/>
    </row>
    <row r="35" spans="1:1" x14ac:dyDescent="0.2">
      <c r="A35" s="225"/>
    </row>
    <row r="36" spans="1:1" x14ac:dyDescent="0.2">
      <c r="A36" s="225"/>
    </row>
    <row r="37" spans="1:1" x14ac:dyDescent="0.2">
      <c r="A37" s="225"/>
    </row>
    <row r="38" spans="1:1" x14ac:dyDescent="0.2">
      <c r="A38" s="225"/>
    </row>
    <row r="39" spans="1:1" x14ac:dyDescent="0.2">
      <c r="A39" s="225"/>
    </row>
    <row r="40" spans="1:1" x14ac:dyDescent="0.2">
      <c r="A40" s="225"/>
    </row>
    <row r="41" spans="1:1" x14ac:dyDescent="0.2">
      <c r="A41" s="225"/>
    </row>
    <row r="42" spans="1:1" x14ac:dyDescent="0.2">
      <c r="A42" s="225"/>
    </row>
    <row r="43" spans="1:1" x14ac:dyDescent="0.2">
      <c r="A43" s="225"/>
    </row>
    <row r="44" spans="1:1" x14ac:dyDescent="0.2">
      <c r="A44" s="225"/>
    </row>
    <row r="45" spans="1:1" x14ac:dyDescent="0.2">
      <c r="A45" s="225"/>
    </row>
    <row r="46" spans="1:1" ht="21" customHeight="1" x14ac:dyDescent="0.2">
      <c r="A46" s="139"/>
    </row>
    <row r="47" spans="1:1" ht="21" customHeight="1" x14ac:dyDescent="0.2">
      <c r="A47" s="173" t="s">
        <v>195</v>
      </c>
    </row>
    <row r="48" spans="1:1" ht="21" customHeight="1" x14ac:dyDescent="0.2">
      <c r="A48" s="139"/>
    </row>
    <row r="49" spans="1:1" ht="21" customHeight="1" x14ac:dyDescent="0.2">
      <c r="A49" s="173" t="s">
        <v>196</v>
      </c>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6"/>
  <sheetViews>
    <sheetView workbookViewId="0">
      <pane xSplit="1" topLeftCell="B1" activePane="topRight" state="frozen"/>
      <selection activeCell="A10" sqref="A10"/>
      <selection pane="topRight" activeCell="E12" sqref="E12"/>
    </sheetView>
  </sheetViews>
  <sheetFormatPr defaultRowHeight="12.75" x14ac:dyDescent="0.2"/>
  <cols>
    <col min="1" max="1" width="43.85546875" style="5" customWidth="1"/>
    <col min="2" max="2" width="10.42578125" customWidth="1"/>
  </cols>
  <sheetData>
    <row r="1" spans="1:2" ht="24" x14ac:dyDescent="0.2">
      <c r="A1" s="47" t="s">
        <v>50</v>
      </c>
    </row>
    <row r="2" spans="1:2" ht="24" x14ac:dyDescent="0.2">
      <c r="A2" s="135" t="s">
        <v>200</v>
      </c>
    </row>
    <row r="3" spans="1:2" ht="21.75" customHeight="1" x14ac:dyDescent="0.2">
      <c r="A3" s="132" t="s">
        <v>193</v>
      </c>
      <c r="B3" s="73" t="e">
        <f>'BAR BB| Open rates'!#REF!</f>
        <v>#REF!</v>
      </c>
    </row>
    <row r="4" spans="1:2" ht="21.75" customHeight="1" x14ac:dyDescent="0.2">
      <c r="A4" s="74"/>
      <c r="B4" s="73" t="e">
        <f>'BAR BB| Open rates'!#REF!</f>
        <v>#REF!</v>
      </c>
    </row>
    <row r="5" spans="1:2" s="11" customFormat="1" x14ac:dyDescent="0.2">
      <c r="A5" s="33" t="s">
        <v>53</v>
      </c>
      <c r="B5" s="136"/>
    </row>
    <row r="6" spans="1:2" s="11" customFormat="1" x14ac:dyDescent="0.2">
      <c r="A6" s="42">
        <v>1</v>
      </c>
      <c r="B6" s="84" t="e">
        <f>'BAR BB| Open rates'!#REF!*0.9*0.87+25</f>
        <v>#REF!</v>
      </c>
    </row>
    <row r="7" spans="1:2" s="11" customFormat="1" x14ac:dyDescent="0.2">
      <c r="A7" s="42">
        <v>2</v>
      </c>
      <c r="B7" s="84" t="e">
        <f>'BAR BB| Open rates'!#REF!*0.9*0.87+25</f>
        <v>#REF!</v>
      </c>
    </row>
    <row r="8" spans="1:2" s="11" customFormat="1" x14ac:dyDescent="0.2">
      <c r="A8" s="33" t="s">
        <v>54</v>
      </c>
      <c r="B8" s="84"/>
    </row>
    <row r="9" spans="1:2" s="11" customFormat="1" x14ac:dyDescent="0.2">
      <c r="A9" s="42">
        <v>1</v>
      </c>
      <c r="B9" s="84" t="e">
        <f>'BAR BB| Open rates'!#REF!*0.9*0.87+25</f>
        <v>#REF!</v>
      </c>
    </row>
    <row r="10" spans="1:2" s="11" customFormat="1" x14ac:dyDescent="0.2">
      <c r="A10" s="42">
        <v>2</v>
      </c>
      <c r="B10" s="84" t="e">
        <f>'BAR BB| Open rates'!#REF!*0.9*0.87+25</f>
        <v>#REF!</v>
      </c>
    </row>
    <row r="11" spans="1:2" s="11" customFormat="1" x14ac:dyDescent="0.2">
      <c r="A11" s="33" t="s">
        <v>151</v>
      </c>
      <c r="B11" s="84"/>
    </row>
    <row r="12" spans="1:2" s="11" customFormat="1" x14ac:dyDescent="0.2">
      <c r="A12" s="42">
        <v>1</v>
      </c>
      <c r="B12" s="84" t="e">
        <f>'BAR BB| Open rates'!#REF!*0.9*0.87+25</f>
        <v>#REF!</v>
      </c>
    </row>
    <row r="13" spans="1:2" s="11" customFormat="1" x14ac:dyDescent="0.2">
      <c r="A13" s="42">
        <v>2</v>
      </c>
      <c r="B13" s="84" t="e">
        <f>'BAR BB| Open rates'!#REF!*0.9*0.87+25</f>
        <v>#REF!</v>
      </c>
    </row>
    <row r="14" spans="1:2" x14ac:dyDescent="0.2">
      <c r="A14" s="123"/>
    </row>
    <row r="15" spans="1:2" x14ac:dyDescent="0.2">
      <c r="A15" s="223" t="s">
        <v>157</v>
      </c>
    </row>
    <row r="16" spans="1:2" x14ac:dyDescent="0.2">
      <c r="A16" s="223"/>
    </row>
    <row r="17" spans="1:8" x14ac:dyDescent="0.2">
      <c r="A17" s="123"/>
    </row>
    <row r="18" spans="1:8" s="11" customFormat="1" ht="18" customHeight="1" x14ac:dyDescent="0.2">
      <c r="A18" s="257" t="s">
        <v>203</v>
      </c>
      <c r="B18" s="258"/>
      <c r="C18" s="258"/>
      <c r="D18" s="258"/>
      <c r="E18" s="258"/>
      <c r="F18" s="258"/>
      <c r="G18" s="258"/>
      <c r="H18" s="258"/>
    </row>
    <row r="19" spans="1:8" s="11" customFormat="1" ht="22.5" customHeight="1" x14ac:dyDescent="0.2">
      <c r="A19" s="257"/>
      <c r="B19" s="258"/>
      <c r="C19" s="258"/>
      <c r="D19" s="258"/>
      <c r="E19" s="258"/>
      <c r="F19" s="258"/>
      <c r="G19" s="258"/>
      <c r="H19" s="258"/>
    </row>
    <row r="20" spans="1:8" s="11" customFormat="1" ht="21.75" customHeight="1" x14ac:dyDescent="0.2">
      <c r="A20" s="257"/>
      <c r="B20" s="258"/>
      <c r="C20" s="258"/>
      <c r="D20" s="258"/>
      <c r="E20" s="258"/>
      <c r="F20" s="258"/>
      <c r="G20" s="258"/>
      <c r="H20" s="258"/>
    </row>
    <row r="21" spans="1:8" s="11" customFormat="1" ht="12.75" customHeight="1" x14ac:dyDescent="0.2">
      <c r="A21" s="257"/>
      <c r="B21" s="258"/>
      <c r="C21" s="258"/>
      <c r="D21" s="258"/>
      <c r="E21" s="258"/>
      <c r="F21" s="258"/>
      <c r="G21" s="258"/>
      <c r="H21" s="258"/>
    </row>
    <row r="22" spans="1:8" ht="12.75" customHeight="1" x14ac:dyDescent="0.2">
      <c r="A22"/>
    </row>
    <row r="23" spans="1:8" x14ac:dyDescent="0.2">
      <c r="A23" s="135" t="s">
        <v>80</v>
      </c>
    </row>
    <row r="24" spans="1:8" ht="24" x14ac:dyDescent="0.2">
      <c r="A24" s="138" t="s">
        <v>201</v>
      </c>
    </row>
    <row r="25" spans="1:8" ht="24" x14ac:dyDescent="0.2">
      <c r="A25" s="138" t="s">
        <v>202</v>
      </c>
    </row>
    <row r="26" spans="1:8" x14ac:dyDescent="0.2">
      <c r="A26" s="22"/>
    </row>
    <row r="27" spans="1:8" x14ac:dyDescent="0.2">
      <c r="A27" s="137" t="s">
        <v>58</v>
      </c>
    </row>
    <row r="28" spans="1:8" ht="24" x14ac:dyDescent="0.2">
      <c r="A28" s="173" t="s">
        <v>178</v>
      </c>
    </row>
    <row r="29" spans="1:8" s="155" customFormat="1" ht="35.25" customHeight="1" x14ac:dyDescent="0.2">
      <c r="A29" s="138" t="s">
        <v>163</v>
      </c>
      <c r="B29" s="154"/>
      <c r="C29" s="154"/>
      <c r="D29" s="154"/>
      <c r="E29" s="154"/>
      <c r="F29" s="154"/>
      <c r="G29" s="154"/>
      <c r="H29" s="154"/>
    </row>
    <row r="30" spans="1:8" s="155" customFormat="1" ht="35.25" customHeight="1" x14ac:dyDescent="0.2">
      <c r="A30" s="150" t="s">
        <v>188</v>
      </c>
      <c r="B30" s="154"/>
      <c r="C30" s="154"/>
      <c r="D30" s="154"/>
      <c r="E30" s="154"/>
      <c r="F30" s="154"/>
      <c r="G30" s="154"/>
      <c r="H30" s="154"/>
    </row>
    <row r="31" spans="1:8" s="155" customFormat="1" ht="35.25" customHeight="1" x14ac:dyDescent="0.2">
      <c r="A31" s="138" t="s">
        <v>164</v>
      </c>
      <c r="B31" s="154"/>
      <c r="C31" s="154"/>
      <c r="D31" s="154"/>
      <c r="E31" s="154"/>
      <c r="F31" s="154"/>
      <c r="G31" s="154"/>
      <c r="H31" s="154"/>
    </row>
    <row r="32" spans="1:8" s="155" customFormat="1" ht="13.5" customHeight="1" x14ac:dyDescent="0.2">
      <c r="A32" s="138" t="s">
        <v>165</v>
      </c>
      <c r="B32" s="154"/>
      <c r="C32" s="154"/>
      <c r="D32" s="154"/>
      <c r="E32" s="154"/>
      <c r="F32" s="154"/>
      <c r="G32" s="154"/>
      <c r="H32" s="154"/>
    </row>
    <row r="33" spans="1:8" s="155" customFormat="1" ht="35.25" customHeight="1" x14ac:dyDescent="0.2">
      <c r="A33" s="138" t="s">
        <v>162</v>
      </c>
      <c r="B33" s="154"/>
      <c r="C33" s="154"/>
      <c r="D33" s="154"/>
      <c r="E33" s="154"/>
      <c r="F33" s="154"/>
      <c r="G33" s="154"/>
      <c r="H33" s="154"/>
    </row>
    <row r="34" spans="1:8" x14ac:dyDescent="0.2">
      <c r="A34" s="145" t="s">
        <v>102</v>
      </c>
    </row>
    <row r="35" spans="1:8" ht="24" x14ac:dyDescent="0.2">
      <c r="A35" s="145" t="s">
        <v>179</v>
      </c>
    </row>
    <row r="36" spans="1:8" ht="72" customHeight="1" x14ac:dyDescent="0.2">
      <c r="A36" s="174" t="s">
        <v>103</v>
      </c>
    </row>
    <row r="37" spans="1:8" x14ac:dyDescent="0.2">
      <c r="A37" s="146"/>
    </row>
    <row r="38" spans="1:8" ht="36" x14ac:dyDescent="0.2">
      <c r="A38" s="178" t="s">
        <v>180</v>
      </c>
    </row>
    <row r="39" spans="1:8" s="11" customFormat="1" ht="27.75" customHeight="1" x14ac:dyDescent="0.2">
      <c r="A39" s="175" t="s">
        <v>206</v>
      </c>
    </row>
    <row r="40" spans="1:8" x14ac:dyDescent="0.2">
      <c r="A40" s="13"/>
    </row>
    <row r="41" spans="1:8" x14ac:dyDescent="0.2">
      <c r="A41" s="139" t="s">
        <v>65</v>
      </c>
    </row>
    <row r="42" spans="1:8" ht="48" x14ac:dyDescent="0.2">
      <c r="A42" s="144" t="s">
        <v>104</v>
      </c>
    </row>
    <row r="43" spans="1:8" ht="36" x14ac:dyDescent="0.2">
      <c r="A43" s="144" t="s">
        <v>105</v>
      </c>
    </row>
    <row r="44" spans="1:8" x14ac:dyDescent="0.2">
      <c r="A44" s="133"/>
    </row>
    <row r="45" spans="1:8" x14ac:dyDescent="0.2">
      <c r="A45" s="133"/>
    </row>
    <row r="46" spans="1:8" ht="26.25" x14ac:dyDescent="0.2">
      <c r="A46" s="137" t="s">
        <v>204</v>
      </c>
    </row>
    <row r="47" spans="1:8" x14ac:dyDescent="0.2">
      <c r="A47" s="143"/>
    </row>
    <row r="48" spans="1:8" s="11" customFormat="1" ht="24" x14ac:dyDescent="0.2">
      <c r="A48" s="182" t="s">
        <v>220</v>
      </c>
    </row>
    <row r="49" spans="1:1" s="11" customFormat="1" x14ac:dyDescent="0.2">
      <c r="A49" s="176" t="s">
        <v>181</v>
      </c>
    </row>
    <row r="50" spans="1:1" s="11" customFormat="1" ht="12.75" customHeight="1" x14ac:dyDescent="0.2">
      <c r="A50" s="176"/>
    </row>
    <row r="51" spans="1:1" s="11" customFormat="1" x14ac:dyDescent="0.2">
      <c r="A51" s="182" t="s">
        <v>212</v>
      </c>
    </row>
    <row r="52" spans="1:1" s="11" customFormat="1" x14ac:dyDescent="0.2">
      <c r="A52" s="183" t="s">
        <v>183</v>
      </c>
    </row>
    <row r="53" spans="1:1" s="11" customFormat="1" ht="13.5" customHeight="1" x14ac:dyDescent="0.2">
      <c r="A53" s="144"/>
    </row>
    <row r="54" spans="1:1" s="11" customFormat="1" x14ac:dyDescent="0.2">
      <c r="A54" s="182" t="s">
        <v>213</v>
      </c>
    </row>
    <row r="55" spans="1:1" s="11" customFormat="1" x14ac:dyDescent="0.2">
      <c r="A55" s="183" t="s">
        <v>183</v>
      </c>
    </row>
    <row r="56" spans="1:1" s="11" customFormat="1" ht="12.75" customHeight="1" x14ac:dyDescent="0.2">
      <c r="A56" s="144"/>
    </row>
    <row r="57" spans="1:1" s="11" customFormat="1" x14ac:dyDescent="0.2">
      <c r="A57" s="182" t="s">
        <v>214</v>
      </c>
    </row>
    <row r="58" spans="1:1" s="11" customFormat="1" x14ac:dyDescent="0.2">
      <c r="A58" s="176" t="s">
        <v>183</v>
      </c>
    </row>
    <row r="59" spans="1:1" s="11" customFormat="1" x14ac:dyDescent="0.2">
      <c r="A59" s="181"/>
    </row>
    <row r="60" spans="1:1" s="11" customFormat="1" ht="23.25" customHeight="1" x14ac:dyDescent="0.2">
      <c r="A60" s="182" t="s">
        <v>215</v>
      </c>
    </row>
    <row r="61" spans="1:1" s="11" customFormat="1" x14ac:dyDescent="0.2">
      <c r="A61" s="183" t="s">
        <v>183</v>
      </c>
    </row>
    <row r="62" spans="1:1" s="11" customFormat="1" x14ac:dyDescent="0.2">
      <c r="A62" s="176"/>
    </row>
    <row r="63" spans="1:1" ht="24" x14ac:dyDescent="0.2">
      <c r="A63" s="135" t="s">
        <v>205</v>
      </c>
    </row>
    <row r="64" spans="1:1" s="11" customFormat="1" ht="24" x14ac:dyDescent="0.2">
      <c r="A64" s="182" t="s">
        <v>221</v>
      </c>
    </row>
    <row r="65" spans="1:1" s="11" customFormat="1" x14ac:dyDescent="0.2">
      <c r="A65" s="176" t="s">
        <v>182</v>
      </c>
    </row>
    <row r="66" spans="1:1" s="11" customFormat="1" x14ac:dyDescent="0.2">
      <c r="A66" s="144"/>
    </row>
    <row r="67" spans="1:1" s="11" customFormat="1" ht="30" customHeight="1" x14ac:dyDescent="0.2">
      <c r="A67" s="182" t="s">
        <v>216</v>
      </c>
    </row>
    <row r="68" spans="1:1" s="11" customFormat="1" x14ac:dyDescent="0.2">
      <c r="A68" s="176" t="s">
        <v>184</v>
      </c>
    </row>
    <row r="69" spans="1:1" s="11" customFormat="1" x14ac:dyDescent="0.2">
      <c r="A69" s="144"/>
    </row>
    <row r="70" spans="1:1" s="11" customFormat="1" x14ac:dyDescent="0.2">
      <c r="A70" s="182" t="s">
        <v>217</v>
      </c>
    </row>
    <row r="71" spans="1:1" s="11" customFormat="1" x14ac:dyDescent="0.2">
      <c r="A71" s="176" t="s">
        <v>184</v>
      </c>
    </row>
    <row r="72" spans="1:1" s="11" customFormat="1" x14ac:dyDescent="0.2">
      <c r="A72" s="144"/>
    </row>
    <row r="73" spans="1:1" s="11" customFormat="1" x14ac:dyDescent="0.2">
      <c r="A73" s="182" t="s">
        <v>218</v>
      </c>
    </row>
    <row r="74" spans="1:1" s="11" customFormat="1" x14ac:dyDescent="0.2">
      <c r="A74" s="176" t="s">
        <v>184</v>
      </c>
    </row>
    <row r="75" spans="1:1" s="11" customFormat="1" x14ac:dyDescent="0.2">
      <c r="A75" s="144"/>
    </row>
    <row r="76" spans="1:1" s="11" customFormat="1" ht="24" x14ac:dyDescent="0.2">
      <c r="A76" s="182" t="s">
        <v>219</v>
      </c>
    </row>
    <row r="77" spans="1:1" s="11" customFormat="1" x14ac:dyDescent="0.2">
      <c r="A77" s="176" t="s">
        <v>184</v>
      </c>
    </row>
    <row r="78" spans="1:1" x14ac:dyDescent="0.2">
      <c r="A78" s="143"/>
    </row>
    <row r="79" spans="1:1" x14ac:dyDescent="0.2">
      <c r="A79" s="143"/>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sheetData>
  <mergeCells count="2">
    <mergeCell ref="A15:A16"/>
    <mergeCell ref="A18:H21"/>
  </mergeCells>
  <pageMargins left="0.7" right="0.7" top="0.75" bottom="0.75" header="0.3" footer="0.3"/>
  <pageSetup paperSize="9" orientation="portrait" horizontalDpi="4294967295" verticalDpi="4294967295"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7"/>
  <sheetViews>
    <sheetView workbookViewId="0">
      <pane xSplit="1" topLeftCell="B1" activePane="topRight" state="frozen"/>
      <selection activeCell="A10" sqref="A10"/>
      <selection pane="topRight" activeCell="E11" sqref="E11"/>
    </sheetView>
  </sheetViews>
  <sheetFormatPr defaultRowHeight="12.75" x14ac:dyDescent="0.2"/>
  <cols>
    <col min="1" max="1" width="43.85546875" style="5" customWidth="1"/>
    <col min="2" max="2" width="10.85546875" customWidth="1"/>
  </cols>
  <sheetData>
    <row r="1" spans="1:2" ht="24" x14ac:dyDescent="0.2">
      <c r="A1" s="47" t="s">
        <v>50</v>
      </c>
    </row>
    <row r="2" spans="1:2" ht="24" x14ac:dyDescent="0.2">
      <c r="A2" s="135" t="s">
        <v>200</v>
      </c>
    </row>
    <row r="3" spans="1:2" ht="20.25" customHeight="1" x14ac:dyDescent="0.2">
      <c r="A3" s="132" t="s">
        <v>185</v>
      </c>
      <c r="B3" s="73" t="e">
        <f>'BAR BB| Open rates'!#REF!</f>
        <v>#REF!</v>
      </c>
    </row>
    <row r="4" spans="1:2" ht="21.75" customHeight="1" x14ac:dyDescent="0.2">
      <c r="A4" s="74"/>
      <c r="B4" s="73" t="e">
        <f>'BAR BB| Open rates'!#REF!</f>
        <v>#REF!</v>
      </c>
    </row>
    <row r="5" spans="1:2" s="11" customFormat="1" x14ac:dyDescent="0.2">
      <c r="A5" s="33" t="s">
        <v>53</v>
      </c>
      <c r="B5" s="136"/>
    </row>
    <row r="6" spans="1:2" s="11" customFormat="1" x14ac:dyDescent="0.2">
      <c r="A6" s="42">
        <v>1</v>
      </c>
      <c r="B6" s="84" t="e">
        <f>'BAR BB| Open rates'!#REF!*0.9*0.9</f>
        <v>#REF!</v>
      </c>
    </row>
    <row r="7" spans="1:2" s="11" customFormat="1" x14ac:dyDescent="0.2">
      <c r="A7" s="42">
        <v>2</v>
      </c>
      <c r="B7" s="84" t="e">
        <f>'BAR BB| Open rates'!#REF!*0.9*0.9</f>
        <v>#REF!</v>
      </c>
    </row>
    <row r="8" spans="1:2" s="11" customFormat="1" x14ac:dyDescent="0.2">
      <c r="A8" s="33" t="s">
        <v>54</v>
      </c>
      <c r="B8" s="84"/>
    </row>
    <row r="9" spans="1:2" s="11" customFormat="1" x14ac:dyDescent="0.2">
      <c r="A9" s="42">
        <v>1</v>
      </c>
      <c r="B9" s="84" t="e">
        <f>'BAR BB| Open rates'!#REF!*0.9*0.9</f>
        <v>#REF!</v>
      </c>
    </row>
    <row r="10" spans="1:2" s="11" customFormat="1" x14ac:dyDescent="0.2">
      <c r="A10" s="42">
        <v>2</v>
      </c>
      <c r="B10" s="84" t="e">
        <f>'BAR BB| Open rates'!#REF!*0.9*0.9</f>
        <v>#REF!</v>
      </c>
    </row>
    <row r="11" spans="1:2" s="11" customFormat="1" x14ac:dyDescent="0.2">
      <c r="A11" s="33" t="s">
        <v>151</v>
      </c>
      <c r="B11" s="84"/>
    </row>
    <row r="12" spans="1:2" s="11" customFormat="1" x14ac:dyDescent="0.2">
      <c r="A12" s="42">
        <v>1</v>
      </c>
      <c r="B12" s="84" t="e">
        <f>'BAR BB| Open rates'!#REF!*0.9*0.9</f>
        <v>#REF!</v>
      </c>
    </row>
    <row r="13" spans="1:2" s="11" customFormat="1" x14ac:dyDescent="0.2">
      <c r="A13" s="42">
        <v>2</v>
      </c>
      <c r="B13" s="84" t="e">
        <f>'BAR BB| Open rates'!#REF!*0.9*0.9</f>
        <v>#REF!</v>
      </c>
    </row>
    <row r="14" spans="1:2" x14ac:dyDescent="0.2">
      <c r="A14" s="47"/>
    </row>
    <row r="15" spans="1:2" x14ac:dyDescent="0.2">
      <c r="A15" s="223" t="s">
        <v>157</v>
      </c>
    </row>
    <row r="16" spans="1:2" x14ac:dyDescent="0.2">
      <c r="A16" s="223"/>
    </row>
    <row r="17" spans="1:10" x14ac:dyDescent="0.2">
      <c r="A17" s="123"/>
    </row>
    <row r="18" spans="1:10" s="11" customFormat="1" ht="18" customHeight="1" x14ac:dyDescent="0.2">
      <c r="A18" s="257" t="s">
        <v>203</v>
      </c>
      <c r="B18" s="258"/>
      <c r="C18" s="258"/>
      <c r="D18" s="258"/>
      <c r="E18" s="258"/>
      <c r="F18" s="258"/>
      <c r="G18" s="258"/>
    </row>
    <row r="19" spans="1:10" s="11" customFormat="1" ht="22.5" customHeight="1" x14ac:dyDescent="0.2">
      <c r="A19" s="257"/>
      <c r="B19" s="258"/>
      <c r="C19" s="258"/>
      <c r="D19" s="258"/>
      <c r="E19" s="258"/>
      <c r="F19" s="258"/>
      <c r="G19" s="258"/>
    </row>
    <row r="20" spans="1:10" s="11" customFormat="1" ht="21.75" customHeight="1" x14ac:dyDescent="0.2">
      <c r="A20" s="257"/>
      <c r="B20" s="258"/>
      <c r="C20" s="258"/>
      <c r="D20" s="258"/>
      <c r="E20" s="258"/>
      <c r="F20" s="258"/>
      <c r="G20" s="258"/>
    </row>
    <row r="21" spans="1:10" s="11" customFormat="1" ht="12.75" customHeight="1" x14ac:dyDescent="0.2">
      <c r="A21" s="257"/>
      <c r="B21" s="258"/>
      <c r="C21" s="258"/>
      <c r="D21" s="258"/>
      <c r="E21" s="258"/>
      <c r="F21" s="258"/>
      <c r="G21" s="258"/>
    </row>
    <row r="22" spans="1:10" ht="12.75" customHeight="1" x14ac:dyDescent="0.2">
      <c r="A22"/>
    </row>
    <row r="23" spans="1:10" x14ac:dyDescent="0.2">
      <c r="A23" s="135" t="s">
        <v>80</v>
      </c>
    </row>
    <row r="24" spans="1:10" ht="24" x14ac:dyDescent="0.2">
      <c r="A24" s="138" t="s">
        <v>201</v>
      </c>
    </row>
    <row r="25" spans="1:10" ht="24" x14ac:dyDescent="0.2">
      <c r="A25" s="138" t="s">
        <v>202</v>
      </c>
    </row>
    <row r="26" spans="1:10" x14ac:dyDescent="0.2">
      <c r="A26" s="22"/>
    </row>
    <row r="27" spans="1:10" x14ac:dyDescent="0.2">
      <c r="A27" s="137" t="s">
        <v>58</v>
      </c>
    </row>
    <row r="28" spans="1:10" ht="24" x14ac:dyDescent="0.2">
      <c r="A28" s="173" t="s">
        <v>178</v>
      </c>
    </row>
    <row r="29" spans="1:10" s="155" customFormat="1" ht="35.25" customHeight="1" x14ac:dyDescent="0.2">
      <c r="A29" s="138" t="s">
        <v>163</v>
      </c>
      <c r="B29" s="154"/>
      <c r="C29" s="154"/>
      <c r="D29" s="154"/>
      <c r="E29" s="154"/>
      <c r="F29" s="154"/>
      <c r="G29" s="154"/>
      <c r="H29" s="154"/>
      <c r="I29" s="154"/>
      <c r="J29" s="154"/>
    </row>
    <row r="30" spans="1:10" s="155" customFormat="1" ht="35.25" customHeight="1" x14ac:dyDescent="0.2">
      <c r="A30" s="150" t="s">
        <v>188</v>
      </c>
      <c r="B30" s="154"/>
      <c r="C30" s="154"/>
      <c r="D30" s="154"/>
      <c r="E30" s="154"/>
      <c r="F30" s="154"/>
      <c r="G30" s="154"/>
      <c r="H30" s="154"/>
      <c r="I30" s="154"/>
      <c r="J30" s="154"/>
    </row>
    <row r="31" spans="1:10" s="155" customFormat="1" ht="35.25" customHeight="1" x14ac:dyDescent="0.2">
      <c r="A31" s="138" t="s">
        <v>164</v>
      </c>
      <c r="B31" s="154"/>
      <c r="C31" s="154"/>
      <c r="D31" s="154"/>
      <c r="E31" s="154"/>
      <c r="F31" s="154"/>
      <c r="G31" s="154"/>
      <c r="H31" s="154"/>
      <c r="I31" s="154"/>
      <c r="J31" s="154"/>
    </row>
    <row r="32" spans="1:10" s="155" customFormat="1" ht="13.5" customHeight="1" x14ac:dyDescent="0.2">
      <c r="A32" s="138" t="s">
        <v>165</v>
      </c>
      <c r="B32" s="154"/>
      <c r="C32" s="154"/>
      <c r="D32" s="154"/>
      <c r="E32" s="154"/>
      <c r="F32" s="154"/>
      <c r="G32" s="154"/>
      <c r="H32" s="154"/>
      <c r="I32" s="154"/>
      <c r="J32" s="154"/>
    </row>
    <row r="33" spans="1:10" s="155" customFormat="1" ht="35.25" customHeight="1" x14ac:dyDescent="0.2">
      <c r="A33" s="138" t="s">
        <v>162</v>
      </c>
      <c r="B33" s="154"/>
      <c r="C33" s="154"/>
      <c r="D33" s="154"/>
      <c r="E33" s="154"/>
      <c r="F33" s="154"/>
      <c r="G33" s="154"/>
      <c r="H33" s="154"/>
      <c r="I33" s="154"/>
      <c r="J33" s="154"/>
    </row>
    <row r="34" spans="1:10" x14ac:dyDescent="0.2">
      <c r="A34" s="145" t="s">
        <v>102</v>
      </c>
    </row>
    <row r="35" spans="1:10" ht="24" x14ac:dyDescent="0.2">
      <c r="A35" s="145" t="s">
        <v>179</v>
      </c>
    </row>
    <row r="36" spans="1:10" ht="72" customHeight="1" x14ac:dyDescent="0.2">
      <c r="A36" s="174" t="s">
        <v>103</v>
      </c>
    </row>
    <row r="37" spans="1:10" x14ac:dyDescent="0.2">
      <c r="A37" s="146"/>
    </row>
    <row r="38" spans="1:10" ht="36" x14ac:dyDescent="0.2">
      <c r="A38" s="178" t="s">
        <v>180</v>
      </c>
    </row>
    <row r="39" spans="1:10" s="11" customFormat="1" ht="27.75" customHeight="1" x14ac:dyDescent="0.2">
      <c r="A39" s="175" t="s">
        <v>206</v>
      </c>
    </row>
    <row r="40" spans="1:10" x14ac:dyDescent="0.2">
      <c r="A40" s="13"/>
    </row>
    <row r="41" spans="1:10" x14ac:dyDescent="0.2">
      <c r="A41" s="139" t="s">
        <v>65</v>
      </c>
    </row>
    <row r="42" spans="1:10" ht="48" x14ac:dyDescent="0.2">
      <c r="A42" s="144" t="s">
        <v>104</v>
      </c>
    </row>
    <row r="43" spans="1:10" ht="36" x14ac:dyDescent="0.2">
      <c r="A43" s="144" t="s">
        <v>105</v>
      </c>
    </row>
    <row r="44" spans="1:10" x14ac:dyDescent="0.2">
      <c r="A44" s="133"/>
    </row>
    <row r="45" spans="1:10" ht="26.25" x14ac:dyDescent="0.2">
      <c r="A45" s="137" t="s">
        <v>204</v>
      </c>
    </row>
    <row r="46" spans="1:10" x14ac:dyDescent="0.2">
      <c r="A46" s="143"/>
    </row>
    <row r="47" spans="1:10" s="11" customFormat="1" ht="24" x14ac:dyDescent="0.2">
      <c r="A47" s="182" t="s">
        <v>220</v>
      </c>
    </row>
    <row r="48" spans="1:10" s="11" customFormat="1" x14ac:dyDescent="0.2">
      <c r="A48" s="176" t="s">
        <v>181</v>
      </c>
    </row>
    <row r="49" spans="1:1" s="11" customFormat="1" ht="12.75" customHeight="1" x14ac:dyDescent="0.2">
      <c r="A49" s="176"/>
    </row>
    <row r="50" spans="1:1" s="11" customFormat="1" x14ac:dyDescent="0.2">
      <c r="A50" s="182" t="s">
        <v>212</v>
      </c>
    </row>
    <row r="51" spans="1:1" s="11" customFormat="1" x14ac:dyDescent="0.2">
      <c r="A51" s="183" t="s">
        <v>183</v>
      </c>
    </row>
    <row r="52" spans="1:1" s="11" customFormat="1" ht="13.5" customHeight="1" x14ac:dyDescent="0.2">
      <c r="A52" s="144"/>
    </row>
    <row r="53" spans="1:1" s="11" customFormat="1" x14ac:dyDescent="0.2">
      <c r="A53" s="182" t="s">
        <v>213</v>
      </c>
    </row>
    <row r="54" spans="1:1" s="11" customFormat="1" x14ac:dyDescent="0.2">
      <c r="A54" s="183" t="s">
        <v>183</v>
      </c>
    </row>
    <row r="55" spans="1:1" s="11" customFormat="1" ht="12.75" customHeight="1" x14ac:dyDescent="0.2">
      <c r="A55" s="144"/>
    </row>
    <row r="56" spans="1:1" s="11" customFormat="1" x14ac:dyDescent="0.2">
      <c r="A56" s="182" t="s">
        <v>214</v>
      </c>
    </row>
    <row r="57" spans="1:1" s="11" customFormat="1" x14ac:dyDescent="0.2">
      <c r="A57" s="176" t="s">
        <v>183</v>
      </c>
    </row>
    <row r="58" spans="1:1" s="11" customFormat="1" x14ac:dyDescent="0.2">
      <c r="A58" s="181"/>
    </row>
    <row r="59" spans="1:1" s="11" customFormat="1" ht="23.25" customHeight="1" x14ac:dyDescent="0.2">
      <c r="A59" s="182" t="s">
        <v>215</v>
      </c>
    </row>
    <row r="60" spans="1:1" s="11" customFormat="1" x14ac:dyDescent="0.2">
      <c r="A60" s="183" t="s">
        <v>183</v>
      </c>
    </row>
    <row r="61" spans="1:1" s="11" customFormat="1" x14ac:dyDescent="0.2">
      <c r="A61" s="176"/>
    </row>
    <row r="62" spans="1:1" ht="24" x14ac:dyDescent="0.2">
      <c r="A62" s="135" t="s">
        <v>205</v>
      </c>
    </row>
    <row r="63" spans="1:1" s="11" customFormat="1" ht="24" x14ac:dyDescent="0.2">
      <c r="A63" s="182" t="s">
        <v>221</v>
      </c>
    </row>
    <row r="64" spans="1:1" s="11" customFormat="1" x14ac:dyDescent="0.2">
      <c r="A64" s="176" t="s">
        <v>182</v>
      </c>
    </row>
    <row r="65" spans="1:1" s="11" customFormat="1" x14ac:dyDescent="0.2">
      <c r="A65" s="144"/>
    </row>
    <row r="66" spans="1:1" s="11" customFormat="1" ht="30" customHeight="1" x14ac:dyDescent="0.2">
      <c r="A66" s="182" t="s">
        <v>216</v>
      </c>
    </row>
    <row r="67" spans="1:1" s="11" customFormat="1" x14ac:dyDescent="0.2">
      <c r="A67" s="176" t="s">
        <v>184</v>
      </c>
    </row>
    <row r="68" spans="1:1" s="11" customFormat="1" x14ac:dyDescent="0.2">
      <c r="A68" s="144"/>
    </row>
    <row r="69" spans="1:1" s="11" customFormat="1" x14ac:dyDescent="0.2">
      <c r="A69" s="182" t="s">
        <v>217</v>
      </c>
    </row>
    <row r="70" spans="1:1" s="11" customFormat="1" x14ac:dyDescent="0.2">
      <c r="A70" s="176" t="s">
        <v>184</v>
      </c>
    </row>
    <row r="71" spans="1:1" s="11" customFormat="1" x14ac:dyDescent="0.2">
      <c r="A71" s="144"/>
    </row>
    <row r="72" spans="1:1" s="11" customFormat="1" x14ac:dyDescent="0.2">
      <c r="A72" s="182" t="s">
        <v>218</v>
      </c>
    </row>
    <row r="73" spans="1:1" s="11" customFormat="1" x14ac:dyDescent="0.2">
      <c r="A73" s="176" t="s">
        <v>184</v>
      </c>
    </row>
    <row r="74" spans="1:1" s="11" customFormat="1" x14ac:dyDescent="0.2">
      <c r="A74" s="144"/>
    </row>
    <row r="75" spans="1:1" s="11" customFormat="1" ht="24" x14ac:dyDescent="0.2">
      <c r="A75" s="182" t="s">
        <v>219</v>
      </c>
    </row>
    <row r="76" spans="1:1" s="11" customFormat="1" x14ac:dyDescent="0.2">
      <c r="A76" s="176" t="s">
        <v>184</v>
      </c>
    </row>
    <row r="77" spans="1:1" x14ac:dyDescent="0.2">
      <c r="A77" s="143"/>
    </row>
    <row r="78" spans="1:1" x14ac:dyDescent="0.2">
      <c r="A78" s="143"/>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G21"/>
  </mergeCells>
  <pageMargins left="0.7" right="0.7" top="0.75" bottom="0.75" header="0.3" footer="0.3"/>
  <pageSetup paperSize="9" orientation="portrait" horizontalDpi="4294967295" verticalDpi="4294967295"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7"/>
  <sheetViews>
    <sheetView workbookViewId="0">
      <pane xSplit="1" topLeftCell="B1" activePane="topRight" state="frozen"/>
      <selection activeCell="A10" sqref="A10"/>
      <selection pane="topRight" activeCell="D8" sqref="D8:D9"/>
    </sheetView>
  </sheetViews>
  <sheetFormatPr defaultRowHeight="12.75" x14ac:dyDescent="0.2"/>
  <cols>
    <col min="1" max="1" width="43.85546875" style="5" customWidth="1"/>
    <col min="2" max="2" width="10.7109375" customWidth="1"/>
  </cols>
  <sheetData>
    <row r="1" spans="1:2" ht="24" x14ac:dyDescent="0.2">
      <c r="A1" s="47" t="s">
        <v>50</v>
      </c>
    </row>
    <row r="2" spans="1:2" ht="24" x14ac:dyDescent="0.2">
      <c r="A2" s="135" t="s">
        <v>200</v>
      </c>
    </row>
    <row r="3" spans="1:2" ht="21.75" customHeight="1" x14ac:dyDescent="0.2">
      <c r="A3" s="132" t="s">
        <v>161</v>
      </c>
      <c r="B3" s="73" t="e">
        <f>'BAR BB| Open rates'!#REF!</f>
        <v>#REF!</v>
      </c>
    </row>
    <row r="4" spans="1:2" ht="21.75" customHeight="1" x14ac:dyDescent="0.2">
      <c r="A4" s="74"/>
      <c r="B4" s="73" t="e">
        <f>'BAR BB| Open rates'!#REF!</f>
        <v>#REF!</v>
      </c>
    </row>
    <row r="5" spans="1:2" s="11" customFormat="1" x14ac:dyDescent="0.2">
      <c r="A5" s="33" t="s">
        <v>53</v>
      </c>
      <c r="B5" s="136"/>
    </row>
    <row r="6" spans="1:2" s="11" customFormat="1" x14ac:dyDescent="0.2">
      <c r="A6" s="42">
        <v>1</v>
      </c>
      <c r="B6" s="84" t="e">
        <f>'BAR BB| Open rates'!#REF!*0.9</f>
        <v>#REF!</v>
      </c>
    </row>
    <row r="7" spans="1:2" s="11" customFormat="1" x14ac:dyDescent="0.2">
      <c r="A7" s="42">
        <v>2</v>
      </c>
      <c r="B7" s="84" t="e">
        <f>'BAR BB| Open rates'!#REF!*0.9</f>
        <v>#REF!</v>
      </c>
    </row>
    <row r="8" spans="1:2" s="11" customFormat="1" x14ac:dyDescent="0.2">
      <c r="A8" s="33" t="s">
        <v>54</v>
      </c>
      <c r="B8" s="84"/>
    </row>
    <row r="9" spans="1:2" s="11" customFormat="1" x14ac:dyDescent="0.2">
      <c r="A9" s="42">
        <v>1</v>
      </c>
      <c r="B9" s="84" t="e">
        <f>'BAR BB| Open rates'!#REF!*0.9</f>
        <v>#REF!</v>
      </c>
    </row>
    <row r="10" spans="1:2" s="11" customFormat="1" x14ac:dyDescent="0.2">
      <c r="A10" s="42">
        <v>2</v>
      </c>
      <c r="B10" s="84" t="e">
        <f>'BAR BB| Open rates'!#REF!*0.9</f>
        <v>#REF!</v>
      </c>
    </row>
    <row r="11" spans="1:2" s="11" customFormat="1" x14ac:dyDescent="0.2">
      <c r="A11" s="33" t="s">
        <v>151</v>
      </c>
      <c r="B11" s="84"/>
    </row>
    <row r="12" spans="1:2" s="11" customFormat="1" x14ac:dyDescent="0.2">
      <c r="A12" s="42">
        <v>1</v>
      </c>
      <c r="B12" s="84" t="e">
        <f>'BAR BB| Open rates'!#REF!*0.9</f>
        <v>#REF!</v>
      </c>
    </row>
    <row r="13" spans="1:2" s="11" customFormat="1" x14ac:dyDescent="0.2">
      <c r="A13" s="42">
        <v>2</v>
      </c>
      <c r="B13" s="84" t="e">
        <f>'BAR BB| Open rates'!#REF!*0.9</f>
        <v>#REF!</v>
      </c>
    </row>
    <row r="14" spans="1:2" x14ac:dyDescent="0.2">
      <c r="A14" s="47"/>
    </row>
    <row r="15" spans="1:2" x14ac:dyDescent="0.2">
      <c r="A15" s="223" t="s">
        <v>157</v>
      </c>
    </row>
    <row r="16" spans="1:2" x14ac:dyDescent="0.2">
      <c r="A16" s="223"/>
    </row>
    <row r="17" spans="1:10" x14ac:dyDescent="0.2">
      <c r="A17" s="123"/>
    </row>
    <row r="18" spans="1:10" s="11" customFormat="1" ht="18" customHeight="1" x14ac:dyDescent="0.2">
      <c r="A18" s="257" t="s">
        <v>203</v>
      </c>
      <c r="B18" s="258"/>
      <c r="C18" s="258"/>
      <c r="D18" s="258"/>
      <c r="E18" s="258"/>
      <c r="F18" s="258"/>
      <c r="G18" s="258"/>
    </row>
    <row r="19" spans="1:10" s="11" customFormat="1" ht="22.5" customHeight="1" x14ac:dyDescent="0.2">
      <c r="A19" s="257"/>
      <c r="B19" s="258"/>
      <c r="C19" s="258"/>
      <c r="D19" s="258"/>
      <c r="E19" s="258"/>
      <c r="F19" s="258"/>
      <c r="G19" s="258"/>
    </row>
    <row r="20" spans="1:10" s="11" customFormat="1" ht="21.75" customHeight="1" x14ac:dyDescent="0.2">
      <c r="A20" s="257"/>
      <c r="B20" s="258"/>
      <c r="C20" s="258"/>
      <c r="D20" s="258"/>
      <c r="E20" s="258"/>
      <c r="F20" s="258"/>
      <c r="G20" s="258"/>
    </row>
    <row r="21" spans="1:10" s="11" customFormat="1" ht="12.75" customHeight="1" x14ac:dyDescent="0.2">
      <c r="A21" s="257"/>
      <c r="B21" s="258"/>
      <c r="C21" s="258"/>
      <c r="D21" s="258"/>
      <c r="E21" s="258"/>
      <c r="F21" s="258"/>
      <c r="G21" s="258"/>
    </row>
    <row r="22" spans="1:10" ht="12.75" customHeight="1" x14ac:dyDescent="0.2">
      <c r="A22"/>
    </row>
    <row r="23" spans="1:10" x14ac:dyDescent="0.2">
      <c r="A23" s="135" t="s">
        <v>80</v>
      </c>
    </row>
    <row r="24" spans="1:10" ht="24" x14ac:dyDescent="0.2">
      <c r="A24" s="138" t="s">
        <v>201</v>
      </c>
    </row>
    <row r="25" spans="1:10" ht="24" x14ac:dyDescent="0.2">
      <c r="A25" s="138" t="s">
        <v>202</v>
      </c>
    </row>
    <row r="26" spans="1:10" x14ac:dyDescent="0.2">
      <c r="A26" s="22"/>
    </row>
    <row r="27" spans="1:10" x14ac:dyDescent="0.2">
      <c r="A27" s="137" t="s">
        <v>58</v>
      </c>
    </row>
    <row r="28" spans="1:10" ht="24" x14ac:dyDescent="0.2">
      <c r="A28" s="173" t="s">
        <v>178</v>
      </c>
    </row>
    <row r="29" spans="1:10" s="155" customFormat="1" ht="35.25" customHeight="1" x14ac:dyDescent="0.2">
      <c r="A29" s="138" t="s">
        <v>163</v>
      </c>
      <c r="B29" s="154"/>
      <c r="C29" s="154"/>
      <c r="D29" s="154"/>
      <c r="E29" s="154"/>
      <c r="F29" s="154"/>
      <c r="G29" s="154"/>
      <c r="H29" s="154"/>
      <c r="I29" s="154"/>
      <c r="J29" s="154"/>
    </row>
    <row r="30" spans="1:10" s="155" customFormat="1" ht="35.25" customHeight="1" x14ac:dyDescent="0.2">
      <c r="A30" s="150" t="s">
        <v>188</v>
      </c>
      <c r="B30" s="154"/>
      <c r="C30" s="154"/>
      <c r="D30" s="154"/>
      <c r="E30" s="154"/>
      <c r="F30" s="154"/>
      <c r="G30" s="154"/>
      <c r="H30" s="154"/>
      <c r="I30" s="154"/>
      <c r="J30" s="154"/>
    </row>
    <row r="31" spans="1:10" s="155" customFormat="1" ht="35.25" customHeight="1" x14ac:dyDescent="0.2">
      <c r="A31" s="138" t="s">
        <v>164</v>
      </c>
      <c r="B31" s="154"/>
      <c r="C31" s="154"/>
      <c r="D31" s="154"/>
      <c r="E31" s="154"/>
      <c r="F31" s="154"/>
      <c r="G31" s="154"/>
      <c r="H31" s="154"/>
      <c r="I31" s="154"/>
      <c r="J31" s="154"/>
    </row>
    <row r="32" spans="1:10" s="155" customFormat="1" ht="13.5" customHeight="1" x14ac:dyDescent="0.2">
      <c r="A32" s="138" t="s">
        <v>165</v>
      </c>
      <c r="B32" s="154"/>
      <c r="C32" s="154"/>
      <c r="D32" s="154"/>
      <c r="E32" s="154"/>
      <c r="F32" s="154"/>
      <c r="G32" s="154"/>
      <c r="H32" s="154"/>
      <c r="I32" s="154"/>
      <c r="J32" s="154"/>
    </row>
    <row r="33" spans="1:10" s="155" customFormat="1" ht="35.25" customHeight="1" x14ac:dyDescent="0.2">
      <c r="A33" s="138" t="s">
        <v>162</v>
      </c>
      <c r="B33" s="154"/>
      <c r="C33" s="154"/>
      <c r="D33" s="154"/>
      <c r="E33" s="154"/>
      <c r="F33" s="154"/>
      <c r="G33" s="154"/>
      <c r="H33" s="154"/>
      <c r="I33" s="154"/>
      <c r="J33" s="154"/>
    </row>
    <row r="34" spans="1:10" x14ac:dyDescent="0.2">
      <c r="A34" s="145" t="s">
        <v>102</v>
      </c>
    </row>
    <row r="35" spans="1:10" ht="24" x14ac:dyDescent="0.2">
      <c r="A35" s="145" t="s">
        <v>179</v>
      </c>
    </row>
    <row r="36" spans="1:10" ht="72" customHeight="1" x14ac:dyDescent="0.2">
      <c r="A36" s="174" t="s">
        <v>103</v>
      </c>
    </row>
    <row r="37" spans="1:10" x14ac:dyDescent="0.2">
      <c r="A37" s="146"/>
    </row>
    <row r="38" spans="1:10" ht="36" x14ac:dyDescent="0.2">
      <c r="A38" s="178" t="s">
        <v>180</v>
      </c>
    </row>
    <row r="39" spans="1:10" s="11" customFormat="1" ht="27.75" customHeight="1" x14ac:dyDescent="0.2">
      <c r="A39" s="175" t="s">
        <v>206</v>
      </c>
    </row>
    <row r="40" spans="1:10" x14ac:dyDescent="0.2">
      <c r="A40" s="13"/>
    </row>
    <row r="41" spans="1:10" x14ac:dyDescent="0.2">
      <c r="A41" s="139" t="s">
        <v>65</v>
      </c>
    </row>
    <row r="42" spans="1:10" ht="48" x14ac:dyDescent="0.2">
      <c r="A42" s="144" t="s">
        <v>104</v>
      </c>
    </row>
    <row r="43" spans="1:10" ht="36" x14ac:dyDescent="0.2">
      <c r="A43" s="144" t="s">
        <v>105</v>
      </c>
    </row>
    <row r="44" spans="1:10" x14ac:dyDescent="0.2">
      <c r="A44" s="133"/>
    </row>
    <row r="45" spans="1:10" ht="26.25" x14ac:dyDescent="0.2">
      <c r="A45" s="137" t="s">
        <v>204</v>
      </c>
    </row>
    <row r="46" spans="1:10" x14ac:dyDescent="0.2">
      <c r="A46" s="143"/>
    </row>
    <row r="47" spans="1:10" s="11" customFormat="1" ht="24" x14ac:dyDescent="0.2">
      <c r="A47" s="182" t="s">
        <v>220</v>
      </c>
    </row>
    <row r="48" spans="1:10" s="11" customFormat="1" x14ac:dyDescent="0.2">
      <c r="A48" s="176" t="s">
        <v>181</v>
      </c>
    </row>
    <row r="49" spans="1:1" s="11" customFormat="1" ht="12.75" customHeight="1" x14ac:dyDescent="0.2">
      <c r="A49" s="176"/>
    </row>
    <row r="50" spans="1:1" s="11" customFormat="1" x14ac:dyDescent="0.2">
      <c r="A50" s="182" t="s">
        <v>212</v>
      </c>
    </row>
    <row r="51" spans="1:1" s="11" customFormat="1" x14ac:dyDescent="0.2">
      <c r="A51" s="183" t="s">
        <v>183</v>
      </c>
    </row>
    <row r="52" spans="1:1" s="11" customFormat="1" ht="13.5" customHeight="1" x14ac:dyDescent="0.2">
      <c r="A52" s="144"/>
    </row>
    <row r="53" spans="1:1" s="11" customFormat="1" x14ac:dyDescent="0.2">
      <c r="A53" s="182" t="s">
        <v>213</v>
      </c>
    </row>
    <row r="54" spans="1:1" s="11" customFormat="1" x14ac:dyDescent="0.2">
      <c r="A54" s="183" t="s">
        <v>183</v>
      </c>
    </row>
    <row r="55" spans="1:1" s="11" customFormat="1" ht="12.75" customHeight="1" x14ac:dyDescent="0.2">
      <c r="A55" s="144"/>
    </row>
    <row r="56" spans="1:1" s="11" customFormat="1" x14ac:dyDescent="0.2">
      <c r="A56" s="182" t="s">
        <v>214</v>
      </c>
    </row>
    <row r="57" spans="1:1" s="11" customFormat="1" x14ac:dyDescent="0.2">
      <c r="A57" s="176" t="s">
        <v>183</v>
      </c>
    </row>
    <row r="58" spans="1:1" s="11" customFormat="1" x14ac:dyDescent="0.2">
      <c r="A58" s="181"/>
    </row>
    <row r="59" spans="1:1" s="11" customFormat="1" ht="23.25" customHeight="1" x14ac:dyDescent="0.2">
      <c r="A59" s="182" t="s">
        <v>215</v>
      </c>
    </row>
    <row r="60" spans="1:1" s="11" customFormat="1" x14ac:dyDescent="0.2">
      <c r="A60" s="183" t="s">
        <v>183</v>
      </c>
    </row>
    <row r="61" spans="1:1" s="11" customFormat="1" x14ac:dyDescent="0.2">
      <c r="A61" s="176"/>
    </row>
    <row r="62" spans="1:1" ht="24" x14ac:dyDescent="0.2">
      <c r="A62" s="135" t="s">
        <v>205</v>
      </c>
    </row>
    <row r="63" spans="1:1" s="11" customFormat="1" ht="24" x14ac:dyDescent="0.2">
      <c r="A63" s="182" t="s">
        <v>221</v>
      </c>
    </row>
    <row r="64" spans="1:1" s="11" customFormat="1" x14ac:dyDescent="0.2">
      <c r="A64" s="176" t="s">
        <v>182</v>
      </c>
    </row>
    <row r="65" spans="1:1" s="11" customFormat="1" x14ac:dyDescent="0.2">
      <c r="A65" s="144"/>
    </row>
    <row r="66" spans="1:1" s="11" customFormat="1" ht="30" customHeight="1" x14ac:dyDescent="0.2">
      <c r="A66" s="182" t="s">
        <v>216</v>
      </c>
    </row>
    <row r="67" spans="1:1" s="11" customFormat="1" x14ac:dyDescent="0.2">
      <c r="A67" s="176" t="s">
        <v>184</v>
      </c>
    </row>
    <row r="68" spans="1:1" s="11" customFormat="1" x14ac:dyDescent="0.2">
      <c r="A68" s="144"/>
    </row>
    <row r="69" spans="1:1" s="11" customFormat="1" x14ac:dyDescent="0.2">
      <c r="A69" s="182" t="s">
        <v>217</v>
      </c>
    </row>
    <row r="70" spans="1:1" s="11" customFormat="1" x14ac:dyDescent="0.2">
      <c r="A70" s="176" t="s">
        <v>184</v>
      </c>
    </row>
    <row r="71" spans="1:1" s="11" customFormat="1" x14ac:dyDescent="0.2">
      <c r="A71" s="144"/>
    </row>
    <row r="72" spans="1:1" s="11" customFormat="1" x14ac:dyDescent="0.2">
      <c r="A72" s="182" t="s">
        <v>218</v>
      </c>
    </row>
    <row r="73" spans="1:1" s="11" customFormat="1" x14ac:dyDescent="0.2">
      <c r="A73" s="176" t="s">
        <v>184</v>
      </c>
    </row>
    <row r="74" spans="1:1" s="11" customFormat="1" x14ac:dyDescent="0.2">
      <c r="A74" s="144"/>
    </row>
    <row r="75" spans="1:1" s="11" customFormat="1" ht="24" x14ac:dyDescent="0.2">
      <c r="A75" s="182" t="s">
        <v>219</v>
      </c>
    </row>
    <row r="76" spans="1:1" s="11" customFormat="1" x14ac:dyDescent="0.2">
      <c r="A76" s="176" t="s">
        <v>184</v>
      </c>
    </row>
    <row r="77" spans="1:1" x14ac:dyDescent="0.2">
      <c r="A77" s="143"/>
    </row>
    <row r="78" spans="1:1" x14ac:dyDescent="0.2">
      <c r="A78" s="143"/>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G21"/>
  </mergeCells>
  <pageMargins left="0.7" right="0.7" top="0.75" bottom="0.75" header="0.3" footer="0.3"/>
  <pageSetup paperSize="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58"/>
  <sheetViews>
    <sheetView zoomScaleNormal="100" workbookViewId="0">
      <pane xSplit="1" topLeftCell="B1" activePane="topRight" state="frozen"/>
      <selection activeCell="BE26" sqref="BE26:BE27"/>
      <selection pane="topRight" activeCell="F28" sqref="F28"/>
    </sheetView>
  </sheetViews>
  <sheetFormatPr defaultColWidth="10.140625" defaultRowHeight="12" x14ac:dyDescent="0.2"/>
  <cols>
    <col min="1" max="1" width="42" style="1" customWidth="1"/>
    <col min="2" max="16384" width="10.140625" style="2"/>
  </cols>
  <sheetData>
    <row r="1" spans="1:51" s="5" customFormat="1" ht="25.5" customHeight="1" x14ac:dyDescent="0.2">
      <c r="A1" s="47" t="s">
        <v>50</v>
      </c>
    </row>
    <row r="2" spans="1:51" s="5" customFormat="1" ht="12.75" x14ac:dyDescent="0.2">
      <c r="A2" s="6" t="s">
        <v>186</v>
      </c>
    </row>
    <row r="3" spans="1:51" s="11" customFormat="1" ht="28.5" customHeight="1" x14ac:dyDescent="0.2">
      <c r="A3" s="74" t="s">
        <v>52</v>
      </c>
      <c r="B3" s="73">
        <f>'BAR BB| Open rates'!B3</f>
        <v>45595</v>
      </c>
      <c r="C3" s="73">
        <f>'BAR BB| Open rates'!C3</f>
        <v>45597</v>
      </c>
      <c r="D3" s="73">
        <f>'BAR BB| Open rates'!D3</f>
        <v>45599</v>
      </c>
      <c r="E3" s="73">
        <f>'BAR BB| Open rates'!E3</f>
        <v>45600</v>
      </c>
      <c r="F3" s="73">
        <f>'BAR BB| Open rates'!F3</f>
        <v>45601</v>
      </c>
      <c r="G3" s="73">
        <f>'BAR BB| Open rates'!G3</f>
        <v>45604</v>
      </c>
      <c r="H3" s="73">
        <f>'BAR BB| Open rates'!H3</f>
        <v>45606</v>
      </c>
      <c r="I3" s="73">
        <f>'BAR BB| Open rates'!I3</f>
        <v>45611</v>
      </c>
      <c r="J3" s="73">
        <f>'BAR BB| Open rates'!J3</f>
        <v>45613</v>
      </c>
      <c r="K3" s="73">
        <f>'BAR BB| Open rates'!K3</f>
        <v>45618</v>
      </c>
      <c r="L3" s="73">
        <f>'BAR BB| Open rates'!L3</f>
        <v>45620</v>
      </c>
      <c r="M3" s="73">
        <f>'BAR BB| Open rates'!M3</f>
        <v>45625</v>
      </c>
      <c r="N3" s="73">
        <f>'BAR BB| Open rates'!N3</f>
        <v>45627</v>
      </c>
      <c r="O3" s="73">
        <f>'BAR BB| Open rates'!O3</f>
        <v>45628</v>
      </c>
      <c r="P3" s="73">
        <f>'BAR BB| Open rates'!P3</f>
        <v>45639</v>
      </c>
      <c r="Q3" s="73">
        <f>'BAR BB| Open rates'!Q3</f>
        <v>45646</v>
      </c>
      <c r="R3" s="73">
        <f>'BAR BB| Open rates'!R3</f>
        <v>45653</v>
      </c>
      <c r="S3" s="73">
        <f>'BAR BB| Open rates'!S3</f>
        <v>45655</v>
      </c>
      <c r="T3" s="73">
        <f>'BAR BB| Open rates'!T3</f>
        <v>45656</v>
      </c>
      <c r="U3" s="73">
        <f>'BAR BB| Open rates'!U3</f>
        <v>45658</v>
      </c>
      <c r="V3" s="73">
        <f>'BAR BB| Open rates'!V3</f>
        <v>45660</v>
      </c>
      <c r="W3" s="73">
        <f>'BAR BB| Open rates'!W3</f>
        <v>45663</v>
      </c>
      <c r="X3" s="73">
        <f>'BAR BB| Open rates'!X3</f>
        <v>45664</v>
      </c>
      <c r="Y3" s="73">
        <f>'BAR BB| Open rates'!Y3</f>
        <v>45665</v>
      </c>
      <c r="Z3" s="73">
        <f>'BAR BB| Open rates'!Z3</f>
        <v>45666</v>
      </c>
      <c r="AA3" s="73">
        <f>'BAR BB| Open rates'!AA3</f>
        <v>45670</v>
      </c>
      <c r="AB3" s="73">
        <f>'BAR BB| Open rates'!AB3</f>
        <v>45674</v>
      </c>
      <c r="AC3" s="73">
        <f>'BAR BB| Open rates'!AC3</f>
        <v>45676</v>
      </c>
      <c r="AD3" s="73">
        <f>'BAR BB| Open rates'!AD3</f>
        <v>45681</v>
      </c>
      <c r="AE3" s="73">
        <f>'BAR BB| Open rates'!AE3</f>
        <v>45683</v>
      </c>
      <c r="AF3" s="73">
        <f>'BAR BB| Open rates'!AF3</f>
        <v>45688</v>
      </c>
      <c r="AG3" s="73">
        <f>'BAR BB| Open rates'!AG3</f>
        <v>45689</v>
      </c>
      <c r="AH3" s="73">
        <f>'BAR BB| Open rates'!AH3</f>
        <v>45690</v>
      </c>
      <c r="AI3" s="73">
        <f>'BAR BB| Open rates'!AI3</f>
        <v>45691</v>
      </c>
      <c r="AJ3" s="73">
        <f>'BAR BB| Open rates'!AJ3</f>
        <v>45692</v>
      </c>
      <c r="AK3" s="73">
        <f>'BAR BB| Open rates'!AK3</f>
        <v>45695</v>
      </c>
      <c r="AL3" s="73">
        <f>'BAR BB| Open rates'!AL3</f>
        <v>45697</v>
      </c>
      <c r="AM3" s="73">
        <f>'BAR BB| Open rates'!AM3</f>
        <v>45702</v>
      </c>
      <c r="AN3" s="73">
        <f>'BAR BB| Open rates'!AN3</f>
        <v>45708</v>
      </c>
      <c r="AO3" s="73">
        <f>'BAR BB| Open rates'!AO3</f>
        <v>45709</v>
      </c>
      <c r="AP3" s="73">
        <f>'BAR BB| Open rates'!AP3</f>
        <v>45712</v>
      </c>
      <c r="AQ3" s="73">
        <f>'BAR BB| Open rates'!AQ3</f>
        <v>45714</v>
      </c>
      <c r="AR3" s="73">
        <f>'BAR BB| Open rates'!AR3</f>
        <v>45717</v>
      </c>
      <c r="AS3" s="73">
        <f>'BAR BB| Open rates'!AS3</f>
        <v>45718</v>
      </c>
      <c r="AT3" s="73">
        <f>'BAR BB| Open rates'!AT3</f>
        <v>45723</v>
      </c>
      <c r="AU3" s="73">
        <f>'BAR BB| Open rates'!AU3</f>
        <v>45725</v>
      </c>
      <c r="AV3" s="73">
        <f>'BAR BB| Open rates'!AV3</f>
        <v>45727</v>
      </c>
      <c r="AW3" s="73">
        <f>'BAR BB| Open rates'!AW3</f>
        <v>45730</v>
      </c>
      <c r="AX3" s="73">
        <f>'BAR BB| Open rates'!AX3</f>
        <v>45732</v>
      </c>
      <c r="AY3" s="73">
        <f>'BAR BB| Open rates'!AY3</f>
        <v>45746</v>
      </c>
    </row>
    <row r="4" spans="1:51" s="11" customFormat="1" ht="28.5" customHeight="1" x14ac:dyDescent="0.2">
      <c r="A4" s="8"/>
      <c r="B4" s="73">
        <f>'BAR BB| Open rates'!B4</f>
        <v>45596</v>
      </c>
      <c r="C4" s="73">
        <f>'BAR BB| Open rates'!C4</f>
        <v>45598</v>
      </c>
      <c r="D4" s="73">
        <f>'BAR BB| Open rates'!D4</f>
        <v>45599</v>
      </c>
      <c r="E4" s="73">
        <f>'BAR BB| Open rates'!E4</f>
        <v>45600</v>
      </c>
      <c r="F4" s="73">
        <f>'BAR BB| Open rates'!F4</f>
        <v>45603</v>
      </c>
      <c r="G4" s="73">
        <f>'BAR BB| Open rates'!G4</f>
        <v>45605</v>
      </c>
      <c r="H4" s="73">
        <f>'BAR BB| Open rates'!H4</f>
        <v>45610</v>
      </c>
      <c r="I4" s="73">
        <f>'BAR BB| Open rates'!I4</f>
        <v>45612</v>
      </c>
      <c r="J4" s="73">
        <f>'BAR BB| Open rates'!J4</f>
        <v>45617</v>
      </c>
      <c r="K4" s="73">
        <f>'BAR BB| Open rates'!K4</f>
        <v>45619</v>
      </c>
      <c r="L4" s="73">
        <f>'BAR BB| Open rates'!L4</f>
        <v>45624</v>
      </c>
      <c r="M4" s="73">
        <f>'BAR BB| Open rates'!M4</f>
        <v>45626</v>
      </c>
      <c r="N4" s="73">
        <f>'BAR BB| Open rates'!N4</f>
        <v>45627</v>
      </c>
      <c r="O4" s="73">
        <f>'BAR BB| Open rates'!O4</f>
        <v>45638</v>
      </c>
      <c r="P4" s="73">
        <f>'BAR BB| Open rates'!P4</f>
        <v>45645</v>
      </c>
      <c r="Q4" s="73">
        <f>'BAR BB| Open rates'!Q4</f>
        <v>45652</v>
      </c>
      <c r="R4" s="73">
        <f>'BAR BB| Open rates'!R4</f>
        <v>45654</v>
      </c>
      <c r="S4" s="73">
        <f>'BAR BB| Open rates'!S4</f>
        <v>45655</v>
      </c>
      <c r="T4" s="73">
        <f>'BAR BB| Open rates'!T4</f>
        <v>45657</v>
      </c>
      <c r="U4" s="73">
        <f>'BAR BB| Open rates'!U4</f>
        <v>45659</v>
      </c>
      <c r="V4" s="73">
        <f>'BAR BB| Open rates'!V4</f>
        <v>45662</v>
      </c>
      <c r="W4" s="73">
        <f>'BAR BB| Open rates'!W4</f>
        <v>45663</v>
      </c>
      <c r="X4" s="73">
        <f>'BAR BB| Open rates'!X4</f>
        <v>45664</v>
      </c>
      <c r="Y4" s="73">
        <f>'BAR BB| Open rates'!Y4</f>
        <v>45665</v>
      </c>
      <c r="Z4" s="73">
        <f>'BAR BB| Open rates'!Z4</f>
        <v>45669</v>
      </c>
      <c r="AA4" s="73">
        <f>'BAR BB| Open rates'!AA4</f>
        <v>45673</v>
      </c>
      <c r="AB4" s="73">
        <f>'BAR BB| Open rates'!AB4</f>
        <v>45675</v>
      </c>
      <c r="AC4" s="73">
        <f>'BAR BB| Open rates'!AC4</f>
        <v>45680</v>
      </c>
      <c r="AD4" s="73">
        <f>'BAR BB| Open rates'!AD4</f>
        <v>45682</v>
      </c>
      <c r="AE4" s="73">
        <f>'BAR BB| Open rates'!AE4</f>
        <v>45687</v>
      </c>
      <c r="AF4" s="73">
        <f>'BAR BB| Open rates'!AF4</f>
        <v>45688</v>
      </c>
      <c r="AG4" s="73">
        <f>'BAR BB| Open rates'!AG4</f>
        <v>45689</v>
      </c>
      <c r="AH4" s="73">
        <f>'BAR BB| Open rates'!AH4</f>
        <v>45690</v>
      </c>
      <c r="AI4" s="73">
        <f>'BAR BB| Open rates'!AI4</f>
        <v>45691</v>
      </c>
      <c r="AJ4" s="73">
        <f>'BAR BB| Open rates'!AJ4</f>
        <v>45694</v>
      </c>
      <c r="AK4" s="73">
        <f>'BAR BB| Open rates'!AK4</f>
        <v>45696</v>
      </c>
      <c r="AL4" s="73">
        <f>'BAR BB| Open rates'!AL4</f>
        <v>45701</v>
      </c>
      <c r="AM4" s="73">
        <f>'BAR BB| Open rates'!AM4</f>
        <v>45707</v>
      </c>
      <c r="AN4" s="73">
        <f>'BAR BB| Open rates'!AN4</f>
        <v>45708</v>
      </c>
      <c r="AO4" s="73">
        <f>'BAR BB| Open rates'!AO4</f>
        <v>45711</v>
      </c>
      <c r="AP4" s="73">
        <f>'BAR BB| Open rates'!AP4</f>
        <v>45713</v>
      </c>
      <c r="AQ4" s="73">
        <f>'BAR BB| Open rates'!AQ4</f>
        <v>45716</v>
      </c>
      <c r="AR4" s="73">
        <f>'BAR BB| Open rates'!AR4</f>
        <v>45717</v>
      </c>
      <c r="AS4" s="73">
        <f>'BAR BB| Open rates'!AS4</f>
        <v>45722</v>
      </c>
      <c r="AT4" s="73">
        <f>'BAR BB| Open rates'!AT4</f>
        <v>45724</v>
      </c>
      <c r="AU4" s="73">
        <f>'BAR BB| Open rates'!AU4</f>
        <v>45726</v>
      </c>
      <c r="AV4" s="73">
        <f>'BAR BB| Open rates'!AV4</f>
        <v>45729</v>
      </c>
      <c r="AW4" s="73">
        <f>'BAR BB| Open rates'!AW4</f>
        <v>45731</v>
      </c>
      <c r="AX4" s="73">
        <f>'BAR BB| Open rates'!AX4</f>
        <v>45745</v>
      </c>
      <c r="AY4" s="73">
        <f>'BAR BB| Open rates'!AY4</f>
        <v>45747</v>
      </c>
    </row>
    <row r="5" spans="1:51" s="14" customFormat="1" ht="12" customHeight="1" x14ac:dyDescent="0.2">
      <c r="A5" s="33" t="s">
        <v>53</v>
      </c>
    </row>
    <row r="6" spans="1:51" s="14" customFormat="1" ht="12" customHeight="1" x14ac:dyDescent="0.2">
      <c r="A6" s="33">
        <v>1</v>
      </c>
      <c r="B6" s="84">
        <f>'BAR BB| Open rates'!B6*0.82 + 25</f>
        <v>8963</v>
      </c>
      <c r="C6" s="84">
        <f>'BAR BB| Open rates'!C6*0.82 + 25</f>
        <v>8963</v>
      </c>
      <c r="D6" s="84">
        <f>'BAR BB| Open rates'!D6*0.82 + 25</f>
        <v>5683</v>
      </c>
      <c r="E6" s="84">
        <f>'BAR BB| Open rates'!E6*0.82 + 25</f>
        <v>5355</v>
      </c>
      <c r="F6" s="84">
        <f>'BAR BB| Open rates'!F6*0.82 + 25</f>
        <v>5355</v>
      </c>
      <c r="G6" s="84">
        <f>'BAR BB| Open rates'!G6*0.82 + 25</f>
        <v>5683</v>
      </c>
      <c r="H6" s="84">
        <f>'BAR BB| Open rates'!H6*0.82 + 25</f>
        <v>5355</v>
      </c>
      <c r="I6" s="84">
        <f>'BAR BB| Open rates'!I6*0.82 + 25</f>
        <v>5683</v>
      </c>
      <c r="J6" s="84">
        <f>'BAR BB| Open rates'!J6*0.82 + 25</f>
        <v>5355</v>
      </c>
      <c r="K6" s="84">
        <f>'BAR BB| Open rates'!K6*0.82 + 25</f>
        <v>5683</v>
      </c>
      <c r="L6" s="84">
        <f>'BAR BB| Open rates'!L6*0.82 + 25</f>
        <v>5355</v>
      </c>
      <c r="M6" s="84">
        <f>'BAR BB| Open rates'!M6*0.82 + 25</f>
        <v>5683</v>
      </c>
      <c r="N6" s="84">
        <f>'BAR BB| Open rates'!N6*0.82 + 25</f>
        <v>4617</v>
      </c>
      <c r="O6" s="84">
        <f>'BAR BB| Open rates'!O6*0.82 + 25</f>
        <v>4617</v>
      </c>
      <c r="P6" s="84">
        <f>'BAR BB| Open rates'!P6*0.82 + 25</f>
        <v>5683</v>
      </c>
      <c r="Q6" s="84">
        <f>'BAR BB| Open rates'!Q6*0.82 + 25</f>
        <v>8963</v>
      </c>
      <c r="R6" s="84">
        <f>'BAR BB| Open rates'!R6*0.82 + 25</f>
        <v>13063</v>
      </c>
      <c r="S6" s="84">
        <f>'BAR BB| Open rates'!S6*0.82 + 25</f>
        <v>22083</v>
      </c>
      <c r="T6" s="84">
        <f>'BAR BB| Open rates'!T6*0.82 + 25</f>
        <v>24543</v>
      </c>
      <c r="U6" s="84">
        <f>'BAR BB| Open rates'!U6*0.82 + 25</f>
        <v>29463</v>
      </c>
      <c r="V6" s="84">
        <f>'BAR BB| Open rates'!V6*0.82 + 25</f>
        <v>29463</v>
      </c>
      <c r="W6" s="84">
        <f>'BAR BB| Open rates'!W6*0.82 + 25</f>
        <v>29463</v>
      </c>
      <c r="X6" s="84">
        <f>'BAR BB| Open rates'!X6*0.82 + 25</f>
        <v>22083</v>
      </c>
      <c r="Y6" s="84">
        <f>'BAR BB| Open rates'!Y6*0.82 + 25</f>
        <v>13063</v>
      </c>
      <c r="Z6" s="84">
        <f>'BAR BB| Open rates'!Z6*0.82 + 25</f>
        <v>13063</v>
      </c>
      <c r="AA6" s="84">
        <f>'BAR BB| Open rates'!AA6*0.82 + 25</f>
        <v>13063</v>
      </c>
      <c r="AB6" s="84">
        <f>'BAR BB| Open rates'!AB6*0.82 + 25</f>
        <v>13063</v>
      </c>
      <c r="AC6" s="84">
        <f>'BAR BB| Open rates'!AC6*0.82 + 25</f>
        <v>14703</v>
      </c>
      <c r="AD6" s="84">
        <f>'BAR BB| Open rates'!AD6*0.82 + 25</f>
        <v>17163</v>
      </c>
      <c r="AE6" s="84">
        <f>'BAR BB| Open rates'!AE6*0.82 + 25</f>
        <v>14703</v>
      </c>
      <c r="AF6" s="84">
        <f>'BAR BB| Open rates'!AF6*0.82 + 25</f>
        <v>17163</v>
      </c>
      <c r="AG6" s="84">
        <f>'BAR BB| Open rates'!AG6*0.82 + 25</f>
        <v>17163</v>
      </c>
      <c r="AH6" s="84">
        <f>'BAR BB| Open rates'!AH6*0.82 + 25</f>
        <v>14703</v>
      </c>
      <c r="AI6" s="84">
        <f>'BAR BB| Open rates'!AI6*0.82 + 25</f>
        <v>14703</v>
      </c>
      <c r="AJ6" s="84">
        <f>'BAR BB| Open rates'!AJ6*0.82 + 25</f>
        <v>14703</v>
      </c>
      <c r="AK6" s="84">
        <f>'BAR BB| Open rates'!AK6*0.82 + 25</f>
        <v>17163</v>
      </c>
      <c r="AL6" s="84">
        <f>'BAR BB| Open rates'!AL6*0.82 + 25</f>
        <v>14703</v>
      </c>
      <c r="AM6" s="84">
        <f>'BAR BB| Open rates'!AM6*0.82 + 25</f>
        <v>24543</v>
      </c>
      <c r="AN6" s="84">
        <f>'BAR BB| Open rates'!AN6*0.82 + 25</f>
        <v>25855</v>
      </c>
      <c r="AO6" s="84">
        <f>'BAR BB| Open rates'!AO6*0.82 + 25</f>
        <v>25855</v>
      </c>
      <c r="AP6" s="84">
        <f>'BAR BB| Open rates'!AP6*0.82 + 25</f>
        <v>25855</v>
      </c>
      <c r="AQ6" s="84">
        <f>'BAR BB| Open rates'!AQ6*0.82 + 25</f>
        <v>14703</v>
      </c>
      <c r="AR6" s="84">
        <f>'BAR BB| Open rates'!AR6*0.82 + 25</f>
        <v>14703</v>
      </c>
      <c r="AS6" s="84">
        <f>'BAR BB| Open rates'!AS6*0.82 + 25</f>
        <v>13063</v>
      </c>
      <c r="AT6" s="84">
        <f>'BAR BB| Open rates'!AT6*0.82 + 25</f>
        <v>14703</v>
      </c>
      <c r="AU6" s="84">
        <f>'BAR BB| Open rates'!AU6*0.82 + 25</f>
        <v>13063</v>
      </c>
      <c r="AV6" s="84">
        <f>'BAR BB| Open rates'!AV6*0.82 + 25</f>
        <v>13063</v>
      </c>
      <c r="AW6" s="84">
        <f>'BAR BB| Open rates'!AW6*0.82 + 25</f>
        <v>13063</v>
      </c>
      <c r="AX6" s="84">
        <f>'BAR BB| Open rates'!AX6*0.82 + 25</f>
        <v>8142.9999999999991</v>
      </c>
      <c r="AY6" s="84">
        <f>'BAR BB| Open rates'!AY6*0.82 + 25</f>
        <v>6503</v>
      </c>
    </row>
    <row r="7" spans="1:51" s="14" customFormat="1" ht="12" customHeight="1" x14ac:dyDescent="0.2">
      <c r="A7" s="33">
        <v>2</v>
      </c>
      <c r="B7" s="84">
        <f>'BAR BB| Open rates'!B7*0.82 + 25</f>
        <v>10029</v>
      </c>
      <c r="C7" s="84">
        <f>'BAR BB| Open rates'!C7*0.82 + 25</f>
        <v>10029</v>
      </c>
      <c r="D7" s="84">
        <f>'BAR BB| Open rates'!D7*0.82 + 25</f>
        <v>6749</v>
      </c>
      <c r="E7" s="84">
        <f>'BAR BB| Open rates'!E7*0.82 + 25</f>
        <v>6421</v>
      </c>
      <c r="F7" s="84">
        <f>'BAR BB| Open rates'!F7*0.82 + 25</f>
        <v>6421</v>
      </c>
      <c r="G7" s="84">
        <f>'BAR BB| Open rates'!G7*0.82 + 25</f>
        <v>6749</v>
      </c>
      <c r="H7" s="84">
        <f>'BAR BB| Open rates'!H7*0.82 + 25</f>
        <v>6421</v>
      </c>
      <c r="I7" s="84">
        <f>'BAR BB| Open rates'!I7*0.82 + 25</f>
        <v>6749</v>
      </c>
      <c r="J7" s="84">
        <f>'BAR BB| Open rates'!J7*0.82 + 25</f>
        <v>6421</v>
      </c>
      <c r="K7" s="84">
        <f>'BAR BB| Open rates'!K7*0.82 + 25</f>
        <v>6749</v>
      </c>
      <c r="L7" s="84">
        <f>'BAR BB| Open rates'!L7*0.82 + 25</f>
        <v>6421</v>
      </c>
      <c r="M7" s="84">
        <f>'BAR BB| Open rates'!M7*0.82 + 25</f>
        <v>6749</v>
      </c>
      <c r="N7" s="84">
        <f>'BAR BB| Open rates'!N7*0.82 + 25</f>
        <v>5683</v>
      </c>
      <c r="O7" s="84">
        <f>'BAR BB| Open rates'!O7*0.82 + 25</f>
        <v>5683</v>
      </c>
      <c r="P7" s="84">
        <f>'BAR BB| Open rates'!P7*0.82 + 25</f>
        <v>6749</v>
      </c>
      <c r="Q7" s="84">
        <f>'BAR BB| Open rates'!Q7*0.82 + 25</f>
        <v>10029</v>
      </c>
      <c r="R7" s="84">
        <f>'BAR BB| Open rates'!R7*0.82 + 25</f>
        <v>14129</v>
      </c>
      <c r="S7" s="84">
        <f>'BAR BB| Open rates'!S7*0.82 + 25</f>
        <v>23313</v>
      </c>
      <c r="T7" s="84">
        <f>'BAR BB| Open rates'!T7*0.82 + 25</f>
        <v>25773</v>
      </c>
      <c r="U7" s="84">
        <f>'BAR BB| Open rates'!U7*0.82 + 25</f>
        <v>30692.999999999996</v>
      </c>
      <c r="V7" s="84">
        <f>'BAR BB| Open rates'!V7*0.82 + 25</f>
        <v>30692.999999999996</v>
      </c>
      <c r="W7" s="84">
        <f>'BAR BB| Open rates'!W7*0.82 + 25</f>
        <v>30692.999999999996</v>
      </c>
      <c r="X7" s="84">
        <f>'BAR BB| Open rates'!X7*0.82 + 25</f>
        <v>23313</v>
      </c>
      <c r="Y7" s="84">
        <f>'BAR BB| Open rates'!Y7*0.82 + 25</f>
        <v>14293</v>
      </c>
      <c r="Z7" s="84">
        <f>'BAR BB| Open rates'!Z7*0.82 + 25</f>
        <v>14293</v>
      </c>
      <c r="AA7" s="84">
        <f>'BAR BB| Open rates'!AA7*0.82 + 25</f>
        <v>14293</v>
      </c>
      <c r="AB7" s="84">
        <f>'BAR BB| Open rates'!AB7*0.82 + 25</f>
        <v>14293</v>
      </c>
      <c r="AC7" s="84">
        <f>'BAR BB| Open rates'!AC7*0.82 + 25</f>
        <v>15932.999999999998</v>
      </c>
      <c r="AD7" s="84">
        <f>'BAR BB| Open rates'!AD7*0.82 + 25</f>
        <v>18393</v>
      </c>
      <c r="AE7" s="84">
        <f>'BAR BB| Open rates'!AE7*0.82 + 25</f>
        <v>15932.999999999998</v>
      </c>
      <c r="AF7" s="84">
        <f>'BAR BB| Open rates'!AF7*0.82 + 25</f>
        <v>18393</v>
      </c>
      <c r="AG7" s="84">
        <f>'BAR BB| Open rates'!AG7*0.82 + 25</f>
        <v>18393</v>
      </c>
      <c r="AH7" s="84">
        <f>'BAR BB| Open rates'!AH7*0.82 + 25</f>
        <v>15932.999999999998</v>
      </c>
      <c r="AI7" s="84">
        <f>'BAR BB| Open rates'!AI7*0.82 + 25</f>
        <v>15932.999999999998</v>
      </c>
      <c r="AJ7" s="84">
        <f>'BAR BB| Open rates'!AJ7*0.82 + 25</f>
        <v>15932.999999999998</v>
      </c>
      <c r="AK7" s="84">
        <f>'BAR BB| Open rates'!AK7*0.82 + 25</f>
        <v>18393</v>
      </c>
      <c r="AL7" s="84">
        <f>'BAR BB| Open rates'!AL7*0.82 + 25</f>
        <v>15932.999999999998</v>
      </c>
      <c r="AM7" s="84">
        <f>'BAR BB| Open rates'!AM7*0.82 + 25</f>
        <v>25773</v>
      </c>
      <c r="AN7" s="84">
        <f>'BAR BB| Open rates'!AN7*0.82 + 25</f>
        <v>27085</v>
      </c>
      <c r="AO7" s="84">
        <f>'BAR BB| Open rates'!AO7*0.82 + 25</f>
        <v>27085</v>
      </c>
      <c r="AP7" s="84">
        <f>'BAR BB| Open rates'!AP7*0.82 + 25</f>
        <v>27085</v>
      </c>
      <c r="AQ7" s="84">
        <f>'BAR BB| Open rates'!AQ7*0.82 + 25</f>
        <v>15932.999999999998</v>
      </c>
      <c r="AR7" s="84">
        <f>'BAR BB| Open rates'!AR7*0.82 + 25</f>
        <v>15932.999999999998</v>
      </c>
      <c r="AS7" s="84">
        <f>'BAR BB| Open rates'!AS7*0.82 + 25</f>
        <v>14293</v>
      </c>
      <c r="AT7" s="84">
        <f>'BAR BB| Open rates'!AT7*0.82 + 25</f>
        <v>15932.999999999998</v>
      </c>
      <c r="AU7" s="84">
        <f>'BAR BB| Open rates'!AU7*0.82 + 25</f>
        <v>14293</v>
      </c>
      <c r="AV7" s="84">
        <f>'BAR BB| Open rates'!AV7*0.82 + 25</f>
        <v>14293</v>
      </c>
      <c r="AW7" s="84">
        <f>'BAR BB| Open rates'!AW7*0.82 + 25</f>
        <v>14293</v>
      </c>
      <c r="AX7" s="84">
        <f>'BAR BB| Open rates'!AX7*0.82 + 25</f>
        <v>9373</v>
      </c>
      <c r="AY7" s="84">
        <f>'BAR BB| Open rates'!AY7*0.82 + 25</f>
        <v>7732.9999999999991</v>
      </c>
    </row>
    <row r="8" spans="1:51"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row>
    <row r="9" spans="1:51" s="14" customFormat="1" ht="12" customHeight="1" x14ac:dyDescent="0.2">
      <c r="A9" s="33">
        <v>1</v>
      </c>
      <c r="B9" s="84">
        <f>'BAR BB| Open rates'!B9*0.82 + 25</f>
        <v>10603</v>
      </c>
      <c r="C9" s="84">
        <f>'BAR BB| Open rates'!C9*0.82 + 25</f>
        <v>10603</v>
      </c>
      <c r="D9" s="84">
        <f>'BAR BB| Open rates'!D9*0.82 + 25</f>
        <v>7323</v>
      </c>
      <c r="E9" s="84">
        <f>'BAR BB| Open rates'!E9*0.82 + 25</f>
        <v>6995</v>
      </c>
      <c r="F9" s="84">
        <f>'BAR BB| Open rates'!F9*0.82 + 25</f>
        <v>6995</v>
      </c>
      <c r="G9" s="84">
        <f>'BAR BB| Open rates'!G9*0.82 + 25</f>
        <v>7323</v>
      </c>
      <c r="H9" s="84">
        <f>'BAR BB| Open rates'!H9*0.82 + 25</f>
        <v>6995</v>
      </c>
      <c r="I9" s="84">
        <f>'BAR BB| Open rates'!I9*0.82 + 25</f>
        <v>7323</v>
      </c>
      <c r="J9" s="84">
        <f>'BAR BB| Open rates'!J9*0.82 + 25</f>
        <v>6995</v>
      </c>
      <c r="K9" s="84">
        <f>'BAR BB| Open rates'!K9*0.82 + 25</f>
        <v>7323</v>
      </c>
      <c r="L9" s="84">
        <f>'BAR BB| Open rates'!L9*0.82 + 25</f>
        <v>6995</v>
      </c>
      <c r="M9" s="84">
        <f>'BAR BB| Open rates'!M9*0.82 + 25</f>
        <v>7323</v>
      </c>
      <c r="N9" s="84">
        <f>'BAR BB| Open rates'!N9*0.82 + 25</f>
        <v>6257</v>
      </c>
      <c r="O9" s="84">
        <f>'BAR BB| Open rates'!O9*0.82 + 25</f>
        <v>6257</v>
      </c>
      <c r="P9" s="84">
        <f>'BAR BB| Open rates'!P9*0.82 + 25</f>
        <v>7323</v>
      </c>
      <c r="Q9" s="84">
        <f>'BAR BB| Open rates'!Q9*0.82 + 25</f>
        <v>10603</v>
      </c>
      <c r="R9" s="84">
        <f>'BAR BB| Open rates'!R9*0.82 + 25</f>
        <v>14703</v>
      </c>
      <c r="S9" s="84">
        <f>'BAR BB| Open rates'!S9*0.82 + 25</f>
        <v>23723</v>
      </c>
      <c r="T9" s="84">
        <f>'BAR BB| Open rates'!T9*0.82 + 25</f>
        <v>26183</v>
      </c>
      <c r="U9" s="84">
        <f>'BAR BB| Open rates'!U9*0.82 + 25</f>
        <v>31102.999999999996</v>
      </c>
      <c r="V9" s="84">
        <f>'BAR BB| Open rates'!V9*0.82 + 25</f>
        <v>31102.999999999996</v>
      </c>
      <c r="W9" s="84">
        <f>'BAR BB| Open rates'!W9*0.82 + 25</f>
        <v>31102.999999999996</v>
      </c>
      <c r="X9" s="84">
        <f>'BAR BB| Open rates'!X9*0.82 + 25</f>
        <v>23723</v>
      </c>
      <c r="Y9" s="84">
        <f>'BAR BB| Open rates'!Y9*0.82 + 25</f>
        <v>14703</v>
      </c>
      <c r="Z9" s="84">
        <f>'BAR BB| Open rates'!Z9*0.82 + 25</f>
        <v>14703</v>
      </c>
      <c r="AA9" s="84">
        <f>'BAR BB| Open rates'!AA9*0.82 + 25</f>
        <v>14703</v>
      </c>
      <c r="AB9" s="84">
        <f>'BAR BB| Open rates'!AB9*0.82 + 25</f>
        <v>14703</v>
      </c>
      <c r="AC9" s="84">
        <f>'BAR BB| Open rates'!AC9*0.82 + 25</f>
        <v>16342.999999999998</v>
      </c>
      <c r="AD9" s="84">
        <f>'BAR BB| Open rates'!AD9*0.82 + 25</f>
        <v>18803</v>
      </c>
      <c r="AE9" s="84">
        <f>'BAR BB| Open rates'!AE9*0.82 + 25</f>
        <v>16342.999999999998</v>
      </c>
      <c r="AF9" s="84">
        <f>'BAR BB| Open rates'!AF9*0.82 + 25</f>
        <v>18803</v>
      </c>
      <c r="AG9" s="84">
        <f>'BAR BB| Open rates'!AG9*0.82 + 25</f>
        <v>18803</v>
      </c>
      <c r="AH9" s="84">
        <f>'BAR BB| Open rates'!AH9*0.82 + 25</f>
        <v>16342.999999999998</v>
      </c>
      <c r="AI9" s="84">
        <f>'BAR BB| Open rates'!AI9*0.82 + 25</f>
        <v>16342.999999999998</v>
      </c>
      <c r="AJ9" s="84">
        <f>'BAR BB| Open rates'!AJ9*0.82 + 25</f>
        <v>16342.999999999998</v>
      </c>
      <c r="AK9" s="84">
        <f>'BAR BB| Open rates'!AK9*0.82 + 25</f>
        <v>18803</v>
      </c>
      <c r="AL9" s="84">
        <f>'BAR BB| Open rates'!AL9*0.82 + 25</f>
        <v>16342.999999999998</v>
      </c>
      <c r="AM9" s="84">
        <f>'BAR BB| Open rates'!AM9*0.82 + 25</f>
        <v>26183</v>
      </c>
      <c r="AN9" s="84">
        <f>'BAR BB| Open rates'!AN9*0.82 + 25</f>
        <v>27495</v>
      </c>
      <c r="AO9" s="84">
        <f>'BAR BB| Open rates'!AO9*0.82 + 25</f>
        <v>27495</v>
      </c>
      <c r="AP9" s="84">
        <f>'BAR BB| Open rates'!AP9*0.82 + 25</f>
        <v>27495</v>
      </c>
      <c r="AQ9" s="84">
        <f>'BAR BB| Open rates'!AQ9*0.82 + 25</f>
        <v>16342.999999999998</v>
      </c>
      <c r="AR9" s="84">
        <f>'BAR BB| Open rates'!AR9*0.82 + 25</f>
        <v>16342.999999999998</v>
      </c>
      <c r="AS9" s="84">
        <f>'BAR BB| Open rates'!AS9*0.82 + 25</f>
        <v>14703</v>
      </c>
      <c r="AT9" s="84">
        <f>'BAR BB| Open rates'!AT9*0.82 + 25</f>
        <v>16342.999999999998</v>
      </c>
      <c r="AU9" s="84">
        <f>'BAR BB| Open rates'!AU9*0.82 + 25</f>
        <v>14703</v>
      </c>
      <c r="AV9" s="84">
        <f>'BAR BB| Open rates'!AV9*0.82 + 25</f>
        <v>14703</v>
      </c>
      <c r="AW9" s="84">
        <f>'BAR BB| Open rates'!AW9*0.82 + 25</f>
        <v>14703</v>
      </c>
      <c r="AX9" s="84">
        <f>'BAR BB| Open rates'!AX9*0.82 + 25</f>
        <v>9783</v>
      </c>
      <c r="AY9" s="84">
        <f>'BAR BB| Open rates'!AY9*0.82 + 25</f>
        <v>8142.9999999999991</v>
      </c>
    </row>
    <row r="10" spans="1:51" s="14" customFormat="1" ht="12" customHeight="1" x14ac:dyDescent="0.2">
      <c r="A10" s="33">
        <v>2</v>
      </c>
      <c r="B10" s="84">
        <f>'BAR BB| Open rates'!B10*0.82 + 25</f>
        <v>11669</v>
      </c>
      <c r="C10" s="84">
        <f>'BAR BB| Open rates'!C10*0.82 + 25</f>
        <v>11669</v>
      </c>
      <c r="D10" s="84">
        <f>'BAR BB| Open rates'!D10*0.82 + 25</f>
        <v>8389</v>
      </c>
      <c r="E10" s="84">
        <f>'BAR BB| Open rates'!E10*0.82 + 25</f>
        <v>8060.9999999999991</v>
      </c>
      <c r="F10" s="84">
        <f>'BAR BB| Open rates'!F10*0.82 + 25</f>
        <v>8060.9999999999991</v>
      </c>
      <c r="G10" s="84">
        <f>'BAR BB| Open rates'!G10*0.82 + 25</f>
        <v>8389</v>
      </c>
      <c r="H10" s="84">
        <f>'BAR BB| Open rates'!H10*0.82 + 25</f>
        <v>8060.9999999999991</v>
      </c>
      <c r="I10" s="84">
        <f>'BAR BB| Open rates'!I10*0.82 + 25</f>
        <v>8389</v>
      </c>
      <c r="J10" s="84">
        <f>'BAR BB| Open rates'!J10*0.82 + 25</f>
        <v>8060.9999999999991</v>
      </c>
      <c r="K10" s="84">
        <f>'BAR BB| Open rates'!K10*0.82 + 25</f>
        <v>8389</v>
      </c>
      <c r="L10" s="84">
        <f>'BAR BB| Open rates'!L10*0.82 + 25</f>
        <v>8060.9999999999991</v>
      </c>
      <c r="M10" s="84">
        <f>'BAR BB| Open rates'!M10*0.82 + 25</f>
        <v>8389</v>
      </c>
      <c r="N10" s="84">
        <f>'BAR BB| Open rates'!N10*0.82 + 25</f>
        <v>7323</v>
      </c>
      <c r="O10" s="84">
        <f>'BAR BB| Open rates'!O10*0.82 + 25</f>
        <v>7323</v>
      </c>
      <c r="P10" s="84">
        <f>'BAR BB| Open rates'!P10*0.82 + 25</f>
        <v>8389</v>
      </c>
      <c r="Q10" s="84">
        <f>'BAR BB| Open rates'!Q10*0.82 + 25</f>
        <v>11669</v>
      </c>
      <c r="R10" s="84">
        <f>'BAR BB| Open rates'!R10*0.82 + 25</f>
        <v>15768.999999999998</v>
      </c>
      <c r="S10" s="84">
        <f>'BAR BB| Open rates'!S10*0.82 + 25</f>
        <v>24953</v>
      </c>
      <c r="T10" s="84">
        <f>'BAR BB| Open rates'!T10*0.82 + 25</f>
        <v>27413</v>
      </c>
      <c r="U10" s="84">
        <f>'BAR BB| Open rates'!U10*0.82 + 25</f>
        <v>32332.999999999996</v>
      </c>
      <c r="V10" s="84">
        <f>'BAR BB| Open rates'!V10*0.82 + 25</f>
        <v>32332.999999999996</v>
      </c>
      <c r="W10" s="84">
        <f>'BAR BB| Open rates'!W10*0.82 + 25</f>
        <v>32332.999999999996</v>
      </c>
      <c r="X10" s="84">
        <f>'BAR BB| Open rates'!X10*0.82 + 25</f>
        <v>24953</v>
      </c>
      <c r="Y10" s="84">
        <f>'BAR BB| Open rates'!Y10*0.82 + 25</f>
        <v>15932.999999999998</v>
      </c>
      <c r="Z10" s="84">
        <f>'BAR BB| Open rates'!Z10*0.82 + 25</f>
        <v>15932.999999999998</v>
      </c>
      <c r="AA10" s="84">
        <f>'BAR BB| Open rates'!AA10*0.82 + 25</f>
        <v>15932.999999999998</v>
      </c>
      <c r="AB10" s="84">
        <f>'BAR BB| Open rates'!AB10*0.82 + 25</f>
        <v>15932.999999999998</v>
      </c>
      <c r="AC10" s="84">
        <f>'BAR BB| Open rates'!AC10*0.82 + 25</f>
        <v>17573</v>
      </c>
      <c r="AD10" s="84">
        <f>'BAR BB| Open rates'!AD10*0.82 + 25</f>
        <v>20033</v>
      </c>
      <c r="AE10" s="84">
        <f>'BAR BB| Open rates'!AE10*0.82 + 25</f>
        <v>17573</v>
      </c>
      <c r="AF10" s="84">
        <f>'BAR BB| Open rates'!AF10*0.82 + 25</f>
        <v>20033</v>
      </c>
      <c r="AG10" s="84">
        <f>'BAR BB| Open rates'!AG10*0.82 + 25</f>
        <v>20033</v>
      </c>
      <c r="AH10" s="84">
        <f>'BAR BB| Open rates'!AH10*0.82 + 25</f>
        <v>17573</v>
      </c>
      <c r="AI10" s="84">
        <f>'BAR BB| Open rates'!AI10*0.82 + 25</f>
        <v>17573</v>
      </c>
      <c r="AJ10" s="84">
        <f>'BAR BB| Open rates'!AJ10*0.82 + 25</f>
        <v>17573</v>
      </c>
      <c r="AK10" s="84">
        <f>'BAR BB| Open rates'!AK10*0.82 + 25</f>
        <v>20033</v>
      </c>
      <c r="AL10" s="84">
        <f>'BAR BB| Open rates'!AL10*0.82 + 25</f>
        <v>17573</v>
      </c>
      <c r="AM10" s="84">
        <f>'BAR BB| Open rates'!AM10*0.82 + 25</f>
        <v>27413</v>
      </c>
      <c r="AN10" s="84">
        <f>'BAR BB| Open rates'!AN10*0.82 + 25</f>
        <v>28725</v>
      </c>
      <c r="AO10" s="84">
        <f>'BAR BB| Open rates'!AO10*0.82 + 25</f>
        <v>28725</v>
      </c>
      <c r="AP10" s="84">
        <f>'BAR BB| Open rates'!AP10*0.82 + 25</f>
        <v>28725</v>
      </c>
      <c r="AQ10" s="84">
        <f>'BAR BB| Open rates'!AQ10*0.82 + 25</f>
        <v>17573</v>
      </c>
      <c r="AR10" s="84">
        <f>'BAR BB| Open rates'!AR10*0.82 + 25</f>
        <v>17573</v>
      </c>
      <c r="AS10" s="84">
        <f>'BAR BB| Open rates'!AS10*0.82 + 25</f>
        <v>15932.999999999998</v>
      </c>
      <c r="AT10" s="84">
        <f>'BAR BB| Open rates'!AT10*0.82 + 25</f>
        <v>17573</v>
      </c>
      <c r="AU10" s="84">
        <f>'BAR BB| Open rates'!AU10*0.82 + 25</f>
        <v>15932.999999999998</v>
      </c>
      <c r="AV10" s="84">
        <f>'BAR BB| Open rates'!AV10*0.82 + 25</f>
        <v>15932.999999999998</v>
      </c>
      <c r="AW10" s="84">
        <f>'BAR BB| Open rates'!AW10*0.82 + 25</f>
        <v>15932.999999999998</v>
      </c>
      <c r="AX10" s="84">
        <f>'BAR BB| Open rates'!AX10*0.82 + 25</f>
        <v>11013</v>
      </c>
      <c r="AY10" s="84">
        <f>'BAR BB| Open rates'!AY10*0.82 + 25</f>
        <v>9373</v>
      </c>
    </row>
    <row r="11" spans="1:51"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row>
    <row r="12" spans="1:51" s="14" customFormat="1" ht="12" customHeight="1" x14ac:dyDescent="0.2">
      <c r="A12" s="33">
        <v>1</v>
      </c>
      <c r="B12" s="84">
        <f>'BAR BB| Open rates'!B12*0.82 + 25</f>
        <v>11423</v>
      </c>
      <c r="C12" s="84">
        <f>'BAR BB| Open rates'!C12*0.82 + 25</f>
        <v>11423</v>
      </c>
      <c r="D12" s="84">
        <f>'BAR BB| Open rates'!D12*0.82 + 25</f>
        <v>8142.9999999999991</v>
      </c>
      <c r="E12" s="84">
        <f>'BAR BB| Open rates'!E12*0.82 + 25</f>
        <v>7814.9999999999991</v>
      </c>
      <c r="F12" s="84">
        <f>'BAR BB| Open rates'!F12*0.82 + 25</f>
        <v>7814.9999999999991</v>
      </c>
      <c r="G12" s="84">
        <f>'BAR BB| Open rates'!G12*0.82 + 25</f>
        <v>8142.9999999999991</v>
      </c>
      <c r="H12" s="84">
        <f>'BAR BB| Open rates'!H12*0.82 + 25</f>
        <v>7814.9999999999991</v>
      </c>
      <c r="I12" s="84">
        <f>'BAR BB| Open rates'!I12*0.82 + 25</f>
        <v>8142.9999999999991</v>
      </c>
      <c r="J12" s="84">
        <f>'BAR BB| Open rates'!J12*0.82 + 25</f>
        <v>7814.9999999999991</v>
      </c>
      <c r="K12" s="84">
        <f>'BAR BB| Open rates'!K12*0.82 + 25</f>
        <v>8142.9999999999991</v>
      </c>
      <c r="L12" s="84">
        <f>'BAR BB| Open rates'!L12*0.82 + 25</f>
        <v>7814.9999999999991</v>
      </c>
      <c r="M12" s="84">
        <f>'BAR BB| Open rates'!M12*0.82 + 25</f>
        <v>8142.9999999999991</v>
      </c>
      <c r="N12" s="84">
        <f>'BAR BB| Open rates'!N12*0.82 + 25</f>
        <v>7077</v>
      </c>
      <c r="O12" s="84">
        <f>'BAR BB| Open rates'!O12*0.82 + 25</f>
        <v>7077</v>
      </c>
      <c r="P12" s="84">
        <f>'BAR BB| Open rates'!P12*0.82 + 25</f>
        <v>8142.9999999999991</v>
      </c>
      <c r="Q12" s="84">
        <f>'BAR BB| Open rates'!Q12*0.82 + 25</f>
        <v>11423</v>
      </c>
      <c r="R12" s="84">
        <f>'BAR BB| Open rates'!R12*0.82 + 25</f>
        <v>15522.999999999998</v>
      </c>
      <c r="S12" s="84">
        <f>'BAR BB| Open rates'!S12*0.82 + 25</f>
        <v>25363</v>
      </c>
      <c r="T12" s="84">
        <f>'BAR BB| Open rates'!T12*0.82 + 25</f>
        <v>27823</v>
      </c>
      <c r="U12" s="84">
        <f>'BAR BB| Open rates'!U12*0.82 + 25</f>
        <v>32742.999999999996</v>
      </c>
      <c r="V12" s="84">
        <f>'BAR BB| Open rates'!V12*0.82 + 25</f>
        <v>32742.999999999996</v>
      </c>
      <c r="W12" s="84">
        <f>'BAR BB| Open rates'!W12*0.82 + 25</f>
        <v>32742.999999999996</v>
      </c>
      <c r="X12" s="84">
        <f>'BAR BB| Open rates'!X12*0.82 + 25</f>
        <v>25363</v>
      </c>
      <c r="Y12" s="84">
        <f>'BAR BB| Open rates'!Y12*0.82 + 25</f>
        <v>16342.999999999998</v>
      </c>
      <c r="Z12" s="84">
        <f>'BAR BB| Open rates'!Z12*0.82 + 25</f>
        <v>15522.999999999998</v>
      </c>
      <c r="AA12" s="84">
        <f>'BAR BB| Open rates'!AA12*0.82 + 25</f>
        <v>15522.999999999998</v>
      </c>
      <c r="AB12" s="84">
        <f>'BAR BB| Open rates'!AB12*0.82 + 25</f>
        <v>15522.999999999998</v>
      </c>
      <c r="AC12" s="84">
        <f>'BAR BB| Open rates'!AC12*0.82 + 25</f>
        <v>17163</v>
      </c>
      <c r="AD12" s="84">
        <f>'BAR BB| Open rates'!AD12*0.82 + 25</f>
        <v>19623</v>
      </c>
      <c r="AE12" s="84">
        <f>'BAR BB| Open rates'!AE12*0.82 + 25</f>
        <v>17163</v>
      </c>
      <c r="AF12" s="84">
        <f>'BAR BB| Open rates'!AF12*0.82 + 25</f>
        <v>19623</v>
      </c>
      <c r="AG12" s="84">
        <f>'BAR BB| Open rates'!AG12*0.82 + 25</f>
        <v>19623</v>
      </c>
      <c r="AH12" s="84">
        <f>'BAR BB| Open rates'!AH12*0.82 + 25</f>
        <v>17163</v>
      </c>
      <c r="AI12" s="84">
        <f>'BAR BB| Open rates'!AI12*0.82 + 25</f>
        <v>17163</v>
      </c>
      <c r="AJ12" s="84">
        <f>'BAR BB| Open rates'!AJ12*0.82 + 25</f>
        <v>17163</v>
      </c>
      <c r="AK12" s="84">
        <f>'BAR BB| Open rates'!AK12*0.82 + 25</f>
        <v>19623</v>
      </c>
      <c r="AL12" s="84">
        <f>'BAR BB| Open rates'!AL12*0.82 + 25</f>
        <v>17163</v>
      </c>
      <c r="AM12" s="84">
        <f>'BAR BB| Open rates'!AM12*0.82 + 25</f>
        <v>27003</v>
      </c>
      <c r="AN12" s="84">
        <f>'BAR BB| Open rates'!AN12*0.82 + 25</f>
        <v>28315</v>
      </c>
      <c r="AO12" s="84">
        <f>'BAR BB| Open rates'!AO12*0.82 + 25</f>
        <v>28315</v>
      </c>
      <c r="AP12" s="84">
        <f>'BAR BB| Open rates'!AP12*0.82 + 25</f>
        <v>28315</v>
      </c>
      <c r="AQ12" s="84">
        <f>'BAR BB| Open rates'!AQ12*0.82 + 25</f>
        <v>17163</v>
      </c>
      <c r="AR12" s="84">
        <f>'BAR BB| Open rates'!AR12*0.82 + 25</f>
        <v>17163</v>
      </c>
      <c r="AS12" s="84">
        <f>'BAR BB| Open rates'!AS12*0.82 + 25</f>
        <v>15522.999999999998</v>
      </c>
      <c r="AT12" s="84">
        <f>'BAR BB| Open rates'!AT12*0.82 + 25</f>
        <v>17163</v>
      </c>
      <c r="AU12" s="84">
        <f>'BAR BB| Open rates'!AU12*0.82 + 25</f>
        <v>15522.999999999998</v>
      </c>
      <c r="AV12" s="84">
        <f>'BAR BB| Open rates'!AV12*0.82 + 25</f>
        <v>15522.999999999998</v>
      </c>
      <c r="AW12" s="84">
        <f>'BAR BB| Open rates'!AW12*0.82 + 25</f>
        <v>15522.999999999998</v>
      </c>
      <c r="AX12" s="84">
        <f>'BAR BB| Open rates'!AX12*0.82 + 25</f>
        <v>10603</v>
      </c>
      <c r="AY12" s="84">
        <f>'BAR BB| Open rates'!AY12*0.82 + 25</f>
        <v>8963</v>
      </c>
    </row>
    <row r="13" spans="1:51" s="14" customFormat="1" ht="12" customHeight="1" x14ac:dyDescent="0.2">
      <c r="A13" s="33">
        <v>2</v>
      </c>
      <c r="B13" s="84">
        <f>'BAR BB| Open rates'!B13*0.82 + 25</f>
        <v>12489</v>
      </c>
      <c r="C13" s="84">
        <f>'BAR BB| Open rates'!C13*0.82 + 25</f>
        <v>12489</v>
      </c>
      <c r="D13" s="84">
        <f>'BAR BB| Open rates'!D13*0.82 + 25</f>
        <v>9209</v>
      </c>
      <c r="E13" s="84">
        <f>'BAR BB| Open rates'!E13*0.82 + 25</f>
        <v>8881</v>
      </c>
      <c r="F13" s="84">
        <f>'BAR BB| Open rates'!F13*0.82 + 25</f>
        <v>8881</v>
      </c>
      <c r="G13" s="84">
        <f>'BAR BB| Open rates'!G13*0.82 + 25</f>
        <v>9209</v>
      </c>
      <c r="H13" s="84">
        <f>'BAR BB| Open rates'!H13*0.82 + 25</f>
        <v>8881</v>
      </c>
      <c r="I13" s="84">
        <f>'BAR BB| Open rates'!I13*0.82 + 25</f>
        <v>9209</v>
      </c>
      <c r="J13" s="84">
        <f>'BAR BB| Open rates'!J13*0.82 + 25</f>
        <v>8881</v>
      </c>
      <c r="K13" s="84">
        <f>'BAR BB| Open rates'!K13*0.82 + 25</f>
        <v>9209</v>
      </c>
      <c r="L13" s="84">
        <f>'BAR BB| Open rates'!L13*0.82 + 25</f>
        <v>8881</v>
      </c>
      <c r="M13" s="84">
        <f>'BAR BB| Open rates'!M13*0.82 + 25</f>
        <v>9209</v>
      </c>
      <c r="N13" s="84">
        <f>'BAR BB| Open rates'!N13*0.82 + 25</f>
        <v>8142.9999999999991</v>
      </c>
      <c r="O13" s="84">
        <f>'BAR BB| Open rates'!O13*0.82 + 25</f>
        <v>8142.9999999999991</v>
      </c>
      <c r="P13" s="84">
        <f>'BAR BB| Open rates'!P13*0.82 + 25</f>
        <v>9209</v>
      </c>
      <c r="Q13" s="84">
        <f>'BAR BB| Open rates'!Q13*0.82 + 25</f>
        <v>12489</v>
      </c>
      <c r="R13" s="84">
        <f>'BAR BB| Open rates'!R13*0.82 + 25</f>
        <v>16589</v>
      </c>
      <c r="S13" s="84">
        <f>'BAR BB| Open rates'!S13*0.82 + 25</f>
        <v>26593</v>
      </c>
      <c r="T13" s="84">
        <f>'BAR BB| Open rates'!T13*0.82 + 25</f>
        <v>29053</v>
      </c>
      <c r="U13" s="84">
        <f>'BAR BB| Open rates'!U13*0.82 + 25</f>
        <v>33973</v>
      </c>
      <c r="V13" s="84">
        <f>'BAR BB| Open rates'!V13*0.82 + 25</f>
        <v>33973</v>
      </c>
      <c r="W13" s="84">
        <f>'BAR BB| Open rates'!W13*0.82 + 25</f>
        <v>33973</v>
      </c>
      <c r="X13" s="84">
        <f>'BAR BB| Open rates'!X13*0.82 + 25</f>
        <v>26593</v>
      </c>
      <c r="Y13" s="84">
        <f>'BAR BB| Open rates'!Y13*0.82 + 25</f>
        <v>17573</v>
      </c>
      <c r="Z13" s="84">
        <f>'BAR BB| Open rates'!Z13*0.82 + 25</f>
        <v>16753</v>
      </c>
      <c r="AA13" s="84">
        <f>'BAR BB| Open rates'!AA13*0.82 + 25</f>
        <v>16753</v>
      </c>
      <c r="AB13" s="84">
        <f>'BAR BB| Open rates'!AB13*0.82 + 25</f>
        <v>16753</v>
      </c>
      <c r="AC13" s="84">
        <f>'BAR BB| Open rates'!AC13*0.82 + 25</f>
        <v>18393</v>
      </c>
      <c r="AD13" s="84">
        <f>'BAR BB| Open rates'!AD13*0.82 + 25</f>
        <v>20853</v>
      </c>
      <c r="AE13" s="84">
        <f>'BAR BB| Open rates'!AE13*0.82 + 25</f>
        <v>18393</v>
      </c>
      <c r="AF13" s="84">
        <f>'BAR BB| Open rates'!AF13*0.82 + 25</f>
        <v>20853</v>
      </c>
      <c r="AG13" s="84">
        <f>'BAR BB| Open rates'!AG13*0.82 + 25</f>
        <v>20853</v>
      </c>
      <c r="AH13" s="84">
        <f>'BAR BB| Open rates'!AH13*0.82 + 25</f>
        <v>18393</v>
      </c>
      <c r="AI13" s="84">
        <f>'BAR BB| Open rates'!AI13*0.82 + 25</f>
        <v>18393</v>
      </c>
      <c r="AJ13" s="84">
        <f>'BAR BB| Open rates'!AJ13*0.82 + 25</f>
        <v>18393</v>
      </c>
      <c r="AK13" s="84">
        <f>'BAR BB| Open rates'!AK13*0.82 + 25</f>
        <v>20853</v>
      </c>
      <c r="AL13" s="84">
        <f>'BAR BB| Open rates'!AL13*0.82 + 25</f>
        <v>18393</v>
      </c>
      <c r="AM13" s="84">
        <f>'BAR BB| Open rates'!AM13*0.82 + 25</f>
        <v>28233</v>
      </c>
      <c r="AN13" s="84">
        <f>'BAR BB| Open rates'!AN13*0.82 + 25</f>
        <v>29545</v>
      </c>
      <c r="AO13" s="84">
        <f>'BAR BB| Open rates'!AO13*0.82 + 25</f>
        <v>29545</v>
      </c>
      <c r="AP13" s="84">
        <f>'BAR BB| Open rates'!AP13*0.82 + 25</f>
        <v>29545</v>
      </c>
      <c r="AQ13" s="84">
        <f>'BAR BB| Open rates'!AQ13*0.82 + 25</f>
        <v>18393</v>
      </c>
      <c r="AR13" s="84">
        <f>'BAR BB| Open rates'!AR13*0.82 + 25</f>
        <v>18393</v>
      </c>
      <c r="AS13" s="84">
        <f>'BAR BB| Open rates'!AS13*0.82 + 25</f>
        <v>16753</v>
      </c>
      <c r="AT13" s="84">
        <f>'BAR BB| Open rates'!AT13*0.82 + 25</f>
        <v>18393</v>
      </c>
      <c r="AU13" s="84">
        <f>'BAR BB| Open rates'!AU13*0.82 + 25</f>
        <v>16753</v>
      </c>
      <c r="AV13" s="84">
        <f>'BAR BB| Open rates'!AV13*0.82 + 25</f>
        <v>16753</v>
      </c>
      <c r="AW13" s="84">
        <f>'BAR BB| Open rates'!AW13*0.82 + 25</f>
        <v>16753</v>
      </c>
      <c r="AX13" s="84">
        <f>'BAR BB| Open rates'!AX13*0.82 + 25</f>
        <v>11833</v>
      </c>
      <c r="AY13" s="84">
        <f>'BAR BB| Open rates'!AY13*0.82 + 25</f>
        <v>10193</v>
      </c>
    </row>
    <row r="14" spans="1:51"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row>
    <row r="15" spans="1:51" s="14" customFormat="1" ht="12" customHeight="1" x14ac:dyDescent="0.2">
      <c r="A15" s="42" t="s">
        <v>159</v>
      </c>
      <c r="B15" s="84">
        <f>'BAR BB| Open rates'!B15*0.82 + 25</f>
        <v>14375</v>
      </c>
      <c r="C15" s="84">
        <f>'BAR BB| Open rates'!C15*0.82 + 25</f>
        <v>14375</v>
      </c>
      <c r="D15" s="84">
        <f>'BAR BB| Open rates'!D15*0.82 + 25</f>
        <v>11095</v>
      </c>
      <c r="E15" s="84">
        <f>'BAR BB| Open rates'!E15*0.82 + 25</f>
        <v>10767</v>
      </c>
      <c r="F15" s="84">
        <f>'BAR BB| Open rates'!F15*0.82 + 25</f>
        <v>10767</v>
      </c>
      <c r="G15" s="84">
        <f>'BAR BB| Open rates'!G15*0.82 + 25</f>
        <v>11095</v>
      </c>
      <c r="H15" s="84">
        <f>'BAR BB| Open rates'!H15*0.82 + 25</f>
        <v>10767</v>
      </c>
      <c r="I15" s="84">
        <f>'BAR BB| Open rates'!I15*0.82 + 25</f>
        <v>11095</v>
      </c>
      <c r="J15" s="84">
        <f>'BAR BB| Open rates'!J15*0.82 + 25</f>
        <v>10767</v>
      </c>
      <c r="K15" s="84">
        <f>'BAR BB| Open rates'!K15*0.82 + 25</f>
        <v>11095</v>
      </c>
      <c r="L15" s="84">
        <f>'BAR BB| Open rates'!L15*0.82 + 25</f>
        <v>10767</v>
      </c>
      <c r="M15" s="84">
        <f>'BAR BB| Open rates'!M15*0.82 + 25</f>
        <v>11095</v>
      </c>
      <c r="N15" s="84">
        <f>'BAR BB| Open rates'!N15*0.82 + 25</f>
        <v>10029</v>
      </c>
      <c r="O15" s="84">
        <f>'BAR BB| Open rates'!O15*0.82 + 25</f>
        <v>10029</v>
      </c>
      <c r="P15" s="84">
        <f>'BAR BB| Open rates'!P15*0.82 + 25</f>
        <v>11095</v>
      </c>
      <c r="Q15" s="84">
        <f>'BAR BB| Open rates'!Q15*0.82 + 25</f>
        <v>14375</v>
      </c>
      <c r="R15" s="84">
        <f>'BAR BB| Open rates'!R15*0.82 + 25</f>
        <v>18475</v>
      </c>
      <c r="S15" s="84">
        <f>'BAR BB| Open rates'!S15*0.82 + 25</f>
        <v>31922.999999999996</v>
      </c>
      <c r="T15" s="84">
        <f>'BAR BB| Open rates'!T15*0.82 + 25</f>
        <v>34383</v>
      </c>
      <c r="U15" s="84">
        <f>'BAR BB| Open rates'!U15*0.82 + 25</f>
        <v>39303</v>
      </c>
      <c r="V15" s="84">
        <f>'BAR BB| Open rates'!V15*0.82 + 25</f>
        <v>39303</v>
      </c>
      <c r="W15" s="84">
        <f>'BAR BB| Open rates'!W15*0.82 + 25</f>
        <v>39303</v>
      </c>
      <c r="X15" s="84">
        <f>'BAR BB| Open rates'!X15*0.82 + 25</f>
        <v>31922.999999999996</v>
      </c>
      <c r="Y15" s="84">
        <f>'BAR BB| Open rates'!Y15*0.82 + 25</f>
        <v>22903</v>
      </c>
      <c r="Z15" s="84">
        <f>'BAR BB| Open rates'!Z15*0.82 + 25</f>
        <v>16835</v>
      </c>
      <c r="AA15" s="84">
        <f>'BAR BB| Open rates'!AA15*0.82 + 25</f>
        <v>16835</v>
      </c>
      <c r="AB15" s="84">
        <f>'BAR BB| Open rates'!AB15*0.82 + 25</f>
        <v>16835</v>
      </c>
      <c r="AC15" s="84">
        <f>'BAR BB| Open rates'!AC15*0.82 + 25</f>
        <v>18475</v>
      </c>
      <c r="AD15" s="84">
        <f>'BAR BB| Open rates'!AD15*0.82 + 25</f>
        <v>20935</v>
      </c>
      <c r="AE15" s="84">
        <f>'BAR BB| Open rates'!AE15*0.82 + 25</f>
        <v>18475</v>
      </c>
      <c r="AF15" s="84">
        <f>'BAR BB| Open rates'!AF15*0.82 + 25</f>
        <v>20935</v>
      </c>
      <c r="AG15" s="84">
        <f>'BAR BB| Open rates'!AG15*0.82 + 25</f>
        <v>20935</v>
      </c>
      <c r="AH15" s="84">
        <f>'BAR BB| Open rates'!AH15*0.82 + 25</f>
        <v>18475</v>
      </c>
      <c r="AI15" s="84">
        <f>'BAR BB| Open rates'!AI15*0.82 + 25</f>
        <v>24215</v>
      </c>
      <c r="AJ15" s="84">
        <f>'BAR BB| Open rates'!AJ15*0.82 + 25</f>
        <v>24215</v>
      </c>
      <c r="AK15" s="84">
        <f>'BAR BB| Open rates'!AK15*0.82 + 25</f>
        <v>26675</v>
      </c>
      <c r="AL15" s="84">
        <f>'BAR BB| Open rates'!AL15*0.82 + 25</f>
        <v>24215</v>
      </c>
      <c r="AM15" s="84">
        <f>'BAR BB| Open rates'!AM15*0.82 + 25</f>
        <v>34055</v>
      </c>
      <c r="AN15" s="84">
        <f>'BAR BB| Open rates'!AN15*0.82 + 25</f>
        <v>35367</v>
      </c>
      <c r="AO15" s="84">
        <f>'BAR BB| Open rates'!AO15*0.82 + 25</f>
        <v>35367</v>
      </c>
      <c r="AP15" s="84">
        <f>'BAR BB| Open rates'!AP15*0.82 + 25</f>
        <v>35367</v>
      </c>
      <c r="AQ15" s="84">
        <f>'BAR BB| Open rates'!AQ15*0.82 + 25</f>
        <v>18475</v>
      </c>
      <c r="AR15" s="84">
        <f>'BAR BB| Open rates'!AR15*0.82 + 25</f>
        <v>18475</v>
      </c>
      <c r="AS15" s="84">
        <f>'BAR BB| Open rates'!AS15*0.82 + 25</f>
        <v>16835</v>
      </c>
      <c r="AT15" s="84">
        <f>'BAR BB| Open rates'!AT15*0.82 + 25</f>
        <v>18475</v>
      </c>
      <c r="AU15" s="84">
        <f>'BAR BB| Open rates'!AU15*0.82 + 25</f>
        <v>16835</v>
      </c>
      <c r="AV15" s="84">
        <f>'BAR BB| Open rates'!AV15*0.82 + 25</f>
        <v>16835</v>
      </c>
      <c r="AW15" s="84">
        <f>'BAR BB| Open rates'!AW15*0.82 + 25</f>
        <v>16835</v>
      </c>
      <c r="AX15" s="84">
        <f>'BAR BB| Open rates'!AX15*0.82 + 25</f>
        <v>11915</v>
      </c>
      <c r="AY15" s="84">
        <f>'BAR BB| Open rates'!AY15*0.82 + 25</f>
        <v>10275</v>
      </c>
    </row>
    <row r="16" spans="1:51" s="14" customFormat="1" ht="12" customHeight="1" x14ac:dyDescent="0.2">
      <c r="A16" s="33" t="s">
        <v>160</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row>
    <row r="17" spans="1:51" s="14" customFormat="1" ht="12" customHeight="1" x14ac:dyDescent="0.2">
      <c r="A17" s="42" t="s">
        <v>159</v>
      </c>
      <c r="B17" s="84">
        <f>'BAR BB| Open rates'!B17*0.82 + 25</f>
        <v>14785</v>
      </c>
      <c r="C17" s="84">
        <f>'BAR BB| Open rates'!C17*0.82 + 25</f>
        <v>14785</v>
      </c>
      <c r="D17" s="84">
        <f>'BAR BB| Open rates'!D17*0.82 + 25</f>
        <v>11505</v>
      </c>
      <c r="E17" s="84">
        <f>'BAR BB| Open rates'!E17*0.82 + 25</f>
        <v>11177</v>
      </c>
      <c r="F17" s="84">
        <f>'BAR BB| Open rates'!F17*0.82 + 25</f>
        <v>11177</v>
      </c>
      <c r="G17" s="84">
        <f>'BAR BB| Open rates'!G17*0.82 + 25</f>
        <v>11505</v>
      </c>
      <c r="H17" s="84">
        <f>'BAR BB| Open rates'!H17*0.82 + 25</f>
        <v>11177</v>
      </c>
      <c r="I17" s="84">
        <f>'BAR BB| Open rates'!I17*0.82 + 25</f>
        <v>11505</v>
      </c>
      <c r="J17" s="84">
        <f>'BAR BB| Open rates'!J17*0.82 + 25</f>
        <v>11177</v>
      </c>
      <c r="K17" s="84">
        <f>'BAR BB| Open rates'!K17*0.82 + 25</f>
        <v>11505</v>
      </c>
      <c r="L17" s="84">
        <f>'BAR BB| Open rates'!L17*0.82 + 25</f>
        <v>11177</v>
      </c>
      <c r="M17" s="84">
        <f>'BAR BB| Open rates'!M17*0.82 + 25</f>
        <v>11505</v>
      </c>
      <c r="N17" s="84">
        <f>'BAR BB| Open rates'!N17*0.82 + 25</f>
        <v>10439</v>
      </c>
      <c r="O17" s="84">
        <f>'BAR BB| Open rates'!O17*0.82 + 25</f>
        <v>10439</v>
      </c>
      <c r="P17" s="84">
        <f>'BAR BB| Open rates'!P17*0.82 + 25</f>
        <v>11505</v>
      </c>
      <c r="Q17" s="84">
        <f>'BAR BB| Open rates'!Q17*0.82 + 25</f>
        <v>14785</v>
      </c>
      <c r="R17" s="84">
        <f>'BAR BB| Open rates'!R17*0.82 + 25</f>
        <v>18885</v>
      </c>
      <c r="S17" s="84">
        <f>'BAR BB| Open rates'!S17*0.82 + 25</f>
        <v>33563</v>
      </c>
      <c r="T17" s="84">
        <f>'BAR BB| Open rates'!T17*0.82 + 25</f>
        <v>36023</v>
      </c>
      <c r="U17" s="84">
        <f>'BAR BB| Open rates'!U17*0.82 + 25</f>
        <v>40943</v>
      </c>
      <c r="V17" s="84">
        <f>'BAR BB| Open rates'!V17*0.82 + 25</f>
        <v>40943</v>
      </c>
      <c r="W17" s="84">
        <f>'BAR BB| Open rates'!W17*0.82 + 25</f>
        <v>40943</v>
      </c>
      <c r="X17" s="84">
        <f>'BAR BB| Open rates'!X17*0.82 + 25</f>
        <v>33563</v>
      </c>
      <c r="Y17" s="84">
        <f>'BAR BB| Open rates'!Y17*0.82 + 25</f>
        <v>24543</v>
      </c>
      <c r="Z17" s="84">
        <f>'BAR BB| Open rates'!Z17*0.82 + 25</f>
        <v>18475</v>
      </c>
      <c r="AA17" s="84">
        <f>'BAR BB| Open rates'!AA17*0.82 + 25</f>
        <v>18475</v>
      </c>
      <c r="AB17" s="84">
        <f>'BAR BB| Open rates'!AB17*0.82 + 25</f>
        <v>18475</v>
      </c>
      <c r="AC17" s="84">
        <f>'BAR BB| Open rates'!AC17*0.82 + 25</f>
        <v>20115</v>
      </c>
      <c r="AD17" s="84">
        <f>'BAR BB| Open rates'!AD17*0.82 + 25</f>
        <v>22575</v>
      </c>
      <c r="AE17" s="84">
        <f>'BAR BB| Open rates'!AE17*0.82 + 25</f>
        <v>20115</v>
      </c>
      <c r="AF17" s="84">
        <f>'BAR BB| Open rates'!AF17*0.82 + 25</f>
        <v>22575</v>
      </c>
      <c r="AG17" s="84">
        <f>'BAR BB| Open rates'!AG17*0.82 + 25</f>
        <v>22575</v>
      </c>
      <c r="AH17" s="84">
        <f>'BAR BB| Open rates'!AH17*0.82 + 25</f>
        <v>20115</v>
      </c>
      <c r="AI17" s="84">
        <f>'BAR BB| Open rates'!AI17*0.82 + 25</f>
        <v>25855</v>
      </c>
      <c r="AJ17" s="84">
        <f>'BAR BB| Open rates'!AJ17*0.82 + 25</f>
        <v>25855</v>
      </c>
      <c r="AK17" s="84">
        <f>'BAR BB| Open rates'!AK17*0.82 + 25</f>
        <v>28315</v>
      </c>
      <c r="AL17" s="84">
        <f>'BAR BB| Open rates'!AL17*0.82 + 25</f>
        <v>25855</v>
      </c>
      <c r="AM17" s="84">
        <f>'BAR BB| Open rates'!AM17*0.82 + 25</f>
        <v>35695</v>
      </c>
      <c r="AN17" s="84">
        <f>'BAR BB| Open rates'!AN17*0.82 + 25</f>
        <v>37007</v>
      </c>
      <c r="AO17" s="84">
        <f>'BAR BB| Open rates'!AO17*0.82 + 25</f>
        <v>37007</v>
      </c>
      <c r="AP17" s="84">
        <f>'BAR BB| Open rates'!AP17*0.82 + 25</f>
        <v>37007</v>
      </c>
      <c r="AQ17" s="84">
        <f>'BAR BB| Open rates'!AQ17*0.82 + 25</f>
        <v>20115</v>
      </c>
      <c r="AR17" s="84">
        <f>'BAR BB| Open rates'!AR17*0.82 + 25</f>
        <v>20115</v>
      </c>
      <c r="AS17" s="84">
        <f>'BAR BB| Open rates'!AS17*0.82 + 25</f>
        <v>18475</v>
      </c>
      <c r="AT17" s="84">
        <f>'BAR BB| Open rates'!AT17*0.82 + 25</f>
        <v>20115</v>
      </c>
      <c r="AU17" s="84">
        <f>'BAR BB| Open rates'!AU17*0.82 + 25</f>
        <v>18475</v>
      </c>
      <c r="AV17" s="84">
        <f>'BAR BB| Open rates'!AV17*0.82 + 25</f>
        <v>18475</v>
      </c>
      <c r="AW17" s="84">
        <f>'BAR BB| Open rates'!AW17*0.82 + 25</f>
        <v>18475</v>
      </c>
      <c r="AX17" s="84">
        <f>'BAR BB| Open rates'!AX17*0.82 + 25</f>
        <v>13555</v>
      </c>
      <c r="AY17" s="84">
        <f>'BAR BB| Open rates'!AY17*0.82 + 25</f>
        <v>11915</v>
      </c>
    </row>
    <row r="18" spans="1:51" s="14" customFormat="1" ht="12" customHeight="1" x14ac:dyDescent="0.2">
      <c r="A18" s="33" t="s">
        <v>56</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row>
    <row r="19" spans="1:51" s="14" customFormat="1" ht="12" customHeight="1" x14ac:dyDescent="0.2">
      <c r="A19" s="42" t="s">
        <v>8</v>
      </c>
      <c r="B19" s="84">
        <f>'BAR BB| Open rates'!B19*0.82 + 25</f>
        <v>16342.999999999998</v>
      </c>
      <c r="C19" s="84">
        <f>'BAR BB| Open rates'!C19*0.82 + 25</f>
        <v>16342.999999999998</v>
      </c>
      <c r="D19" s="84">
        <f>'BAR BB| Open rates'!D19*0.82 + 25</f>
        <v>13063</v>
      </c>
      <c r="E19" s="84">
        <f>'BAR BB| Open rates'!E19*0.82 + 25</f>
        <v>12735</v>
      </c>
      <c r="F19" s="84">
        <f>'BAR BB| Open rates'!F19*0.82 + 25</f>
        <v>12735</v>
      </c>
      <c r="G19" s="84">
        <f>'BAR BB| Open rates'!G19*0.82 + 25</f>
        <v>13063</v>
      </c>
      <c r="H19" s="84">
        <f>'BAR BB| Open rates'!H19*0.82 + 25</f>
        <v>12735</v>
      </c>
      <c r="I19" s="84">
        <f>'BAR BB| Open rates'!I19*0.82 + 25</f>
        <v>13063</v>
      </c>
      <c r="J19" s="84">
        <f>'BAR BB| Open rates'!J19*0.82 + 25</f>
        <v>12735</v>
      </c>
      <c r="K19" s="84">
        <f>'BAR BB| Open rates'!K19*0.82 + 25</f>
        <v>13063</v>
      </c>
      <c r="L19" s="84">
        <f>'BAR BB| Open rates'!L19*0.82 + 25</f>
        <v>12735</v>
      </c>
      <c r="M19" s="84">
        <f>'BAR BB| Open rates'!M19*0.82 + 25</f>
        <v>13063</v>
      </c>
      <c r="N19" s="84">
        <f>'BAR BB| Open rates'!N19*0.82 + 25</f>
        <v>11997</v>
      </c>
      <c r="O19" s="84">
        <f>'BAR BB| Open rates'!O19*0.82 + 25</f>
        <v>11997</v>
      </c>
      <c r="P19" s="84">
        <f>'BAR BB| Open rates'!P19*0.82 + 25</f>
        <v>13063</v>
      </c>
      <c r="Q19" s="84">
        <f>'BAR BB| Open rates'!Q19*0.82 + 25</f>
        <v>16342.999999999998</v>
      </c>
      <c r="R19" s="84">
        <f>'BAR BB| Open rates'!R19*0.82 + 25</f>
        <v>20443</v>
      </c>
      <c r="S19" s="84">
        <f>'BAR BB| Open rates'!S19*0.82 + 25</f>
        <v>54883</v>
      </c>
      <c r="T19" s="84">
        <f>'BAR BB| Open rates'!T19*0.82 + 25</f>
        <v>57343</v>
      </c>
      <c r="U19" s="84">
        <f>'BAR BB| Open rates'!U19*0.82 + 25</f>
        <v>62262.999999999993</v>
      </c>
      <c r="V19" s="84">
        <f>'BAR BB| Open rates'!V19*0.82 + 25</f>
        <v>62262.999999999993</v>
      </c>
      <c r="W19" s="84">
        <f>'BAR BB| Open rates'!W19*0.82 + 25</f>
        <v>62262.999999999993</v>
      </c>
      <c r="X19" s="84">
        <f>'BAR BB| Open rates'!X19*0.82 + 25</f>
        <v>54883</v>
      </c>
      <c r="Y19" s="84">
        <f>'BAR BB| Open rates'!Y19*0.82 + 25</f>
        <v>45863</v>
      </c>
      <c r="Z19" s="84">
        <f>'BAR BB| Open rates'!Z19*0.82 + 25</f>
        <v>29463</v>
      </c>
      <c r="AA19" s="84">
        <f>'BAR BB| Open rates'!AA19*0.82 + 25</f>
        <v>29463</v>
      </c>
      <c r="AB19" s="84">
        <f>'BAR BB| Open rates'!AB19*0.82 + 25</f>
        <v>29463</v>
      </c>
      <c r="AC19" s="84">
        <f>'BAR BB| Open rates'!AC19*0.82 + 25</f>
        <v>31102.999999999996</v>
      </c>
      <c r="AD19" s="84">
        <f>'BAR BB| Open rates'!AD19*0.82 + 25</f>
        <v>33563</v>
      </c>
      <c r="AE19" s="84">
        <f>'BAR BB| Open rates'!AE19*0.82 + 25</f>
        <v>31102.999999999996</v>
      </c>
      <c r="AF19" s="84">
        <f>'BAR BB| Open rates'!AF19*0.82 + 25</f>
        <v>33563</v>
      </c>
      <c r="AG19" s="84">
        <f>'BAR BB| Open rates'!AG19*0.82 + 25</f>
        <v>33563</v>
      </c>
      <c r="AH19" s="84">
        <f>'BAR BB| Open rates'!AH19*0.82 + 25</f>
        <v>31102.999999999996</v>
      </c>
      <c r="AI19" s="84">
        <f>'BAR BB| Open rates'!AI19*0.82 + 25</f>
        <v>43403</v>
      </c>
      <c r="AJ19" s="84">
        <f>'BAR BB| Open rates'!AJ19*0.82 + 25</f>
        <v>43403</v>
      </c>
      <c r="AK19" s="84">
        <f>'BAR BB| Open rates'!AK19*0.82 + 25</f>
        <v>45863</v>
      </c>
      <c r="AL19" s="84">
        <f>'BAR BB| Open rates'!AL19*0.82 + 25</f>
        <v>43403</v>
      </c>
      <c r="AM19" s="84">
        <f>'BAR BB| Open rates'!AM19*0.82 + 25</f>
        <v>53243</v>
      </c>
      <c r="AN19" s="84">
        <f>'BAR BB| Open rates'!AN19*0.82 + 25</f>
        <v>54555</v>
      </c>
      <c r="AO19" s="84">
        <f>'BAR BB| Open rates'!AO19*0.82 + 25</f>
        <v>54555</v>
      </c>
      <c r="AP19" s="84">
        <f>'BAR BB| Open rates'!AP19*0.82 + 25</f>
        <v>54555</v>
      </c>
      <c r="AQ19" s="84">
        <f>'BAR BB| Open rates'!AQ19*0.82 + 25</f>
        <v>31102.999999999996</v>
      </c>
      <c r="AR19" s="84">
        <f>'BAR BB| Open rates'!AR19*0.82 + 25</f>
        <v>31102.999999999996</v>
      </c>
      <c r="AS19" s="84">
        <f>'BAR BB| Open rates'!AS19*0.82 + 25</f>
        <v>29463</v>
      </c>
      <c r="AT19" s="84">
        <f>'BAR BB| Open rates'!AT19*0.82 + 25</f>
        <v>31102.999999999996</v>
      </c>
      <c r="AU19" s="84">
        <f>'BAR BB| Open rates'!AU19*0.82 + 25</f>
        <v>29463</v>
      </c>
      <c r="AV19" s="84">
        <f>'BAR BB| Open rates'!AV19*0.82 + 25</f>
        <v>29463</v>
      </c>
      <c r="AW19" s="84">
        <f>'BAR BB| Open rates'!AW19*0.82 + 25</f>
        <v>29463</v>
      </c>
      <c r="AX19" s="84">
        <f>'BAR BB| Open rates'!AX19*0.82 + 25</f>
        <v>24543</v>
      </c>
      <c r="AY19" s="84">
        <f>'BAR BB| Open rates'!AY19*0.82 + 25</f>
        <v>22903</v>
      </c>
    </row>
    <row r="20" spans="1:51" s="14" customFormat="1" ht="12" customHeight="1" x14ac:dyDescent="0.2">
      <c r="A20" s="33" t="s">
        <v>57</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row>
    <row r="21" spans="1:51" s="14" customFormat="1" ht="12" customHeight="1" x14ac:dyDescent="0.2">
      <c r="A21" s="42" t="s">
        <v>8</v>
      </c>
      <c r="B21" s="84">
        <f>'BAR BB| Open rates'!B21*0.82 + 25</f>
        <v>21263</v>
      </c>
      <c r="C21" s="84">
        <f>'BAR BB| Open rates'!C21*0.82 + 25</f>
        <v>21263</v>
      </c>
      <c r="D21" s="84">
        <f>'BAR BB| Open rates'!D21*0.82 + 25</f>
        <v>17983</v>
      </c>
      <c r="E21" s="84">
        <f>'BAR BB| Open rates'!E21*0.82 + 25</f>
        <v>17655</v>
      </c>
      <c r="F21" s="84">
        <f>'BAR BB| Open rates'!F21*0.82 + 25</f>
        <v>17655</v>
      </c>
      <c r="G21" s="84">
        <f>'BAR BB| Open rates'!G21*0.82 + 25</f>
        <v>17983</v>
      </c>
      <c r="H21" s="84">
        <f>'BAR BB| Open rates'!H21*0.82 + 25</f>
        <v>17655</v>
      </c>
      <c r="I21" s="84">
        <f>'BAR BB| Open rates'!I21*0.82 + 25</f>
        <v>17983</v>
      </c>
      <c r="J21" s="84">
        <f>'BAR BB| Open rates'!J21*0.82 + 25</f>
        <v>17655</v>
      </c>
      <c r="K21" s="84">
        <f>'BAR BB| Open rates'!K21*0.82 + 25</f>
        <v>17983</v>
      </c>
      <c r="L21" s="84">
        <f>'BAR BB| Open rates'!L21*0.82 + 25</f>
        <v>17655</v>
      </c>
      <c r="M21" s="84">
        <f>'BAR BB| Open rates'!M21*0.82 + 25</f>
        <v>17983</v>
      </c>
      <c r="N21" s="84">
        <f>'BAR BB| Open rates'!N21*0.82 + 25</f>
        <v>16917</v>
      </c>
      <c r="O21" s="84">
        <f>'BAR BB| Open rates'!O21*0.82 + 25</f>
        <v>16917</v>
      </c>
      <c r="P21" s="84">
        <f>'BAR BB| Open rates'!P21*0.82 + 25</f>
        <v>17983</v>
      </c>
      <c r="Q21" s="84">
        <f>'BAR BB| Open rates'!Q21*0.82 + 25</f>
        <v>21263</v>
      </c>
      <c r="R21" s="84">
        <f>'BAR BB| Open rates'!R21*0.82 + 25</f>
        <v>25363</v>
      </c>
      <c r="S21" s="84">
        <f>'BAR BB| Open rates'!S21*0.82 + 25</f>
        <v>59803</v>
      </c>
      <c r="T21" s="84">
        <f>'BAR BB| Open rates'!T21*0.82 + 25</f>
        <v>62262.999999999993</v>
      </c>
      <c r="U21" s="84">
        <f>'BAR BB| Open rates'!U21*0.82 + 25</f>
        <v>67183</v>
      </c>
      <c r="V21" s="84">
        <f>'BAR BB| Open rates'!V21*0.82 + 25</f>
        <v>67183</v>
      </c>
      <c r="W21" s="84">
        <f>'BAR BB| Open rates'!W21*0.82 + 25</f>
        <v>67183</v>
      </c>
      <c r="X21" s="84">
        <f>'BAR BB| Open rates'!X21*0.82 + 25</f>
        <v>59803</v>
      </c>
      <c r="Y21" s="84">
        <f>'BAR BB| Open rates'!Y21*0.82 + 25</f>
        <v>50783</v>
      </c>
      <c r="Z21" s="84">
        <f>'BAR BB| Open rates'!Z21*0.82 + 25</f>
        <v>37663</v>
      </c>
      <c r="AA21" s="84">
        <f>'BAR BB| Open rates'!AA21*0.82 + 25</f>
        <v>37663</v>
      </c>
      <c r="AB21" s="84">
        <f>'BAR BB| Open rates'!AB21*0.82 + 25</f>
        <v>37663</v>
      </c>
      <c r="AC21" s="84">
        <f>'BAR BB| Open rates'!AC21*0.82 + 25</f>
        <v>39303</v>
      </c>
      <c r="AD21" s="84">
        <f>'BAR BB| Open rates'!AD21*0.82 + 25</f>
        <v>41763</v>
      </c>
      <c r="AE21" s="84">
        <f>'BAR BB| Open rates'!AE21*0.82 + 25</f>
        <v>39303</v>
      </c>
      <c r="AF21" s="84">
        <f>'BAR BB| Open rates'!AF21*0.82 + 25</f>
        <v>41763</v>
      </c>
      <c r="AG21" s="84">
        <f>'BAR BB| Open rates'!AG21*0.82 + 25</f>
        <v>41763</v>
      </c>
      <c r="AH21" s="84">
        <f>'BAR BB| Open rates'!AH21*0.82 + 25</f>
        <v>39303</v>
      </c>
      <c r="AI21" s="84">
        <f>'BAR BB| Open rates'!AI21*0.82 + 25</f>
        <v>47503</v>
      </c>
      <c r="AJ21" s="84">
        <f>'BAR BB| Open rates'!AJ21*0.82 + 25</f>
        <v>47503</v>
      </c>
      <c r="AK21" s="84">
        <f>'BAR BB| Open rates'!AK21*0.82 + 25</f>
        <v>49963</v>
      </c>
      <c r="AL21" s="84">
        <f>'BAR BB| Open rates'!AL21*0.82 + 25</f>
        <v>47503</v>
      </c>
      <c r="AM21" s="84">
        <f>'BAR BB| Open rates'!AM21*0.82 + 25</f>
        <v>57343</v>
      </c>
      <c r="AN21" s="84">
        <f>'BAR BB| Open rates'!AN21*0.82 + 25</f>
        <v>58655</v>
      </c>
      <c r="AO21" s="84">
        <f>'BAR BB| Open rates'!AO21*0.82 + 25</f>
        <v>58655</v>
      </c>
      <c r="AP21" s="84">
        <f>'BAR BB| Open rates'!AP21*0.82 + 25</f>
        <v>58655</v>
      </c>
      <c r="AQ21" s="84">
        <f>'BAR BB| Open rates'!AQ21*0.82 + 25</f>
        <v>39303</v>
      </c>
      <c r="AR21" s="84">
        <f>'BAR BB| Open rates'!AR21*0.82 + 25</f>
        <v>39303</v>
      </c>
      <c r="AS21" s="84">
        <f>'BAR BB| Open rates'!AS21*0.82 + 25</f>
        <v>37663</v>
      </c>
      <c r="AT21" s="84">
        <f>'BAR BB| Open rates'!AT21*0.82 + 25</f>
        <v>39303</v>
      </c>
      <c r="AU21" s="84">
        <f>'BAR BB| Open rates'!AU21*0.82 + 25</f>
        <v>37663</v>
      </c>
      <c r="AV21" s="84">
        <f>'BAR BB| Open rates'!AV21*0.82 + 25</f>
        <v>37663</v>
      </c>
      <c r="AW21" s="84">
        <f>'BAR BB| Open rates'!AW21*0.82 + 25</f>
        <v>37663</v>
      </c>
      <c r="AX21" s="84">
        <f>'BAR BB| Open rates'!AX21*0.82 + 25</f>
        <v>32742.999999999996</v>
      </c>
      <c r="AY21" s="84">
        <f>'BAR BB| Open rates'!AY21*0.82 + 25</f>
        <v>31102.999999999996</v>
      </c>
    </row>
    <row r="22" spans="1:51" s="14" customFormat="1" ht="12" hidden="1" customHeight="1" x14ac:dyDescent="0.2">
      <c r="A22" s="134" t="s">
        <v>158</v>
      </c>
    </row>
    <row r="23" spans="1:51" s="14" customFormat="1" ht="12" hidden="1" customHeight="1" x14ac:dyDescent="0.2">
      <c r="A23" s="42" t="s">
        <v>8</v>
      </c>
    </row>
    <row r="24" spans="1:51" s="14" customFormat="1" ht="12" customHeight="1" x14ac:dyDescent="0.2">
      <c r="A24" s="123"/>
    </row>
    <row r="25" spans="1:51" s="14" customFormat="1" ht="12.75" customHeight="1" x14ac:dyDescent="0.2">
      <c r="A25" s="223" t="s">
        <v>157</v>
      </c>
    </row>
    <row r="26" spans="1:51" s="14" customFormat="1" ht="12.75" customHeight="1" x14ac:dyDescent="0.2">
      <c r="A26" s="223"/>
    </row>
    <row r="27" spans="1:51" s="11" customFormat="1" ht="12.75" customHeight="1" x14ac:dyDescent="0.2">
      <c r="A27" s="223"/>
    </row>
    <row r="28" spans="1:51" s="1" customFormat="1" x14ac:dyDescent="0.2"/>
    <row r="29" spans="1:51" s="76" customFormat="1" ht="12.75" customHeight="1" x14ac:dyDescent="0.2">
      <c r="A29" s="137" t="s">
        <v>58</v>
      </c>
    </row>
    <row r="30" spans="1:51" s="108" customFormat="1" ht="35.25" customHeight="1" x14ac:dyDescent="0.2">
      <c r="A30" s="150" t="s">
        <v>163</v>
      </c>
    </row>
    <row r="31" spans="1:51" s="108" customFormat="1" ht="35.25" customHeight="1" x14ac:dyDescent="0.2">
      <c r="A31" s="150" t="s">
        <v>188</v>
      </c>
    </row>
    <row r="32" spans="1:51" s="108" customFormat="1" ht="35.25" customHeight="1" x14ac:dyDescent="0.2">
      <c r="A32" s="150" t="s">
        <v>164</v>
      </c>
    </row>
    <row r="33" spans="1:1" s="108" customFormat="1" ht="13.5" customHeight="1" x14ac:dyDescent="0.2">
      <c r="A33" s="150" t="s">
        <v>165</v>
      </c>
    </row>
    <row r="34" spans="1:1" s="108" customFormat="1" ht="35.25" customHeight="1" x14ac:dyDescent="0.2">
      <c r="A34" s="150" t="s">
        <v>162</v>
      </c>
    </row>
    <row r="35" spans="1:1" s="108" customFormat="1" ht="35.25" customHeight="1" x14ac:dyDescent="0.2">
      <c r="A35" s="145" t="s">
        <v>173</v>
      </c>
    </row>
    <row r="36" spans="1:1" s="13" customFormat="1" ht="18" customHeight="1" thickBot="1" x14ac:dyDescent="0.25"/>
    <row r="37" spans="1:1" s="76" customFormat="1" ht="12.75" thickBot="1" x14ac:dyDescent="0.25">
      <c r="A37" s="85" t="s">
        <v>65</v>
      </c>
    </row>
    <row r="38" spans="1:1" s="13" customFormat="1" ht="108" customHeight="1" x14ac:dyDescent="0.2">
      <c r="A38" s="226" t="s">
        <v>274</v>
      </c>
    </row>
    <row r="39" spans="1:1" x14ac:dyDescent="0.2">
      <c r="A39" s="227"/>
    </row>
    <row r="40" spans="1:1" x14ac:dyDescent="0.2">
      <c r="A40" s="227"/>
    </row>
    <row r="41" spans="1:1" x14ac:dyDescent="0.2">
      <c r="A41" s="227"/>
    </row>
    <row r="42" spans="1:1" x14ac:dyDescent="0.2">
      <c r="A42" s="227"/>
    </row>
    <row r="43" spans="1:1" x14ac:dyDescent="0.2">
      <c r="A43" s="227"/>
    </row>
    <row r="44" spans="1:1" x14ac:dyDescent="0.2">
      <c r="A44" s="227"/>
    </row>
    <row r="45" spans="1:1" x14ac:dyDescent="0.2">
      <c r="A45" s="227"/>
    </row>
    <row r="46" spans="1:1" x14ac:dyDescent="0.2">
      <c r="A46" s="227"/>
    </row>
    <row r="47" spans="1:1" x14ac:dyDescent="0.2">
      <c r="A47" s="227"/>
    </row>
    <row r="48" spans="1:1" x14ac:dyDescent="0.2">
      <c r="A48" s="227"/>
    </row>
    <row r="49" spans="1:1" x14ac:dyDescent="0.2">
      <c r="A49" s="227"/>
    </row>
    <row r="50" spans="1:1" x14ac:dyDescent="0.2">
      <c r="A50" s="227"/>
    </row>
    <row r="51" spans="1:1" x14ac:dyDescent="0.2">
      <c r="A51" s="227"/>
    </row>
    <row r="52" spans="1:1" x14ac:dyDescent="0.2">
      <c r="A52" s="227"/>
    </row>
    <row r="53" spans="1:1" x14ac:dyDescent="0.2">
      <c r="A53" s="227"/>
    </row>
    <row r="54" spans="1:1" x14ac:dyDescent="0.2">
      <c r="A54" s="227"/>
    </row>
    <row r="55" spans="1:1" x14ac:dyDescent="0.2">
      <c r="A55" s="227"/>
    </row>
    <row r="56" spans="1:1" x14ac:dyDescent="0.2">
      <c r="A56" s="227"/>
    </row>
    <row r="57" spans="1:1" x14ac:dyDescent="0.2">
      <c r="A57" s="227"/>
    </row>
    <row r="58" spans="1:1" ht="12.75" thickBot="1" x14ac:dyDescent="0.25">
      <c r="A58" s="228"/>
    </row>
  </sheetData>
  <mergeCells count="2">
    <mergeCell ref="A25:A27"/>
    <mergeCell ref="A38:A58"/>
  </mergeCells>
  <pageMargins left="0.7" right="0.7" top="0.75" bottom="0.75" header="0.3" footer="0.3"/>
  <pageSetup paperSize="9" orientation="portrait" horizontalDpi="4294967295" verticalDpi="4294967295"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64"/>
  <sheetViews>
    <sheetView workbookViewId="0">
      <pane xSplit="1" topLeftCell="B1" activePane="topRight" state="frozen"/>
      <selection activeCell="A10" sqref="A10"/>
      <selection pane="topRight" activeCell="M52" sqref="M52"/>
    </sheetView>
  </sheetViews>
  <sheetFormatPr defaultColWidth="10.140625" defaultRowHeight="12.75" x14ac:dyDescent="0.2"/>
  <cols>
    <col min="1" max="1" width="45.28515625" style="5" customWidth="1"/>
    <col min="4" max="12" width="0" hidden="1" customWidth="1"/>
    <col min="27" max="33" width="0" hidden="1" customWidth="1"/>
  </cols>
  <sheetData>
    <row r="1" spans="1:37" ht="24" x14ac:dyDescent="0.2">
      <c r="A1" s="47" t="s">
        <v>50</v>
      </c>
    </row>
    <row r="2" spans="1:37" ht="13.5" hidden="1" customHeight="1" thickBot="1" x14ac:dyDescent="0.25">
      <c r="A2"/>
    </row>
    <row r="3" spans="1:37" hidden="1" x14ac:dyDescent="0.2">
      <c r="A3" s="164" t="s">
        <v>170</v>
      </c>
    </row>
    <row r="4" spans="1:37" ht="21.75" hidden="1" customHeight="1" x14ac:dyDescent="0.2">
      <c r="A4" s="161" t="s">
        <v>52</v>
      </c>
      <c r="B4" s="148">
        <f>'BAR BB| Open rates'!P3</f>
        <v>45639</v>
      </c>
      <c r="C4" s="148">
        <f>'BAR BB| Open rates'!Q3</f>
        <v>45646</v>
      </c>
      <c r="D4" s="217">
        <f>'BAR BB| Open rates'!R3</f>
        <v>45653</v>
      </c>
      <c r="E4" s="217">
        <f>'BAR BB| Open rates'!S3</f>
        <v>45655</v>
      </c>
      <c r="F4" s="217">
        <f>'BAR BB| Open rates'!T3</f>
        <v>45656</v>
      </c>
      <c r="G4" s="217">
        <f>'BAR BB| Open rates'!U3</f>
        <v>45658</v>
      </c>
      <c r="H4" s="217">
        <f>'BAR BB| Open rates'!V3</f>
        <v>45660</v>
      </c>
      <c r="I4" s="217">
        <f>'BAR BB| Open rates'!W3</f>
        <v>45663</v>
      </c>
      <c r="J4" s="217">
        <f>'BAR BB| Open rates'!X3</f>
        <v>45664</v>
      </c>
      <c r="K4" s="217">
        <f>'BAR BB| Open rates'!Y3</f>
        <v>45665</v>
      </c>
      <c r="L4" s="217">
        <f>'BAR BB| Open rates'!Z3</f>
        <v>45666</v>
      </c>
      <c r="M4" s="148">
        <f>'BAR BB| Open rates'!AA3</f>
        <v>45670</v>
      </c>
      <c r="N4" s="148">
        <f>'BAR BB| Open rates'!AB3</f>
        <v>45674</v>
      </c>
      <c r="O4" s="148">
        <f>'BAR BB| Open rates'!AC3</f>
        <v>45676</v>
      </c>
      <c r="P4" s="148">
        <f>'BAR BB| Open rates'!AD3</f>
        <v>45681</v>
      </c>
      <c r="Q4" s="148">
        <f>'BAR BB| Open rates'!AE3</f>
        <v>45683</v>
      </c>
      <c r="R4" s="148">
        <f>'BAR BB| Open rates'!AF3</f>
        <v>45688</v>
      </c>
      <c r="S4" s="148">
        <f>'BAR BB| Open rates'!AG3</f>
        <v>45689</v>
      </c>
      <c r="T4" s="148">
        <f>'BAR BB| Open rates'!AH3</f>
        <v>45690</v>
      </c>
      <c r="U4" s="148">
        <f>'BAR BB| Open rates'!AI3</f>
        <v>45691</v>
      </c>
      <c r="V4" s="148">
        <f>'BAR BB| Open rates'!AJ3</f>
        <v>45692</v>
      </c>
      <c r="W4" s="148">
        <f>'BAR BB| Open rates'!AK3</f>
        <v>45695</v>
      </c>
      <c r="X4" s="148">
        <f>'BAR BB| Open rates'!AL3</f>
        <v>45697</v>
      </c>
      <c r="Y4" s="148">
        <f>'BAR BB| Open rates'!AM3</f>
        <v>45702</v>
      </c>
      <c r="Z4" s="148">
        <f>'BAR BB| Open rates'!AN3</f>
        <v>45708</v>
      </c>
      <c r="AA4" s="217">
        <f>'BAR BB| Open rates'!AO3</f>
        <v>45709</v>
      </c>
      <c r="AB4" s="217">
        <f>'BAR BB| Open rates'!AP3</f>
        <v>45712</v>
      </c>
      <c r="AC4" s="217">
        <f>'BAR BB| Open rates'!AQ3</f>
        <v>45714</v>
      </c>
      <c r="AD4" s="217">
        <f>'BAR BB| Open rates'!AR3</f>
        <v>45717</v>
      </c>
      <c r="AE4" s="217">
        <f>'BAR BB| Open rates'!AS3</f>
        <v>45718</v>
      </c>
      <c r="AF4" s="217">
        <f>'BAR BB| Open rates'!AT3</f>
        <v>45723</v>
      </c>
      <c r="AG4" s="217">
        <f>'BAR BB| Open rates'!AU3</f>
        <v>45725</v>
      </c>
      <c r="AH4" s="148">
        <f>'BAR BB| Open rates'!AV3</f>
        <v>45727</v>
      </c>
      <c r="AI4" s="148">
        <f>'BAR BB| Open rates'!AW3</f>
        <v>45730</v>
      </c>
      <c r="AJ4" s="148">
        <f>'BAR BB| Open rates'!AX3</f>
        <v>45732</v>
      </c>
      <c r="AK4" s="148">
        <f>'BAR BB| Open rates'!AY3</f>
        <v>45746</v>
      </c>
    </row>
    <row r="5" spans="1:37" ht="21.75" hidden="1" customHeight="1" x14ac:dyDescent="0.2">
      <c r="A5" s="161"/>
      <c r="B5" s="148">
        <f>'BAR BB| Open rates'!P4</f>
        <v>45645</v>
      </c>
      <c r="C5" s="148">
        <f>'BAR BB| Open rates'!Q4</f>
        <v>45652</v>
      </c>
      <c r="D5" s="217">
        <f>'BAR BB| Open rates'!R4</f>
        <v>45654</v>
      </c>
      <c r="E5" s="217">
        <f>'BAR BB| Open rates'!S4</f>
        <v>45655</v>
      </c>
      <c r="F5" s="217">
        <f>'BAR BB| Open rates'!T4</f>
        <v>45657</v>
      </c>
      <c r="G5" s="217">
        <f>'BAR BB| Open rates'!U4</f>
        <v>45659</v>
      </c>
      <c r="H5" s="217">
        <f>'BAR BB| Open rates'!V4</f>
        <v>45662</v>
      </c>
      <c r="I5" s="217">
        <f>'BAR BB| Open rates'!W4</f>
        <v>45663</v>
      </c>
      <c r="J5" s="217">
        <f>'BAR BB| Open rates'!X4</f>
        <v>45664</v>
      </c>
      <c r="K5" s="217">
        <f>'BAR BB| Open rates'!Y4</f>
        <v>45665</v>
      </c>
      <c r="L5" s="217">
        <f>'BAR BB| Open rates'!Z4</f>
        <v>45669</v>
      </c>
      <c r="M5" s="148">
        <f>'BAR BB| Open rates'!AA4</f>
        <v>45673</v>
      </c>
      <c r="N5" s="148">
        <f>'BAR BB| Open rates'!AB4</f>
        <v>45675</v>
      </c>
      <c r="O5" s="148">
        <f>'BAR BB| Open rates'!AC4</f>
        <v>45680</v>
      </c>
      <c r="P5" s="148">
        <f>'BAR BB| Open rates'!AD4</f>
        <v>45682</v>
      </c>
      <c r="Q5" s="148">
        <f>'BAR BB| Open rates'!AE4</f>
        <v>45687</v>
      </c>
      <c r="R5" s="148">
        <f>'BAR BB| Open rates'!AF4</f>
        <v>45688</v>
      </c>
      <c r="S5" s="148">
        <f>'BAR BB| Open rates'!AG4</f>
        <v>45689</v>
      </c>
      <c r="T5" s="148">
        <f>'BAR BB| Open rates'!AH4</f>
        <v>45690</v>
      </c>
      <c r="U5" s="148">
        <f>'BAR BB| Open rates'!AI4</f>
        <v>45691</v>
      </c>
      <c r="V5" s="148">
        <f>'BAR BB| Open rates'!AJ4</f>
        <v>45694</v>
      </c>
      <c r="W5" s="148">
        <f>'BAR BB| Open rates'!AK4</f>
        <v>45696</v>
      </c>
      <c r="X5" s="148">
        <f>'BAR BB| Open rates'!AL4</f>
        <v>45701</v>
      </c>
      <c r="Y5" s="148">
        <f>'BAR BB| Open rates'!AM4</f>
        <v>45707</v>
      </c>
      <c r="Z5" s="148">
        <f>'BAR BB| Open rates'!AN4</f>
        <v>45708</v>
      </c>
      <c r="AA5" s="217">
        <f>'BAR BB| Open rates'!AO4</f>
        <v>45711</v>
      </c>
      <c r="AB5" s="217">
        <f>'BAR BB| Open rates'!AP4</f>
        <v>45713</v>
      </c>
      <c r="AC5" s="217">
        <f>'BAR BB| Open rates'!AQ4</f>
        <v>45716</v>
      </c>
      <c r="AD5" s="217">
        <f>'BAR BB| Open rates'!AR4</f>
        <v>45717</v>
      </c>
      <c r="AE5" s="217">
        <f>'BAR BB| Open rates'!AS4</f>
        <v>45722</v>
      </c>
      <c r="AF5" s="217">
        <f>'BAR BB| Open rates'!AT4</f>
        <v>45724</v>
      </c>
      <c r="AG5" s="217">
        <f>'BAR BB| Open rates'!AU4</f>
        <v>45726</v>
      </c>
      <c r="AH5" s="148">
        <f>'BAR BB| Open rates'!AV4</f>
        <v>45729</v>
      </c>
      <c r="AI5" s="148">
        <f>'BAR BB| Open rates'!AW4</f>
        <v>45731</v>
      </c>
      <c r="AJ5" s="148">
        <f>'BAR BB| Open rates'!AX4</f>
        <v>45745</v>
      </c>
      <c r="AK5" s="148">
        <f>'BAR BB| Open rates'!AY4</f>
        <v>45747</v>
      </c>
    </row>
    <row r="6" spans="1:37" s="11" customFormat="1" ht="12.75" hidden="1" customHeight="1" x14ac:dyDescent="0.2">
      <c r="A6" s="162" t="s">
        <v>53</v>
      </c>
      <c r="B6" s="159"/>
      <c r="C6" s="159"/>
      <c r="D6" s="159"/>
      <c r="E6" s="159"/>
      <c r="F6" s="159"/>
      <c r="G6" s="159"/>
      <c r="H6" s="159"/>
      <c r="I6" s="159"/>
      <c r="J6" s="159"/>
      <c r="K6" s="159"/>
      <c r="L6" s="159"/>
      <c r="M6" s="159"/>
      <c r="N6" s="159"/>
      <c r="O6" s="159"/>
      <c r="P6" s="159"/>
      <c r="Q6" s="159"/>
      <c r="R6" s="159"/>
      <c r="S6" s="159"/>
      <c r="T6" s="159"/>
      <c r="U6" s="159"/>
      <c r="V6" s="159"/>
      <c r="W6" s="159"/>
      <c r="X6" s="159"/>
      <c r="Y6" s="159"/>
      <c r="Z6" s="159"/>
      <c r="AA6" s="159"/>
      <c r="AB6" s="159"/>
      <c r="AC6" s="159"/>
      <c r="AD6" s="159"/>
      <c r="AE6" s="159"/>
      <c r="AF6" s="159"/>
      <c r="AG6" s="159"/>
      <c r="AH6" s="159"/>
      <c r="AI6" s="159"/>
      <c r="AJ6" s="159"/>
      <c r="AK6" s="159"/>
    </row>
    <row r="7" spans="1:37" s="11" customFormat="1" ht="12.75" hidden="1" customHeight="1" x14ac:dyDescent="0.2">
      <c r="A7" s="163">
        <v>1</v>
      </c>
      <c r="B7" s="160">
        <f>'BAR BB| Open rates'!P6</f>
        <v>6900</v>
      </c>
      <c r="C7" s="160">
        <f>'BAR BB| Open rates'!Q6</f>
        <v>10900</v>
      </c>
      <c r="D7" s="160">
        <f>'BAR BB| Open rates'!R6</f>
        <v>15900</v>
      </c>
      <c r="E7" s="160">
        <f>'BAR BB| Open rates'!S6</f>
        <v>26900</v>
      </c>
      <c r="F7" s="160">
        <f>'BAR BB| Open rates'!T6</f>
        <v>29900</v>
      </c>
      <c r="G7" s="160">
        <f>'BAR BB| Open rates'!U6</f>
        <v>35900</v>
      </c>
      <c r="H7" s="160">
        <f>'BAR BB| Open rates'!V6</f>
        <v>35900</v>
      </c>
      <c r="I7" s="160">
        <f>'BAR BB| Open rates'!W6</f>
        <v>35900</v>
      </c>
      <c r="J7" s="160">
        <f>'BAR BB| Open rates'!X6</f>
        <v>26900</v>
      </c>
      <c r="K7" s="160">
        <f>'BAR BB| Open rates'!Y6</f>
        <v>15900</v>
      </c>
      <c r="L7" s="160">
        <f>'BAR BB| Open rates'!Z6</f>
        <v>15900</v>
      </c>
      <c r="M7" s="160">
        <f>'BAR BB| Open rates'!AA6</f>
        <v>15900</v>
      </c>
      <c r="N7" s="160">
        <f>'BAR BB| Open rates'!AB6</f>
        <v>15900</v>
      </c>
      <c r="O7" s="160">
        <f>'BAR BB| Open rates'!AC6</f>
        <v>17900</v>
      </c>
      <c r="P7" s="160">
        <f>'BAR BB| Open rates'!AD6</f>
        <v>20900</v>
      </c>
      <c r="Q7" s="160">
        <f>'BAR BB| Open rates'!AE6</f>
        <v>17900</v>
      </c>
      <c r="R7" s="160">
        <f>'BAR BB| Open rates'!AF6</f>
        <v>20900</v>
      </c>
      <c r="S7" s="160">
        <f>'BAR BB| Open rates'!AG6</f>
        <v>20900</v>
      </c>
      <c r="T7" s="160">
        <f>'BAR BB| Open rates'!AH6</f>
        <v>17900</v>
      </c>
      <c r="U7" s="160">
        <f>'BAR BB| Open rates'!AI6</f>
        <v>17900</v>
      </c>
      <c r="V7" s="160">
        <f>'BAR BB| Open rates'!AJ6</f>
        <v>17900</v>
      </c>
      <c r="W7" s="160">
        <f>'BAR BB| Open rates'!AK6</f>
        <v>20900</v>
      </c>
      <c r="X7" s="160">
        <f>'BAR BB| Open rates'!AL6</f>
        <v>17900</v>
      </c>
      <c r="Y7" s="160">
        <f>'BAR BB| Open rates'!AM6</f>
        <v>29900</v>
      </c>
      <c r="Z7" s="160">
        <f>'BAR BB| Open rates'!AN6</f>
        <v>31500</v>
      </c>
      <c r="AA7" s="160">
        <f>'BAR BB| Open rates'!AO6</f>
        <v>31500</v>
      </c>
      <c r="AB7" s="160">
        <f>'BAR BB| Open rates'!AP6</f>
        <v>31500</v>
      </c>
      <c r="AC7" s="160">
        <f>'BAR BB| Open rates'!AQ6</f>
        <v>17900</v>
      </c>
      <c r="AD7" s="160">
        <f>'BAR BB| Open rates'!AR6</f>
        <v>17900</v>
      </c>
      <c r="AE7" s="160">
        <f>'BAR BB| Open rates'!AS6</f>
        <v>15900</v>
      </c>
      <c r="AF7" s="160">
        <f>'BAR BB| Open rates'!AT6</f>
        <v>17900</v>
      </c>
      <c r="AG7" s="160">
        <f>'BAR BB| Open rates'!AU6</f>
        <v>15900</v>
      </c>
      <c r="AH7" s="160">
        <f>'BAR BB| Open rates'!AV6</f>
        <v>15900</v>
      </c>
      <c r="AI7" s="160">
        <f>'BAR BB| Open rates'!AW6</f>
        <v>15900</v>
      </c>
      <c r="AJ7" s="160">
        <f>'BAR BB| Open rates'!AX6</f>
        <v>9900</v>
      </c>
      <c r="AK7" s="160">
        <f>'BAR BB| Open rates'!AY6</f>
        <v>7900</v>
      </c>
    </row>
    <row r="8" spans="1:37" s="11" customFormat="1" ht="12.75" hidden="1" customHeight="1" x14ac:dyDescent="0.2">
      <c r="A8" s="163">
        <v>2</v>
      </c>
      <c r="B8" s="160">
        <f>'BAR BB| Open rates'!P7</f>
        <v>8200</v>
      </c>
      <c r="C8" s="160">
        <f>'BAR BB| Open rates'!Q7</f>
        <v>12200</v>
      </c>
      <c r="D8" s="160">
        <f>'BAR BB| Open rates'!R7</f>
        <v>17200</v>
      </c>
      <c r="E8" s="160">
        <f>'BAR BB| Open rates'!S7</f>
        <v>28400</v>
      </c>
      <c r="F8" s="160">
        <f>'BAR BB| Open rates'!T7</f>
        <v>31400</v>
      </c>
      <c r="G8" s="160">
        <f>'BAR BB| Open rates'!U7</f>
        <v>37400</v>
      </c>
      <c r="H8" s="160">
        <f>'BAR BB| Open rates'!V7</f>
        <v>37400</v>
      </c>
      <c r="I8" s="160">
        <f>'BAR BB| Open rates'!W7</f>
        <v>37400</v>
      </c>
      <c r="J8" s="160">
        <f>'BAR BB| Open rates'!X7</f>
        <v>28400</v>
      </c>
      <c r="K8" s="160">
        <f>'BAR BB| Open rates'!Y7</f>
        <v>17400</v>
      </c>
      <c r="L8" s="160">
        <f>'BAR BB| Open rates'!Z7</f>
        <v>17400</v>
      </c>
      <c r="M8" s="160">
        <f>'BAR BB| Open rates'!AA7</f>
        <v>17400</v>
      </c>
      <c r="N8" s="160">
        <f>'BAR BB| Open rates'!AB7</f>
        <v>17400</v>
      </c>
      <c r="O8" s="160">
        <f>'BAR BB| Open rates'!AC7</f>
        <v>19400</v>
      </c>
      <c r="P8" s="160">
        <f>'BAR BB| Open rates'!AD7</f>
        <v>22400</v>
      </c>
      <c r="Q8" s="160">
        <f>'BAR BB| Open rates'!AE7</f>
        <v>19400</v>
      </c>
      <c r="R8" s="160">
        <f>'BAR BB| Open rates'!AF7</f>
        <v>22400</v>
      </c>
      <c r="S8" s="160">
        <f>'BAR BB| Open rates'!AG7</f>
        <v>22400</v>
      </c>
      <c r="T8" s="160">
        <f>'BAR BB| Open rates'!AH7</f>
        <v>19400</v>
      </c>
      <c r="U8" s="160">
        <f>'BAR BB| Open rates'!AI7</f>
        <v>19400</v>
      </c>
      <c r="V8" s="160">
        <f>'BAR BB| Open rates'!AJ7</f>
        <v>19400</v>
      </c>
      <c r="W8" s="160">
        <f>'BAR BB| Open rates'!AK7</f>
        <v>22400</v>
      </c>
      <c r="X8" s="160">
        <f>'BAR BB| Open rates'!AL7</f>
        <v>19400</v>
      </c>
      <c r="Y8" s="160">
        <f>'BAR BB| Open rates'!AM7</f>
        <v>31400</v>
      </c>
      <c r="Z8" s="160">
        <f>'BAR BB| Open rates'!AN7</f>
        <v>33000</v>
      </c>
      <c r="AA8" s="160">
        <f>'BAR BB| Open rates'!AO7</f>
        <v>33000</v>
      </c>
      <c r="AB8" s="160">
        <f>'BAR BB| Open rates'!AP7</f>
        <v>33000</v>
      </c>
      <c r="AC8" s="160">
        <f>'BAR BB| Open rates'!AQ7</f>
        <v>19400</v>
      </c>
      <c r="AD8" s="160">
        <f>'BAR BB| Open rates'!AR7</f>
        <v>19400</v>
      </c>
      <c r="AE8" s="160">
        <f>'BAR BB| Open rates'!AS7</f>
        <v>17400</v>
      </c>
      <c r="AF8" s="160">
        <f>'BAR BB| Open rates'!AT7</f>
        <v>19400</v>
      </c>
      <c r="AG8" s="160">
        <f>'BAR BB| Open rates'!AU7</f>
        <v>17400</v>
      </c>
      <c r="AH8" s="160">
        <f>'BAR BB| Open rates'!AV7</f>
        <v>17400</v>
      </c>
      <c r="AI8" s="160">
        <f>'BAR BB| Open rates'!AW7</f>
        <v>17400</v>
      </c>
      <c r="AJ8" s="160">
        <f>'BAR BB| Open rates'!AX7</f>
        <v>11400</v>
      </c>
      <c r="AK8" s="160">
        <f>'BAR BB| Open rates'!AY7</f>
        <v>9400</v>
      </c>
    </row>
    <row r="9" spans="1:37" s="11" customFormat="1" ht="12.75" hidden="1" customHeight="1" x14ac:dyDescent="0.2">
      <c r="A9" s="162" t="s">
        <v>54</v>
      </c>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row>
    <row r="10" spans="1:37" s="11" customFormat="1" ht="12.75" hidden="1" customHeight="1" x14ac:dyDescent="0.2">
      <c r="A10" s="163">
        <v>1</v>
      </c>
      <c r="B10" s="160">
        <f>'BAR BB| Open rates'!P9</f>
        <v>8900</v>
      </c>
      <c r="C10" s="160">
        <f>'BAR BB| Open rates'!Q9</f>
        <v>12900</v>
      </c>
      <c r="D10" s="160">
        <f>'BAR BB| Open rates'!R9</f>
        <v>17900</v>
      </c>
      <c r="E10" s="160">
        <f>'BAR BB| Open rates'!S9</f>
        <v>28900</v>
      </c>
      <c r="F10" s="160">
        <f>'BAR BB| Open rates'!T9</f>
        <v>31900</v>
      </c>
      <c r="G10" s="160">
        <f>'BAR BB| Open rates'!U9</f>
        <v>37900</v>
      </c>
      <c r="H10" s="160">
        <f>'BAR BB| Open rates'!V9</f>
        <v>37900</v>
      </c>
      <c r="I10" s="160">
        <f>'BAR BB| Open rates'!W9</f>
        <v>37900</v>
      </c>
      <c r="J10" s="160">
        <f>'BAR BB| Open rates'!X9</f>
        <v>28900</v>
      </c>
      <c r="K10" s="160">
        <f>'BAR BB| Open rates'!Y9</f>
        <v>17900</v>
      </c>
      <c r="L10" s="160">
        <f>'BAR BB| Open rates'!Z9</f>
        <v>17900</v>
      </c>
      <c r="M10" s="160">
        <f>'BAR BB| Open rates'!AA9</f>
        <v>17900</v>
      </c>
      <c r="N10" s="160">
        <f>'BAR BB| Open rates'!AB9</f>
        <v>17900</v>
      </c>
      <c r="O10" s="160">
        <f>'BAR BB| Open rates'!AC9</f>
        <v>19900</v>
      </c>
      <c r="P10" s="160">
        <f>'BAR BB| Open rates'!AD9</f>
        <v>22900</v>
      </c>
      <c r="Q10" s="160">
        <f>'BAR BB| Open rates'!AE9</f>
        <v>19900</v>
      </c>
      <c r="R10" s="160">
        <f>'BAR BB| Open rates'!AF9</f>
        <v>22900</v>
      </c>
      <c r="S10" s="160">
        <f>'BAR BB| Open rates'!AG9</f>
        <v>22900</v>
      </c>
      <c r="T10" s="160">
        <f>'BAR BB| Open rates'!AH9</f>
        <v>19900</v>
      </c>
      <c r="U10" s="160">
        <f>'BAR BB| Open rates'!AI9</f>
        <v>19900</v>
      </c>
      <c r="V10" s="160">
        <f>'BAR BB| Open rates'!AJ9</f>
        <v>19900</v>
      </c>
      <c r="W10" s="160">
        <f>'BAR BB| Open rates'!AK9</f>
        <v>22900</v>
      </c>
      <c r="X10" s="160">
        <f>'BAR BB| Open rates'!AL9</f>
        <v>19900</v>
      </c>
      <c r="Y10" s="160">
        <f>'BAR BB| Open rates'!AM9</f>
        <v>31900</v>
      </c>
      <c r="Z10" s="160">
        <f>'BAR BB| Open rates'!AN9</f>
        <v>33500</v>
      </c>
      <c r="AA10" s="160">
        <f>'BAR BB| Open rates'!AO9</f>
        <v>33500</v>
      </c>
      <c r="AB10" s="160">
        <f>'BAR BB| Open rates'!AP9</f>
        <v>33500</v>
      </c>
      <c r="AC10" s="160">
        <f>'BAR BB| Open rates'!AQ9</f>
        <v>19900</v>
      </c>
      <c r="AD10" s="160">
        <f>'BAR BB| Open rates'!AR9</f>
        <v>19900</v>
      </c>
      <c r="AE10" s="160">
        <f>'BAR BB| Open rates'!AS9</f>
        <v>17900</v>
      </c>
      <c r="AF10" s="160">
        <f>'BAR BB| Open rates'!AT9</f>
        <v>19900</v>
      </c>
      <c r="AG10" s="160">
        <f>'BAR BB| Open rates'!AU9</f>
        <v>17900</v>
      </c>
      <c r="AH10" s="160">
        <f>'BAR BB| Open rates'!AV9</f>
        <v>17900</v>
      </c>
      <c r="AI10" s="160">
        <f>'BAR BB| Open rates'!AW9</f>
        <v>17900</v>
      </c>
      <c r="AJ10" s="160">
        <f>'BAR BB| Open rates'!AX9</f>
        <v>11900</v>
      </c>
      <c r="AK10" s="160">
        <f>'BAR BB| Open rates'!AY9</f>
        <v>9900</v>
      </c>
    </row>
    <row r="11" spans="1:37" s="11" customFormat="1" ht="12.75" hidden="1" customHeight="1" x14ac:dyDescent="0.2">
      <c r="A11" s="163">
        <v>2</v>
      </c>
      <c r="B11" s="160">
        <f>'BAR BB| Open rates'!P10</f>
        <v>10200</v>
      </c>
      <c r="C11" s="160">
        <f>'BAR BB| Open rates'!Q10</f>
        <v>14200</v>
      </c>
      <c r="D11" s="160">
        <f>'BAR BB| Open rates'!R10</f>
        <v>19200</v>
      </c>
      <c r="E11" s="160">
        <f>'BAR BB| Open rates'!S10</f>
        <v>30400</v>
      </c>
      <c r="F11" s="160">
        <f>'BAR BB| Open rates'!T10</f>
        <v>33400</v>
      </c>
      <c r="G11" s="160">
        <f>'BAR BB| Open rates'!U10</f>
        <v>39400</v>
      </c>
      <c r="H11" s="160">
        <f>'BAR BB| Open rates'!V10</f>
        <v>39400</v>
      </c>
      <c r="I11" s="160">
        <f>'BAR BB| Open rates'!W10</f>
        <v>39400</v>
      </c>
      <c r="J11" s="160">
        <f>'BAR BB| Open rates'!X10</f>
        <v>30400</v>
      </c>
      <c r="K11" s="160">
        <f>'BAR BB| Open rates'!Y10</f>
        <v>19400</v>
      </c>
      <c r="L11" s="160">
        <f>'BAR BB| Open rates'!Z10</f>
        <v>19400</v>
      </c>
      <c r="M11" s="160">
        <f>'BAR BB| Open rates'!AA10</f>
        <v>19400</v>
      </c>
      <c r="N11" s="160">
        <f>'BAR BB| Open rates'!AB10</f>
        <v>19400</v>
      </c>
      <c r="O11" s="160">
        <f>'BAR BB| Open rates'!AC10</f>
        <v>21400</v>
      </c>
      <c r="P11" s="160">
        <f>'BAR BB| Open rates'!AD10</f>
        <v>24400</v>
      </c>
      <c r="Q11" s="160">
        <f>'BAR BB| Open rates'!AE10</f>
        <v>21400</v>
      </c>
      <c r="R11" s="160">
        <f>'BAR BB| Open rates'!AF10</f>
        <v>24400</v>
      </c>
      <c r="S11" s="160">
        <f>'BAR BB| Open rates'!AG10</f>
        <v>24400</v>
      </c>
      <c r="T11" s="160">
        <f>'BAR BB| Open rates'!AH10</f>
        <v>21400</v>
      </c>
      <c r="U11" s="160">
        <f>'BAR BB| Open rates'!AI10</f>
        <v>21400</v>
      </c>
      <c r="V11" s="160">
        <f>'BAR BB| Open rates'!AJ10</f>
        <v>21400</v>
      </c>
      <c r="W11" s="160">
        <f>'BAR BB| Open rates'!AK10</f>
        <v>24400</v>
      </c>
      <c r="X11" s="160">
        <f>'BAR BB| Open rates'!AL10</f>
        <v>21400</v>
      </c>
      <c r="Y11" s="160">
        <f>'BAR BB| Open rates'!AM10</f>
        <v>33400</v>
      </c>
      <c r="Z11" s="160">
        <f>'BAR BB| Open rates'!AN10</f>
        <v>35000</v>
      </c>
      <c r="AA11" s="160">
        <f>'BAR BB| Open rates'!AO10</f>
        <v>35000</v>
      </c>
      <c r="AB11" s="160">
        <f>'BAR BB| Open rates'!AP10</f>
        <v>35000</v>
      </c>
      <c r="AC11" s="160">
        <f>'BAR BB| Open rates'!AQ10</f>
        <v>21400</v>
      </c>
      <c r="AD11" s="160">
        <f>'BAR BB| Open rates'!AR10</f>
        <v>21400</v>
      </c>
      <c r="AE11" s="160">
        <f>'BAR BB| Open rates'!AS10</f>
        <v>19400</v>
      </c>
      <c r="AF11" s="160">
        <f>'BAR BB| Open rates'!AT10</f>
        <v>21400</v>
      </c>
      <c r="AG11" s="160">
        <f>'BAR BB| Open rates'!AU10</f>
        <v>19400</v>
      </c>
      <c r="AH11" s="160">
        <f>'BAR BB| Open rates'!AV10</f>
        <v>19400</v>
      </c>
      <c r="AI11" s="160">
        <f>'BAR BB| Open rates'!AW10</f>
        <v>19400</v>
      </c>
      <c r="AJ11" s="160">
        <f>'BAR BB| Open rates'!AX10</f>
        <v>13400</v>
      </c>
      <c r="AK11" s="160">
        <f>'BAR BB| Open rates'!AY10</f>
        <v>11400</v>
      </c>
    </row>
    <row r="12" spans="1:37" s="11" customFormat="1" ht="12.75" hidden="1" customHeight="1" x14ac:dyDescent="0.2">
      <c r="A12" s="162" t="s">
        <v>151</v>
      </c>
      <c r="B12" s="160"/>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row>
    <row r="13" spans="1:37" s="11" customFormat="1" ht="12.75" hidden="1" customHeight="1" x14ac:dyDescent="0.2">
      <c r="A13" s="163">
        <v>1</v>
      </c>
      <c r="B13" s="160">
        <f>'BAR BB| Open rates'!P12</f>
        <v>9900</v>
      </c>
      <c r="C13" s="160">
        <f>'BAR BB| Open rates'!Q12</f>
        <v>13900</v>
      </c>
      <c r="D13" s="160">
        <f>'BAR BB| Open rates'!R12</f>
        <v>18900</v>
      </c>
      <c r="E13" s="160">
        <f>'BAR BB| Open rates'!S12</f>
        <v>30900</v>
      </c>
      <c r="F13" s="160">
        <f>'BAR BB| Open rates'!T12</f>
        <v>33900</v>
      </c>
      <c r="G13" s="160">
        <f>'BAR BB| Open rates'!U12</f>
        <v>39900</v>
      </c>
      <c r="H13" s="160">
        <f>'BAR BB| Open rates'!V12</f>
        <v>39900</v>
      </c>
      <c r="I13" s="160">
        <f>'BAR BB| Open rates'!W12</f>
        <v>39900</v>
      </c>
      <c r="J13" s="160">
        <f>'BAR BB| Open rates'!X12</f>
        <v>30900</v>
      </c>
      <c r="K13" s="160">
        <f>'BAR BB| Open rates'!Y12</f>
        <v>19900</v>
      </c>
      <c r="L13" s="160">
        <f>'BAR BB| Open rates'!Z12</f>
        <v>18900</v>
      </c>
      <c r="M13" s="160">
        <f>'BAR BB| Open rates'!AA12</f>
        <v>18900</v>
      </c>
      <c r="N13" s="160">
        <f>'BAR BB| Open rates'!AB12</f>
        <v>18900</v>
      </c>
      <c r="O13" s="160">
        <f>'BAR BB| Open rates'!AC12</f>
        <v>20900</v>
      </c>
      <c r="P13" s="160">
        <f>'BAR BB| Open rates'!AD12</f>
        <v>23900</v>
      </c>
      <c r="Q13" s="160">
        <f>'BAR BB| Open rates'!AE12</f>
        <v>20900</v>
      </c>
      <c r="R13" s="160">
        <f>'BAR BB| Open rates'!AF12</f>
        <v>23900</v>
      </c>
      <c r="S13" s="160">
        <f>'BAR BB| Open rates'!AG12</f>
        <v>23900</v>
      </c>
      <c r="T13" s="160">
        <f>'BAR BB| Open rates'!AH12</f>
        <v>20900</v>
      </c>
      <c r="U13" s="160">
        <f>'BAR BB| Open rates'!AI12</f>
        <v>20900</v>
      </c>
      <c r="V13" s="160">
        <f>'BAR BB| Open rates'!AJ12</f>
        <v>20900</v>
      </c>
      <c r="W13" s="160">
        <f>'BAR BB| Open rates'!AK12</f>
        <v>23900</v>
      </c>
      <c r="X13" s="160">
        <f>'BAR BB| Open rates'!AL12</f>
        <v>20900</v>
      </c>
      <c r="Y13" s="160">
        <f>'BAR BB| Open rates'!AM12</f>
        <v>32900</v>
      </c>
      <c r="Z13" s="160">
        <f>'BAR BB| Open rates'!AN12</f>
        <v>34500</v>
      </c>
      <c r="AA13" s="160">
        <f>'BAR BB| Open rates'!AO12</f>
        <v>34500</v>
      </c>
      <c r="AB13" s="160">
        <f>'BAR BB| Open rates'!AP12</f>
        <v>34500</v>
      </c>
      <c r="AC13" s="160">
        <f>'BAR BB| Open rates'!AQ12</f>
        <v>20900</v>
      </c>
      <c r="AD13" s="160">
        <f>'BAR BB| Open rates'!AR12</f>
        <v>20900</v>
      </c>
      <c r="AE13" s="160">
        <f>'BAR BB| Open rates'!AS12</f>
        <v>18900</v>
      </c>
      <c r="AF13" s="160">
        <f>'BAR BB| Open rates'!AT12</f>
        <v>20900</v>
      </c>
      <c r="AG13" s="160">
        <f>'BAR BB| Open rates'!AU12</f>
        <v>18900</v>
      </c>
      <c r="AH13" s="160">
        <f>'BAR BB| Open rates'!AV12</f>
        <v>18900</v>
      </c>
      <c r="AI13" s="160">
        <f>'BAR BB| Open rates'!AW12</f>
        <v>18900</v>
      </c>
      <c r="AJ13" s="160">
        <f>'BAR BB| Open rates'!AX12</f>
        <v>12900</v>
      </c>
      <c r="AK13" s="160">
        <f>'BAR BB| Open rates'!AY12</f>
        <v>10900</v>
      </c>
    </row>
    <row r="14" spans="1:37" s="11" customFormat="1" ht="12.75" hidden="1" customHeight="1" thickBot="1" x14ac:dyDescent="0.25">
      <c r="A14" s="163">
        <v>2</v>
      </c>
      <c r="B14" s="160">
        <f>'BAR BB| Open rates'!P13</f>
        <v>11200</v>
      </c>
      <c r="C14" s="160">
        <f>'BAR BB| Open rates'!Q13</f>
        <v>15200</v>
      </c>
      <c r="D14" s="160">
        <f>'BAR BB| Open rates'!R13</f>
        <v>20200</v>
      </c>
      <c r="E14" s="160">
        <f>'BAR BB| Open rates'!S13</f>
        <v>32400</v>
      </c>
      <c r="F14" s="160">
        <f>'BAR BB| Open rates'!T13</f>
        <v>35400</v>
      </c>
      <c r="G14" s="160">
        <f>'BAR BB| Open rates'!U13</f>
        <v>41400</v>
      </c>
      <c r="H14" s="160">
        <f>'BAR BB| Open rates'!V13</f>
        <v>41400</v>
      </c>
      <c r="I14" s="160">
        <f>'BAR BB| Open rates'!W13</f>
        <v>41400</v>
      </c>
      <c r="J14" s="160">
        <f>'BAR BB| Open rates'!X13</f>
        <v>32400</v>
      </c>
      <c r="K14" s="160">
        <f>'BAR BB| Open rates'!Y13</f>
        <v>21400</v>
      </c>
      <c r="L14" s="160">
        <f>'BAR BB| Open rates'!Z13</f>
        <v>20400</v>
      </c>
      <c r="M14" s="160">
        <f>'BAR BB| Open rates'!AA13</f>
        <v>20400</v>
      </c>
      <c r="N14" s="160">
        <f>'BAR BB| Open rates'!AB13</f>
        <v>20400</v>
      </c>
      <c r="O14" s="160">
        <f>'BAR BB| Open rates'!AC13</f>
        <v>22400</v>
      </c>
      <c r="P14" s="160">
        <f>'BAR BB| Open rates'!AD13</f>
        <v>25400</v>
      </c>
      <c r="Q14" s="160">
        <f>'BAR BB| Open rates'!AE13</f>
        <v>22400</v>
      </c>
      <c r="R14" s="160">
        <f>'BAR BB| Open rates'!AF13</f>
        <v>25400</v>
      </c>
      <c r="S14" s="160">
        <f>'BAR BB| Open rates'!AG13</f>
        <v>25400</v>
      </c>
      <c r="T14" s="160">
        <f>'BAR BB| Open rates'!AH13</f>
        <v>22400</v>
      </c>
      <c r="U14" s="160">
        <f>'BAR BB| Open rates'!AI13</f>
        <v>22400</v>
      </c>
      <c r="V14" s="160">
        <f>'BAR BB| Open rates'!AJ13</f>
        <v>22400</v>
      </c>
      <c r="W14" s="160">
        <f>'BAR BB| Open rates'!AK13</f>
        <v>25400</v>
      </c>
      <c r="X14" s="160">
        <f>'BAR BB| Open rates'!AL13</f>
        <v>22400</v>
      </c>
      <c r="Y14" s="160">
        <f>'BAR BB| Open rates'!AM13</f>
        <v>34400</v>
      </c>
      <c r="Z14" s="160">
        <f>'BAR BB| Open rates'!AN13</f>
        <v>36000</v>
      </c>
      <c r="AA14" s="160">
        <f>'BAR BB| Open rates'!AO13</f>
        <v>36000</v>
      </c>
      <c r="AB14" s="160">
        <f>'BAR BB| Open rates'!AP13</f>
        <v>36000</v>
      </c>
      <c r="AC14" s="160">
        <f>'BAR BB| Open rates'!AQ13</f>
        <v>22400</v>
      </c>
      <c r="AD14" s="160">
        <f>'BAR BB| Open rates'!AR13</f>
        <v>22400</v>
      </c>
      <c r="AE14" s="160">
        <f>'BAR BB| Open rates'!AS13</f>
        <v>20400</v>
      </c>
      <c r="AF14" s="160">
        <f>'BAR BB| Open rates'!AT13</f>
        <v>22400</v>
      </c>
      <c r="AG14" s="160">
        <f>'BAR BB| Open rates'!AU13</f>
        <v>20400</v>
      </c>
      <c r="AH14" s="160">
        <f>'BAR BB| Open rates'!AV13</f>
        <v>20400</v>
      </c>
      <c r="AI14" s="160">
        <f>'BAR BB| Open rates'!AW13</f>
        <v>20400</v>
      </c>
      <c r="AJ14" s="160">
        <f>'BAR BB| Open rates'!AX13</f>
        <v>14400</v>
      </c>
      <c r="AK14" s="160">
        <f>'BAR BB| Open rates'!AY13</f>
        <v>12400</v>
      </c>
    </row>
    <row r="15" spans="1:37" s="11" customFormat="1" ht="12.75" hidden="1" customHeight="1" x14ac:dyDescent="0.2">
      <c r="A15" s="167"/>
      <c r="B15" s="187"/>
      <c r="C15" s="187"/>
      <c r="D15" s="187"/>
      <c r="E15" s="187"/>
      <c r="F15" s="187"/>
      <c r="G15" s="187"/>
      <c r="H15" s="187"/>
      <c r="I15" s="187"/>
      <c r="J15" s="187"/>
      <c r="K15" s="187"/>
      <c r="L15" s="187"/>
      <c r="M15" s="187"/>
      <c r="N15" s="187"/>
      <c r="O15" s="187"/>
      <c r="P15" s="187"/>
      <c r="Q15" s="187"/>
      <c r="R15" s="187"/>
      <c r="S15" s="187"/>
      <c r="T15" s="187"/>
      <c r="U15" s="187"/>
      <c r="V15" s="187"/>
      <c r="W15" s="187"/>
      <c r="X15" s="187"/>
      <c r="Y15" s="187"/>
      <c r="Z15" s="187"/>
      <c r="AA15" s="187"/>
      <c r="AB15" s="187"/>
      <c r="AC15" s="187"/>
      <c r="AD15" s="187"/>
      <c r="AE15" s="187"/>
      <c r="AF15" s="187"/>
      <c r="AG15" s="187"/>
      <c r="AH15" s="187"/>
      <c r="AI15" s="187"/>
      <c r="AJ15" s="187"/>
      <c r="AK15" s="187"/>
    </row>
    <row r="16" spans="1:37" s="11" customFormat="1" ht="12.75" hidden="1" customHeight="1" x14ac:dyDescent="0.2">
      <c r="A16" s="163"/>
      <c r="B16" s="184"/>
      <c r="C16" s="184"/>
      <c r="D16" s="184"/>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row>
    <row r="17" spans="1:37" s="11" customFormat="1" ht="12.75" hidden="1" customHeight="1" thickBot="1" x14ac:dyDescent="0.25">
      <c r="A17" s="166"/>
      <c r="B17" s="184"/>
      <c r="C17" s="184"/>
      <c r="D17" s="184"/>
      <c r="E17" s="184"/>
      <c r="F17" s="184"/>
      <c r="G17" s="184"/>
      <c r="H17" s="184"/>
      <c r="I17" s="184"/>
      <c r="J17" s="184"/>
      <c r="K17" s="184"/>
      <c r="L17" s="184"/>
      <c r="M17" s="184"/>
      <c r="N17" s="184"/>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row>
    <row r="18" spans="1:37" s="11" customFormat="1" ht="24" hidden="1" customHeight="1" x14ac:dyDescent="0.2">
      <c r="A18" s="135" t="s">
        <v>166</v>
      </c>
    </row>
    <row r="19" spans="1:37" s="11" customFormat="1" ht="12.75" hidden="1" customHeight="1" x14ac:dyDescent="0.2">
      <c r="A19" s="132" t="s">
        <v>177</v>
      </c>
    </row>
    <row r="20" spans="1:37" ht="21.75" hidden="1" customHeight="1" x14ac:dyDescent="0.2">
      <c r="A20" s="161" t="s">
        <v>52</v>
      </c>
      <c r="B20" s="148">
        <f t="shared" ref="B20" si="0">B4</f>
        <v>45639</v>
      </c>
      <c r="C20" s="148">
        <f t="shared" ref="C20:AK20" si="1">C4</f>
        <v>45646</v>
      </c>
      <c r="D20" s="217">
        <f t="shared" si="1"/>
        <v>45653</v>
      </c>
      <c r="E20" s="217">
        <f t="shared" si="1"/>
        <v>45655</v>
      </c>
      <c r="F20" s="217">
        <f t="shared" si="1"/>
        <v>45656</v>
      </c>
      <c r="G20" s="217">
        <f t="shared" si="1"/>
        <v>45658</v>
      </c>
      <c r="H20" s="217">
        <f t="shared" si="1"/>
        <v>45660</v>
      </c>
      <c r="I20" s="217">
        <f t="shared" si="1"/>
        <v>45663</v>
      </c>
      <c r="J20" s="217">
        <f t="shared" si="1"/>
        <v>45664</v>
      </c>
      <c r="K20" s="217">
        <f t="shared" si="1"/>
        <v>45665</v>
      </c>
      <c r="L20" s="217">
        <f t="shared" si="1"/>
        <v>45666</v>
      </c>
      <c r="M20" s="148">
        <f t="shared" si="1"/>
        <v>45670</v>
      </c>
      <c r="N20" s="148">
        <f t="shared" si="1"/>
        <v>45674</v>
      </c>
      <c r="O20" s="148">
        <f t="shared" si="1"/>
        <v>45676</v>
      </c>
      <c r="P20" s="148">
        <f t="shared" si="1"/>
        <v>45681</v>
      </c>
      <c r="Q20" s="148">
        <f t="shared" si="1"/>
        <v>45683</v>
      </c>
      <c r="R20" s="148">
        <f t="shared" si="1"/>
        <v>45688</v>
      </c>
      <c r="S20" s="148">
        <f t="shared" si="1"/>
        <v>45689</v>
      </c>
      <c r="T20" s="148">
        <f t="shared" si="1"/>
        <v>45690</v>
      </c>
      <c r="U20" s="148">
        <f t="shared" si="1"/>
        <v>45691</v>
      </c>
      <c r="V20" s="148">
        <f t="shared" si="1"/>
        <v>45692</v>
      </c>
      <c r="W20" s="148">
        <f t="shared" si="1"/>
        <v>45695</v>
      </c>
      <c r="X20" s="148">
        <f t="shared" si="1"/>
        <v>45697</v>
      </c>
      <c r="Y20" s="148">
        <f t="shared" si="1"/>
        <v>45702</v>
      </c>
      <c r="Z20" s="148">
        <f t="shared" si="1"/>
        <v>45708</v>
      </c>
      <c r="AA20" s="217">
        <f t="shared" si="1"/>
        <v>45709</v>
      </c>
      <c r="AB20" s="217">
        <f t="shared" si="1"/>
        <v>45712</v>
      </c>
      <c r="AC20" s="217">
        <f t="shared" si="1"/>
        <v>45714</v>
      </c>
      <c r="AD20" s="217">
        <f t="shared" si="1"/>
        <v>45717</v>
      </c>
      <c r="AE20" s="217">
        <f t="shared" si="1"/>
        <v>45718</v>
      </c>
      <c r="AF20" s="217">
        <f t="shared" si="1"/>
        <v>45723</v>
      </c>
      <c r="AG20" s="217">
        <f t="shared" si="1"/>
        <v>45725</v>
      </c>
      <c r="AH20" s="148">
        <f t="shared" si="1"/>
        <v>45727</v>
      </c>
      <c r="AI20" s="148">
        <f t="shared" si="1"/>
        <v>45730</v>
      </c>
      <c r="AJ20" s="148">
        <f t="shared" si="1"/>
        <v>45732</v>
      </c>
      <c r="AK20" s="148">
        <f t="shared" si="1"/>
        <v>45746</v>
      </c>
    </row>
    <row r="21" spans="1:37" ht="21.75" hidden="1" customHeight="1" x14ac:dyDescent="0.2">
      <c r="A21" s="161"/>
      <c r="B21" s="148">
        <f t="shared" ref="B21" si="2">B5</f>
        <v>45645</v>
      </c>
      <c r="C21" s="148">
        <f t="shared" ref="C21:AK21" si="3">C5</f>
        <v>45652</v>
      </c>
      <c r="D21" s="217">
        <f t="shared" si="3"/>
        <v>45654</v>
      </c>
      <c r="E21" s="217">
        <f t="shared" si="3"/>
        <v>45655</v>
      </c>
      <c r="F21" s="217">
        <f t="shared" si="3"/>
        <v>45657</v>
      </c>
      <c r="G21" s="217">
        <f t="shared" si="3"/>
        <v>45659</v>
      </c>
      <c r="H21" s="217">
        <f t="shared" si="3"/>
        <v>45662</v>
      </c>
      <c r="I21" s="217">
        <f t="shared" si="3"/>
        <v>45663</v>
      </c>
      <c r="J21" s="217">
        <f t="shared" si="3"/>
        <v>45664</v>
      </c>
      <c r="K21" s="217">
        <f t="shared" si="3"/>
        <v>45665</v>
      </c>
      <c r="L21" s="217">
        <f t="shared" si="3"/>
        <v>45669</v>
      </c>
      <c r="M21" s="148">
        <f t="shared" si="3"/>
        <v>45673</v>
      </c>
      <c r="N21" s="148">
        <f t="shared" si="3"/>
        <v>45675</v>
      </c>
      <c r="O21" s="148">
        <f t="shared" si="3"/>
        <v>45680</v>
      </c>
      <c r="P21" s="148">
        <f t="shared" si="3"/>
        <v>45682</v>
      </c>
      <c r="Q21" s="148">
        <f t="shared" si="3"/>
        <v>45687</v>
      </c>
      <c r="R21" s="148">
        <f t="shared" si="3"/>
        <v>45688</v>
      </c>
      <c r="S21" s="148">
        <f t="shared" si="3"/>
        <v>45689</v>
      </c>
      <c r="T21" s="148">
        <f t="shared" si="3"/>
        <v>45690</v>
      </c>
      <c r="U21" s="148">
        <f t="shared" si="3"/>
        <v>45691</v>
      </c>
      <c r="V21" s="148">
        <f t="shared" si="3"/>
        <v>45694</v>
      </c>
      <c r="W21" s="148">
        <f t="shared" si="3"/>
        <v>45696</v>
      </c>
      <c r="X21" s="148">
        <f t="shared" si="3"/>
        <v>45701</v>
      </c>
      <c r="Y21" s="148">
        <f t="shared" si="3"/>
        <v>45707</v>
      </c>
      <c r="Z21" s="148">
        <f t="shared" si="3"/>
        <v>45708</v>
      </c>
      <c r="AA21" s="217">
        <f t="shared" si="3"/>
        <v>45711</v>
      </c>
      <c r="AB21" s="217">
        <f t="shared" si="3"/>
        <v>45713</v>
      </c>
      <c r="AC21" s="217">
        <f t="shared" si="3"/>
        <v>45716</v>
      </c>
      <c r="AD21" s="217">
        <f t="shared" si="3"/>
        <v>45717</v>
      </c>
      <c r="AE21" s="217">
        <f t="shared" si="3"/>
        <v>45722</v>
      </c>
      <c r="AF21" s="217">
        <f t="shared" si="3"/>
        <v>45724</v>
      </c>
      <c r="AG21" s="217">
        <f t="shared" si="3"/>
        <v>45726</v>
      </c>
      <c r="AH21" s="148">
        <f t="shared" si="3"/>
        <v>45729</v>
      </c>
      <c r="AI21" s="148">
        <f t="shared" si="3"/>
        <v>45731</v>
      </c>
      <c r="AJ21" s="148">
        <f t="shared" si="3"/>
        <v>45745</v>
      </c>
      <c r="AK21" s="148">
        <f t="shared" si="3"/>
        <v>45747</v>
      </c>
    </row>
    <row r="22" spans="1:37" s="11" customFormat="1" ht="12.75" hidden="1" customHeight="1" x14ac:dyDescent="0.2">
      <c r="A22" s="33" t="s">
        <v>53</v>
      </c>
      <c r="B22" s="136"/>
      <c r="C22" s="136"/>
      <c r="D22" s="136"/>
      <c r="E22" s="136"/>
      <c r="F22" s="136"/>
      <c r="G22" s="136"/>
      <c r="H22" s="136"/>
      <c r="I22" s="136"/>
      <c r="J22" s="136"/>
      <c r="K22" s="136"/>
      <c r="L22" s="136"/>
      <c r="M22" s="136"/>
      <c r="N22" s="136"/>
      <c r="O22" s="136"/>
      <c r="P22" s="136"/>
      <c r="Q22" s="136"/>
      <c r="R22" s="136"/>
      <c r="S22" s="136"/>
      <c r="T22" s="136"/>
      <c r="U22" s="136"/>
      <c r="V22" s="136"/>
      <c r="W22" s="136"/>
      <c r="X22" s="136"/>
      <c r="Y22" s="136"/>
      <c r="Z22" s="136"/>
      <c r="AA22" s="136"/>
      <c r="AB22" s="136"/>
      <c r="AC22" s="136"/>
      <c r="AD22" s="136"/>
      <c r="AE22" s="136"/>
      <c r="AF22" s="136"/>
      <c r="AG22" s="136"/>
      <c r="AH22" s="136"/>
      <c r="AI22" s="136"/>
      <c r="AJ22" s="136"/>
      <c r="AK22" s="136"/>
    </row>
    <row r="23" spans="1:37" s="11" customFormat="1" ht="12.75" hidden="1" customHeight="1" x14ac:dyDescent="0.2">
      <c r="A23" s="42">
        <v>1</v>
      </c>
      <c r="B23" s="84">
        <f t="shared" ref="B23" si="4">B7*0.9*0.87</f>
        <v>5402.7</v>
      </c>
      <c r="C23" s="84">
        <f t="shared" ref="C23:AK23" si="5">C7*0.9*0.87</f>
        <v>8534.7000000000007</v>
      </c>
      <c r="D23" s="84">
        <f t="shared" si="5"/>
        <v>12449.7</v>
      </c>
      <c r="E23" s="84">
        <f t="shared" si="5"/>
        <v>21062.7</v>
      </c>
      <c r="F23" s="84">
        <f t="shared" si="5"/>
        <v>23411.7</v>
      </c>
      <c r="G23" s="84">
        <f t="shared" si="5"/>
        <v>28109.7</v>
      </c>
      <c r="H23" s="84">
        <f t="shared" si="5"/>
        <v>28109.7</v>
      </c>
      <c r="I23" s="84">
        <f t="shared" si="5"/>
        <v>28109.7</v>
      </c>
      <c r="J23" s="84">
        <f t="shared" si="5"/>
        <v>21062.7</v>
      </c>
      <c r="K23" s="84">
        <f t="shared" si="5"/>
        <v>12449.7</v>
      </c>
      <c r="L23" s="84">
        <f t="shared" si="5"/>
        <v>12449.7</v>
      </c>
      <c r="M23" s="84">
        <f t="shared" si="5"/>
        <v>12449.7</v>
      </c>
      <c r="N23" s="84">
        <f t="shared" si="5"/>
        <v>12449.7</v>
      </c>
      <c r="O23" s="84">
        <f t="shared" si="5"/>
        <v>14015.7</v>
      </c>
      <c r="P23" s="84">
        <f t="shared" si="5"/>
        <v>16364.7</v>
      </c>
      <c r="Q23" s="84">
        <f t="shared" si="5"/>
        <v>14015.7</v>
      </c>
      <c r="R23" s="84">
        <f t="shared" si="5"/>
        <v>16364.7</v>
      </c>
      <c r="S23" s="84">
        <f t="shared" si="5"/>
        <v>16364.7</v>
      </c>
      <c r="T23" s="84">
        <f t="shared" si="5"/>
        <v>14015.7</v>
      </c>
      <c r="U23" s="84">
        <f t="shared" si="5"/>
        <v>14015.7</v>
      </c>
      <c r="V23" s="84">
        <f t="shared" si="5"/>
        <v>14015.7</v>
      </c>
      <c r="W23" s="84">
        <f t="shared" si="5"/>
        <v>16364.7</v>
      </c>
      <c r="X23" s="84">
        <f t="shared" si="5"/>
        <v>14015.7</v>
      </c>
      <c r="Y23" s="84">
        <f t="shared" si="5"/>
        <v>23411.7</v>
      </c>
      <c r="Z23" s="84">
        <f t="shared" si="5"/>
        <v>24664.5</v>
      </c>
      <c r="AA23" s="84">
        <f t="shared" si="5"/>
        <v>24664.5</v>
      </c>
      <c r="AB23" s="84">
        <f t="shared" si="5"/>
        <v>24664.5</v>
      </c>
      <c r="AC23" s="84">
        <f t="shared" si="5"/>
        <v>14015.7</v>
      </c>
      <c r="AD23" s="84">
        <f t="shared" si="5"/>
        <v>14015.7</v>
      </c>
      <c r="AE23" s="84">
        <f t="shared" si="5"/>
        <v>12449.7</v>
      </c>
      <c r="AF23" s="84">
        <f t="shared" si="5"/>
        <v>14015.7</v>
      </c>
      <c r="AG23" s="84">
        <f t="shared" si="5"/>
        <v>12449.7</v>
      </c>
      <c r="AH23" s="84">
        <f t="shared" si="5"/>
        <v>12449.7</v>
      </c>
      <c r="AI23" s="84">
        <f t="shared" si="5"/>
        <v>12449.7</v>
      </c>
      <c r="AJ23" s="84">
        <f t="shared" si="5"/>
        <v>7751.7</v>
      </c>
      <c r="AK23" s="84">
        <f t="shared" si="5"/>
        <v>6185.7</v>
      </c>
    </row>
    <row r="24" spans="1:37" s="11" customFormat="1" ht="12.75" hidden="1" customHeight="1" x14ac:dyDescent="0.2">
      <c r="A24" s="42">
        <v>2</v>
      </c>
      <c r="B24" s="84">
        <f t="shared" ref="B24" si="6">B8*0.9*0.87</f>
        <v>6420.6</v>
      </c>
      <c r="C24" s="84">
        <f t="shared" ref="C24:AK24" si="7">C8*0.9*0.87</f>
        <v>9552.6</v>
      </c>
      <c r="D24" s="84">
        <f t="shared" si="7"/>
        <v>13467.6</v>
      </c>
      <c r="E24" s="84">
        <f t="shared" si="7"/>
        <v>22237.200000000001</v>
      </c>
      <c r="F24" s="84">
        <f t="shared" si="7"/>
        <v>24586.2</v>
      </c>
      <c r="G24" s="84">
        <f t="shared" si="7"/>
        <v>29284.2</v>
      </c>
      <c r="H24" s="84">
        <f t="shared" si="7"/>
        <v>29284.2</v>
      </c>
      <c r="I24" s="84">
        <f t="shared" si="7"/>
        <v>29284.2</v>
      </c>
      <c r="J24" s="84">
        <f t="shared" si="7"/>
        <v>22237.200000000001</v>
      </c>
      <c r="K24" s="84">
        <f t="shared" si="7"/>
        <v>13624.2</v>
      </c>
      <c r="L24" s="84">
        <f t="shared" si="7"/>
        <v>13624.2</v>
      </c>
      <c r="M24" s="84">
        <f t="shared" si="7"/>
        <v>13624.2</v>
      </c>
      <c r="N24" s="84">
        <f t="shared" si="7"/>
        <v>13624.2</v>
      </c>
      <c r="O24" s="84">
        <f t="shared" si="7"/>
        <v>15190.2</v>
      </c>
      <c r="P24" s="84">
        <f t="shared" si="7"/>
        <v>17539.2</v>
      </c>
      <c r="Q24" s="84">
        <f t="shared" si="7"/>
        <v>15190.2</v>
      </c>
      <c r="R24" s="84">
        <f t="shared" si="7"/>
        <v>17539.2</v>
      </c>
      <c r="S24" s="84">
        <f t="shared" si="7"/>
        <v>17539.2</v>
      </c>
      <c r="T24" s="84">
        <f t="shared" si="7"/>
        <v>15190.2</v>
      </c>
      <c r="U24" s="84">
        <f t="shared" si="7"/>
        <v>15190.2</v>
      </c>
      <c r="V24" s="84">
        <f t="shared" si="7"/>
        <v>15190.2</v>
      </c>
      <c r="W24" s="84">
        <f t="shared" si="7"/>
        <v>17539.2</v>
      </c>
      <c r="X24" s="84">
        <f t="shared" si="7"/>
        <v>15190.2</v>
      </c>
      <c r="Y24" s="84">
        <f t="shared" si="7"/>
        <v>24586.2</v>
      </c>
      <c r="Z24" s="84">
        <f t="shared" si="7"/>
        <v>25839</v>
      </c>
      <c r="AA24" s="84">
        <f t="shared" si="7"/>
        <v>25839</v>
      </c>
      <c r="AB24" s="84">
        <f t="shared" si="7"/>
        <v>25839</v>
      </c>
      <c r="AC24" s="84">
        <f t="shared" si="7"/>
        <v>15190.2</v>
      </c>
      <c r="AD24" s="84">
        <f t="shared" si="7"/>
        <v>15190.2</v>
      </c>
      <c r="AE24" s="84">
        <f t="shared" si="7"/>
        <v>13624.2</v>
      </c>
      <c r="AF24" s="84">
        <f t="shared" si="7"/>
        <v>15190.2</v>
      </c>
      <c r="AG24" s="84">
        <f t="shared" si="7"/>
        <v>13624.2</v>
      </c>
      <c r="AH24" s="84">
        <f t="shared" si="7"/>
        <v>13624.2</v>
      </c>
      <c r="AI24" s="84">
        <f t="shared" si="7"/>
        <v>13624.2</v>
      </c>
      <c r="AJ24" s="84">
        <f t="shared" si="7"/>
        <v>8926.2000000000007</v>
      </c>
      <c r="AK24" s="84">
        <f t="shared" si="7"/>
        <v>7360.2</v>
      </c>
    </row>
    <row r="25" spans="1:37" s="11" customFormat="1" ht="12.75" hidden="1" customHeight="1" x14ac:dyDescent="0.2">
      <c r="A25" s="33" t="s">
        <v>54</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row>
    <row r="26" spans="1:37" s="11" customFormat="1" ht="12.75" hidden="1" customHeight="1" x14ac:dyDescent="0.2">
      <c r="A26" s="42">
        <v>1</v>
      </c>
      <c r="B26" s="84">
        <f t="shared" ref="B26" si="8">B10*0.9*0.87</f>
        <v>6968.7</v>
      </c>
      <c r="C26" s="84">
        <f t="shared" ref="C26:AK26" si="9">C10*0.9*0.87</f>
        <v>10100.700000000001</v>
      </c>
      <c r="D26" s="84">
        <f t="shared" si="9"/>
        <v>14015.7</v>
      </c>
      <c r="E26" s="84">
        <f t="shared" si="9"/>
        <v>22628.7</v>
      </c>
      <c r="F26" s="84">
        <f t="shared" si="9"/>
        <v>24977.7</v>
      </c>
      <c r="G26" s="84">
        <f t="shared" si="9"/>
        <v>29675.7</v>
      </c>
      <c r="H26" s="84">
        <f t="shared" si="9"/>
        <v>29675.7</v>
      </c>
      <c r="I26" s="84">
        <f t="shared" si="9"/>
        <v>29675.7</v>
      </c>
      <c r="J26" s="84">
        <f t="shared" si="9"/>
        <v>22628.7</v>
      </c>
      <c r="K26" s="84">
        <f t="shared" si="9"/>
        <v>14015.7</v>
      </c>
      <c r="L26" s="84">
        <f t="shared" si="9"/>
        <v>14015.7</v>
      </c>
      <c r="M26" s="84">
        <f t="shared" si="9"/>
        <v>14015.7</v>
      </c>
      <c r="N26" s="84">
        <f t="shared" si="9"/>
        <v>14015.7</v>
      </c>
      <c r="O26" s="84">
        <f t="shared" si="9"/>
        <v>15581.7</v>
      </c>
      <c r="P26" s="84">
        <f t="shared" si="9"/>
        <v>17930.7</v>
      </c>
      <c r="Q26" s="84">
        <f t="shared" si="9"/>
        <v>15581.7</v>
      </c>
      <c r="R26" s="84">
        <f t="shared" si="9"/>
        <v>17930.7</v>
      </c>
      <c r="S26" s="84">
        <f t="shared" si="9"/>
        <v>17930.7</v>
      </c>
      <c r="T26" s="84">
        <f t="shared" si="9"/>
        <v>15581.7</v>
      </c>
      <c r="U26" s="84">
        <f t="shared" si="9"/>
        <v>15581.7</v>
      </c>
      <c r="V26" s="84">
        <f t="shared" si="9"/>
        <v>15581.7</v>
      </c>
      <c r="W26" s="84">
        <f t="shared" si="9"/>
        <v>17930.7</v>
      </c>
      <c r="X26" s="84">
        <f t="shared" si="9"/>
        <v>15581.7</v>
      </c>
      <c r="Y26" s="84">
        <f t="shared" si="9"/>
        <v>24977.7</v>
      </c>
      <c r="Z26" s="84">
        <f t="shared" si="9"/>
        <v>26230.5</v>
      </c>
      <c r="AA26" s="84">
        <f t="shared" si="9"/>
        <v>26230.5</v>
      </c>
      <c r="AB26" s="84">
        <f t="shared" si="9"/>
        <v>26230.5</v>
      </c>
      <c r="AC26" s="84">
        <f t="shared" si="9"/>
        <v>15581.7</v>
      </c>
      <c r="AD26" s="84">
        <f t="shared" si="9"/>
        <v>15581.7</v>
      </c>
      <c r="AE26" s="84">
        <f t="shared" si="9"/>
        <v>14015.7</v>
      </c>
      <c r="AF26" s="84">
        <f t="shared" si="9"/>
        <v>15581.7</v>
      </c>
      <c r="AG26" s="84">
        <f t="shared" si="9"/>
        <v>14015.7</v>
      </c>
      <c r="AH26" s="84">
        <f t="shared" si="9"/>
        <v>14015.7</v>
      </c>
      <c r="AI26" s="84">
        <f t="shared" si="9"/>
        <v>14015.7</v>
      </c>
      <c r="AJ26" s="84">
        <f t="shared" si="9"/>
        <v>9317.7000000000007</v>
      </c>
      <c r="AK26" s="84">
        <f t="shared" si="9"/>
        <v>7751.7</v>
      </c>
    </row>
    <row r="27" spans="1:37" s="11" customFormat="1" ht="12.75" hidden="1" customHeight="1" x14ac:dyDescent="0.2">
      <c r="A27" s="42">
        <v>2</v>
      </c>
      <c r="B27" s="84">
        <f t="shared" ref="B27" si="10">B11*0.9*0.87</f>
        <v>7986.6</v>
      </c>
      <c r="C27" s="84">
        <f t="shared" ref="C27:AK27" si="11">C11*0.9*0.87</f>
        <v>11118.6</v>
      </c>
      <c r="D27" s="84">
        <f t="shared" si="11"/>
        <v>15033.6</v>
      </c>
      <c r="E27" s="84">
        <f t="shared" si="11"/>
        <v>23803.200000000001</v>
      </c>
      <c r="F27" s="84">
        <f t="shared" si="11"/>
        <v>26152.2</v>
      </c>
      <c r="G27" s="84">
        <f t="shared" si="11"/>
        <v>30850.2</v>
      </c>
      <c r="H27" s="84">
        <f t="shared" si="11"/>
        <v>30850.2</v>
      </c>
      <c r="I27" s="84">
        <f t="shared" si="11"/>
        <v>30850.2</v>
      </c>
      <c r="J27" s="84">
        <f t="shared" si="11"/>
        <v>23803.200000000001</v>
      </c>
      <c r="K27" s="84">
        <f t="shared" si="11"/>
        <v>15190.2</v>
      </c>
      <c r="L27" s="84">
        <f t="shared" si="11"/>
        <v>15190.2</v>
      </c>
      <c r="M27" s="84">
        <f t="shared" si="11"/>
        <v>15190.2</v>
      </c>
      <c r="N27" s="84">
        <f t="shared" si="11"/>
        <v>15190.2</v>
      </c>
      <c r="O27" s="84">
        <f t="shared" si="11"/>
        <v>16756.2</v>
      </c>
      <c r="P27" s="84">
        <f t="shared" si="11"/>
        <v>19105.2</v>
      </c>
      <c r="Q27" s="84">
        <f t="shared" si="11"/>
        <v>16756.2</v>
      </c>
      <c r="R27" s="84">
        <f t="shared" si="11"/>
        <v>19105.2</v>
      </c>
      <c r="S27" s="84">
        <f t="shared" si="11"/>
        <v>19105.2</v>
      </c>
      <c r="T27" s="84">
        <f t="shared" si="11"/>
        <v>16756.2</v>
      </c>
      <c r="U27" s="84">
        <f t="shared" si="11"/>
        <v>16756.2</v>
      </c>
      <c r="V27" s="84">
        <f t="shared" si="11"/>
        <v>16756.2</v>
      </c>
      <c r="W27" s="84">
        <f t="shared" si="11"/>
        <v>19105.2</v>
      </c>
      <c r="X27" s="84">
        <f t="shared" si="11"/>
        <v>16756.2</v>
      </c>
      <c r="Y27" s="84">
        <f t="shared" si="11"/>
        <v>26152.2</v>
      </c>
      <c r="Z27" s="84">
        <f t="shared" si="11"/>
        <v>27405</v>
      </c>
      <c r="AA27" s="84">
        <f t="shared" si="11"/>
        <v>27405</v>
      </c>
      <c r="AB27" s="84">
        <f t="shared" si="11"/>
        <v>27405</v>
      </c>
      <c r="AC27" s="84">
        <f t="shared" si="11"/>
        <v>16756.2</v>
      </c>
      <c r="AD27" s="84">
        <f t="shared" si="11"/>
        <v>16756.2</v>
      </c>
      <c r="AE27" s="84">
        <f t="shared" si="11"/>
        <v>15190.2</v>
      </c>
      <c r="AF27" s="84">
        <f t="shared" si="11"/>
        <v>16756.2</v>
      </c>
      <c r="AG27" s="84">
        <f t="shared" si="11"/>
        <v>15190.2</v>
      </c>
      <c r="AH27" s="84">
        <f t="shared" si="11"/>
        <v>15190.2</v>
      </c>
      <c r="AI27" s="84">
        <f t="shared" si="11"/>
        <v>15190.2</v>
      </c>
      <c r="AJ27" s="84">
        <f t="shared" si="11"/>
        <v>10492.2</v>
      </c>
      <c r="AK27" s="84">
        <f t="shared" si="11"/>
        <v>8926.2000000000007</v>
      </c>
    </row>
    <row r="28" spans="1:37" s="11" customFormat="1" ht="12.75" hidden="1" customHeight="1" x14ac:dyDescent="0.2">
      <c r="A28" s="33" t="s">
        <v>151</v>
      </c>
      <c r="B28" s="84"/>
      <c r="C28" s="84"/>
      <c r="D28" s="84"/>
      <c r="E28" s="84"/>
      <c r="F28" s="84"/>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row>
    <row r="29" spans="1:37" s="11" customFormat="1" ht="12.75" hidden="1" customHeight="1" x14ac:dyDescent="0.2">
      <c r="A29" s="42">
        <v>1</v>
      </c>
      <c r="B29" s="84">
        <f t="shared" ref="B29" si="12">B13*0.9*0.87</f>
        <v>7751.7</v>
      </c>
      <c r="C29" s="84">
        <f t="shared" ref="C29:AK29" si="13">C13*0.9*0.87</f>
        <v>10883.7</v>
      </c>
      <c r="D29" s="84">
        <f t="shared" si="13"/>
        <v>14798.7</v>
      </c>
      <c r="E29" s="84">
        <f t="shared" si="13"/>
        <v>24194.7</v>
      </c>
      <c r="F29" s="84">
        <f t="shared" si="13"/>
        <v>26543.7</v>
      </c>
      <c r="G29" s="84">
        <f t="shared" si="13"/>
        <v>31241.7</v>
      </c>
      <c r="H29" s="84">
        <f t="shared" si="13"/>
        <v>31241.7</v>
      </c>
      <c r="I29" s="84">
        <f t="shared" si="13"/>
        <v>31241.7</v>
      </c>
      <c r="J29" s="84">
        <f t="shared" si="13"/>
        <v>24194.7</v>
      </c>
      <c r="K29" s="84">
        <f t="shared" si="13"/>
        <v>15581.7</v>
      </c>
      <c r="L29" s="84">
        <f t="shared" si="13"/>
        <v>14798.7</v>
      </c>
      <c r="M29" s="84">
        <f t="shared" si="13"/>
        <v>14798.7</v>
      </c>
      <c r="N29" s="84">
        <f t="shared" si="13"/>
        <v>14798.7</v>
      </c>
      <c r="O29" s="84">
        <f t="shared" si="13"/>
        <v>16364.7</v>
      </c>
      <c r="P29" s="84">
        <f t="shared" si="13"/>
        <v>18713.7</v>
      </c>
      <c r="Q29" s="84">
        <f t="shared" si="13"/>
        <v>16364.7</v>
      </c>
      <c r="R29" s="84">
        <f t="shared" si="13"/>
        <v>18713.7</v>
      </c>
      <c r="S29" s="84">
        <f t="shared" si="13"/>
        <v>18713.7</v>
      </c>
      <c r="T29" s="84">
        <f t="shared" si="13"/>
        <v>16364.7</v>
      </c>
      <c r="U29" s="84">
        <f t="shared" si="13"/>
        <v>16364.7</v>
      </c>
      <c r="V29" s="84">
        <f t="shared" si="13"/>
        <v>16364.7</v>
      </c>
      <c r="W29" s="84">
        <f t="shared" si="13"/>
        <v>18713.7</v>
      </c>
      <c r="X29" s="84">
        <f t="shared" si="13"/>
        <v>16364.7</v>
      </c>
      <c r="Y29" s="84">
        <f t="shared" si="13"/>
        <v>25760.7</v>
      </c>
      <c r="Z29" s="84">
        <f t="shared" si="13"/>
        <v>27013.5</v>
      </c>
      <c r="AA29" s="84">
        <f t="shared" si="13"/>
        <v>27013.5</v>
      </c>
      <c r="AB29" s="84">
        <f t="shared" si="13"/>
        <v>27013.5</v>
      </c>
      <c r="AC29" s="84">
        <f t="shared" si="13"/>
        <v>16364.7</v>
      </c>
      <c r="AD29" s="84">
        <f t="shared" si="13"/>
        <v>16364.7</v>
      </c>
      <c r="AE29" s="84">
        <f t="shared" si="13"/>
        <v>14798.7</v>
      </c>
      <c r="AF29" s="84">
        <f t="shared" si="13"/>
        <v>16364.7</v>
      </c>
      <c r="AG29" s="84">
        <f t="shared" si="13"/>
        <v>14798.7</v>
      </c>
      <c r="AH29" s="84">
        <f t="shared" si="13"/>
        <v>14798.7</v>
      </c>
      <c r="AI29" s="84">
        <f t="shared" si="13"/>
        <v>14798.7</v>
      </c>
      <c r="AJ29" s="84">
        <f t="shared" si="13"/>
        <v>10100.700000000001</v>
      </c>
      <c r="AK29" s="84">
        <f t="shared" si="13"/>
        <v>8534.7000000000007</v>
      </c>
    </row>
    <row r="30" spans="1:37" s="11" customFormat="1" ht="12.75" hidden="1" customHeight="1" thickBot="1" x14ac:dyDescent="0.25">
      <c r="A30" s="169">
        <v>2</v>
      </c>
      <c r="B30" s="84">
        <f t="shared" ref="B30" si="14">B14*0.9*0.87</f>
        <v>8769.6</v>
      </c>
      <c r="C30" s="84">
        <f t="shared" ref="C30:AK30" si="15">C14*0.9*0.87</f>
        <v>11901.6</v>
      </c>
      <c r="D30" s="84">
        <f t="shared" si="15"/>
        <v>15816.6</v>
      </c>
      <c r="E30" s="84">
        <f t="shared" si="15"/>
        <v>25369.200000000001</v>
      </c>
      <c r="F30" s="84">
        <f t="shared" si="15"/>
        <v>27718.2</v>
      </c>
      <c r="G30" s="84">
        <f t="shared" si="15"/>
        <v>32416.2</v>
      </c>
      <c r="H30" s="84">
        <f t="shared" si="15"/>
        <v>32416.2</v>
      </c>
      <c r="I30" s="84">
        <f t="shared" si="15"/>
        <v>32416.2</v>
      </c>
      <c r="J30" s="84">
        <f t="shared" si="15"/>
        <v>25369.200000000001</v>
      </c>
      <c r="K30" s="84">
        <f t="shared" si="15"/>
        <v>16756.2</v>
      </c>
      <c r="L30" s="84">
        <f t="shared" si="15"/>
        <v>15973.2</v>
      </c>
      <c r="M30" s="84">
        <f t="shared" si="15"/>
        <v>15973.2</v>
      </c>
      <c r="N30" s="84">
        <f t="shared" si="15"/>
        <v>15973.2</v>
      </c>
      <c r="O30" s="84">
        <f t="shared" si="15"/>
        <v>17539.2</v>
      </c>
      <c r="P30" s="84">
        <f t="shared" si="15"/>
        <v>19888.2</v>
      </c>
      <c r="Q30" s="84">
        <f t="shared" si="15"/>
        <v>17539.2</v>
      </c>
      <c r="R30" s="84">
        <f t="shared" si="15"/>
        <v>19888.2</v>
      </c>
      <c r="S30" s="84">
        <f t="shared" si="15"/>
        <v>19888.2</v>
      </c>
      <c r="T30" s="84">
        <f t="shared" si="15"/>
        <v>17539.2</v>
      </c>
      <c r="U30" s="84">
        <f t="shared" si="15"/>
        <v>17539.2</v>
      </c>
      <c r="V30" s="84">
        <f t="shared" si="15"/>
        <v>17539.2</v>
      </c>
      <c r="W30" s="84">
        <f t="shared" si="15"/>
        <v>19888.2</v>
      </c>
      <c r="X30" s="84">
        <f t="shared" si="15"/>
        <v>17539.2</v>
      </c>
      <c r="Y30" s="84">
        <f t="shared" si="15"/>
        <v>26935.200000000001</v>
      </c>
      <c r="Z30" s="84">
        <f t="shared" si="15"/>
        <v>28188</v>
      </c>
      <c r="AA30" s="84">
        <f t="shared" si="15"/>
        <v>28188</v>
      </c>
      <c r="AB30" s="84">
        <f t="shared" si="15"/>
        <v>28188</v>
      </c>
      <c r="AC30" s="84">
        <f t="shared" si="15"/>
        <v>17539.2</v>
      </c>
      <c r="AD30" s="84">
        <f t="shared" si="15"/>
        <v>17539.2</v>
      </c>
      <c r="AE30" s="84">
        <f t="shared" si="15"/>
        <v>15973.2</v>
      </c>
      <c r="AF30" s="84">
        <f t="shared" si="15"/>
        <v>17539.2</v>
      </c>
      <c r="AG30" s="84">
        <f t="shared" si="15"/>
        <v>15973.2</v>
      </c>
      <c r="AH30" s="84">
        <f t="shared" si="15"/>
        <v>15973.2</v>
      </c>
      <c r="AI30" s="84">
        <f t="shared" si="15"/>
        <v>15973.2</v>
      </c>
      <c r="AJ30" s="84">
        <f t="shared" si="15"/>
        <v>11275.2</v>
      </c>
      <c r="AK30" s="84">
        <f t="shared" si="15"/>
        <v>9709.2000000000007</v>
      </c>
    </row>
    <row r="31" spans="1:37" s="11" customFormat="1" ht="12.75" hidden="1" customHeight="1" thickBot="1" x14ac:dyDescent="0.25">
      <c r="A31" s="170" t="s">
        <v>172</v>
      </c>
    </row>
    <row r="32" spans="1:37" s="11" customFormat="1" ht="12.75" hidden="1" customHeight="1" x14ac:dyDescent="0.2">
      <c r="A32" s="167" t="s">
        <v>167</v>
      </c>
      <c r="B32" s="185">
        <f t="shared" ref="B32" si="16">B15*0.87</f>
        <v>0</v>
      </c>
      <c r="C32" s="185">
        <f t="shared" ref="C32:AK32" si="17">C15*0.87</f>
        <v>0</v>
      </c>
      <c r="D32" s="185">
        <f t="shared" si="17"/>
        <v>0</v>
      </c>
      <c r="E32" s="185">
        <f t="shared" si="17"/>
        <v>0</v>
      </c>
      <c r="F32" s="185">
        <f t="shared" si="17"/>
        <v>0</v>
      </c>
      <c r="G32" s="185">
        <f t="shared" si="17"/>
        <v>0</v>
      </c>
      <c r="H32" s="185">
        <f t="shared" si="17"/>
        <v>0</v>
      </c>
      <c r="I32" s="185">
        <f t="shared" si="17"/>
        <v>0</v>
      </c>
      <c r="J32" s="185">
        <f t="shared" si="17"/>
        <v>0</v>
      </c>
      <c r="K32" s="185">
        <f t="shared" si="17"/>
        <v>0</v>
      </c>
      <c r="L32" s="185">
        <f t="shared" si="17"/>
        <v>0</v>
      </c>
      <c r="M32" s="185">
        <f t="shared" si="17"/>
        <v>0</v>
      </c>
      <c r="N32" s="185">
        <f t="shared" si="17"/>
        <v>0</v>
      </c>
      <c r="O32" s="185">
        <f t="shared" si="17"/>
        <v>0</v>
      </c>
      <c r="P32" s="185">
        <f t="shared" si="17"/>
        <v>0</v>
      </c>
      <c r="Q32" s="185">
        <f t="shared" si="17"/>
        <v>0</v>
      </c>
      <c r="R32" s="185">
        <f t="shared" si="17"/>
        <v>0</v>
      </c>
      <c r="S32" s="185">
        <f t="shared" si="17"/>
        <v>0</v>
      </c>
      <c r="T32" s="185">
        <f t="shared" si="17"/>
        <v>0</v>
      </c>
      <c r="U32" s="185">
        <f t="shared" si="17"/>
        <v>0</v>
      </c>
      <c r="V32" s="185">
        <f t="shared" si="17"/>
        <v>0</v>
      </c>
      <c r="W32" s="185">
        <f t="shared" si="17"/>
        <v>0</v>
      </c>
      <c r="X32" s="185">
        <f t="shared" si="17"/>
        <v>0</v>
      </c>
      <c r="Y32" s="185">
        <f t="shared" si="17"/>
        <v>0</v>
      </c>
      <c r="Z32" s="185">
        <f t="shared" si="17"/>
        <v>0</v>
      </c>
      <c r="AA32" s="185">
        <f t="shared" si="17"/>
        <v>0</v>
      </c>
      <c r="AB32" s="185">
        <f t="shared" si="17"/>
        <v>0</v>
      </c>
      <c r="AC32" s="185">
        <f t="shared" si="17"/>
        <v>0</v>
      </c>
      <c r="AD32" s="185">
        <f t="shared" si="17"/>
        <v>0</v>
      </c>
      <c r="AE32" s="185">
        <f t="shared" si="17"/>
        <v>0</v>
      </c>
      <c r="AF32" s="185">
        <f t="shared" si="17"/>
        <v>0</v>
      </c>
      <c r="AG32" s="185">
        <f t="shared" si="17"/>
        <v>0</v>
      </c>
      <c r="AH32" s="185">
        <f t="shared" si="17"/>
        <v>0</v>
      </c>
      <c r="AI32" s="185">
        <f t="shared" si="17"/>
        <v>0</v>
      </c>
      <c r="AJ32" s="185">
        <f t="shared" si="17"/>
        <v>0</v>
      </c>
      <c r="AK32" s="185">
        <f t="shared" si="17"/>
        <v>0</v>
      </c>
    </row>
    <row r="33" spans="1:37" s="11" customFormat="1" ht="12.75" hidden="1" customHeight="1" x14ac:dyDescent="0.2">
      <c r="A33" s="163" t="s">
        <v>168</v>
      </c>
      <c r="B33" s="158">
        <f t="shared" ref="B33" si="18">B32*2</f>
        <v>0</v>
      </c>
      <c r="C33" s="158">
        <f t="shared" ref="C33:AK33" si="19">C32*2</f>
        <v>0</v>
      </c>
      <c r="D33" s="158">
        <f t="shared" si="19"/>
        <v>0</v>
      </c>
      <c r="E33" s="158">
        <f t="shared" si="19"/>
        <v>0</v>
      </c>
      <c r="F33" s="158">
        <f t="shared" si="19"/>
        <v>0</v>
      </c>
      <c r="G33" s="158">
        <f t="shared" si="19"/>
        <v>0</v>
      </c>
      <c r="H33" s="158">
        <f t="shared" si="19"/>
        <v>0</v>
      </c>
      <c r="I33" s="158">
        <f t="shared" si="19"/>
        <v>0</v>
      </c>
      <c r="J33" s="158">
        <f t="shared" si="19"/>
        <v>0</v>
      </c>
      <c r="K33" s="158">
        <f t="shared" si="19"/>
        <v>0</v>
      </c>
      <c r="L33" s="158">
        <f t="shared" si="19"/>
        <v>0</v>
      </c>
      <c r="M33" s="158">
        <f t="shared" si="19"/>
        <v>0</v>
      </c>
      <c r="N33" s="158">
        <f t="shared" si="19"/>
        <v>0</v>
      </c>
      <c r="O33" s="158">
        <f t="shared" si="19"/>
        <v>0</v>
      </c>
      <c r="P33" s="158">
        <f t="shared" si="19"/>
        <v>0</v>
      </c>
      <c r="Q33" s="158">
        <f t="shared" si="19"/>
        <v>0</v>
      </c>
      <c r="R33" s="158">
        <f t="shared" si="19"/>
        <v>0</v>
      </c>
      <c r="S33" s="158">
        <f t="shared" si="19"/>
        <v>0</v>
      </c>
      <c r="T33" s="158">
        <f t="shared" si="19"/>
        <v>0</v>
      </c>
      <c r="U33" s="158">
        <f t="shared" si="19"/>
        <v>0</v>
      </c>
      <c r="V33" s="158">
        <f t="shared" si="19"/>
        <v>0</v>
      </c>
      <c r="W33" s="158">
        <f t="shared" si="19"/>
        <v>0</v>
      </c>
      <c r="X33" s="158">
        <f t="shared" si="19"/>
        <v>0</v>
      </c>
      <c r="Y33" s="158">
        <f t="shared" si="19"/>
        <v>0</v>
      </c>
      <c r="Z33" s="158">
        <f t="shared" si="19"/>
        <v>0</v>
      </c>
      <c r="AA33" s="158">
        <f t="shared" si="19"/>
        <v>0</v>
      </c>
      <c r="AB33" s="158">
        <f t="shared" si="19"/>
        <v>0</v>
      </c>
      <c r="AC33" s="158">
        <f t="shared" si="19"/>
        <v>0</v>
      </c>
      <c r="AD33" s="158">
        <f t="shared" si="19"/>
        <v>0</v>
      </c>
      <c r="AE33" s="158">
        <f t="shared" si="19"/>
        <v>0</v>
      </c>
      <c r="AF33" s="158">
        <f t="shared" si="19"/>
        <v>0</v>
      </c>
      <c r="AG33" s="158">
        <f t="shared" si="19"/>
        <v>0</v>
      </c>
      <c r="AH33" s="158">
        <f t="shared" si="19"/>
        <v>0</v>
      </c>
      <c r="AI33" s="158">
        <f t="shared" si="19"/>
        <v>0</v>
      </c>
      <c r="AJ33" s="158">
        <f t="shared" si="19"/>
        <v>0</v>
      </c>
      <c r="AK33" s="158">
        <f t="shared" si="19"/>
        <v>0</v>
      </c>
    </row>
    <row r="34" spans="1:37" s="11" customFormat="1" ht="12.75" hidden="1" customHeight="1" x14ac:dyDescent="0.2">
      <c r="A34" s="123"/>
    </row>
    <row r="35" spans="1:37" s="11" customFormat="1" ht="24" customHeight="1" x14ac:dyDescent="0.2">
      <c r="A35" s="135" t="s">
        <v>166</v>
      </c>
    </row>
    <row r="36" spans="1:37" s="11" customFormat="1" ht="12.75" customHeight="1" x14ac:dyDescent="0.2">
      <c r="A36" s="132" t="s">
        <v>300</v>
      </c>
    </row>
    <row r="37" spans="1:37" ht="21.75" customHeight="1" x14ac:dyDescent="0.2">
      <c r="A37" s="161" t="s">
        <v>52</v>
      </c>
      <c r="B37" s="148">
        <f t="shared" ref="B37" si="20">B20</f>
        <v>45639</v>
      </c>
      <c r="C37" s="148">
        <f t="shared" ref="C37:AK37" si="21">C20</f>
        <v>45646</v>
      </c>
      <c r="D37" s="217">
        <f t="shared" si="21"/>
        <v>45653</v>
      </c>
      <c r="E37" s="217">
        <f t="shared" si="21"/>
        <v>45655</v>
      </c>
      <c r="F37" s="217">
        <f t="shared" si="21"/>
        <v>45656</v>
      </c>
      <c r="G37" s="217">
        <f t="shared" si="21"/>
        <v>45658</v>
      </c>
      <c r="H37" s="217">
        <f t="shared" si="21"/>
        <v>45660</v>
      </c>
      <c r="I37" s="217">
        <f t="shared" si="21"/>
        <v>45663</v>
      </c>
      <c r="J37" s="217">
        <f t="shared" si="21"/>
        <v>45664</v>
      </c>
      <c r="K37" s="217">
        <f t="shared" si="21"/>
        <v>45665</v>
      </c>
      <c r="L37" s="217">
        <f t="shared" si="21"/>
        <v>45666</v>
      </c>
      <c r="M37" s="148">
        <f t="shared" si="21"/>
        <v>45670</v>
      </c>
      <c r="N37" s="148">
        <f t="shared" si="21"/>
        <v>45674</v>
      </c>
      <c r="O37" s="148">
        <f t="shared" si="21"/>
        <v>45676</v>
      </c>
      <c r="P37" s="148">
        <f t="shared" si="21"/>
        <v>45681</v>
      </c>
      <c r="Q37" s="148">
        <f t="shared" si="21"/>
        <v>45683</v>
      </c>
      <c r="R37" s="148">
        <f t="shared" si="21"/>
        <v>45688</v>
      </c>
      <c r="S37" s="148">
        <f t="shared" si="21"/>
        <v>45689</v>
      </c>
      <c r="T37" s="148">
        <f t="shared" si="21"/>
        <v>45690</v>
      </c>
      <c r="U37" s="148">
        <f t="shared" si="21"/>
        <v>45691</v>
      </c>
      <c r="V37" s="148">
        <f t="shared" si="21"/>
        <v>45692</v>
      </c>
      <c r="W37" s="148">
        <f t="shared" si="21"/>
        <v>45695</v>
      </c>
      <c r="X37" s="148">
        <f t="shared" si="21"/>
        <v>45697</v>
      </c>
      <c r="Y37" s="148">
        <f t="shared" si="21"/>
        <v>45702</v>
      </c>
      <c r="Z37" s="148">
        <f t="shared" si="21"/>
        <v>45708</v>
      </c>
      <c r="AA37" s="217">
        <f t="shared" si="21"/>
        <v>45709</v>
      </c>
      <c r="AB37" s="217">
        <f t="shared" si="21"/>
        <v>45712</v>
      </c>
      <c r="AC37" s="217">
        <f t="shared" si="21"/>
        <v>45714</v>
      </c>
      <c r="AD37" s="217">
        <f t="shared" si="21"/>
        <v>45717</v>
      </c>
      <c r="AE37" s="217">
        <f t="shared" si="21"/>
        <v>45718</v>
      </c>
      <c r="AF37" s="217">
        <f t="shared" si="21"/>
        <v>45723</v>
      </c>
      <c r="AG37" s="217">
        <f t="shared" si="21"/>
        <v>45725</v>
      </c>
      <c r="AH37" s="148">
        <f t="shared" si="21"/>
        <v>45727</v>
      </c>
      <c r="AI37" s="148">
        <f t="shared" si="21"/>
        <v>45730</v>
      </c>
      <c r="AJ37" s="148">
        <f t="shared" si="21"/>
        <v>45732</v>
      </c>
      <c r="AK37" s="148">
        <f t="shared" si="21"/>
        <v>45746</v>
      </c>
    </row>
    <row r="38" spans="1:37" ht="21.75" customHeight="1" x14ac:dyDescent="0.2">
      <c r="A38" s="161"/>
      <c r="B38" s="148">
        <f t="shared" ref="B38" si="22">B21</f>
        <v>45645</v>
      </c>
      <c r="C38" s="148">
        <f t="shared" ref="C38:AK38" si="23">C21</f>
        <v>45652</v>
      </c>
      <c r="D38" s="217">
        <f t="shared" si="23"/>
        <v>45654</v>
      </c>
      <c r="E38" s="217">
        <f t="shared" si="23"/>
        <v>45655</v>
      </c>
      <c r="F38" s="217">
        <f t="shared" si="23"/>
        <v>45657</v>
      </c>
      <c r="G38" s="217">
        <f t="shared" si="23"/>
        <v>45659</v>
      </c>
      <c r="H38" s="217">
        <f t="shared" si="23"/>
        <v>45662</v>
      </c>
      <c r="I38" s="217">
        <f t="shared" si="23"/>
        <v>45663</v>
      </c>
      <c r="J38" s="217">
        <f t="shared" si="23"/>
        <v>45664</v>
      </c>
      <c r="K38" s="217">
        <f t="shared" si="23"/>
        <v>45665</v>
      </c>
      <c r="L38" s="217">
        <f t="shared" si="23"/>
        <v>45669</v>
      </c>
      <c r="M38" s="148">
        <f t="shared" si="23"/>
        <v>45673</v>
      </c>
      <c r="N38" s="148">
        <f t="shared" si="23"/>
        <v>45675</v>
      </c>
      <c r="O38" s="148">
        <f t="shared" si="23"/>
        <v>45680</v>
      </c>
      <c r="P38" s="148">
        <f t="shared" si="23"/>
        <v>45682</v>
      </c>
      <c r="Q38" s="148">
        <f t="shared" si="23"/>
        <v>45687</v>
      </c>
      <c r="R38" s="148">
        <f t="shared" si="23"/>
        <v>45688</v>
      </c>
      <c r="S38" s="148">
        <f t="shared" si="23"/>
        <v>45689</v>
      </c>
      <c r="T38" s="148">
        <f t="shared" si="23"/>
        <v>45690</v>
      </c>
      <c r="U38" s="148">
        <f t="shared" si="23"/>
        <v>45691</v>
      </c>
      <c r="V38" s="148">
        <f t="shared" si="23"/>
        <v>45694</v>
      </c>
      <c r="W38" s="148">
        <f t="shared" si="23"/>
        <v>45696</v>
      </c>
      <c r="X38" s="148">
        <f t="shared" si="23"/>
        <v>45701</v>
      </c>
      <c r="Y38" s="148">
        <f t="shared" si="23"/>
        <v>45707</v>
      </c>
      <c r="Z38" s="148">
        <f t="shared" si="23"/>
        <v>45708</v>
      </c>
      <c r="AA38" s="217">
        <f t="shared" si="23"/>
        <v>45711</v>
      </c>
      <c r="AB38" s="217">
        <f t="shared" si="23"/>
        <v>45713</v>
      </c>
      <c r="AC38" s="217">
        <f t="shared" si="23"/>
        <v>45716</v>
      </c>
      <c r="AD38" s="217">
        <f t="shared" si="23"/>
        <v>45717</v>
      </c>
      <c r="AE38" s="217">
        <f t="shared" si="23"/>
        <v>45722</v>
      </c>
      <c r="AF38" s="217">
        <f t="shared" si="23"/>
        <v>45724</v>
      </c>
      <c r="AG38" s="217">
        <f t="shared" si="23"/>
        <v>45726</v>
      </c>
      <c r="AH38" s="148">
        <f t="shared" si="23"/>
        <v>45729</v>
      </c>
      <c r="AI38" s="148">
        <f t="shared" si="23"/>
        <v>45731</v>
      </c>
      <c r="AJ38" s="148">
        <f t="shared" si="23"/>
        <v>45745</v>
      </c>
      <c r="AK38" s="148">
        <f t="shared" si="23"/>
        <v>45747</v>
      </c>
    </row>
    <row r="39" spans="1:37" s="11" customFormat="1" ht="12.75" customHeight="1" x14ac:dyDescent="0.2">
      <c r="A39" s="33" t="s">
        <v>53</v>
      </c>
      <c r="B39" s="136"/>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c r="AH39" s="136"/>
      <c r="AI39" s="136"/>
      <c r="AJ39" s="136"/>
      <c r="AK39" s="136"/>
    </row>
    <row r="40" spans="1:37" s="11" customFormat="1" ht="12.75" customHeight="1" x14ac:dyDescent="0.2">
      <c r="A40" s="42">
        <v>1</v>
      </c>
      <c r="B40" s="84">
        <f t="shared" ref="B40" si="24">B23+B32</f>
        <v>5402.7</v>
      </c>
      <c r="C40" s="84">
        <f t="shared" ref="C40:AK40" si="25">C23+C32</f>
        <v>8534.7000000000007</v>
      </c>
      <c r="D40" s="84">
        <f t="shared" si="25"/>
        <v>12449.7</v>
      </c>
      <c r="E40" s="84">
        <f t="shared" si="25"/>
        <v>21062.7</v>
      </c>
      <c r="F40" s="84">
        <f t="shared" si="25"/>
        <v>23411.7</v>
      </c>
      <c r="G40" s="84">
        <f t="shared" si="25"/>
        <v>28109.7</v>
      </c>
      <c r="H40" s="84">
        <f t="shared" si="25"/>
        <v>28109.7</v>
      </c>
      <c r="I40" s="84">
        <f t="shared" si="25"/>
        <v>28109.7</v>
      </c>
      <c r="J40" s="84">
        <f t="shared" si="25"/>
        <v>21062.7</v>
      </c>
      <c r="K40" s="84">
        <f t="shared" si="25"/>
        <v>12449.7</v>
      </c>
      <c r="L40" s="84">
        <f t="shared" si="25"/>
        <v>12449.7</v>
      </c>
      <c r="M40" s="84">
        <f t="shared" si="25"/>
        <v>12449.7</v>
      </c>
      <c r="N40" s="84">
        <f t="shared" si="25"/>
        <v>12449.7</v>
      </c>
      <c r="O40" s="84">
        <f t="shared" si="25"/>
        <v>14015.7</v>
      </c>
      <c r="P40" s="84">
        <f t="shared" si="25"/>
        <v>16364.7</v>
      </c>
      <c r="Q40" s="84">
        <f t="shared" si="25"/>
        <v>14015.7</v>
      </c>
      <c r="R40" s="84">
        <f t="shared" si="25"/>
        <v>16364.7</v>
      </c>
      <c r="S40" s="84">
        <f t="shared" si="25"/>
        <v>16364.7</v>
      </c>
      <c r="T40" s="84">
        <f t="shared" si="25"/>
        <v>14015.7</v>
      </c>
      <c r="U40" s="84">
        <f t="shared" si="25"/>
        <v>14015.7</v>
      </c>
      <c r="V40" s="84">
        <f t="shared" si="25"/>
        <v>14015.7</v>
      </c>
      <c r="W40" s="84">
        <f t="shared" si="25"/>
        <v>16364.7</v>
      </c>
      <c r="X40" s="84">
        <f t="shared" si="25"/>
        <v>14015.7</v>
      </c>
      <c r="Y40" s="84">
        <f t="shared" si="25"/>
        <v>23411.7</v>
      </c>
      <c r="Z40" s="84">
        <f t="shared" si="25"/>
        <v>24664.5</v>
      </c>
      <c r="AA40" s="84">
        <f t="shared" si="25"/>
        <v>24664.5</v>
      </c>
      <c r="AB40" s="84">
        <f t="shared" si="25"/>
        <v>24664.5</v>
      </c>
      <c r="AC40" s="84">
        <f t="shared" si="25"/>
        <v>14015.7</v>
      </c>
      <c r="AD40" s="84">
        <f t="shared" si="25"/>
        <v>14015.7</v>
      </c>
      <c r="AE40" s="84">
        <f t="shared" si="25"/>
        <v>12449.7</v>
      </c>
      <c r="AF40" s="84">
        <f t="shared" si="25"/>
        <v>14015.7</v>
      </c>
      <c r="AG40" s="84">
        <f t="shared" si="25"/>
        <v>12449.7</v>
      </c>
      <c r="AH40" s="84">
        <f t="shared" si="25"/>
        <v>12449.7</v>
      </c>
      <c r="AI40" s="84">
        <f t="shared" si="25"/>
        <v>12449.7</v>
      </c>
      <c r="AJ40" s="84">
        <f t="shared" si="25"/>
        <v>7751.7</v>
      </c>
      <c r="AK40" s="84">
        <f t="shared" si="25"/>
        <v>6185.7</v>
      </c>
    </row>
    <row r="41" spans="1:37" s="11" customFormat="1" ht="12.75" customHeight="1" x14ac:dyDescent="0.2">
      <c r="A41" s="42">
        <v>2</v>
      </c>
      <c r="B41" s="84">
        <f t="shared" ref="B41" si="26">B24+B33</f>
        <v>6420.6</v>
      </c>
      <c r="C41" s="84">
        <f t="shared" ref="C41:AK41" si="27">C24+C33</f>
        <v>9552.6</v>
      </c>
      <c r="D41" s="84">
        <f t="shared" si="27"/>
        <v>13467.6</v>
      </c>
      <c r="E41" s="84">
        <f t="shared" si="27"/>
        <v>22237.200000000001</v>
      </c>
      <c r="F41" s="84">
        <f t="shared" si="27"/>
        <v>24586.2</v>
      </c>
      <c r="G41" s="84">
        <f t="shared" si="27"/>
        <v>29284.2</v>
      </c>
      <c r="H41" s="84">
        <f t="shared" si="27"/>
        <v>29284.2</v>
      </c>
      <c r="I41" s="84">
        <f t="shared" si="27"/>
        <v>29284.2</v>
      </c>
      <c r="J41" s="84">
        <f t="shared" si="27"/>
        <v>22237.200000000001</v>
      </c>
      <c r="K41" s="84">
        <f t="shared" si="27"/>
        <v>13624.2</v>
      </c>
      <c r="L41" s="84">
        <f t="shared" si="27"/>
        <v>13624.2</v>
      </c>
      <c r="M41" s="84">
        <f t="shared" si="27"/>
        <v>13624.2</v>
      </c>
      <c r="N41" s="84">
        <f t="shared" si="27"/>
        <v>13624.2</v>
      </c>
      <c r="O41" s="84">
        <f t="shared" si="27"/>
        <v>15190.2</v>
      </c>
      <c r="P41" s="84">
        <f t="shared" si="27"/>
        <v>17539.2</v>
      </c>
      <c r="Q41" s="84">
        <f t="shared" si="27"/>
        <v>15190.2</v>
      </c>
      <c r="R41" s="84">
        <f t="shared" si="27"/>
        <v>17539.2</v>
      </c>
      <c r="S41" s="84">
        <f t="shared" si="27"/>
        <v>17539.2</v>
      </c>
      <c r="T41" s="84">
        <f t="shared" si="27"/>
        <v>15190.2</v>
      </c>
      <c r="U41" s="84">
        <f t="shared" si="27"/>
        <v>15190.2</v>
      </c>
      <c r="V41" s="84">
        <f t="shared" si="27"/>
        <v>15190.2</v>
      </c>
      <c r="W41" s="84">
        <f t="shared" si="27"/>
        <v>17539.2</v>
      </c>
      <c r="X41" s="84">
        <f t="shared" si="27"/>
        <v>15190.2</v>
      </c>
      <c r="Y41" s="84">
        <f t="shared" si="27"/>
        <v>24586.2</v>
      </c>
      <c r="Z41" s="84">
        <f t="shared" si="27"/>
        <v>25839</v>
      </c>
      <c r="AA41" s="84">
        <f t="shared" si="27"/>
        <v>25839</v>
      </c>
      <c r="AB41" s="84">
        <f t="shared" si="27"/>
        <v>25839</v>
      </c>
      <c r="AC41" s="84">
        <f t="shared" si="27"/>
        <v>15190.2</v>
      </c>
      <c r="AD41" s="84">
        <f t="shared" si="27"/>
        <v>15190.2</v>
      </c>
      <c r="AE41" s="84">
        <f t="shared" si="27"/>
        <v>13624.2</v>
      </c>
      <c r="AF41" s="84">
        <f t="shared" si="27"/>
        <v>15190.2</v>
      </c>
      <c r="AG41" s="84">
        <f t="shared" si="27"/>
        <v>13624.2</v>
      </c>
      <c r="AH41" s="84">
        <f t="shared" si="27"/>
        <v>13624.2</v>
      </c>
      <c r="AI41" s="84">
        <f t="shared" si="27"/>
        <v>13624.2</v>
      </c>
      <c r="AJ41" s="84">
        <f t="shared" si="27"/>
        <v>8926.2000000000007</v>
      </c>
      <c r="AK41" s="84">
        <f t="shared" si="27"/>
        <v>7360.2</v>
      </c>
    </row>
    <row r="42" spans="1:37" s="11" customFormat="1" ht="12.75" customHeight="1" x14ac:dyDescent="0.2">
      <c r="A42" s="33" t="s">
        <v>54</v>
      </c>
      <c r="B42" s="84"/>
      <c r="C42" s="84"/>
      <c r="D42" s="84"/>
      <c r="E42" s="84"/>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c r="AF42" s="84"/>
      <c r="AG42" s="84"/>
      <c r="AH42" s="84"/>
      <c r="AI42" s="84"/>
      <c r="AJ42" s="84"/>
      <c r="AK42" s="84"/>
    </row>
    <row r="43" spans="1:37" s="11" customFormat="1" ht="12.75" customHeight="1" x14ac:dyDescent="0.2">
      <c r="A43" s="42">
        <v>1</v>
      </c>
      <c r="B43" s="84">
        <f t="shared" ref="B43" si="28">B26+B32</f>
        <v>6968.7</v>
      </c>
      <c r="C43" s="84">
        <f t="shared" ref="C43:AK43" si="29">C26+C32</f>
        <v>10100.700000000001</v>
      </c>
      <c r="D43" s="84">
        <f t="shared" si="29"/>
        <v>14015.7</v>
      </c>
      <c r="E43" s="84">
        <f t="shared" si="29"/>
        <v>22628.7</v>
      </c>
      <c r="F43" s="84">
        <f t="shared" si="29"/>
        <v>24977.7</v>
      </c>
      <c r="G43" s="84">
        <f t="shared" si="29"/>
        <v>29675.7</v>
      </c>
      <c r="H43" s="84">
        <f t="shared" si="29"/>
        <v>29675.7</v>
      </c>
      <c r="I43" s="84">
        <f t="shared" si="29"/>
        <v>29675.7</v>
      </c>
      <c r="J43" s="84">
        <f t="shared" si="29"/>
        <v>22628.7</v>
      </c>
      <c r="K43" s="84">
        <f t="shared" si="29"/>
        <v>14015.7</v>
      </c>
      <c r="L43" s="84">
        <f t="shared" si="29"/>
        <v>14015.7</v>
      </c>
      <c r="M43" s="84">
        <f t="shared" si="29"/>
        <v>14015.7</v>
      </c>
      <c r="N43" s="84">
        <f t="shared" si="29"/>
        <v>14015.7</v>
      </c>
      <c r="O43" s="84">
        <f t="shared" si="29"/>
        <v>15581.7</v>
      </c>
      <c r="P43" s="84">
        <f t="shared" si="29"/>
        <v>17930.7</v>
      </c>
      <c r="Q43" s="84">
        <f t="shared" si="29"/>
        <v>15581.7</v>
      </c>
      <c r="R43" s="84">
        <f t="shared" si="29"/>
        <v>17930.7</v>
      </c>
      <c r="S43" s="84">
        <f t="shared" si="29"/>
        <v>17930.7</v>
      </c>
      <c r="T43" s="84">
        <f t="shared" si="29"/>
        <v>15581.7</v>
      </c>
      <c r="U43" s="84">
        <f t="shared" si="29"/>
        <v>15581.7</v>
      </c>
      <c r="V43" s="84">
        <f t="shared" si="29"/>
        <v>15581.7</v>
      </c>
      <c r="W43" s="84">
        <f t="shared" si="29"/>
        <v>17930.7</v>
      </c>
      <c r="X43" s="84">
        <f t="shared" si="29"/>
        <v>15581.7</v>
      </c>
      <c r="Y43" s="84">
        <f t="shared" si="29"/>
        <v>24977.7</v>
      </c>
      <c r="Z43" s="84">
        <f t="shared" si="29"/>
        <v>26230.5</v>
      </c>
      <c r="AA43" s="84">
        <f t="shared" si="29"/>
        <v>26230.5</v>
      </c>
      <c r="AB43" s="84">
        <f t="shared" si="29"/>
        <v>26230.5</v>
      </c>
      <c r="AC43" s="84">
        <f t="shared" si="29"/>
        <v>15581.7</v>
      </c>
      <c r="AD43" s="84">
        <f t="shared" si="29"/>
        <v>15581.7</v>
      </c>
      <c r="AE43" s="84">
        <f t="shared" si="29"/>
        <v>14015.7</v>
      </c>
      <c r="AF43" s="84">
        <f t="shared" si="29"/>
        <v>15581.7</v>
      </c>
      <c r="AG43" s="84">
        <f t="shared" si="29"/>
        <v>14015.7</v>
      </c>
      <c r="AH43" s="84">
        <f t="shared" si="29"/>
        <v>14015.7</v>
      </c>
      <c r="AI43" s="84">
        <f t="shared" si="29"/>
        <v>14015.7</v>
      </c>
      <c r="AJ43" s="84">
        <f t="shared" si="29"/>
        <v>9317.7000000000007</v>
      </c>
      <c r="AK43" s="84">
        <f t="shared" si="29"/>
        <v>7751.7</v>
      </c>
    </row>
    <row r="44" spans="1:37" s="11" customFormat="1" ht="12.75" customHeight="1" x14ac:dyDescent="0.2">
      <c r="A44" s="42">
        <v>2</v>
      </c>
      <c r="B44" s="84">
        <f t="shared" ref="B44" si="30">B27+B33</f>
        <v>7986.6</v>
      </c>
      <c r="C44" s="84">
        <f t="shared" ref="C44:AK44" si="31">C27+C33</f>
        <v>11118.6</v>
      </c>
      <c r="D44" s="84">
        <f t="shared" si="31"/>
        <v>15033.6</v>
      </c>
      <c r="E44" s="84">
        <f t="shared" si="31"/>
        <v>23803.200000000001</v>
      </c>
      <c r="F44" s="84">
        <f t="shared" si="31"/>
        <v>26152.2</v>
      </c>
      <c r="G44" s="84">
        <f t="shared" si="31"/>
        <v>30850.2</v>
      </c>
      <c r="H44" s="84">
        <f t="shared" si="31"/>
        <v>30850.2</v>
      </c>
      <c r="I44" s="84">
        <f t="shared" si="31"/>
        <v>30850.2</v>
      </c>
      <c r="J44" s="84">
        <f t="shared" si="31"/>
        <v>23803.200000000001</v>
      </c>
      <c r="K44" s="84">
        <f t="shared" si="31"/>
        <v>15190.2</v>
      </c>
      <c r="L44" s="84">
        <f t="shared" si="31"/>
        <v>15190.2</v>
      </c>
      <c r="M44" s="84">
        <f t="shared" si="31"/>
        <v>15190.2</v>
      </c>
      <c r="N44" s="84">
        <f t="shared" si="31"/>
        <v>15190.2</v>
      </c>
      <c r="O44" s="84">
        <f t="shared" si="31"/>
        <v>16756.2</v>
      </c>
      <c r="P44" s="84">
        <f t="shared" si="31"/>
        <v>19105.2</v>
      </c>
      <c r="Q44" s="84">
        <f t="shared" si="31"/>
        <v>16756.2</v>
      </c>
      <c r="R44" s="84">
        <f t="shared" si="31"/>
        <v>19105.2</v>
      </c>
      <c r="S44" s="84">
        <f t="shared" si="31"/>
        <v>19105.2</v>
      </c>
      <c r="T44" s="84">
        <f t="shared" si="31"/>
        <v>16756.2</v>
      </c>
      <c r="U44" s="84">
        <f t="shared" si="31"/>
        <v>16756.2</v>
      </c>
      <c r="V44" s="84">
        <f t="shared" si="31"/>
        <v>16756.2</v>
      </c>
      <c r="W44" s="84">
        <f t="shared" si="31"/>
        <v>19105.2</v>
      </c>
      <c r="X44" s="84">
        <f t="shared" si="31"/>
        <v>16756.2</v>
      </c>
      <c r="Y44" s="84">
        <f t="shared" si="31"/>
        <v>26152.2</v>
      </c>
      <c r="Z44" s="84">
        <f t="shared" si="31"/>
        <v>27405</v>
      </c>
      <c r="AA44" s="84">
        <f t="shared" si="31"/>
        <v>27405</v>
      </c>
      <c r="AB44" s="84">
        <f t="shared" si="31"/>
        <v>27405</v>
      </c>
      <c r="AC44" s="84">
        <f t="shared" si="31"/>
        <v>16756.2</v>
      </c>
      <c r="AD44" s="84">
        <f t="shared" si="31"/>
        <v>16756.2</v>
      </c>
      <c r="AE44" s="84">
        <f t="shared" si="31"/>
        <v>15190.2</v>
      </c>
      <c r="AF44" s="84">
        <f t="shared" si="31"/>
        <v>16756.2</v>
      </c>
      <c r="AG44" s="84">
        <f t="shared" si="31"/>
        <v>15190.2</v>
      </c>
      <c r="AH44" s="84">
        <f t="shared" si="31"/>
        <v>15190.2</v>
      </c>
      <c r="AI44" s="84">
        <f t="shared" si="31"/>
        <v>15190.2</v>
      </c>
      <c r="AJ44" s="84">
        <f t="shared" si="31"/>
        <v>10492.2</v>
      </c>
      <c r="AK44" s="84">
        <f t="shared" si="31"/>
        <v>8926.2000000000007</v>
      </c>
    </row>
    <row r="45" spans="1:37" s="11" customFormat="1" ht="12.75" customHeight="1" x14ac:dyDescent="0.2">
      <c r="A45" s="33" t="s">
        <v>151</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row>
    <row r="46" spans="1:37" s="11" customFormat="1" ht="12.75" customHeight="1" x14ac:dyDescent="0.2">
      <c r="A46" s="42">
        <v>1</v>
      </c>
      <c r="B46" s="84">
        <f t="shared" ref="B46" si="32">B29+B32</f>
        <v>7751.7</v>
      </c>
      <c r="C46" s="84">
        <f t="shared" ref="C46:AK46" si="33">C29+C32</f>
        <v>10883.7</v>
      </c>
      <c r="D46" s="84">
        <f t="shared" si="33"/>
        <v>14798.7</v>
      </c>
      <c r="E46" s="84">
        <f t="shared" si="33"/>
        <v>24194.7</v>
      </c>
      <c r="F46" s="84">
        <f t="shared" si="33"/>
        <v>26543.7</v>
      </c>
      <c r="G46" s="84">
        <f t="shared" si="33"/>
        <v>31241.7</v>
      </c>
      <c r="H46" s="84">
        <f t="shared" si="33"/>
        <v>31241.7</v>
      </c>
      <c r="I46" s="84">
        <f t="shared" si="33"/>
        <v>31241.7</v>
      </c>
      <c r="J46" s="84">
        <f t="shared" si="33"/>
        <v>24194.7</v>
      </c>
      <c r="K46" s="84">
        <f t="shared" si="33"/>
        <v>15581.7</v>
      </c>
      <c r="L46" s="84">
        <f t="shared" si="33"/>
        <v>14798.7</v>
      </c>
      <c r="M46" s="84">
        <f t="shared" si="33"/>
        <v>14798.7</v>
      </c>
      <c r="N46" s="84">
        <f t="shared" si="33"/>
        <v>14798.7</v>
      </c>
      <c r="O46" s="84">
        <f t="shared" si="33"/>
        <v>16364.7</v>
      </c>
      <c r="P46" s="84">
        <f t="shared" si="33"/>
        <v>18713.7</v>
      </c>
      <c r="Q46" s="84">
        <f t="shared" si="33"/>
        <v>16364.7</v>
      </c>
      <c r="R46" s="84">
        <f t="shared" si="33"/>
        <v>18713.7</v>
      </c>
      <c r="S46" s="84">
        <f t="shared" si="33"/>
        <v>18713.7</v>
      </c>
      <c r="T46" s="84">
        <f t="shared" si="33"/>
        <v>16364.7</v>
      </c>
      <c r="U46" s="84">
        <f t="shared" si="33"/>
        <v>16364.7</v>
      </c>
      <c r="V46" s="84">
        <f t="shared" si="33"/>
        <v>16364.7</v>
      </c>
      <c r="W46" s="84">
        <f t="shared" si="33"/>
        <v>18713.7</v>
      </c>
      <c r="X46" s="84">
        <f t="shared" si="33"/>
        <v>16364.7</v>
      </c>
      <c r="Y46" s="84">
        <f t="shared" si="33"/>
        <v>25760.7</v>
      </c>
      <c r="Z46" s="84">
        <f t="shared" si="33"/>
        <v>27013.5</v>
      </c>
      <c r="AA46" s="84">
        <f t="shared" si="33"/>
        <v>27013.5</v>
      </c>
      <c r="AB46" s="84">
        <f t="shared" si="33"/>
        <v>27013.5</v>
      </c>
      <c r="AC46" s="84">
        <f t="shared" si="33"/>
        <v>16364.7</v>
      </c>
      <c r="AD46" s="84">
        <f t="shared" si="33"/>
        <v>16364.7</v>
      </c>
      <c r="AE46" s="84">
        <f t="shared" si="33"/>
        <v>14798.7</v>
      </c>
      <c r="AF46" s="84">
        <f t="shared" si="33"/>
        <v>16364.7</v>
      </c>
      <c r="AG46" s="84">
        <f t="shared" si="33"/>
        <v>14798.7</v>
      </c>
      <c r="AH46" s="84">
        <f t="shared" si="33"/>
        <v>14798.7</v>
      </c>
      <c r="AI46" s="84">
        <f t="shared" si="33"/>
        <v>14798.7</v>
      </c>
      <c r="AJ46" s="84">
        <f t="shared" si="33"/>
        <v>10100.700000000001</v>
      </c>
      <c r="AK46" s="84">
        <f t="shared" si="33"/>
        <v>8534.7000000000007</v>
      </c>
    </row>
    <row r="47" spans="1:37" s="11" customFormat="1" ht="12.75" customHeight="1" x14ac:dyDescent="0.2">
      <c r="A47" s="42">
        <v>2</v>
      </c>
      <c r="B47" s="84">
        <f t="shared" ref="B47" si="34">B30+B33</f>
        <v>8769.6</v>
      </c>
      <c r="C47" s="84">
        <f t="shared" ref="C47:AK47" si="35">C30+C33</f>
        <v>11901.6</v>
      </c>
      <c r="D47" s="84">
        <f t="shared" si="35"/>
        <v>15816.6</v>
      </c>
      <c r="E47" s="84">
        <f t="shared" si="35"/>
        <v>25369.200000000001</v>
      </c>
      <c r="F47" s="84">
        <f t="shared" si="35"/>
        <v>27718.2</v>
      </c>
      <c r="G47" s="84">
        <f t="shared" si="35"/>
        <v>32416.2</v>
      </c>
      <c r="H47" s="84">
        <f t="shared" si="35"/>
        <v>32416.2</v>
      </c>
      <c r="I47" s="84">
        <f t="shared" si="35"/>
        <v>32416.2</v>
      </c>
      <c r="J47" s="84">
        <f t="shared" si="35"/>
        <v>25369.200000000001</v>
      </c>
      <c r="K47" s="84">
        <f t="shared" si="35"/>
        <v>16756.2</v>
      </c>
      <c r="L47" s="84">
        <f t="shared" si="35"/>
        <v>15973.2</v>
      </c>
      <c r="M47" s="84">
        <f t="shared" si="35"/>
        <v>15973.2</v>
      </c>
      <c r="N47" s="84">
        <f t="shared" si="35"/>
        <v>15973.2</v>
      </c>
      <c r="O47" s="84">
        <f t="shared" si="35"/>
        <v>17539.2</v>
      </c>
      <c r="P47" s="84">
        <f t="shared" si="35"/>
        <v>19888.2</v>
      </c>
      <c r="Q47" s="84">
        <f t="shared" si="35"/>
        <v>17539.2</v>
      </c>
      <c r="R47" s="84">
        <f t="shared" si="35"/>
        <v>19888.2</v>
      </c>
      <c r="S47" s="84">
        <f t="shared" si="35"/>
        <v>19888.2</v>
      </c>
      <c r="T47" s="84">
        <f t="shared" si="35"/>
        <v>17539.2</v>
      </c>
      <c r="U47" s="84">
        <f t="shared" si="35"/>
        <v>17539.2</v>
      </c>
      <c r="V47" s="84">
        <f t="shared" si="35"/>
        <v>17539.2</v>
      </c>
      <c r="W47" s="84">
        <f t="shared" si="35"/>
        <v>19888.2</v>
      </c>
      <c r="X47" s="84">
        <f t="shared" si="35"/>
        <v>17539.2</v>
      </c>
      <c r="Y47" s="84">
        <f t="shared" si="35"/>
        <v>26935.200000000001</v>
      </c>
      <c r="Z47" s="84">
        <f t="shared" si="35"/>
        <v>28188</v>
      </c>
      <c r="AA47" s="84">
        <f t="shared" si="35"/>
        <v>28188</v>
      </c>
      <c r="AB47" s="84">
        <f t="shared" si="35"/>
        <v>28188</v>
      </c>
      <c r="AC47" s="84">
        <f t="shared" si="35"/>
        <v>17539.2</v>
      </c>
      <c r="AD47" s="84">
        <f t="shared" si="35"/>
        <v>17539.2</v>
      </c>
      <c r="AE47" s="84">
        <f t="shared" si="35"/>
        <v>15973.2</v>
      </c>
      <c r="AF47" s="84">
        <f t="shared" si="35"/>
        <v>17539.2</v>
      </c>
      <c r="AG47" s="84">
        <f t="shared" si="35"/>
        <v>15973.2</v>
      </c>
      <c r="AH47" s="84">
        <f t="shared" si="35"/>
        <v>15973.2</v>
      </c>
      <c r="AI47" s="84">
        <f t="shared" si="35"/>
        <v>15973.2</v>
      </c>
      <c r="AJ47" s="84">
        <f t="shared" si="35"/>
        <v>11275.2</v>
      </c>
      <c r="AK47" s="84">
        <f t="shared" si="35"/>
        <v>9709.2000000000007</v>
      </c>
    </row>
    <row r="48" spans="1:37" s="11" customFormat="1" ht="12" customHeight="1" x14ac:dyDescent="0.2">
      <c r="A48" s="123"/>
    </row>
    <row r="49" spans="1:2" x14ac:dyDescent="0.2">
      <c r="A49" s="223" t="s">
        <v>157</v>
      </c>
    </row>
    <row r="50" spans="1:2" x14ac:dyDescent="0.2">
      <c r="A50" s="223"/>
    </row>
    <row r="51" spans="1:2" ht="13.5" thickBot="1" x14ac:dyDescent="0.25">
      <c r="A51" s="123"/>
    </row>
    <row r="52" spans="1:2" s="11" customFormat="1" ht="178.5" customHeight="1" thickBot="1" x14ac:dyDescent="0.25">
      <c r="A52" s="219" t="s">
        <v>299</v>
      </c>
      <c r="B52" s="218"/>
    </row>
    <row r="53" spans="1:2" s="11" customFormat="1" ht="12.75" customHeight="1" x14ac:dyDescent="0.2"/>
    <row r="54" spans="1:2" x14ac:dyDescent="0.2">
      <c r="A54" s="156" t="s">
        <v>80</v>
      </c>
    </row>
    <row r="55" spans="1:2" ht="25.5" customHeight="1" x14ac:dyDescent="0.2">
      <c r="A55" s="150" t="s">
        <v>295</v>
      </c>
    </row>
    <row r="56" spans="1:2" ht="49.5" customHeight="1" x14ac:dyDescent="0.2">
      <c r="A56" s="150" t="s">
        <v>296</v>
      </c>
    </row>
    <row r="57" spans="1:2" ht="12.75" customHeight="1" x14ac:dyDescent="0.2">
      <c r="A57"/>
    </row>
    <row r="58" spans="1:2" x14ac:dyDescent="0.2">
      <c r="A58" s="137" t="s">
        <v>58</v>
      </c>
    </row>
    <row r="59" spans="1:2" s="155" customFormat="1" ht="35.25" customHeight="1" x14ac:dyDescent="0.2">
      <c r="A59" s="138" t="s">
        <v>163</v>
      </c>
    </row>
    <row r="60" spans="1:2" s="155" customFormat="1" ht="35.25" customHeight="1" x14ac:dyDescent="0.2">
      <c r="A60" s="150" t="s">
        <v>188</v>
      </c>
    </row>
    <row r="61" spans="1:2" s="155" customFormat="1" ht="35.25" customHeight="1" x14ac:dyDescent="0.2">
      <c r="A61" s="138" t="s">
        <v>164</v>
      </c>
    </row>
    <row r="62" spans="1:2" s="155" customFormat="1" ht="13.5" customHeight="1" x14ac:dyDescent="0.2">
      <c r="A62" s="138" t="s">
        <v>165</v>
      </c>
    </row>
    <row r="63" spans="1:2" s="155" customFormat="1" ht="35.25" customHeight="1" x14ac:dyDescent="0.2">
      <c r="A63" s="138" t="s">
        <v>162</v>
      </c>
    </row>
    <row r="64" spans="1:2" ht="24" x14ac:dyDescent="0.2">
      <c r="A64" s="145" t="s">
        <v>173</v>
      </c>
    </row>
    <row r="65" spans="1:1" s="155" customFormat="1" ht="26.25" customHeight="1" x14ac:dyDescent="0.2">
      <c r="A65" s="157" t="s">
        <v>90</v>
      </c>
    </row>
    <row r="66" spans="1:1" s="155" customFormat="1" ht="12" customHeight="1" x14ac:dyDescent="0.2">
      <c r="A66" s="157"/>
    </row>
    <row r="67" spans="1:1" s="155" customFormat="1" ht="198.75" customHeight="1" x14ac:dyDescent="0.2">
      <c r="A67" s="186" t="s">
        <v>208</v>
      </c>
    </row>
    <row r="68" spans="1:1" x14ac:dyDescent="0.2">
      <c r="A68" s="146"/>
    </row>
    <row r="69" spans="1:1" ht="24" x14ac:dyDescent="0.2">
      <c r="A69" s="156" t="s">
        <v>92</v>
      </c>
    </row>
    <row r="70" spans="1:1" ht="40.5" hidden="1" customHeight="1" x14ac:dyDescent="0.2">
      <c r="A70" s="220" t="s">
        <v>222</v>
      </c>
    </row>
    <row r="71" spans="1:1" s="11" customFormat="1" ht="24" customHeight="1" x14ac:dyDescent="0.2">
      <c r="A71" s="144" t="s">
        <v>297</v>
      </c>
    </row>
    <row r="72" spans="1:1" x14ac:dyDescent="0.2">
      <c r="A72" s="13"/>
    </row>
    <row r="73" spans="1:1" x14ac:dyDescent="0.2">
      <c r="A73" s="139" t="s">
        <v>65</v>
      </c>
    </row>
    <row r="74" spans="1:1" ht="98.25" customHeight="1" x14ac:dyDescent="0.2">
      <c r="A74" s="152" t="s">
        <v>298</v>
      </c>
    </row>
    <row r="75" spans="1:1" x14ac:dyDescent="0.2">
      <c r="A75" s="133"/>
    </row>
    <row r="76" spans="1:1" x14ac:dyDescent="0.2">
      <c r="A76" s="143"/>
    </row>
    <row r="77" spans="1:1" x14ac:dyDescent="0.2">
      <c r="A77" s="143"/>
    </row>
    <row r="78" spans="1:1" x14ac:dyDescent="0.2">
      <c r="A78" s="143"/>
    </row>
    <row r="79" spans="1:1" x14ac:dyDescent="0.2">
      <c r="A79" s="143"/>
    </row>
    <row r="80" spans="1:1" x14ac:dyDescent="0.2">
      <c r="A80" s="143"/>
    </row>
    <row r="81" spans="1:1" x14ac:dyDescent="0.2">
      <c r="A81" s="143"/>
    </row>
    <row r="82" spans="1:1" x14ac:dyDescent="0.2">
      <c r="A82" s="143"/>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sheetData>
  <mergeCells count="1">
    <mergeCell ref="A49:A50"/>
  </mergeCells>
  <pageMargins left="0.7" right="0.7" top="0.75" bottom="0.75" header="0.3" footer="0.3"/>
  <pageSetup paperSize="9" orientation="portrait" horizontalDpi="4294967295" verticalDpi="4294967295"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72"/>
  <sheetViews>
    <sheetView workbookViewId="0">
      <pane xSplit="1" topLeftCell="B1" activePane="topRight" state="frozen"/>
      <selection activeCell="A10" sqref="A10"/>
      <selection pane="topRight" activeCell="A36" sqref="A36"/>
    </sheetView>
  </sheetViews>
  <sheetFormatPr defaultColWidth="10.140625" defaultRowHeight="12.75" x14ac:dyDescent="0.2"/>
  <cols>
    <col min="1" max="1" width="45.28515625" style="5" customWidth="1"/>
    <col min="4" max="12" width="0" hidden="1" customWidth="1"/>
    <col min="27" max="33" width="0" hidden="1" customWidth="1"/>
  </cols>
  <sheetData>
    <row r="1" spans="1:37" ht="24" x14ac:dyDescent="0.2">
      <c r="A1" s="47" t="s">
        <v>50</v>
      </c>
    </row>
    <row r="2" spans="1:37" ht="13.5" hidden="1" customHeight="1" thickBot="1" x14ac:dyDescent="0.25">
      <c r="A2"/>
    </row>
    <row r="3" spans="1:37" hidden="1" x14ac:dyDescent="0.2">
      <c r="A3" s="164" t="s">
        <v>170</v>
      </c>
    </row>
    <row r="4" spans="1:37" ht="21.75" hidden="1" customHeight="1" x14ac:dyDescent="0.2">
      <c r="A4" s="161" t="s">
        <v>52</v>
      </c>
      <c r="B4" s="148">
        <f>'BAR BB| Open rates'!P3</f>
        <v>45639</v>
      </c>
      <c r="C4" s="148">
        <f>'BAR BB| Open rates'!Q3</f>
        <v>45646</v>
      </c>
      <c r="D4" s="217">
        <f>'BAR BB| Open rates'!R3</f>
        <v>45653</v>
      </c>
      <c r="E4" s="217">
        <f>'BAR BB| Open rates'!S3</f>
        <v>45655</v>
      </c>
      <c r="F4" s="217">
        <f>'BAR BB| Open rates'!T3</f>
        <v>45656</v>
      </c>
      <c r="G4" s="217">
        <f>'BAR BB| Open rates'!U3</f>
        <v>45658</v>
      </c>
      <c r="H4" s="217">
        <f>'BAR BB| Open rates'!V3</f>
        <v>45660</v>
      </c>
      <c r="I4" s="217">
        <f>'BAR BB| Open rates'!W3</f>
        <v>45663</v>
      </c>
      <c r="J4" s="217">
        <f>'BAR BB| Open rates'!X3</f>
        <v>45664</v>
      </c>
      <c r="K4" s="217">
        <f>'BAR BB| Open rates'!Y3</f>
        <v>45665</v>
      </c>
      <c r="L4" s="217">
        <f>'BAR BB| Open rates'!Z3</f>
        <v>45666</v>
      </c>
      <c r="M4" s="148">
        <f>'BAR BB| Open rates'!AA3</f>
        <v>45670</v>
      </c>
      <c r="N4" s="148">
        <f>'BAR BB| Open rates'!AB3</f>
        <v>45674</v>
      </c>
      <c r="O4" s="148">
        <f>'BAR BB| Open rates'!AC3</f>
        <v>45676</v>
      </c>
      <c r="P4" s="148">
        <f>'BAR BB| Open rates'!AD3</f>
        <v>45681</v>
      </c>
      <c r="Q4" s="148">
        <f>'BAR BB| Open rates'!AE3</f>
        <v>45683</v>
      </c>
      <c r="R4" s="148">
        <f>'BAR BB| Open rates'!AF3</f>
        <v>45688</v>
      </c>
      <c r="S4" s="148">
        <f>'BAR BB| Open rates'!AG3</f>
        <v>45689</v>
      </c>
      <c r="T4" s="148">
        <f>'BAR BB| Open rates'!AH3</f>
        <v>45690</v>
      </c>
      <c r="U4" s="148">
        <f>'BAR BB| Open rates'!AI3</f>
        <v>45691</v>
      </c>
      <c r="V4" s="148">
        <f>'BAR BB| Open rates'!AJ3</f>
        <v>45692</v>
      </c>
      <c r="W4" s="148">
        <f>'BAR BB| Open rates'!AK3</f>
        <v>45695</v>
      </c>
      <c r="X4" s="148">
        <f>'BAR BB| Open rates'!AL3</f>
        <v>45697</v>
      </c>
      <c r="Y4" s="148">
        <f>'BAR BB| Open rates'!AM3</f>
        <v>45702</v>
      </c>
      <c r="Z4" s="148">
        <f>'BAR BB| Open rates'!AN3</f>
        <v>45708</v>
      </c>
      <c r="AA4" s="217">
        <f>'BAR BB| Open rates'!AO3</f>
        <v>45709</v>
      </c>
      <c r="AB4" s="217">
        <f>'BAR BB| Open rates'!AP3</f>
        <v>45712</v>
      </c>
      <c r="AC4" s="217">
        <f>'BAR BB| Open rates'!AQ3</f>
        <v>45714</v>
      </c>
      <c r="AD4" s="217">
        <f>'BAR BB| Open rates'!AR3</f>
        <v>45717</v>
      </c>
      <c r="AE4" s="217">
        <f>'BAR BB| Open rates'!AS3</f>
        <v>45718</v>
      </c>
      <c r="AF4" s="217">
        <f>'BAR BB| Open rates'!AT3</f>
        <v>45723</v>
      </c>
      <c r="AG4" s="217">
        <f>'BAR BB| Open rates'!AU3</f>
        <v>45725</v>
      </c>
      <c r="AH4" s="148">
        <f>'BAR BB| Open rates'!AV3</f>
        <v>45727</v>
      </c>
      <c r="AI4" s="148">
        <f>'BAR BB| Open rates'!AW3</f>
        <v>45730</v>
      </c>
      <c r="AJ4" s="148">
        <f>'BAR BB| Open rates'!AX3</f>
        <v>45732</v>
      </c>
      <c r="AK4" s="148">
        <f>'BAR BB| Open rates'!AY3</f>
        <v>45746</v>
      </c>
    </row>
    <row r="5" spans="1:37" ht="21.75" hidden="1" customHeight="1" x14ac:dyDescent="0.2">
      <c r="A5" s="161"/>
      <c r="B5" s="148">
        <f>'BAR BB| Open rates'!P4</f>
        <v>45645</v>
      </c>
      <c r="C5" s="148">
        <f>'BAR BB| Open rates'!Q4</f>
        <v>45652</v>
      </c>
      <c r="D5" s="217">
        <f>'BAR BB| Open rates'!R4</f>
        <v>45654</v>
      </c>
      <c r="E5" s="217">
        <f>'BAR BB| Open rates'!S4</f>
        <v>45655</v>
      </c>
      <c r="F5" s="217">
        <f>'BAR BB| Open rates'!T4</f>
        <v>45657</v>
      </c>
      <c r="G5" s="217">
        <f>'BAR BB| Open rates'!U4</f>
        <v>45659</v>
      </c>
      <c r="H5" s="217">
        <f>'BAR BB| Open rates'!V4</f>
        <v>45662</v>
      </c>
      <c r="I5" s="217">
        <f>'BAR BB| Open rates'!W4</f>
        <v>45663</v>
      </c>
      <c r="J5" s="217">
        <f>'BAR BB| Open rates'!X4</f>
        <v>45664</v>
      </c>
      <c r="K5" s="217">
        <f>'BAR BB| Open rates'!Y4</f>
        <v>45665</v>
      </c>
      <c r="L5" s="217">
        <f>'BAR BB| Open rates'!Z4</f>
        <v>45669</v>
      </c>
      <c r="M5" s="148">
        <f>'BAR BB| Open rates'!AA4</f>
        <v>45673</v>
      </c>
      <c r="N5" s="148">
        <f>'BAR BB| Open rates'!AB4</f>
        <v>45675</v>
      </c>
      <c r="O5" s="148">
        <f>'BAR BB| Open rates'!AC4</f>
        <v>45680</v>
      </c>
      <c r="P5" s="148">
        <f>'BAR BB| Open rates'!AD4</f>
        <v>45682</v>
      </c>
      <c r="Q5" s="148">
        <f>'BAR BB| Open rates'!AE4</f>
        <v>45687</v>
      </c>
      <c r="R5" s="148">
        <f>'BAR BB| Open rates'!AF4</f>
        <v>45688</v>
      </c>
      <c r="S5" s="148">
        <f>'BAR BB| Open rates'!AG4</f>
        <v>45689</v>
      </c>
      <c r="T5" s="148">
        <f>'BAR BB| Open rates'!AH4</f>
        <v>45690</v>
      </c>
      <c r="U5" s="148">
        <f>'BAR BB| Open rates'!AI4</f>
        <v>45691</v>
      </c>
      <c r="V5" s="148">
        <f>'BAR BB| Open rates'!AJ4</f>
        <v>45694</v>
      </c>
      <c r="W5" s="148">
        <f>'BAR BB| Open rates'!AK4</f>
        <v>45696</v>
      </c>
      <c r="X5" s="148">
        <f>'BAR BB| Open rates'!AL4</f>
        <v>45701</v>
      </c>
      <c r="Y5" s="148">
        <f>'BAR BB| Open rates'!AM4</f>
        <v>45707</v>
      </c>
      <c r="Z5" s="148">
        <f>'BAR BB| Open rates'!AN4</f>
        <v>45708</v>
      </c>
      <c r="AA5" s="217">
        <f>'BAR BB| Open rates'!AO4</f>
        <v>45711</v>
      </c>
      <c r="AB5" s="217">
        <f>'BAR BB| Open rates'!AP4</f>
        <v>45713</v>
      </c>
      <c r="AC5" s="217">
        <f>'BAR BB| Open rates'!AQ4</f>
        <v>45716</v>
      </c>
      <c r="AD5" s="217">
        <f>'BAR BB| Open rates'!AR4</f>
        <v>45717</v>
      </c>
      <c r="AE5" s="217">
        <f>'BAR BB| Open rates'!AS4</f>
        <v>45722</v>
      </c>
      <c r="AF5" s="217">
        <f>'BAR BB| Open rates'!AT4</f>
        <v>45724</v>
      </c>
      <c r="AG5" s="217">
        <f>'BAR BB| Open rates'!AU4</f>
        <v>45726</v>
      </c>
      <c r="AH5" s="148">
        <f>'BAR BB| Open rates'!AV4</f>
        <v>45729</v>
      </c>
      <c r="AI5" s="148">
        <f>'BAR BB| Open rates'!AW4</f>
        <v>45731</v>
      </c>
      <c r="AJ5" s="148">
        <f>'BAR BB| Open rates'!AX4</f>
        <v>45745</v>
      </c>
      <c r="AK5" s="148">
        <f>'BAR BB| Open rates'!AY4</f>
        <v>45747</v>
      </c>
    </row>
    <row r="6" spans="1:37" s="11" customFormat="1" ht="12.75" hidden="1" customHeight="1" x14ac:dyDescent="0.2">
      <c r="A6" s="162" t="s">
        <v>53</v>
      </c>
      <c r="B6" s="159"/>
      <c r="C6" s="159"/>
      <c r="D6" s="159"/>
      <c r="E6" s="159"/>
      <c r="F6" s="159"/>
      <c r="G6" s="159"/>
      <c r="H6" s="159"/>
      <c r="I6" s="159"/>
      <c r="J6" s="159"/>
      <c r="K6" s="159"/>
      <c r="L6" s="159"/>
      <c r="M6" s="159"/>
      <c r="N6" s="159"/>
      <c r="O6" s="159"/>
      <c r="P6" s="159"/>
      <c r="Q6" s="159"/>
      <c r="R6" s="159"/>
      <c r="S6" s="159"/>
      <c r="T6" s="159"/>
      <c r="U6" s="159"/>
      <c r="V6" s="159"/>
      <c r="W6" s="159"/>
      <c r="X6" s="159"/>
      <c r="Y6" s="159"/>
      <c r="Z6" s="159"/>
      <c r="AA6" s="159"/>
      <c r="AB6" s="159"/>
      <c r="AC6" s="159"/>
      <c r="AD6" s="159"/>
      <c r="AE6" s="159"/>
      <c r="AF6" s="159"/>
      <c r="AG6" s="159"/>
      <c r="AH6" s="159"/>
      <c r="AI6" s="159"/>
      <c r="AJ6" s="159"/>
      <c r="AK6" s="159"/>
    </row>
    <row r="7" spans="1:37" s="11" customFormat="1" ht="12.75" hidden="1" customHeight="1" x14ac:dyDescent="0.2">
      <c r="A7" s="163">
        <v>1</v>
      </c>
      <c r="B7" s="160">
        <f>'BAR BB| Open rates'!P6</f>
        <v>6900</v>
      </c>
      <c r="C7" s="160">
        <f>'BAR BB| Open rates'!Q6</f>
        <v>10900</v>
      </c>
      <c r="D7" s="160">
        <f>'BAR BB| Open rates'!R6</f>
        <v>15900</v>
      </c>
      <c r="E7" s="160">
        <f>'BAR BB| Open rates'!S6</f>
        <v>26900</v>
      </c>
      <c r="F7" s="160">
        <f>'BAR BB| Open rates'!T6</f>
        <v>29900</v>
      </c>
      <c r="G7" s="160">
        <f>'BAR BB| Open rates'!U6</f>
        <v>35900</v>
      </c>
      <c r="H7" s="160">
        <f>'BAR BB| Open rates'!V6</f>
        <v>35900</v>
      </c>
      <c r="I7" s="160">
        <f>'BAR BB| Open rates'!W6</f>
        <v>35900</v>
      </c>
      <c r="J7" s="160">
        <f>'BAR BB| Open rates'!X6</f>
        <v>26900</v>
      </c>
      <c r="K7" s="160">
        <f>'BAR BB| Open rates'!Y6</f>
        <v>15900</v>
      </c>
      <c r="L7" s="160">
        <f>'BAR BB| Open rates'!Z6</f>
        <v>15900</v>
      </c>
      <c r="M7" s="160">
        <f>'BAR BB| Open rates'!AA6</f>
        <v>15900</v>
      </c>
      <c r="N7" s="160">
        <f>'BAR BB| Open rates'!AB6</f>
        <v>15900</v>
      </c>
      <c r="O7" s="160">
        <f>'BAR BB| Open rates'!AC6</f>
        <v>17900</v>
      </c>
      <c r="P7" s="160">
        <f>'BAR BB| Open rates'!AD6</f>
        <v>20900</v>
      </c>
      <c r="Q7" s="160">
        <f>'BAR BB| Open rates'!AE6</f>
        <v>17900</v>
      </c>
      <c r="R7" s="160">
        <f>'BAR BB| Open rates'!AF6</f>
        <v>20900</v>
      </c>
      <c r="S7" s="160">
        <f>'BAR BB| Open rates'!AG6</f>
        <v>20900</v>
      </c>
      <c r="T7" s="160">
        <f>'BAR BB| Open rates'!AH6</f>
        <v>17900</v>
      </c>
      <c r="U7" s="160">
        <f>'BAR BB| Open rates'!AI6</f>
        <v>17900</v>
      </c>
      <c r="V7" s="160">
        <f>'BAR BB| Open rates'!AJ6</f>
        <v>17900</v>
      </c>
      <c r="W7" s="160">
        <f>'BAR BB| Open rates'!AK6</f>
        <v>20900</v>
      </c>
      <c r="X7" s="160">
        <f>'BAR BB| Open rates'!AL6</f>
        <v>17900</v>
      </c>
      <c r="Y7" s="160">
        <f>'BAR BB| Open rates'!AM6</f>
        <v>29900</v>
      </c>
      <c r="Z7" s="160">
        <f>'BAR BB| Open rates'!AN6</f>
        <v>31500</v>
      </c>
      <c r="AA7" s="160">
        <f>'BAR BB| Open rates'!AO6</f>
        <v>31500</v>
      </c>
      <c r="AB7" s="160">
        <f>'BAR BB| Open rates'!AP6</f>
        <v>31500</v>
      </c>
      <c r="AC7" s="160">
        <f>'BAR BB| Open rates'!AQ6</f>
        <v>17900</v>
      </c>
      <c r="AD7" s="160">
        <f>'BAR BB| Open rates'!AR6</f>
        <v>17900</v>
      </c>
      <c r="AE7" s="160">
        <f>'BAR BB| Open rates'!AS6</f>
        <v>15900</v>
      </c>
      <c r="AF7" s="160">
        <f>'BAR BB| Open rates'!AT6</f>
        <v>17900</v>
      </c>
      <c r="AG7" s="160">
        <f>'BAR BB| Open rates'!AU6</f>
        <v>15900</v>
      </c>
      <c r="AH7" s="160">
        <f>'BAR BB| Open rates'!AV6</f>
        <v>15900</v>
      </c>
      <c r="AI7" s="160">
        <f>'BAR BB| Open rates'!AW6</f>
        <v>15900</v>
      </c>
      <c r="AJ7" s="160">
        <f>'BAR BB| Open rates'!AX6</f>
        <v>9900</v>
      </c>
      <c r="AK7" s="160">
        <f>'BAR BB| Open rates'!AY6</f>
        <v>7900</v>
      </c>
    </row>
    <row r="8" spans="1:37" s="11" customFormat="1" ht="12.75" hidden="1" customHeight="1" x14ac:dyDescent="0.2">
      <c r="A8" s="163">
        <v>2</v>
      </c>
      <c r="B8" s="160">
        <f>'BAR BB| Open rates'!P7</f>
        <v>8200</v>
      </c>
      <c r="C8" s="160">
        <f>'BAR BB| Open rates'!Q7</f>
        <v>12200</v>
      </c>
      <c r="D8" s="160">
        <f>'BAR BB| Open rates'!R7</f>
        <v>17200</v>
      </c>
      <c r="E8" s="160">
        <f>'BAR BB| Open rates'!S7</f>
        <v>28400</v>
      </c>
      <c r="F8" s="160">
        <f>'BAR BB| Open rates'!T7</f>
        <v>31400</v>
      </c>
      <c r="G8" s="160">
        <f>'BAR BB| Open rates'!U7</f>
        <v>37400</v>
      </c>
      <c r="H8" s="160">
        <f>'BAR BB| Open rates'!V7</f>
        <v>37400</v>
      </c>
      <c r="I8" s="160">
        <f>'BAR BB| Open rates'!W7</f>
        <v>37400</v>
      </c>
      <c r="J8" s="160">
        <f>'BAR BB| Open rates'!X7</f>
        <v>28400</v>
      </c>
      <c r="K8" s="160">
        <f>'BAR BB| Open rates'!Y7</f>
        <v>17400</v>
      </c>
      <c r="L8" s="160">
        <f>'BAR BB| Open rates'!Z7</f>
        <v>17400</v>
      </c>
      <c r="M8" s="160">
        <f>'BAR BB| Open rates'!AA7</f>
        <v>17400</v>
      </c>
      <c r="N8" s="160">
        <f>'BAR BB| Open rates'!AB7</f>
        <v>17400</v>
      </c>
      <c r="O8" s="160">
        <f>'BAR BB| Open rates'!AC7</f>
        <v>19400</v>
      </c>
      <c r="P8" s="160">
        <f>'BAR BB| Open rates'!AD7</f>
        <v>22400</v>
      </c>
      <c r="Q8" s="160">
        <f>'BAR BB| Open rates'!AE7</f>
        <v>19400</v>
      </c>
      <c r="R8" s="160">
        <f>'BAR BB| Open rates'!AF7</f>
        <v>22400</v>
      </c>
      <c r="S8" s="160">
        <f>'BAR BB| Open rates'!AG7</f>
        <v>22400</v>
      </c>
      <c r="T8" s="160">
        <f>'BAR BB| Open rates'!AH7</f>
        <v>19400</v>
      </c>
      <c r="U8" s="160">
        <f>'BAR BB| Open rates'!AI7</f>
        <v>19400</v>
      </c>
      <c r="V8" s="160">
        <f>'BAR BB| Open rates'!AJ7</f>
        <v>19400</v>
      </c>
      <c r="W8" s="160">
        <f>'BAR BB| Open rates'!AK7</f>
        <v>22400</v>
      </c>
      <c r="X8" s="160">
        <f>'BAR BB| Open rates'!AL7</f>
        <v>19400</v>
      </c>
      <c r="Y8" s="160">
        <f>'BAR BB| Open rates'!AM7</f>
        <v>31400</v>
      </c>
      <c r="Z8" s="160">
        <f>'BAR BB| Open rates'!AN7</f>
        <v>33000</v>
      </c>
      <c r="AA8" s="160">
        <f>'BAR BB| Open rates'!AO7</f>
        <v>33000</v>
      </c>
      <c r="AB8" s="160">
        <f>'BAR BB| Open rates'!AP7</f>
        <v>33000</v>
      </c>
      <c r="AC8" s="160">
        <f>'BAR BB| Open rates'!AQ7</f>
        <v>19400</v>
      </c>
      <c r="AD8" s="160">
        <f>'BAR BB| Open rates'!AR7</f>
        <v>19400</v>
      </c>
      <c r="AE8" s="160">
        <f>'BAR BB| Open rates'!AS7</f>
        <v>17400</v>
      </c>
      <c r="AF8" s="160">
        <f>'BAR BB| Open rates'!AT7</f>
        <v>19400</v>
      </c>
      <c r="AG8" s="160">
        <f>'BAR BB| Open rates'!AU7</f>
        <v>17400</v>
      </c>
      <c r="AH8" s="160">
        <f>'BAR BB| Open rates'!AV7</f>
        <v>17400</v>
      </c>
      <c r="AI8" s="160">
        <f>'BAR BB| Open rates'!AW7</f>
        <v>17400</v>
      </c>
      <c r="AJ8" s="160">
        <f>'BAR BB| Open rates'!AX7</f>
        <v>11400</v>
      </c>
      <c r="AK8" s="160">
        <f>'BAR BB| Open rates'!AY7</f>
        <v>9400</v>
      </c>
    </row>
    <row r="9" spans="1:37" s="11" customFormat="1" ht="12.75" hidden="1" customHeight="1" x14ac:dyDescent="0.2">
      <c r="A9" s="162" t="s">
        <v>54</v>
      </c>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row>
    <row r="10" spans="1:37" s="11" customFormat="1" ht="12.75" hidden="1" customHeight="1" x14ac:dyDescent="0.2">
      <c r="A10" s="163">
        <v>1</v>
      </c>
      <c r="B10" s="160">
        <f>'BAR BB| Open rates'!P9</f>
        <v>8900</v>
      </c>
      <c r="C10" s="160">
        <f>'BAR BB| Open rates'!Q9</f>
        <v>12900</v>
      </c>
      <c r="D10" s="160">
        <f>'BAR BB| Open rates'!R9</f>
        <v>17900</v>
      </c>
      <c r="E10" s="160">
        <f>'BAR BB| Open rates'!S9</f>
        <v>28900</v>
      </c>
      <c r="F10" s="160">
        <f>'BAR BB| Open rates'!T9</f>
        <v>31900</v>
      </c>
      <c r="G10" s="160">
        <f>'BAR BB| Open rates'!U9</f>
        <v>37900</v>
      </c>
      <c r="H10" s="160">
        <f>'BAR BB| Open rates'!V9</f>
        <v>37900</v>
      </c>
      <c r="I10" s="160">
        <f>'BAR BB| Open rates'!W9</f>
        <v>37900</v>
      </c>
      <c r="J10" s="160">
        <f>'BAR BB| Open rates'!X9</f>
        <v>28900</v>
      </c>
      <c r="K10" s="160">
        <f>'BAR BB| Open rates'!Y9</f>
        <v>17900</v>
      </c>
      <c r="L10" s="160">
        <f>'BAR BB| Open rates'!Z9</f>
        <v>17900</v>
      </c>
      <c r="M10" s="160">
        <f>'BAR BB| Open rates'!AA9</f>
        <v>17900</v>
      </c>
      <c r="N10" s="160">
        <f>'BAR BB| Open rates'!AB9</f>
        <v>17900</v>
      </c>
      <c r="O10" s="160">
        <f>'BAR BB| Open rates'!AC9</f>
        <v>19900</v>
      </c>
      <c r="P10" s="160">
        <f>'BAR BB| Open rates'!AD9</f>
        <v>22900</v>
      </c>
      <c r="Q10" s="160">
        <f>'BAR BB| Open rates'!AE9</f>
        <v>19900</v>
      </c>
      <c r="R10" s="160">
        <f>'BAR BB| Open rates'!AF9</f>
        <v>22900</v>
      </c>
      <c r="S10" s="160">
        <f>'BAR BB| Open rates'!AG9</f>
        <v>22900</v>
      </c>
      <c r="T10" s="160">
        <f>'BAR BB| Open rates'!AH9</f>
        <v>19900</v>
      </c>
      <c r="U10" s="160">
        <f>'BAR BB| Open rates'!AI9</f>
        <v>19900</v>
      </c>
      <c r="V10" s="160">
        <f>'BAR BB| Open rates'!AJ9</f>
        <v>19900</v>
      </c>
      <c r="W10" s="160">
        <f>'BAR BB| Open rates'!AK9</f>
        <v>22900</v>
      </c>
      <c r="X10" s="160">
        <f>'BAR BB| Open rates'!AL9</f>
        <v>19900</v>
      </c>
      <c r="Y10" s="160">
        <f>'BAR BB| Open rates'!AM9</f>
        <v>31900</v>
      </c>
      <c r="Z10" s="160">
        <f>'BAR BB| Open rates'!AN9</f>
        <v>33500</v>
      </c>
      <c r="AA10" s="160">
        <f>'BAR BB| Open rates'!AO9</f>
        <v>33500</v>
      </c>
      <c r="AB10" s="160">
        <f>'BAR BB| Open rates'!AP9</f>
        <v>33500</v>
      </c>
      <c r="AC10" s="160">
        <f>'BAR BB| Open rates'!AQ9</f>
        <v>19900</v>
      </c>
      <c r="AD10" s="160">
        <f>'BAR BB| Open rates'!AR9</f>
        <v>19900</v>
      </c>
      <c r="AE10" s="160">
        <f>'BAR BB| Open rates'!AS9</f>
        <v>17900</v>
      </c>
      <c r="AF10" s="160">
        <f>'BAR BB| Open rates'!AT9</f>
        <v>19900</v>
      </c>
      <c r="AG10" s="160">
        <f>'BAR BB| Open rates'!AU9</f>
        <v>17900</v>
      </c>
      <c r="AH10" s="160">
        <f>'BAR BB| Open rates'!AV9</f>
        <v>17900</v>
      </c>
      <c r="AI10" s="160">
        <f>'BAR BB| Open rates'!AW9</f>
        <v>17900</v>
      </c>
      <c r="AJ10" s="160">
        <f>'BAR BB| Open rates'!AX9</f>
        <v>11900</v>
      </c>
      <c r="AK10" s="160">
        <f>'BAR BB| Open rates'!AY9</f>
        <v>9900</v>
      </c>
    </row>
    <row r="11" spans="1:37" s="11" customFormat="1" ht="12.75" hidden="1" customHeight="1" x14ac:dyDescent="0.2">
      <c r="A11" s="163">
        <v>2</v>
      </c>
      <c r="B11" s="160">
        <f>'BAR BB| Open rates'!P10</f>
        <v>10200</v>
      </c>
      <c r="C11" s="160">
        <f>'BAR BB| Open rates'!Q10</f>
        <v>14200</v>
      </c>
      <c r="D11" s="160">
        <f>'BAR BB| Open rates'!R10</f>
        <v>19200</v>
      </c>
      <c r="E11" s="160">
        <f>'BAR BB| Open rates'!S10</f>
        <v>30400</v>
      </c>
      <c r="F11" s="160">
        <f>'BAR BB| Open rates'!T10</f>
        <v>33400</v>
      </c>
      <c r="G11" s="160">
        <f>'BAR BB| Open rates'!U10</f>
        <v>39400</v>
      </c>
      <c r="H11" s="160">
        <f>'BAR BB| Open rates'!V10</f>
        <v>39400</v>
      </c>
      <c r="I11" s="160">
        <f>'BAR BB| Open rates'!W10</f>
        <v>39400</v>
      </c>
      <c r="J11" s="160">
        <f>'BAR BB| Open rates'!X10</f>
        <v>30400</v>
      </c>
      <c r="K11" s="160">
        <f>'BAR BB| Open rates'!Y10</f>
        <v>19400</v>
      </c>
      <c r="L11" s="160">
        <f>'BAR BB| Open rates'!Z10</f>
        <v>19400</v>
      </c>
      <c r="M11" s="160">
        <f>'BAR BB| Open rates'!AA10</f>
        <v>19400</v>
      </c>
      <c r="N11" s="160">
        <f>'BAR BB| Open rates'!AB10</f>
        <v>19400</v>
      </c>
      <c r="O11" s="160">
        <f>'BAR BB| Open rates'!AC10</f>
        <v>21400</v>
      </c>
      <c r="P11" s="160">
        <f>'BAR BB| Open rates'!AD10</f>
        <v>24400</v>
      </c>
      <c r="Q11" s="160">
        <f>'BAR BB| Open rates'!AE10</f>
        <v>21400</v>
      </c>
      <c r="R11" s="160">
        <f>'BAR BB| Open rates'!AF10</f>
        <v>24400</v>
      </c>
      <c r="S11" s="160">
        <f>'BAR BB| Open rates'!AG10</f>
        <v>24400</v>
      </c>
      <c r="T11" s="160">
        <f>'BAR BB| Open rates'!AH10</f>
        <v>21400</v>
      </c>
      <c r="U11" s="160">
        <f>'BAR BB| Open rates'!AI10</f>
        <v>21400</v>
      </c>
      <c r="V11" s="160">
        <f>'BAR BB| Open rates'!AJ10</f>
        <v>21400</v>
      </c>
      <c r="W11" s="160">
        <f>'BAR BB| Open rates'!AK10</f>
        <v>24400</v>
      </c>
      <c r="X11" s="160">
        <f>'BAR BB| Open rates'!AL10</f>
        <v>21400</v>
      </c>
      <c r="Y11" s="160">
        <f>'BAR BB| Open rates'!AM10</f>
        <v>33400</v>
      </c>
      <c r="Z11" s="160">
        <f>'BAR BB| Open rates'!AN10</f>
        <v>35000</v>
      </c>
      <c r="AA11" s="160">
        <f>'BAR BB| Open rates'!AO10</f>
        <v>35000</v>
      </c>
      <c r="AB11" s="160">
        <f>'BAR BB| Open rates'!AP10</f>
        <v>35000</v>
      </c>
      <c r="AC11" s="160">
        <f>'BAR BB| Open rates'!AQ10</f>
        <v>21400</v>
      </c>
      <c r="AD11" s="160">
        <f>'BAR BB| Open rates'!AR10</f>
        <v>21400</v>
      </c>
      <c r="AE11" s="160">
        <f>'BAR BB| Open rates'!AS10</f>
        <v>19400</v>
      </c>
      <c r="AF11" s="160">
        <f>'BAR BB| Open rates'!AT10</f>
        <v>21400</v>
      </c>
      <c r="AG11" s="160">
        <f>'BAR BB| Open rates'!AU10</f>
        <v>19400</v>
      </c>
      <c r="AH11" s="160">
        <f>'BAR BB| Open rates'!AV10</f>
        <v>19400</v>
      </c>
      <c r="AI11" s="160">
        <f>'BAR BB| Open rates'!AW10</f>
        <v>19400</v>
      </c>
      <c r="AJ11" s="160">
        <f>'BAR BB| Open rates'!AX10</f>
        <v>13400</v>
      </c>
      <c r="AK11" s="160">
        <f>'BAR BB| Open rates'!AY10</f>
        <v>11400</v>
      </c>
    </row>
    <row r="12" spans="1:37" s="11" customFormat="1" ht="12.75" hidden="1" customHeight="1" x14ac:dyDescent="0.2">
      <c r="A12" s="162" t="s">
        <v>151</v>
      </c>
      <c r="B12" s="160"/>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row>
    <row r="13" spans="1:37" s="11" customFormat="1" ht="12.75" hidden="1" customHeight="1" x14ac:dyDescent="0.2">
      <c r="A13" s="163">
        <v>1</v>
      </c>
      <c r="B13" s="160">
        <f>'BAR BB| Open rates'!P12</f>
        <v>9900</v>
      </c>
      <c r="C13" s="160">
        <f>'BAR BB| Open rates'!Q12</f>
        <v>13900</v>
      </c>
      <c r="D13" s="160">
        <f>'BAR BB| Open rates'!R12</f>
        <v>18900</v>
      </c>
      <c r="E13" s="160">
        <f>'BAR BB| Open rates'!S12</f>
        <v>30900</v>
      </c>
      <c r="F13" s="160">
        <f>'BAR BB| Open rates'!T12</f>
        <v>33900</v>
      </c>
      <c r="G13" s="160">
        <f>'BAR BB| Open rates'!U12</f>
        <v>39900</v>
      </c>
      <c r="H13" s="160">
        <f>'BAR BB| Open rates'!V12</f>
        <v>39900</v>
      </c>
      <c r="I13" s="160">
        <f>'BAR BB| Open rates'!W12</f>
        <v>39900</v>
      </c>
      <c r="J13" s="160">
        <f>'BAR BB| Open rates'!X12</f>
        <v>30900</v>
      </c>
      <c r="K13" s="160">
        <f>'BAR BB| Open rates'!Y12</f>
        <v>19900</v>
      </c>
      <c r="L13" s="160">
        <f>'BAR BB| Open rates'!Z12</f>
        <v>18900</v>
      </c>
      <c r="M13" s="160">
        <f>'BAR BB| Open rates'!AA12</f>
        <v>18900</v>
      </c>
      <c r="N13" s="160">
        <f>'BAR BB| Open rates'!AB12</f>
        <v>18900</v>
      </c>
      <c r="O13" s="160">
        <f>'BAR BB| Open rates'!AC12</f>
        <v>20900</v>
      </c>
      <c r="P13" s="160">
        <f>'BAR BB| Open rates'!AD12</f>
        <v>23900</v>
      </c>
      <c r="Q13" s="160">
        <f>'BAR BB| Open rates'!AE12</f>
        <v>20900</v>
      </c>
      <c r="R13" s="160">
        <f>'BAR BB| Open rates'!AF12</f>
        <v>23900</v>
      </c>
      <c r="S13" s="160">
        <f>'BAR BB| Open rates'!AG12</f>
        <v>23900</v>
      </c>
      <c r="T13" s="160">
        <f>'BAR BB| Open rates'!AH12</f>
        <v>20900</v>
      </c>
      <c r="U13" s="160">
        <f>'BAR BB| Open rates'!AI12</f>
        <v>20900</v>
      </c>
      <c r="V13" s="160">
        <f>'BAR BB| Open rates'!AJ12</f>
        <v>20900</v>
      </c>
      <c r="W13" s="160">
        <f>'BAR BB| Open rates'!AK12</f>
        <v>23900</v>
      </c>
      <c r="X13" s="160">
        <f>'BAR BB| Open rates'!AL12</f>
        <v>20900</v>
      </c>
      <c r="Y13" s="160">
        <f>'BAR BB| Open rates'!AM12</f>
        <v>32900</v>
      </c>
      <c r="Z13" s="160">
        <f>'BAR BB| Open rates'!AN12</f>
        <v>34500</v>
      </c>
      <c r="AA13" s="160">
        <f>'BAR BB| Open rates'!AO12</f>
        <v>34500</v>
      </c>
      <c r="AB13" s="160">
        <f>'BAR BB| Open rates'!AP12</f>
        <v>34500</v>
      </c>
      <c r="AC13" s="160">
        <f>'BAR BB| Open rates'!AQ12</f>
        <v>20900</v>
      </c>
      <c r="AD13" s="160">
        <f>'BAR BB| Open rates'!AR12</f>
        <v>20900</v>
      </c>
      <c r="AE13" s="160">
        <f>'BAR BB| Open rates'!AS12</f>
        <v>18900</v>
      </c>
      <c r="AF13" s="160">
        <f>'BAR BB| Open rates'!AT12</f>
        <v>20900</v>
      </c>
      <c r="AG13" s="160">
        <f>'BAR BB| Open rates'!AU12</f>
        <v>18900</v>
      </c>
      <c r="AH13" s="160">
        <f>'BAR BB| Open rates'!AV12</f>
        <v>18900</v>
      </c>
      <c r="AI13" s="160">
        <f>'BAR BB| Open rates'!AW12</f>
        <v>18900</v>
      </c>
      <c r="AJ13" s="160">
        <f>'BAR BB| Open rates'!AX12</f>
        <v>12900</v>
      </c>
      <c r="AK13" s="160">
        <f>'BAR BB| Open rates'!AY12</f>
        <v>10900</v>
      </c>
    </row>
    <row r="14" spans="1:37" s="11" customFormat="1" ht="12.75" hidden="1" customHeight="1" thickBot="1" x14ac:dyDescent="0.25">
      <c r="A14" s="163">
        <v>2</v>
      </c>
      <c r="B14" s="160">
        <f>'BAR BB| Open rates'!P13</f>
        <v>11200</v>
      </c>
      <c r="C14" s="160">
        <f>'BAR BB| Open rates'!Q13</f>
        <v>15200</v>
      </c>
      <c r="D14" s="160">
        <f>'BAR BB| Open rates'!R13</f>
        <v>20200</v>
      </c>
      <c r="E14" s="160">
        <f>'BAR BB| Open rates'!S13</f>
        <v>32400</v>
      </c>
      <c r="F14" s="160">
        <f>'BAR BB| Open rates'!T13</f>
        <v>35400</v>
      </c>
      <c r="G14" s="160">
        <f>'BAR BB| Open rates'!U13</f>
        <v>41400</v>
      </c>
      <c r="H14" s="160">
        <f>'BAR BB| Open rates'!V13</f>
        <v>41400</v>
      </c>
      <c r="I14" s="160">
        <f>'BAR BB| Open rates'!W13</f>
        <v>41400</v>
      </c>
      <c r="J14" s="160">
        <f>'BAR BB| Open rates'!X13</f>
        <v>32400</v>
      </c>
      <c r="K14" s="160">
        <f>'BAR BB| Open rates'!Y13</f>
        <v>21400</v>
      </c>
      <c r="L14" s="160">
        <f>'BAR BB| Open rates'!Z13</f>
        <v>20400</v>
      </c>
      <c r="M14" s="160">
        <f>'BAR BB| Open rates'!AA13</f>
        <v>20400</v>
      </c>
      <c r="N14" s="160">
        <f>'BAR BB| Open rates'!AB13</f>
        <v>20400</v>
      </c>
      <c r="O14" s="160">
        <f>'BAR BB| Open rates'!AC13</f>
        <v>22400</v>
      </c>
      <c r="P14" s="160">
        <f>'BAR BB| Open rates'!AD13</f>
        <v>25400</v>
      </c>
      <c r="Q14" s="160">
        <f>'BAR BB| Open rates'!AE13</f>
        <v>22400</v>
      </c>
      <c r="R14" s="160">
        <f>'BAR BB| Open rates'!AF13</f>
        <v>25400</v>
      </c>
      <c r="S14" s="160">
        <f>'BAR BB| Open rates'!AG13</f>
        <v>25400</v>
      </c>
      <c r="T14" s="160">
        <f>'BAR BB| Open rates'!AH13</f>
        <v>22400</v>
      </c>
      <c r="U14" s="160">
        <f>'BAR BB| Open rates'!AI13</f>
        <v>22400</v>
      </c>
      <c r="V14" s="160">
        <f>'BAR BB| Open rates'!AJ13</f>
        <v>22400</v>
      </c>
      <c r="W14" s="160">
        <f>'BAR BB| Open rates'!AK13</f>
        <v>25400</v>
      </c>
      <c r="X14" s="160">
        <f>'BAR BB| Open rates'!AL13</f>
        <v>22400</v>
      </c>
      <c r="Y14" s="160">
        <f>'BAR BB| Open rates'!AM13</f>
        <v>34400</v>
      </c>
      <c r="Z14" s="160">
        <f>'BAR BB| Open rates'!AN13</f>
        <v>36000</v>
      </c>
      <c r="AA14" s="160">
        <f>'BAR BB| Open rates'!AO13</f>
        <v>36000</v>
      </c>
      <c r="AB14" s="160">
        <f>'BAR BB| Open rates'!AP13</f>
        <v>36000</v>
      </c>
      <c r="AC14" s="160">
        <f>'BAR BB| Open rates'!AQ13</f>
        <v>22400</v>
      </c>
      <c r="AD14" s="160">
        <f>'BAR BB| Open rates'!AR13</f>
        <v>22400</v>
      </c>
      <c r="AE14" s="160">
        <f>'BAR BB| Open rates'!AS13</f>
        <v>20400</v>
      </c>
      <c r="AF14" s="160">
        <f>'BAR BB| Open rates'!AT13</f>
        <v>22400</v>
      </c>
      <c r="AG14" s="160">
        <f>'BAR BB| Open rates'!AU13</f>
        <v>20400</v>
      </c>
      <c r="AH14" s="160">
        <f>'BAR BB| Open rates'!AV13</f>
        <v>20400</v>
      </c>
      <c r="AI14" s="160">
        <f>'BAR BB| Open rates'!AW13</f>
        <v>20400</v>
      </c>
      <c r="AJ14" s="160">
        <f>'BAR BB| Open rates'!AX13</f>
        <v>14400</v>
      </c>
      <c r="AK14" s="160">
        <f>'BAR BB| Open rates'!AY13</f>
        <v>12400</v>
      </c>
    </row>
    <row r="15" spans="1:37" s="11" customFormat="1" ht="12.75" hidden="1" customHeight="1" x14ac:dyDescent="0.2">
      <c r="A15" s="167"/>
      <c r="B15" s="187"/>
      <c r="C15" s="187"/>
      <c r="D15" s="187"/>
      <c r="E15" s="187"/>
      <c r="F15" s="187"/>
      <c r="G15" s="187"/>
      <c r="H15" s="187"/>
      <c r="I15" s="187"/>
      <c r="J15" s="187"/>
      <c r="K15" s="187"/>
      <c r="L15" s="187"/>
      <c r="M15" s="187"/>
      <c r="N15" s="187"/>
      <c r="O15" s="187"/>
      <c r="P15" s="187"/>
      <c r="Q15" s="187"/>
      <c r="R15" s="187"/>
      <c r="S15" s="187"/>
      <c r="T15" s="187"/>
      <c r="U15" s="187"/>
      <c r="V15" s="187"/>
      <c r="W15" s="187"/>
      <c r="X15" s="187"/>
      <c r="Y15" s="187"/>
      <c r="Z15" s="187"/>
      <c r="AA15" s="187"/>
      <c r="AB15" s="187"/>
      <c r="AC15" s="187"/>
      <c r="AD15" s="187"/>
      <c r="AE15" s="187"/>
      <c r="AF15" s="187"/>
      <c r="AG15" s="187"/>
      <c r="AH15" s="187"/>
      <c r="AI15" s="187"/>
      <c r="AJ15" s="187"/>
      <c r="AK15" s="187"/>
    </row>
    <row r="16" spans="1:37" s="11" customFormat="1" ht="12.75" hidden="1" customHeight="1" x14ac:dyDescent="0.2">
      <c r="A16" s="163"/>
      <c r="B16" s="184"/>
      <c r="C16" s="184"/>
      <c r="D16" s="184"/>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row>
    <row r="17" spans="1:37" s="11" customFormat="1" ht="12.75" hidden="1" customHeight="1" thickBot="1" x14ac:dyDescent="0.25">
      <c r="A17" s="166"/>
      <c r="B17" s="184"/>
      <c r="C17" s="184"/>
      <c r="D17" s="184"/>
      <c r="E17" s="184"/>
      <c r="F17" s="184"/>
      <c r="G17" s="184"/>
      <c r="H17" s="184"/>
      <c r="I17" s="184"/>
      <c r="J17" s="184"/>
      <c r="K17" s="184"/>
      <c r="L17" s="184"/>
      <c r="M17" s="184"/>
      <c r="N17" s="184"/>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row>
    <row r="18" spans="1:37" s="11" customFormat="1" ht="24" hidden="1" customHeight="1" x14ac:dyDescent="0.2">
      <c r="A18" s="135" t="s">
        <v>166</v>
      </c>
    </row>
    <row r="19" spans="1:37" s="11" customFormat="1" ht="12.75" hidden="1" customHeight="1" x14ac:dyDescent="0.2">
      <c r="A19" s="132" t="s">
        <v>177</v>
      </c>
    </row>
    <row r="20" spans="1:37" ht="21.75" hidden="1" customHeight="1" x14ac:dyDescent="0.2">
      <c r="A20" s="161" t="s">
        <v>52</v>
      </c>
      <c r="B20" s="148">
        <f t="shared" ref="B20" si="0">B4</f>
        <v>45639</v>
      </c>
      <c r="C20" s="148">
        <f t="shared" ref="C20:AK20" si="1">C4</f>
        <v>45646</v>
      </c>
      <c r="D20" s="217">
        <f t="shared" si="1"/>
        <v>45653</v>
      </c>
      <c r="E20" s="217">
        <f t="shared" si="1"/>
        <v>45655</v>
      </c>
      <c r="F20" s="217">
        <f t="shared" si="1"/>
        <v>45656</v>
      </c>
      <c r="G20" s="217">
        <f t="shared" si="1"/>
        <v>45658</v>
      </c>
      <c r="H20" s="217">
        <f t="shared" si="1"/>
        <v>45660</v>
      </c>
      <c r="I20" s="217">
        <f t="shared" si="1"/>
        <v>45663</v>
      </c>
      <c r="J20" s="217">
        <f t="shared" si="1"/>
        <v>45664</v>
      </c>
      <c r="K20" s="217">
        <f t="shared" si="1"/>
        <v>45665</v>
      </c>
      <c r="L20" s="217">
        <f t="shared" si="1"/>
        <v>45666</v>
      </c>
      <c r="M20" s="148">
        <f t="shared" si="1"/>
        <v>45670</v>
      </c>
      <c r="N20" s="148">
        <f t="shared" si="1"/>
        <v>45674</v>
      </c>
      <c r="O20" s="148">
        <f t="shared" si="1"/>
        <v>45676</v>
      </c>
      <c r="P20" s="148">
        <f t="shared" si="1"/>
        <v>45681</v>
      </c>
      <c r="Q20" s="148">
        <f t="shared" si="1"/>
        <v>45683</v>
      </c>
      <c r="R20" s="148">
        <f t="shared" si="1"/>
        <v>45688</v>
      </c>
      <c r="S20" s="148">
        <f t="shared" si="1"/>
        <v>45689</v>
      </c>
      <c r="T20" s="148">
        <f t="shared" si="1"/>
        <v>45690</v>
      </c>
      <c r="U20" s="148">
        <f t="shared" si="1"/>
        <v>45691</v>
      </c>
      <c r="V20" s="148">
        <f t="shared" si="1"/>
        <v>45692</v>
      </c>
      <c r="W20" s="148">
        <f t="shared" si="1"/>
        <v>45695</v>
      </c>
      <c r="X20" s="148">
        <f t="shared" si="1"/>
        <v>45697</v>
      </c>
      <c r="Y20" s="148">
        <f t="shared" si="1"/>
        <v>45702</v>
      </c>
      <c r="Z20" s="148">
        <f t="shared" si="1"/>
        <v>45708</v>
      </c>
      <c r="AA20" s="217">
        <f t="shared" si="1"/>
        <v>45709</v>
      </c>
      <c r="AB20" s="217">
        <f t="shared" si="1"/>
        <v>45712</v>
      </c>
      <c r="AC20" s="217">
        <f t="shared" si="1"/>
        <v>45714</v>
      </c>
      <c r="AD20" s="217">
        <f t="shared" si="1"/>
        <v>45717</v>
      </c>
      <c r="AE20" s="217">
        <f t="shared" si="1"/>
        <v>45718</v>
      </c>
      <c r="AF20" s="217">
        <f t="shared" si="1"/>
        <v>45723</v>
      </c>
      <c r="AG20" s="217">
        <f t="shared" si="1"/>
        <v>45725</v>
      </c>
      <c r="AH20" s="148">
        <f t="shared" si="1"/>
        <v>45727</v>
      </c>
      <c r="AI20" s="148">
        <f t="shared" si="1"/>
        <v>45730</v>
      </c>
      <c r="AJ20" s="148">
        <f t="shared" si="1"/>
        <v>45732</v>
      </c>
      <c r="AK20" s="148">
        <f t="shared" si="1"/>
        <v>45746</v>
      </c>
    </row>
    <row r="21" spans="1:37" ht="21.75" hidden="1" customHeight="1" x14ac:dyDescent="0.2">
      <c r="A21" s="161"/>
      <c r="B21" s="148">
        <f t="shared" ref="B21" si="2">B5</f>
        <v>45645</v>
      </c>
      <c r="C21" s="148">
        <f t="shared" ref="C21:AK21" si="3">C5</f>
        <v>45652</v>
      </c>
      <c r="D21" s="217">
        <f t="shared" si="3"/>
        <v>45654</v>
      </c>
      <c r="E21" s="217">
        <f t="shared" si="3"/>
        <v>45655</v>
      </c>
      <c r="F21" s="217">
        <f t="shared" si="3"/>
        <v>45657</v>
      </c>
      <c r="G21" s="217">
        <f t="shared" si="3"/>
        <v>45659</v>
      </c>
      <c r="H21" s="217">
        <f t="shared" si="3"/>
        <v>45662</v>
      </c>
      <c r="I21" s="217">
        <f t="shared" si="3"/>
        <v>45663</v>
      </c>
      <c r="J21" s="217">
        <f t="shared" si="3"/>
        <v>45664</v>
      </c>
      <c r="K21" s="217">
        <f t="shared" si="3"/>
        <v>45665</v>
      </c>
      <c r="L21" s="217">
        <f t="shared" si="3"/>
        <v>45669</v>
      </c>
      <c r="M21" s="148">
        <f t="shared" si="3"/>
        <v>45673</v>
      </c>
      <c r="N21" s="148">
        <f t="shared" si="3"/>
        <v>45675</v>
      </c>
      <c r="O21" s="148">
        <f t="shared" si="3"/>
        <v>45680</v>
      </c>
      <c r="P21" s="148">
        <f t="shared" si="3"/>
        <v>45682</v>
      </c>
      <c r="Q21" s="148">
        <f t="shared" si="3"/>
        <v>45687</v>
      </c>
      <c r="R21" s="148">
        <f t="shared" si="3"/>
        <v>45688</v>
      </c>
      <c r="S21" s="148">
        <f t="shared" si="3"/>
        <v>45689</v>
      </c>
      <c r="T21" s="148">
        <f t="shared" si="3"/>
        <v>45690</v>
      </c>
      <c r="U21" s="148">
        <f t="shared" si="3"/>
        <v>45691</v>
      </c>
      <c r="V21" s="148">
        <f t="shared" si="3"/>
        <v>45694</v>
      </c>
      <c r="W21" s="148">
        <f t="shared" si="3"/>
        <v>45696</v>
      </c>
      <c r="X21" s="148">
        <f t="shared" si="3"/>
        <v>45701</v>
      </c>
      <c r="Y21" s="148">
        <f t="shared" si="3"/>
        <v>45707</v>
      </c>
      <c r="Z21" s="148">
        <f t="shared" si="3"/>
        <v>45708</v>
      </c>
      <c r="AA21" s="217">
        <f t="shared" si="3"/>
        <v>45711</v>
      </c>
      <c r="AB21" s="217">
        <f t="shared" si="3"/>
        <v>45713</v>
      </c>
      <c r="AC21" s="217">
        <f t="shared" si="3"/>
        <v>45716</v>
      </c>
      <c r="AD21" s="217">
        <f t="shared" si="3"/>
        <v>45717</v>
      </c>
      <c r="AE21" s="217">
        <f t="shared" si="3"/>
        <v>45722</v>
      </c>
      <c r="AF21" s="217">
        <f t="shared" si="3"/>
        <v>45724</v>
      </c>
      <c r="AG21" s="217">
        <f t="shared" si="3"/>
        <v>45726</v>
      </c>
      <c r="AH21" s="148">
        <f t="shared" si="3"/>
        <v>45729</v>
      </c>
      <c r="AI21" s="148">
        <f t="shared" si="3"/>
        <v>45731</v>
      </c>
      <c r="AJ21" s="148">
        <f t="shared" si="3"/>
        <v>45745</v>
      </c>
      <c r="AK21" s="148">
        <f t="shared" si="3"/>
        <v>45747</v>
      </c>
    </row>
    <row r="22" spans="1:37" s="11" customFormat="1" ht="12.75" hidden="1" customHeight="1" x14ac:dyDescent="0.2">
      <c r="A22" s="33" t="s">
        <v>53</v>
      </c>
      <c r="B22" s="136"/>
      <c r="C22" s="136"/>
      <c r="D22" s="136"/>
      <c r="E22" s="136"/>
      <c r="F22" s="136"/>
      <c r="G22" s="136"/>
      <c r="H22" s="136"/>
      <c r="I22" s="136"/>
      <c r="J22" s="136"/>
      <c r="K22" s="136"/>
      <c r="L22" s="136"/>
      <c r="M22" s="136"/>
      <c r="N22" s="136"/>
      <c r="O22" s="136"/>
      <c r="P22" s="136"/>
      <c r="Q22" s="136"/>
      <c r="R22" s="136"/>
      <c r="S22" s="136"/>
      <c r="T22" s="136"/>
      <c r="U22" s="136"/>
      <c r="V22" s="136"/>
      <c r="W22" s="136"/>
      <c r="X22" s="136"/>
      <c r="Y22" s="136"/>
      <c r="Z22" s="136"/>
      <c r="AA22" s="136"/>
      <c r="AB22" s="136"/>
      <c r="AC22" s="136"/>
      <c r="AD22" s="136"/>
      <c r="AE22" s="136"/>
      <c r="AF22" s="136"/>
      <c r="AG22" s="136"/>
      <c r="AH22" s="136"/>
      <c r="AI22" s="136"/>
      <c r="AJ22" s="136"/>
      <c r="AK22" s="136"/>
    </row>
    <row r="23" spans="1:37" s="11" customFormat="1" ht="12.75" hidden="1" customHeight="1" x14ac:dyDescent="0.2">
      <c r="A23" s="42">
        <v>1</v>
      </c>
      <c r="B23" s="84">
        <f t="shared" ref="B23" si="4">B7*0.9*0.87</f>
        <v>5402.7</v>
      </c>
      <c r="C23" s="84">
        <f t="shared" ref="C23:AK23" si="5">C7*0.9*0.87</f>
        <v>8534.7000000000007</v>
      </c>
      <c r="D23" s="84">
        <f t="shared" si="5"/>
        <v>12449.7</v>
      </c>
      <c r="E23" s="84">
        <f t="shared" si="5"/>
        <v>21062.7</v>
      </c>
      <c r="F23" s="84">
        <f t="shared" si="5"/>
        <v>23411.7</v>
      </c>
      <c r="G23" s="84">
        <f t="shared" si="5"/>
        <v>28109.7</v>
      </c>
      <c r="H23" s="84">
        <f t="shared" si="5"/>
        <v>28109.7</v>
      </c>
      <c r="I23" s="84">
        <f t="shared" si="5"/>
        <v>28109.7</v>
      </c>
      <c r="J23" s="84">
        <f t="shared" si="5"/>
        <v>21062.7</v>
      </c>
      <c r="K23" s="84">
        <f t="shared" si="5"/>
        <v>12449.7</v>
      </c>
      <c r="L23" s="84">
        <f t="shared" si="5"/>
        <v>12449.7</v>
      </c>
      <c r="M23" s="84">
        <f t="shared" si="5"/>
        <v>12449.7</v>
      </c>
      <c r="N23" s="84">
        <f t="shared" si="5"/>
        <v>12449.7</v>
      </c>
      <c r="O23" s="84">
        <f t="shared" si="5"/>
        <v>14015.7</v>
      </c>
      <c r="P23" s="84">
        <f t="shared" si="5"/>
        <v>16364.7</v>
      </c>
      <c r="Q23" s="84">
        <f t="shared" si="5"/>
        <v>14015.7</v>
      </c>
      <c r="R23" s="84">
        <f t="shared" si="5"/>
        <v>16364.7</v>
      </c>
      <c r="S23" s="84">
        <f t="shared" si="5"/>
        <v>16364.7</v>
      </c>
      <c r="T23" s="84">
        <f t="shared" si="5"/>
        <v>14015.7</v>
      </c>
      <c r="U23" s="84">
        <f t="shared" si="5"/>
        <v>14015.7</v>
      </c>
      <c r="V23" s="84">
        <f t="shared" si="5"/>
        <v>14015.7</v>
      </c>
      <c r="W23" s="84">
        <f t="shared" si="5"/>
        <v>16364.7</v>
      </c>
      <c r="X23" s="84">
        <f t="shared" si="5"/>
        <v>14015.7</v>
      </c>
      <c r="Y23" s="84">
        <f t="shared" si="5"/>
        <v>23411.7</v>
      </c>
      <c r="Z23" s="84">
        <f t="shared" si="5"/>
        <v>24664.5</v>
      </c>
      <c r="AA23" s="84">
        <f t="shared" si="5"/>
        <v>24664.5</v>
      </c>
      <c r="AB23" s="84">
        <f t="shared" si="5"/>
        <v>24664.5</v>
      </c>
      <c r="AC23" s="84">
        <f t="shared" si="5"/>
        <v>14015.7</v>
      </c>
      <c r="AD23" s="84">
        <f t="shared" si="5"/>
        <v>14015.7</v>
      </c>
      <c r="AE23" s="84">
        <f t="shared" si="5"/>
        <v>12449.7</v>
      </c>
      <c r="AF23" s="84">
        <f t="shared" si="5"/>
        <v>14015.7</v>
      </c>
      <c r="AG23" s="84">
        <f t="shared" si="5"/>
        <v>12449.7</v>
      </c>
      <c r="AH23" s="84">
        <f t="shared" si="5"/>
        <v>12449.7</v>
      </c>
      <c r="AI23" s="84">
        <f t="shared" si="5"/>
        <v>12449.7</v>
      </c>
      <c r="AJ23" s="84">
        <f t="shared" si="5"/>
        <v>7751.7</v>
      </c>
      <c r="AK23" s="84">
        <f t="shared" si="5"/>
        <v>6185.7</v>
      </c>
    </row>
    <row r="24" spans="1:37" s="11" customFormat="1" ht="12.75" hidden="1" customHeight="1" x14ac:dyDescent="0.2">
      <c r="A24" s="42">
        <v>2</v>
      </c>
      <c r="B24" s="84">
        <f t="shared" ref="B24" si="6">B8*0.9*0.87</f>
        <v>6420.6</v>
      </c>
      <c r="C24" s="84">
        <f t="shared" ref="C24:AK24" si="7">C8*0.9*0.87</f>
        <v>9552.6</v>
      </c>
      <c r="D24" s="84">
        <f t="shared" si="7"/>
        <v>13467.6</v>
      </c>
      <c r="E24" s="84">
        <f t="shared" si="7"/>
        <v>22237.200000000001</v>
      </c>
      <c r="F24" s="84">
        <f t="shared" si="7"/>
        <v>24586.2</v>
      </c>
      <c r="G24" s="84">
        <f t="shared" si="7"/>
        <v>29284.2</v>
      </c>
      <c r="H24" s="84">
        <f t="shared" si="7"/>
        <v>29284.2</v>
      </c>
      <c r="I24" s="84">
        <f t="shared" si="7"/>
        <v>29284.2</v>
      </c>
      <c r="J24" s="84">
        <f t="shared" si="7"/>
        <v>22237.200000000001</v>
      </c>
      <c r="K24" s="84">
        <f t="shared" si="7"/>
        <v>13624.2</v>
      </c>
      <c r="L24" s="84">
        <f t="shared" si="7"/>
        <v>13624.2</v>
      </c>
      <c r="M24" s="84">
        <f t="shared" si="7"/>
        <v>13624.2</v>
      </c>
      <c r="N24" s="84">
        <f t="shared" si="7"/>
        <v>13624.2</v>
      </c>
      <c r="O24" s="84">
        <f t="shared" si="7"/>
        <v>15190.2</v>
      </c>
      <c r="P24" s="84">
        <f t="shared" si="7"/>
        <v>17539.2</v>
      </c>
      <c r="Q24" s="84">
        <f t="shared" si="7"/>
        <v>15190.2</v>
      </c>
      <c r="R24" s="84">
        <f t="shared" si="7"/>
        <v>17539.2</v>
      </c>
      <c r="S24" s="84">
        <f t="shared" si="7"/>
        <v>17539.2</v>
      </c>
      <c r="T24" s="84">
        <f t="shared" si="7"/>
        <v>15190.2</v>
      </c>
      <c r="U24" s="84">
        <f t="shared" si="7"/>
        <v>15190.2</v>
      </c>
      <c r="V24" s="84">
        <f t="shared" si="7"/>
        <v>15190.2</v>
      </c>
      <c r="W24" s="84">
        <f t="shared" si="7"/>
        <v>17539.2</v>
      </c>
      <c r="X24" s="84">
        <f t="shared" si="7"/>
        <v>15190.2</v>
      </c>
      <c r="Y24" s="84">
        <f t="shared" si="7"/>
        <v>24586.2</v>
      </c>
      <c r="Z24" s="84">
        <f t="shared" si="7"/>
        <v>25839</v>
      </c>
      <c r="AA24" s="84">
        <f t="shared" si="7"/>
        <v>25839</v>
      </c>
      <c r="AB24" s="84">
        <f t="shared" si="7"/>
        <v>25839</v>
      </c>
      <c r="AC24" s="84">
        <f t="shared" si="7"/>
        <v>15190.2</v>
      </c>
      <c r="AD24" s="84">
        <f t="shared" si="7"/>
        <v>15190.2</v>
      </c>
      <c r="AE24" s="84">
        <f t="shared" si="7"/>
        <v>13624.2</v>
      </c>
      <c r="AF24" s="84">
        <f t="shared" si="7"/>
        <v>15190.2</v>
      </c>
      <c r="AG24" s="84">
        <f t="shared" si="7"/>
        <v>13624.2</v>
      </c>
      <c r="AH24" s="84">
        <f t="shared" si="7"/>
        <v>13624.2</v>
      </c>
      <c r="AI24" s="84">
        <f t="shared" si="7"/>
        <v>13624.2</v>
      </c>
      <c r="AJ24" s="84">
        <f t="shared" si="7"/>
        <v>8926.2000000000007</v>
      </c>
      <c r="AK24" s="84">
        <f t="shared" si="7"/>
        <v>7360.2</v>
      </c>
    </row>
    <row r="25" spans="1:37" s="11" customFormat="1" ht="12.75" hidden="1" customHeight="1" x14ac:dyDescent="0.2">
      <c r="A25" s="33" t="s">
        <v>54</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row>
    <row r="26" spans="1:37" s="11" customFormat="1" ht="12.75" hidden="1" customHeight="1" x14ac:dyDescent="0.2">
      <c r="A26" s="42">
        <v>1</v>
      </c>
      <c r="B26" s="84">
        <f t="shared" ref="B26" si="8">B10*0.9*0.87</f>
        <v>6968.7</v>
      </c>
      <c r="C26" s="84">
        <f t="shared" ref="C26:AK26" si="9">C10*0.9*0.87</f>
        <v>10100.700000000001</v>
      </c>
      <c r="D26" s="84">
        <f t="shared" si="9"/>
        <v>14015.7</v>
      </c>
      <c r="E26" s="84">
        <f t="shared" si="9"/>
        <v>22628.7</v>
      </c>
      <c r="F26" s="84">
        <f t="shared" si="9"/>
        <v>24977.7</v>
      </c>
      <c r="G26" s="84">
        <f t="shared" si="9"/>
        <v>29675.7</v>
      </c>
      <c r="H26" s="84">
        <f t="shared" si="9"/>
        <v>29675.7</v>
      </c>
      <c r="I26" s="84">
        <f t="shared" si="9"/>
        <v>29675.7</v>
      </c>
      <c r="J26" s="84">
        <f t="shared" si="9"/>
        <v>22628.7</v>
      </c>
      <c r="K26" s="84">
        <f t="shared" si="9"/>
        <v>14015.7</v>
      </c>
      <c r="L26" s="84">
        <f t="shared" si="9"/>
        <v>14015.7</v>
      </c>
      <c r="M26" s="84">
        <f t="shared" si="9"/>
        <v>14015.7</v>
      </c>
      <c r="N26" s="84">
        <f t="shared" si="9"/>
        <v>14015.7</v>
      </c>
      <c r="O26" s="84">
        <f t="shared" si="9"/>
        <v>15581.7</v>
      </c>
      <c r="P26" s="84">
        <f t="shared" si="9"/>
        <v>17930.7</v>
      </c>
      <c r="Q26" s="84">
        <f t="shared" si="9"/>
        <v>15581.7</v>
      </c>
      <c r="R26" s="84">
        <f t="shared" si="9"/>
        <v>17930.7</v>
      </c>
      <c r="S26" s="84">
        <f t="shared" si="9"/>
        <v>17930.7</v>
      </c>
      <c r="T26" s="84">
        <f t="shared" si="9"/>
        <v>15581.7</v>
      </c>
      <c r="U26" s="84">
        <f t="shared" si="9"/>
        <v>15581.7</v>
      </c>
      <c r="V26" s="84">
        <f t="shared" si="9"/>
        <v>15581.7</v>
      </c>
      <c r="W26" s="84">
        <f t="shared" si="9"/>
        <v>17930.7</v>
      </c>
      <c r="X26" s="84">
        <f t="shared" si="9"/>
        <v>15581.7</v>
      </c>
      <c r="Y26" s="84">
        <f t="shared" si="9"/>
        <v>24977.7</v>
      </c>
      <c r="Z26" s="84">
        <f t="shared" si="9"/>
        <v>26230.5</v>
      </c>
      <c r="AA26" s="84">
        <f t="shared" si="9"/>
        <v>26230.5</v>
      </c>
      <c r="AB26" s="84">
        <f t="shared" si="9"/>
        <v>26230.5</v>
      </c>
      <c r="AC26" s="84">
        <f t="shared" si="9"/>
        <v>15581.7</v>
      </c>
      <c r="AD26" s="84">
        <f t="shared" si="9"/>
        <v>15581.7</v>
      </c>
      <c r="AE26" s="84">
        <f t="shared" si="9"/>
        <v>14015.7</v>
      </c>
      <c r="AF26" s="84">
        <f t="shared" si="9"/>
        <v>15581.7</v>
      </c>
      <c r="AG26" s="84">
        <f t="shared" si="9"/>
        <v>14015.7</v>
      </c>
      <c r="AH26" s="84">
        <f t="shared" si="9"/>
        <v>14015.7</v>
      </c>
      <c r="AI26" s="84">
        <f t="shared" si="9"/>
        <v>14015.7</v>
      </c>
      <c r="AJ26" s="84">
        <f t="shared" si="9"/>
        <v>9317.7000000000007</v>
      </c>
      <c r="AK26" s="84">
        <f t="shared" si="9"/>
        <v>7751.7</v>
      </c>
    </row>
    <row r="27" spans="1:37" s="11" customFormat="1" ht="12.75" hidden="1" customHeight="1" x14ac:dyDescent="0.2">
      <c r="A27" s="42">
        <v>2</v>
      </c>
      <c r="B27" s="84">
        <f t="shared" ref="B27" si="10">B11*0.9*0.87</f>
        <v>7986.6</v>
      </c>
      <c r="C27" s="84">
        <f t="shared" ref="C27:AK27" si="11">C11*0.9*0.87</f>
        <v>11118.6</v>
      </c>
      <c r="D27" s="84">
        <f t="shared" si="11"/>
        <v>15033.6</v>
      </c>
      <c r="E27" s="84">
        <f t="shared" si="11"/>
        <v>23803.200000000001</v>
      </c>
      <c r="F27" s="84">
        <f t="shared" si="11"/>
        <v>26152.2</v>
      </c>
      <c r="G27" s="84">
        <f t="shared" si="11"/>
        <v>30850.2</v>
      </c>
      <c r="H27" s="84">
        <f t="shared" si="11"/>
        <v>30850.2</v>
      </c>
      <c r="I27" s="84">
        <f t="shared" si="11"/>
        <v>30850.2</v>
      </c>
      <c r="J27" s="84">
        <f t="shared" si="11"/>
        <v>23803.200000000001</v>
      </c>
      <c r="K27" s="84">
        <f t="shared" si="11"/>
        <v>15190.2</v>
      </c>
      <c r="L27" s="84">
        <f t="shared" si="11"/>
        <v>15190.2</v>
      </c>
      <c r="M27" s="84">
        <f t="shared" si="11"/>
        <v>15190.2</v>
      </c>
      <c r="N27" s="84">
        <f t="shared" si="11"/>
        <v>15190.2</v>
      </c>
      <c r="O27" s="84">
        <f t="shared" si="11"/>
        <v>16756.2</v>
      </c>
      <c r="P27" s="84">
        <f t="shared" si="11"/>
        <v>19105.2</v>
      </c>
      <c r="Q27" s="84">
        <f t="shared" si="11"/>
        <v>16756.2</v>
      </c>
      <c r="R27" s="84">
        <f t="shared" si="11"/>
        <v>19105.2</v>
      </c>
      <c r="S27" s="84">
        <f t="shared" si="11"/>
        <v>19105.2</v>
      </c>
      <c r="T27" s="84">
        <f t="shared" si="11"/>
        <v>16756.2</v>
      </c>
      <c r="U27" s="84">
        <f t="shared" si="11"/>
        <v>16756.2</v>
      </c>
      <c r="V27" s="84">
        <f t="shared" si="11"/>
        <v>16756.2</v>
      </c>
      <c r="W27" s="84">
        <f t="shared" si="11"/>
        <v>19105.2</v>
      </c>
      <c r="X27" s="84">
        <f t="shared" si="11"/>
        <v>16756.2</v>
      </c>
      <c r="Y27" s="84">
        <f t="shared" si="11"/>
        <v>26152.2</v>
      </c>
      <c r="Z27" s="84">
        <f t="shared" si="11"/>
        <v>27405</v>
      </c>
      <c r="AA27" s="84">
        <f t="shared" si="11"/>
        <v>27405</v>
      </c>
      <c r="AB27" s="84">
        <f t="shared" si="11"/>
        <v>27405</v>
      </c>
      <c r="AC27" s="84">
        <f t="shared" si="11"/>
        <v>16756.2</v>
      </c>
      <c r="AD27" s="84">
        <f t="shared" si="11"/>
        <v>16756.2</v>
      </c>
      <c r="AE27" s="84">
        <f t="shared" si="11"/>
        <v>15190.2</v>
      </c>
      <c r="AF27" s="84">
        <f t="shared" si="11"/>
        <v>16756.2</v>
      </c>
      <c r="AG27" s="84">
        <f t="shared" si="11"/>
        <v>15190.2</v>
      </c>
      <c r="AH27" s="84">
        <f t="shared" si="11"/>
        <v>15190.2</v>
      </c>
      <c r="AI27" s="84">
        <f t="shared" si="11"/>
        <v>15190.2</v>
      </c>
      <c r="AJ27" s="84">
        <f t="shared" si="11"/>
        <v>10492.2</v>
      </c>
      <c r="AK27" s="84">
        <f t="shared" si="11"/>
        <v>8926.2000000000007</v>
      </c>
    </row>
    <row r="28" spans="1:37" s="11" customFormat="1" ht="12.75" hidden="1" customHeight="1" x14ac:dyDescent="0.2">
      <c r="A28" s="33" t="s">
        <v>151</v>
      </c>
      <c r="B28" s="84"/>
      <c r="C28" s="84"/>
      <c r="D28" s="84"/>
      <c r="E28" s="84"/>
      <c r="F28" s="84"/>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row>
    <row r="29" spans="1:37" s="11" customFormat="1" ht="12.75" hidden="1" customHeight="1" x14ac:dyDescent="0.2">
      <c r="A29" s="42">
        <v>1</v>
      </c>
      <c r="B29" s="84">
        <f t="shared" ref="B29" si="12">B13*0.9*0.87</f>
        <v>7751.7</v>
      </c>
      <c r="C29" s="84">
        <f t="shared" ref="C29:AK29" si="13">C13*0.9*0.87</f>
        <v>10883.7</v>
      </c>
      <c r="D29" s="84">
        <f t="shared" si="13"/>
        <v>14798.7</v>
      </c>
      <c r="E29" s="84">
        <f t="shared" si="13"/>
        <v>24194.7</v>
      </c>
      <c r="F29" s="84">
        <f t="shared" si="13"/>
        <v>26543.7</v>
      </c>
      <c r="G29" s="84">
        <f t="shared" si="13"/>
        <v>31241.7</v>
      </c>
      <c r="H29" s="84">
        <f t="shared" si="13"/>
        <v>31241.7</v>
      </c>
      <c r="I29" s="84">
        <f t="shared" si="13"/>
        <v>31241.7</v>
      </c>
      <c r="J29" s="84">
        <f t="shared" si="13"/>
        <v>24194.7</v>
      </c>
      <c r="K29" s="84">
        <f t="shared" si="13"/>
        <v>15581.7</v>
      </c>
      <c r="L29" s="84">
        <f t="shared" si="13"/>
        <v>14798.7</v>
      </c>
      <c r="M29" s="84">
        <f t="shared" si="13"/>
        <v>14798.7</v>
      </c>
      <c r="N29" s="84">
        <f t="shared" si="13"/>
        <v>14798.7</v>
      </c>
      <c r="O29" s="84">
        <f t="shared" si="13"/>
        <v>16364.7</v>
      </c>
      <c r="P29" s="84">
        <f t="shared" si="13"/>
        <v>18713.7</v>
      </c>
      <c r="Q29" s="84">
        <f t="shared" si="13"/>
        <v>16364.7</v>
      </c>
      <c r="R29" s="84">
        <f t="shared" si="13"/>
        <v>18713.7</v>
      </c>
      <c r="S29" s="84">
        <f t="shared" si="13"/>
        <v>18713.7</v>
      </c>
      <c r="T29" s="84">
        <f t="shared" si="13"/>
        <v>16364.7</v>
      </c>
      <c r="U29" s="84">
        <f t="shared" si="13"/>
        <v>16364.7</v>
      </c>
      <c r="V29" s="84">
        <f t="shared" si="13"/>
        <v>16364.7</v>
      </c>
      <c r="W29" s="84">
        <f t="shared" si="13"/>
        <v>18713.7</v>
      </c>
      <c r="X29" s="84">
        <f t="shared" si="13"/>
        <v>16364.7</v>
      </c>
      <c r="Y29" s="84">
        <f t="shared" si="13"/>
        <v>25760.7</v>
      </c>
      <c r="Z29" s="84">
        <f t="shared" si="13"/>
        <v>27013.5</v>
      </c>
      <c r="AA29" s="84">
        <f t="shared" si="13"/>
        <v>27013.5</v>
      </c>
      <c r="AB29" s="84">
        <f t="shared" si="13"/>
        <v>27013.5</v>
      </c>
      <c r="AC29" s="84">
        <f t="shared" si="13"/>
        <v>16364.7</v>
      </c>
      <c r="AD29" s="84">
        <f t="shared" si="13"/>
        <v>16364.7</v>
      </c>
      <c r="AE29" s="84">
        <f t="shared" si="13"/>
        <v>14798.7</v>
      </c>
      <c r="AF29" s="84">
        <f t="shared" si="13"/>
        <v>16364.7</v>
      </c>
      <c r="AG29" s="84">
        <f t="shared" si="13"/>
        <v>14798.7</v>
      </c>
      <c r="AH29" s="84">
        <f t="shared" si="13"/>
        <v>14798.7</v>
      </c>
      <c r="AI29" s="84">
        <f t="shared" si="13"/>
        <v>14798.7</v>
      </c>
      <c r="AJ29" s="84">
        <f t="shared" si="13"/>
        <v>10100.700000000001</v>
      </c>
      <c r="AK29" s="84">
        <f t="shared" si="13"/>
        <v>8534.7000000000007</v>
      </c>
    </row>
    <row r="30" spans="1:37" s="11" customFormat="1" ht="12.75" hidden="1" customHeight="1" thickBot="1" x14ac:dyDescent="0.25">
      <c r="A30" s="169">
        <v>2</v>
      </c>
      <c r="B30" s="84">
        <f t="shared" ref="B30" si="14">B14*0.9*0.87</f>
        <v>8769.6</v>
      </c>
      <c r="C30" s="84">
        <f t="shared" ref="C30:AK30" si="15">C14*0.9*0.87</f>
        <v>11901.6</v>
      </c>
      <c r="D30" s="84">
        <f t="shared" si="15"/>
        <v>15816.6</v>
      </c>
      <c r="E30" s="84">
        <f t="shared" si="15"/>
        <v>25369.200000000001</v>
      </c>
      <c r="F30" s="84">
        <f t="shared" si="15"/>
        <v>27718.2</v>
      </c>
      <c r="G30" s="84">
        <f t="shared" si="15"/>
        <v>32416.2</v>
      </c>
      <c r="H30" s="84">
        <f t="shared" si="15"/>
        <v>32416.2</v>
      </c>
      <c r="I30" s="84">
        <f t="shared" si="15"/>
        <v>32416.2</v>
      </c>
      <c r="J30" s="84">
        <f t="shared" si="15"/>
        <v>25369.200000000001</v>
      </c>
      <c r="K30" s="84">
        <f t="shared" si="15"/>
        <v>16756.2</v>
      </c>
      <c r="L30" s="84">
        <f t="shared" si="15"/>
        <v>15973.2</v>
      </c>
      <c r="M30" s="84">
        <f t="shared" si="15"/>
        <v>15973.2</v>
      </c>
      <c r="N30" s="84">
        <f t="shared" si="15"/>
        <v>15973.2</v>
      </c>
      <c r="O30" s="84">
        <f t="shared" si="15"/>
        <v>17539.2</v>
      </c>
      <c r="P30" s="84">
        <f t="shared" si="15"/>
        <v>19888.2</v>
      </c>
      <c r="Q30" s="84">
        <f t="shared" si="15"/>
        <v>17539.2</v>
      </c>
      <c r="R30" s="84">
        <f t="shared" si="15"/>
        <v>19888.2</v>
      </c>
      <c r="S30" s="84">
        <f t="shared" si="15"/>
        <v>19888.2</v>
      </c>
      <c r="T30" s="84">
        <f t="shared" si="15"/>
        <v>17539.2</v>
      </c>
      <c r="U30" s="84">
        <f t="shared" si="15"/>
        <v>17539.2</v>
      </c>
      <c r="V30" s="84">
        <f t="shared" si="15"/>
        <v>17539.2</v>
      </c>
      <c r="W30" s="84">
        <f t="shared" si="15"/>
        <v>19888.2</v>
      </c>
      <c r="X30" s="84">
        <f t="shared" si="15"/>
        <v>17539.2</v>
      </c>
      <c r="Y30" s="84">
        <f t="shared" si="15"/>
        <v>26935.200000000001</v>
      </c>
      <c r="Z30" s="84">
        <f t="shared" si="15"/>
        <v>28188</v>
      </c>
      <c r="AA30" s="84">
        <f t="shared" si="15"/>
        <v>28188</v>
      </c>
      <c r="AB30" s="84">
        <f t="shared" si="15"/>
        <v>28188</v>
      </c>
      <c r="AC30" s="84">
        <f t="shared" si="15"/>
        <v>17539.2</v>
      </c>
      <c r="AD30" s="84">
        <f t="shared" si="15"/>
        <v>17539.2</v>
      </c>
      <c r="AE30" s="84">
        <f t="shared" si="15"/>
        <v>15973.2</v>
      </c>
      <c r="AF30" s="84">
        <f t="shared" si="15"/>
        <v>17539.2</v>
      </c>
      <c r="AG30" s="84">
        <f t="shared" si="15"/>
        <v>15973.2</v>
      </c>
      <c r="AH30" s="84">
        <f t="shared" si="15"/>
        <v>15973.2</v>
      </c>
      <c r="AI30" s="84">
        <f t="shared" si="15"/>
        <v>15973.2</v>
      </c>
      <c r="AJ30" s="84">
        <f t="shared" si="15"/>
        <v>11275.2</v>
      </c>
      <c r="AK30" s="84">
        <f t="shared" si="15"/>
        <v>9709.2000000000007</v>
      </c>
    </row>
    <row r="31" spans="1:37" s="11" customFormat="1" ht="12.75" hidden="1" customHeight="1" thickBot="1" x14ac:dyDescent="0.25">
      <c r="A31" s="170" t="s">
        <v>172</v>
      </c>
    </row>
    <row r="32" spans="1:37" s="11" customFormat="1" ht="12.75" hidden="1" customHeight="1" x14ac:dyDescent="0.2">
      <c r="A32" s="167" t="s">
        <v>167</v>
      </c>
      <c r="B32" s="185">
        <f t="shared" ref="B32" si="16">B15*0.87</f>
        <v>0</v>
      </c>
      <c r="C32" s="185">
        <f t="shared" ref="C32:AK32" si="17">C15*0.87</f>
        <v>0</v>
      </c>
      <c r="D32" s="185">
        <f t="shared" si="17"/>
        <v>0</v>
      </c>
      <c r="E32" s="185">
        <f t="shared" si="17"/>
        <v>0</v>
      </c>
      <c r="F32" s="185">
        <f t="shared" si="17"/>
        <v>0</v>
      </c>
      <c r="G32" s="185">
        <f t="shared" si="17"/>
        <v>0</v>
      </c>
      <c r="H32" s="185">
        <f t="shared" si="17"/>
        <v>0</v>
      </c>
      <c r="I32" s="185">
        <f t="shared" si="17"/>
        <v>0</v>
      </c>
      <c r="J32" s="185">
        <f t="shared" si="17"/>
        <v>0</v>
      </c>
      <c r="K32" s="185">
        <f t="shared" si="17"/>
        <v>0</v>
      </c>
      <c r="L32" s="185">
        <f t="shared" si="17"/>
        <v>0</v>
      </c>
      <c r="M32" s="185">
        <f t="shared" si="17"/>
        <v>0</v>
      </c>
      <c r="N32" s="185">
        <f t="shared" si="17"/>
        <v>0</v>
      </c>
      <c r="O32" s="185">
        <f t="shared" si="17"/>
        <v>0</v>
      </c>
      <c r="P32" s="185">
        <f t="shared" si="17"/>
        <v>0</v>
      </c>
      <c r="Q32" s="185">
        <f t="shared" si="17"/>
        <v>0</v>
      </c>
      <c r="R32" s="185">
        <f t="shared" si="17"/>
        <v>0</v>
      </c>
      <c r="S32" s="185">
        <f t="shared" si="17"/>
        <v>0</v>
      </c>
      <c r="T32" s="185">
        <f t="shared" si="17"/>
        <v>0</v>
      </c>
      <c r="U32" s="185">
        <f t="shared" si="17"/>
        <v>0</v>
      </c>
      <c r="V32" s="185">
        <f t="shared" si="17"/>
        <v>0</v>
      </c>
      <c r="W32" s="185">
        <f t="shared" si="17"/>
        <v>0</v>
      </c>
      <c r="X32" s="185">
        <f t="shared" si="17"/>
        <v>0</v>
      </c>
      <c r="Y32" s="185">
        <f t="shared" si="17"/>
        <v>0</v>
      </c>
      <c r="Z32" s="185">
        <f t="shared" si="17"/>
        <v>0</v>
      </c>
      <c r="AA32" s="185">
        <f t="shared" si="17"/>
        <v>0</v>
      </c>
      <c r="AB32" s="185">
        <f t="shared" si="17"/>
        <v>0</v>
      </c>
      <c r="AC32" s="185">
        <f t="shared" si="17"/>
        <v>0</v>
      </c>
      <c r="AD32" s="185">
        <f t="shared" si="17"/>
        <v>0</v>
      </c>
      <c r="AE32" s="185">
        <f t="shared" si="17"/>
        <v>0</v>
      </c>
      <c r="AF32" s="185">
        <f t="shared" si="17"/>
        <v>0</v>
      </c>
      <c r="AG32" s="185">
        <f t="shared" si="17"/>
        <v>0</v>
      </c>
      <c r="AH32" s="185">
        <f t="shared" si="17"/>
        <v>0</v>
      </c>
      <c r="AI32" s="185">
        <f t="shared" si="17"/>
        <v>0</v>
      </c>
      <c r="AJ32" s="185">
        <f t="shared" si="17"/>
        <v>0</v>
      </c>
      <c r="AK32" s="185">
        <f t="shared" si="17"/>
        <v>0</v>
      </c>
    </row>
    <row r="33" spans="1:37" s="11" customFormat="1" ht="12.75" hidden="1" customHeight="1" x14ac:dyDescent="0.2">
      <c r="A33" s="163" t="s">
        <v>168</v>
      </c>
      <c r="B33" s="158">
        <f t="shared" ref="B33" si="18">B32*2</f>
        <v>0</v>
      </c>
      <c r="C33" s="158">
        <f t="shared" ref="C33:AK33" si="19">C32*2</f>
        <v>0</v>
      </c>
      <c r="D33" s="158">
        <f t="shared" si="19"/>
        <v>0</v>
      </c>
      <c r="E33" s="158">
        <f t="shared" si="19"/>
        <v>0</v>
      </c>
      <c r="F33" s="158">
        <f t="shared" si="19"/>
        <v>0</v>
      </c>
      <c r="G33" s="158">
        <f t="shared" si="19"/>
        <v>0</v>
      </c>
      <c r="H33" s="158">
        <f t="shared" si="19"/>
        <v>0</v>
      </c>
      <c r="I33" s="158">
        <f t="shared" si="19"/>
        <v>0</v>
      </c>
      <c r="J33" s="158">
        <f t="shared" si="19"/>
        <v>0</v>
      </c>
      <c r="K33" s="158">
        <f t="shared" si="19"/>
        <v>0</v>
      </c>
      <c r="L33" s="158">
        <f t="shared" si="19"/>
        <v>0</v>
      </c>
      <c r="M33" s="158">
        <f t="shared" si="19"/>
        <v>0</v>
      </c>
      <c r="N33" s="158">
        <f t="shared" si="19"/>
        <v>0</v>
      </c>
      <c r="O33" s="158">
        <f t="shared" si="19"/>
        <v>0</v>
      </c>
      <c r="P33" s="158">
        <f t="shared" si="19"/>
        <v>0</v>
      </c>
      <c r="Q33" s="158">
        <f t="shared" si="19"/>
        <v>0</v>
      </c>
      <c r="R33" s="158">
        <f t="shared" si="19"/>
        <v>0</v>
      </c>
      <c r="S33" s="158">
        <f t="shared" si="19"/>
        <v>0</v>
      </c>
      <c r="T33" s="158">
        <f t="shared" si="19"/>
        <v>0</v>
      </c>
      <c r="U33" s="158">
        <f t="shared" si="19"/>
        <v>0</v>
      </c>
      <c r="V33" s="158">
        <f t="shared" si="19"/>
        <v>0</v>
      </c>
      <c r="W33" s="158">
        <f t="shared" si="19"/>
        <v>0</v>
      </c>
      <c r="X33" s="158">
        <f t="shared" si="19"/>
        <v>0</v>
      </c>
      <c r="Y33" s="158">
        <f t="shared" si="19"/>
        <v>0</v>
      </c>
      <c r="Z33" s="158">
        <f t="shared" si="19"/>
        <v>0</v>
      </c>
      <c r="AA33" s="158">
        <f t="shared" si="19"/>
        <v>0</v>
      </c>
      <c r="AB33" s="158">
        <f t="shared" si="19"/>
        <v>0</v>
      </c>
      <c r="AC33" s="158">
        <f t="shared" si="19"/>
        <v>0</v>
      </c>
      <c r="AD33" s="158">
        <f t="shared" si="19"/>
        <v>0</v>
      </c>
      <c r="AE33" s="158">
        <f t="shared" si="19"/>
        <v>0</v>
      </c>
      <c r="AF33" s="158">
        <f t="shared" si="19"/>
        <v>0</v>
      </c>
      <c r="AG33" s="158">
        <f t="shared" si="19"/>
        <v>0</v>
      </c>
      <c r="AH33" s="158">
        <f t="shared" si="19"/>
        <v>0</v>
      </c>
      <c r="AI33" s="158">
        <f t="shared" si="19"/>
        <v>0</v>
      </c>
      <c r="AJ33" s="158">
        <f t="shared" si="19"/>
        <v>0</v>
      </c>
      <c r="AK33" s="158">
        <f t="shared" si="19"/>
        <v>0</v>
      </c>
    </row>
    <row r="34" spans="1:37" s="11" customFormat="1" ht="12.75" hidden="1" customHeight="1" x14ac:dyDescent="0.2">
      <c r="A34" s="123"/>
    </row>
    <row r="35" spans="1:37" s="11" customFormat="1" ht="24" customHeight="1" x14ac:dyDescent="0.2">
      <c r="A35" s="135" t="s">
        <v>166</v>
      </c>
    </row>
    <row r="36" spans="1:37" s="11" customFormat="1" ht="12.75" customHeight="1" x14ac:dyDescent="0.2">
      <c r="A36" s="132" t="s">
        <v>301</v>
      </c>
    </row>
    <row r="37" spans="1:37" ht="21.75" customHeight="1" x14ac:dyDescent="0.2">
      <c r="A37" s="161" t="s">
        <v>52</v>
      </c>
      <c r="B37" s="148">
        <f t="shared" ref="B37" si="20">B20</f>
        <v>45639</v>
      </c>
      <c r="C37" s="148">
        <f t="shared" ref="C37:AK37" si="21">C20</f>
        <v>45646</v>
      </c>
      <c r="D37" s="217">
        <f t="shared" si="21"/>
        <v>45653</v>
      </c>
      <c r="E37" s="217">
        <f t="shared" si="21"/>
        <v>45655</v>
      </c>
      <c r="F37" s="217">
        <f t="shared" si="21"/>
        <v>45656</v>
      </c>
      <c r="G37" s="217">
        <f t="shared" si="21"/>
        <v>45658</v>
      </c>
      <c r="H37" s="217">
        <f t="shared" si="21"/>
        <v>45660</v>
      </c>
      <c r="I37" s="217">
        <f t="shared" si="21"/>
        <v>45663</v>
      </c>
      <c r="J37" s="217">
        <f t="shared" si="21"/>
        <v>45664</v>
      </c>
      <c r="K37" s="217">
        <f t="shared" si="21"/>
        <v>45665</v>
      </c>
      <c r="L37" s="217">
        <f t="shared" si="21"/>
        <v>45666</v>
      </c>
      <c r="M37" s="148">
        <f t="shared" si="21"/>
        <v>45670</v>
      </c>
      <c r="N37" s="148">
        <f t="shared" si="21"/>
        <v>45674</v>
      </c>
      <c r="O37" s="148">
        <f t="shared" si="21"/>
        <v>45676</v>
      </c>
      <c r="P37" s="148">
        <f t="shared" si="21"/>
        <v>45681</v>
      </c>
      <c r="Q37" s="148">
        <f t="shared" si="21"/>
        <v>45683</v>
      </c>
      <c r="R37" s="148">
        <f t="shared" si="21"/>
        <v>45688</v>
      </c>
      <c r="S37" s="148">
        <f t="shared" si="21"/>
        <v>45689</v>
      </c>
      <c r="T37" s="148">
        <f t="shared" si="21"/>
        <v>45690</v>
      </c>
      <c r="U37" s="148">
        <f t="shared" si="21"/>
        <v>45691</v>
      </c>
      <c r="V37" s="148">
        <f t="shared" si="21"/>
        <v>45692</v>
      </c>
      <c r="W37" s="148">
        <f t="shared" si="21"/>
        <v>45695</v>
      </c>
      <c r="X37" s="148">
        <f t="shared" si="21"/>
        <v>45697</v>
      </c>
      <c r="Y37" s="148">
        <f t="shared" si="21"/>
        <v>45702</v>
      </c>
      <c r="Z37" s="148">
        <f t="shared" si="21"/>
        <v>45708</v>
      </c>
      <c r="AA37" s="217">
        <f t="shared" si="21"/>
        <v>45709</v>
      </c>
      <c r="AB37" s="217">
        <f t="shared" si="21"/>
        <v>45712</v>
      </c>
      <c r="AC37" s="217">
        <f t="shared" si="21"/>
        <v>45714</v>
      </c>
      <c r="AD37" s="217">
        <f t="shared" si="21"/>
        <v>45717</v>
      </c>
      <c r="AE37" s="217">
        <f t="shared" si="21"/>
        <v>45718</v>
      </c>
      <c r="AF37" s="217">
        <f t="shared" si="21"/>
        <v>45723</v>
      </c>
      <c r="AG37" s="217">
        <f t="shared" si="21"/>
        <v>45725</v>
      </c>
      <c r="AH37" s="148">
        <f t="shared" si="21"/>
        <v>45727</v>
      </c>
      <c r="AI37" s="148">
        <f t="shared" si="21"/>
        <v>45730</v>
      </c>
      <c r="AJ37" s="148">
        <f t="shared" si="21"/>
        <v>45732</v>
      </c>
      <c r="AK37" s="148">
        <f t="shared" si="21"/>
        <v>45746</v>
      </c>
    </row>
    <row r="38" spans="1:37" ht="21.75" customHeight="1" x14ac:dyDescent="0.2">
      <c r="A38" s="161"/>
      <c r="B38" s="148">
        <f t="shared" ref="B38" si="22">B21</f>
        <v>45645</v>
      </c>
      <c r="C38" s="148">
        <f t="shared" ref="C38:AK38" si="23">C21</f>
        <v>45652</v>
      </c>
      <c r="D38" s="217">
        <f t="shared" si="23"/>
        <v>45654</v>
      </c>
      <c r="E38" s="217">
        <f t="shared" si="23"/>
        <v>45655</v>
      </c>
      <c r="F38" s="217">
        <f t="shared" si="23"/>
        <v>45657</v>
      </c>
      <c r="G38" s="217">
        <f t="shared" si="23"/>
        <v>45659</v>
      </c>
      <c r="H38" s="217">
        <f t="shared" si="23"/>
        <v>45662</v>
      </c>
      <c r="I38" s="217">
        <f t="shared" si="23"/>
        <v>45663</v>
      </c>
      <c r="J38" s="217">
        <f t="shared" si="23"/>
        <v>45664</v>
      </c>
      <c r="K38" s="217">
        <f t="shared" si="23"/>
        <v>45665</v>
      </c>
      <c r="L38" s="217">
        <f t="shared" si="23"/>
        <v>45669</v>
      </c>
      <c r="M38" s="148">
        <f t="shared" si="23"/>
        <v>45673</v>
      </c>
      <c r="N38" s="148">
        <f t="shared" si="23"/>
        <v>45675</v>
      </c>
      <c r="O38" s="148">
        <f t="shared" si="23"/>
        <v>45680</v>
      </c>
      <c r="P38" s="148">
        <f t="shared" si="23"/>
        <v>45682</v>
      </c>
      <c r="Q38" s="148">
        <f t="shared" si="23"/>
        <v>45687</v>
      </c>
      <c r="R38" s="148">
        <f t="shared" si="23"/>
        <v>45688</v>
      </c>
      <c r="S38" s="148">
        <f t="shared" si="23"/>
        <v>45689</v>
      </c>
      <c r="T38" s="148">
        <f t="shared" si="23"/>
        <v>45690</v>
      </c>
      <c r="U38" s="148">
        <f t="shared" si="23"/>
        <v>45691</v>
      </c>
      <c r="V38" s="148">
        <f t="shared" si="23"/>
        <v>45694</v>
      </c>
      <c r="W38" s="148">
        <f t="shared" si="23"/>
        <v>45696</v>
      </c>
      <c r="X38" s="148">
        <f t="shared" si="23"/>
        <v>45701</v>
      </c>
      <c r="Y38" s="148">
        <f t="shared" si="23"/>
        <v>45707</v>
      </c>
      <c r="Z38" s="148">
        <f t="shared" si="23"/>
        <v>45708</v>
      </c>
      <c r="AA38" s="217">
        <f t="shared" si="23"/>
        <v>45711</v>
      </c>
      <c r="AB38" s="217">
        <f t="shared" si="23"/>
        <v>45713</v>
      </c>
      <c r="AC38" s="217">
        <f t="shared" si="23"/>
        <v>45716</v>
      </c>
      <c r="AD38" s="217">
        <f t="shared" si="23"/>
        <v>45717</v>
      </c>
      <c r="AE38" s="217">
        <f t="shared" si="23"/>
        <v>45722</v>
      </c>
      <c r="AF38" s="217">
        <f t="shared" si="23"/>
        <v>45724</v>
      </c>
      <c r="AG38" s="217">
        <f t="shared" si="23"/>
        <v>45726</v>
      </c>
      <c r="AH38" s="148">
        <f t="shared" si="23"/>
        <v>45729</v>
      </c>
      <c r="AI38" s="148">
        <f t="shared" si="23"/>
        <v>45731</v>
      </c>
      <c r="AJ38" s="148">
        <f t="shared" si="23"/>
        <v>45745</v>
      </c>
      <c r="AK38" s="148">
        <f t="shared" si="23"/>
        <v>45747</v>
      </c>
    </row>
    <row r="39" spans="1:37" s="11" customFormat="1" ht="12.75" customHeight="1" x14ac:dyDescent="0.2">
      <c r="A39" s="33" t="s">
        <v>53</v>
      </c>
      <c r="B39" s="136"/>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c r="AH39" s="136"/>
      <c r="AI39" s="136"/>
      <c r="AJ39" s="136"/>
      <c r="AK39" s="136"/>
    </row>
    <row r="40" spans="1:37" s="11" customFormat="1" ht="12.75" customHeight="1" x14ac:dyDescent="0.2">
      <c r="A40" s="42">
        <v>1</v>
      </c>
      <c r="B40" s="84">
        <f t="shared" ref="B40" si="24">B23+B32+25</f>
        <v>5427.7</v>
      </c>
      <c r="C40" s="84">
        <f t="shared" ref="C40:AK40" si="25">C23+C32+25</f>
        <v>8559.7000000000007</v>
      </c>
      <c r="D40" s="84">
        <f t="shared" si="25"/>
        <v>12474.7</v>
      </c>
      <c r="E40" s="84">
        <f t="shared" si="25"/>
        <v>21087.7</v>
      </c>
      <c r="F40" s="84">
        <f t="shared" si="25"/>
        <v>23436.7</v>
      </c>
      <c r="G40" s="84">
        <f t="shared" si="25"/>
        <v>28134.7</v>
      </c>
      <c r="H40" s="84">
        <f t="shared" si="25"/>
        <v>28134.7</v>
      </c>
      <c r="I40" s="84">
        <f t="shared" si="25"/>
        <v>28134.7</v>
      </c>
      <c r="J40" s="84">
        <f t="shared" si="25"/>
        <v>21087.7</v>
      </c>
      <c r="K40" s="84">
        <f t="shared" si="25"/>
        <v>12474.7</v>
      </c>
      <c r="L40" s="84">
        <f t="shared" si="25"/>
        <v>12474.7</v>
      </c>
      <c r="M40" s="84">
        <f t="shared" si="25"/>
        <v>12474.7</v>
      </c>
      <c r="N40" s="84">
        <f t="shared" si="25"/>
        <v>12474.7</v>
      </c>
      <c r="O40" s="84">
        <f t="shared" si="25"/>
        <v>14040.7</v>
      </c>
      <c r="P40" s="84">
        <f t="shared" si="25"/>
        <v>16389.7</v>
      </c>
      <c r="Q40" s="84">
        <f t="shared" si="25"/>
        <v>14040.7</v>
      </c>
      <c r="R40" s="84">
        <f t="shared" si="25"/>
        <v>16389.7</v>
      </c>
      <c r="S40" s="84">
        <f t="shared" si="25"/>
        <v>16389.7</v>
      </c>
      <c r="T40" s="84">
        <f t="shared" si="25"/>
        <v>14040.7</v>
      </c>
      <c r="U40" s="84">
        <f t="shared" si="25"/>
        <v>14040.7</v>
      </c>
      <c r="V40" s="84">
        <f t="shared" si="25"/>
        <v>14040.7</v>
      </c>
      <c r="W40" s="84">
        <f t="shared" si="25"/>
        <v>16389.7</v>
      </c>
      <c r="X40" s="84">
        <f t="shared" si="25"/>
        <v>14040.7</v>
      </c>
      <c r="Y40" s="84">
        <f t="shared" si="25"/>
        <v>23436.7</v>
      </c>
      <c r="Z40" s="84">
        <f t="shared" si="25"/>
        <v>24689.5</v>
      </c>
      <c r="AA40" s="84">
        <f t="shared" si="25"/>
        <v>24689.5</v>
      </c>
      <c r="AB40" s="84">
        <f t="shared" si="25"/>
        <v>24689.5</v>
      </c>
      <c r="AC40" s="84">
        <f t="shared" si="25"/>
        <v>14040.7</v>
      </c>
      <c r="AD40" s="84">
        <f t="shared" si="25"/>
        <v>14040.7</v>
      </c>
      <c r="AE40" s="84">
        <f t="shared" si="25"/>
        <v>12474.7</v>
      </c>
      <c r="AF40" s="84">
        <f t="shared" si="25"/>
        <v>14040.7</v>
      </c>
      <c r="AG40" s="84">
        <f t="shared" si="25"/>
        <v>12474.7</v>
      </c>
      <c r="AH40" s="84">
        <f t="shared" si="25"/>
        <v>12474.7</v>
      </c>
      <c r="AI40" s="84">
        <f t="shared" si="25"/>
        <v>12474.7</v>
      </c>
      <c r="AJ40" s="84">
        <f t="shared" si="25"/>
        <v>7776.7</v>
      </c>
      <c r="AK40" s="84">
        <f t="shared" si="25"/>
        <v>6210.7</v>
      </c>
    </row>
    <row r="41" spans="1:37" s="11" customFormat="1" ht="12.75" customHeight="1" x14ac:dyDescent="0.2">
      <c r="A41" s="42">
        <v>2</v>
      </c>
      <c r="B41" s="84">
        <f t="shared" ref="B41" si="26">B24+B33+25</f>
        <v>6445.6</v>
      </c>
      <c r="C41" s="84">
        <f t="shared" ref="C41:AK41" si="27">C24+C33+25</f>
        <v>9577.6</v>
      </c>
      <c r="D41" s="84">
        <f t="shared" si="27"/>
        <v>13492.6</v>
      </c>
      <c r="E41" s="84">
        <f t="shared" si="27"/>
        <v>22262.2</v>
      </c>
      <c r="F41" s="84">
        <f t="shared" si="27"/>
        <v>24611.200000000001</v>
      </c>
      <c r="G41" s="84">
        <f t="shared" si="27"/>
        <v>29309.200000000001</v>
      </c>
      <c r="H41" s="84">
        <f t="shared" si="27"/>
        <v>29309.200000000001</v>
      </c>
      <c r="I41" s="84">
        <f t="shared" si="27"/>
        <v>29309.200000000001</v>
      </c>
      <c r="J41" s="84">
        <f t="shared" si="27"/>
        <v>22262.2</v>
      </c>
      <c r="K41" s="84">
        <f t="shared" si="27"/>
        <v>13649.2</v>
      </c>
      <c r="L41" s="84">
        <f t="shared" si="27"/>
        <v>13649.2</v>
      </c>
      <c r="M41" s="84">
        <f t="shared" si="27"/>
        <v>13649.2</v>
      </c>
      <c r="N41" s="84">
        <f t="shared" si="27"/>
        <v>13649.2</v>
      </c>
      <c r="O41" s="84">
        <f t="shared" si="27"/>
        <v>15215.2</v>
      </c>
      <c r="P41" s="84">
        <f t="shared" si="27"/>
        <v>17564.2</v>
      </c>
      <c r="Q41" s="84">
        <f t="shared" si="27"/>
        <v>15215.2</v>
      </c>
      <c r="R41" s="84">
        <f t="shared" si="27"/>
        <v>17564.2</v>
      </c>
      <c r="S41" s="84">
        <f t="shared" si="27"/>
        <v>17564.2</v>
      </c>
      <c r="T41" s="84">
        <f t="shared" si="27"/>
        <v>15215.2</v>
      </c>
      <c r="U41" s="84">
        <f t="shared" si="27"/>
        <v>15215.2</v>
      </c>
      <c r="V41" s="84">
        <f t="shared" si="27"/>
        <v>15215.2</v>
      </c>
      <c r="W41" s="84">
        <f t="shared" si="27"/>
        <v>17564.2</v>
      </c>
      <c r="X41" s="84">
        <f t="shared" si="27"/>
        <v>15215.2</v>
      </c>
      <c r="Y41" s="84">
        <f t="shared" si="27"/>
        <v>24611.200000000001</v>
      </c>
      <c r="Z41" s="84">
        <f t="shared" si="27"/>
        <v>25864</v>
      </c>
      <c r="AA41" s="84">
        <f t="shared" si="27"/>
        <v>25864</v>
      </c>
      <c r="AB41" s="84">
        <f t="shared" si="27"/>
        <v>25864</v>
      </c>
      <c r="AC41" s="84">
        <f t="shared" si="27"/>
        <v>15215.2</v>
      </c>
      <c r="AD41" s="84">
        <f t="shared" si="27"/>
        <v>15215.2</v>
      </c>
      <c r="AE41" s="84">
        <f t="shared" si="27"/>
        <v>13649.2</v>
      </c>
      <c r="AF41" s="84">
        <f t="shared" si="27"/>
        <v>15215.2</v>
      </c>
      <c r="AG41" s="84">
        <f t="shared" si="27"/>
        <v>13649.2</v>
      </c>
      <c r="AH41" s="84">
        <f t="shared" si="27"/>
        <v>13649.2</v>
      </c>
      <c r="AI41" s="84">
        <f t="shared" si="27"/>
        <v>13649.2</v>
      </c>
      <c r="AJ41" s="84">
        <f t="shared" si="27"/>
        <v>8951.2000000000007</v>
      </c>
      <c r="AK41" s="84">
        <f t="shared" si="27"/>
        <v>7385.2</v>
      </c>
    </row>
    <row r="42" spans="1:37" s="11" customFormat="1" ht="12.75" customHeight="1" x14ac:dyDescent="0.2">
      <c r="A42" s="33" t="s">
        <v>54</v>
      </c>
      <c r="B42" s="84"/>
      <c r="C42" s="84"/>
      <c r="D42" s="84"/>
      <c r="E42" s="84"/>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c r="AF42" s="84"/>
      <c r="AG42" s="84"/>
      <c r="AH42" s="84"/>
      <c r="AI42" s="84"/>
      <c r="AJ42" s="84"/>
      <c r="AK42" s="84"/>
    </row>
    <row r="43" spans="1:37" s="11" customFormat="1" ht="12.75" customHeight="1" x14ac:dyDescent="0.2">
      <c r="A43" s="42">
        <v>1</v>
      </c>
      <c r="B43" s="84">
        <f t="shared" ref="B43" si="28">B26+B32+25</f>
        <v>6993.7</v>
      </c>
      <c r="C43" s="84">
        <f t="shared" ref="C43:AK43" si="29">C26+C32+25</f>
        <v>10125.700000000001</v>
      </c>
      <c r="D43" s="84">
        <f t="shared" si="29"/>
        <v>14040.7</v>
      </c>
      <c r="E43" s="84">
        <f t="shared" si="29"/>
        <v>22653.7</v>
      </c>
      <c r="F43" s="84">
        <f t="shared" si="29"/>
        <v>25002.7</v>
      </c>
      <c r="G43" s="84">
        <f t="shared" si="29"/>
        <v>29700.7</v>
      </c>
      <c r="H43" s="84">
        <f t="shared" si="29"/>
        <v>29700.7</v>
      </c>
      <c r="I43" s="84">
        <f t="shared" si="29"/>
        <v>29700.7</v>
      </c>
      <c r="J43" s="84">
        <f t="shared" si="29"/>
        <v>22653.7</v>
      </c>
      <c r="K43" s="84">
        <f t="shared" si="29"/>
        <v>14040.7</v>
      </c>
      <c r="L43" s="84">
        <f t="shared" si="29"/>
        <v>14040.7</v>
      </c>
      <c r="M43" s="84">
        <f t="shared" si="29"/>
        <v>14040.7</v>
      </c>
      <c r="N43" s="84">
        <f t="shared" si="29"/>
        <v>14040.7</v>
      </c>
      <c r="O43" s="84">
        <f t="shared" si="29"/>
        <v>15606.7</v>
      </c>
      <c r="P43" s="84">
        <f t="shared" si="29"/>
        <v>17955.7</v>
      </c>
      <c r="Q43" s="84">
        <f t="shared" si="29"/>
        <v>15606.7</v>
      </c>
      <c r="R43" s="84">
        <f t="shared" si="29"/>
        <v>17955.7</v>
      </c>
      <c r="S43" s="84">
        <f t="shared" si="29"/>
        <v>17955.7</v>
      </c>
      <c r="T43" s="84">
        <f t="shared" si="29"/>
        <v>15606.7</v>
      </c>
      <c r="U43" s="84">
        <f t="shared" si="29"/>
        <v>15606.7</v>
      </c>
      <c r="V43" s="84">
        <f t="shared" si="29"/>
        <v>15606.7</v>
      </c>
      <c r="W43" s="84">
        <f t="shared" si="29"/>
        <v>17955.7</v>
      </c>
      <c r="X43" s="84">
        <f t="shared" si="29"/>
        <v>15606.7</v>
      </c>
      <c r="Y43" s="84">
        <f t="shared" si="29"/>
        <v>25002.7</v>
      </c>
      <c r="Z43" s="84">
        <f t="shared" si="29"/>
        <v>26255.5</v>
      </c>
      <c r="AA43" s="84">
        <f t="shared" si="29"/>
        <v>26255.5</v>
      </c>
      <c r="AB43" s="84">
        <f t="shared" si="29"/>
        <v>26255.5</v>
      </c>
      <c r="AC43" s="84">
        <f t="shared" si="29"/>
        <v>15606.7</v>
      </c>
      <c r="AD43" s="84">
        <f t="shared" si="29"/>
        <v>15606.7</v>
      </c>
      <c r="AE43" s="84">
        <f t="shared" si="29"/>
        <v>14040.7</v>
      </c>
      <c r="AF43" s="84">
        <f t="shared" si="29"/>
        <v>15606.7</v>
      </c>
      <c r="AG43" s="84">
        <f t="shared" si="29"/>
        <v>14040.7</v>
      </c>
      <c r="AH43" s="84">
        <f t="shared" si="29"/>
        <v>14040.7</v>
      </c>
      <c r="AI43" s="84">
        <f t="shared" si="29"/>
        <v>14040.7</v>
      </c>
      <c r="AJ43" s="84">
        <f t="shared" si="29"/>
        <v>9342.7000000000007</v>
      </c>
      <c r="AK43" s="84">
        <f t="shared" si="29"/>
        <v>7776.7</v>
      </c>
    </row>
    <row r="44" spans="1:37" s="11" customFormat="1" ht="12.75" customHeight="1" x14ac:dyDescent="0.2">
      <c r="A44" s="42">
        <v>2</v>
      </c>
      <c r="B44" s="84">
        <f t="shared" ref="B44" si="30">B27+B33+25</f>
        <v>8011.6</v>
      </c>
      <c r="C44" s="84">
        <f t="shared" ref="C44:AK44" si="31">C27+C33+25</f>
        <v>11143.6</v>
      </c>
      <c r="D44" s="84">
        <f t="shared" si="31"/>
        <v>15058.6</v>
      </c>
      <c r="E44" s="84">
        <f t="shared" si="31"/>
        <v>23828.2</v>
      </c>
      <c r="F44" s="84">
        <f t="shared" si="31"/>
        <v>26177.200000000001</v>
      </c>
      <c r="G44" s="84">
        <f t="shared" si="31"/>
        <v>30875.200000000001</v>
      </c>
      <c r="H44" s="84">
        <f t="shared" si="31"/>
        <v>30875.200000000001</v>
      </c>
      <c r="I44" s="84">
        <f t="shared" si="31"/>
        <v>30875.200000000001</v>
      </c>
      <c r="J44" s="84">
        <f t="shared" si="31"/>
        <v>23828.2</v>
      </c>
      <c r="K44" s="84">
        <f t="shared" si="31"/>
        <v>15215.2</v>
      </c>
      <c r="L44" s="84">
        <f t="shared" si="31"/>
        <v>15215.2</v>
      </c>
      <c r="M44" s="84">
        <f t="shared" si="31"/>
        <v>15215.2</v>
      </c>
      <c r="N44" s="84">
        <f t="shared" si="31"/>
        <v>15215.2</v>
      </c>
      <c r="O44" s="84">
        <f t="shared" si="31"/>
        <v>16781.2</v>
      </c>
      <c r="P44" s="84">
        <f t="shared" si="31"/>
        <v>19130.2</v>
      </c>
      <c r="Q44" s="84">
        <f t="shared" si="31"/>
        <v>16781.2</v>
      </c>
      <c r="R44" s="84">
        <f t="shared" si="31"/>
        <v>19130.2</v>
      </c>
      <c r="S44" s="84">
        <f t="shared" si="31"/>
        <v>19130.2</v>
      </c>
      <c r="T44" s="84">
        <f t="shared" si="31"/>
        <v>16781.2</v>
      </c>
      <c r="U44" s="84">
        <f t="shared" si="31"/>
        <v>16781.2</v>
      </c>
      <c r="V44" s="84">
        <f t="shared" si="31"/>
        <v>16781.2</v>
      </c>
      <c r="W44" s="84">
        <f t="shared" si="31"/>
        <v>19130.2</v>
      </c>
      <c r="X44" s="84">
        <f t="shared" si="31"/>
        <v>16781.2</v>
      </c>
      <c r="Y44" s="84">
        <f t="shared" si="31"/>
        <v>26177.200000000001</v>
      </c>
      <c r="Z44" s="84">
        <f t="shared" si="31"/>
        <v>27430</v>
      </c>
      <c r="AA44" s="84">
        <f t="shared" si="31"/>
        <v>27430</v>
      </c>
      <c r="AB44" s="84">
        <f t="shared" si="31"/>
        <v>27430</v>
      </c>
      <c r="AC44" s="84">
        <f t="shared" si="31"/>
        <v>16781.2</v>
      </c>
      <c r="AD44" s="84">
        <f t="shared" si="31"/>
        <v>16781.2</v>
      </c>
      <c r="AE44" s="84">
        <f t="shared" si="31"/>
        <v>15215.2</v>
      </c>
      <c r="AF44" s="84">
        <f t="shared" si="31"/>
        <v>16781.2</v>
      </c>
      <c r="AG44" s="84">
        <f t="shared" si="31"/>
        <v>15215.2</v>
      </c>
      <c r="AH44" s="84">
        <f t="shared" si="31"/>
        <v>15215.2</v>
      </c>
      <c r="AI44" s="84">
        <f t="shared" si="31"/>
        <v>15215.2</v>
      </c>
      <c r="AJ44" s="84">
        <f t="shared" si="31"/>
        <v>10517.2</v>
      </c>
      <c r="AK44" s="84">
        <f t="shared" si="31"/>
        <v>8951.2000000000007</v>
      </c>
    </row>
    <row r="45" spans="1:37" s="11" customFormat="1" ht="12.75" customHeight="1" x14ac:dyDescent="0.2">
      <c r="A45" s="33" t="s">
        <v>151</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row>
    <row r="46" spans="1:37" s="11" customFormat="1" ht="12.75" customHeight="1" x14ac:dyDescent="0.2">
      <c r="A46" s="42">
        <v>1</v>
      </c>
      <c r="B46" s="84">
        <f t="shared" ref="B46" si="32">B29+B32+25</f>
        <v>7776.7</v>
      </c>
      <c r="C46" s="84">
        <f t="shared" ref="C46:AK46" si="33">C29+C32+25</f>
        <v>10908.7</v>
      </c>
      <c r="D46" s="84">
        <f t="shared" si="33"/>
        <v>14823.7</v>
      </c>
      <c r="E46" s="84">
        <f t="shared" si="33"/>
        <v>24219.7</v>
      </c>
      <c r="F46" s="84">
        <f t="shared" si="33"/>
        <v>26568.7</v>
      </c>
      <c r="G46" s="84">
        <f t="shared" si="33"/>
        <v>31266.7</v>
      </c>
      <c r="H46" s="84">
        <f t="shared" si="33"/>
        <v>31266.7</v>
      </c>
      <c r="I46" s="84">
        <f t="shared" si="33"/>
        <v>31266.7</v>
      </c>
      <c r="J46" s="84">
        <f t="shared" si="33"/>
        <v>24219.7</v>
      </c>
      <c r="K46" s="84">
        <f t="shared" si="33"/>
        <v>15606.7</v>
      </c>
      <c r="L46" s="84">
        <f t="shared" si="33"/>
        <v>14823.7</v>
      </c>
      <c r="M46" s="84">
        <f t="shared" si="33"/>
        <v>14823.7</v>
      </c>
      <c r="N46" s="84">
        <f t="shared" si="33"/>
        <v>14823.7</v>
      </c>
      <c r="O46" s="84">
        <f t="shared" si="33"/>
        <v>16389.7</v>
      </c>
      <c r="P46" s="84">
        <f t="shared" si="33"/>
        <v>18738.7</v>
      </c>
      <c r="Q46" s="84">
        <f t="shared" si="33"/>
        <v>16389.7</v>
      </c>
      <c r="R46" s="84">
        <f t="shared" si="33"/>
        <v>18738.7</v>
      </c>
      <c r="S46" s="84">
        <f t="shared" si="33"/>
        <v>18738.7</v>
      </c>
      <c r="T46" s="84">
        <f t="shared" si="33"/>
        <v>16389.7</v>
      </c>
      <c r="U46" s="84">
        <f t="shared" si="33"/>
        <v>16389.7</v>
      </c>
      <c r="V46" s="84">
        <f t="shared" si="33"/>
        <v>16389.7</v>
      </c>
      <c r="W46" s="84">
        <f t="shared" si="33"/>
        <v>18738.7</v>
      </c>
      <c r="X46" s="84">
        <f t="shared" si="33"/>
        <v>16389.7</v>
      </c>
      <c r="Y46" s="84">
        <f t="shared" si="33"/>
        <v>25785.7</v>
      </c>
      <c r="Z46" s="84">
        <f t="shared" si="33"/>
        <v>27038.5</v>
      </c>
      <c r="AA46" s="84">
        <f t="shared" si="33"/>
        <v>27038.5</v>
      </c>
      <c r="AB46" s="84">
        <f t="shared" si="33"/>
        <v>27038.5</v>
      </c>
      <c r="AC46" s="84">
        <f t="shared" si="33"/>
        <v>16389.7</v>
      </c>
      <c r="AD46" s="84">
        <f t="shared" si="33"/>
        <v>16389.7</v>
      </c>
      <c r="AE46" s="84">
        <f t="shared" si="33"/>
        <v>14823.7</v>
      </c>
      <c r="AF46" s="84">
        <f t="shared" si="33"/>
        <v>16389.7</v>
      </c>
      <c r="AG46" s="84">
        <f t="shared" si="33"/>
        <v>14823.7</v>
      </c>
      <c r="AH46" s="84">
        <f t="shared" si="33"/>
        <v>14823.7</v>
      </c>
      <c r="AI46" s="84">
        <f t="shared" si="33"/>
        <v>14823.7</v>
      </c>
      <c r="AJ46" s="84">
        <f t="shared" si="33"/>
        <v>10125.700000000001</v>
      </c>
      <c r="AK46" s="84">
        <f t="shared" si="33"/>
        <v>8559.7000000000007</v>
      </c>
    </row>
    <row r="47" spans="1:37" s="11" customFormat="1" ht="12.75" customHeight="1" x14ac:dyDescent="0.2">
      <c r="A47" s="42">
        <v>2</v>
      </c>
      <c r="B47" s="84">
        <f t="shared" ref="B47" si="34">B30+B33+25</f>
        <v>8794.6</v>
      </c>
      <c r="C47" s="84">
        <f t="shared" ref="C47:AK47" si="35">C30+C33+25</f>
        <v>11926.6</v>
      </c>
      <c r="D47" s="84">
        <f t="shared" si="35"/>
        <v>15841.6</v>
      </c>
      <c r="E47" s="84">
        <f t="shared" si="35"/>
        <v>25394.2</v>
      </c>
      <c r="F47" s="84">
        <f t="shared" si="35"/>
        <v>27743.200000000001</v>
      </c>
      <c r="G47" s="84">
        <f t="shared" si="35"/>
        <v>32441.200000000001</v>
      </c>
      <c r="H47" s="84">
        <f t="shared" si="35"/>
        <v>32441.200000000001</v>
      </c>
      <c r="I47" s="84">
        <f t="shared" si="35"/>
        <v>32441.200000000001</v>
      </c>
      <c r="J47" s="84">
        <f t="shared" si="35"/>
        <v>25394.2</v>
      </c>
      <c r="K47" s="84">
        <f t="shared" si="35"/>
        <v>16781.2</v>
      </c>
      <c r="L47" s="84">
        <f t="shared" si="35"/>
        <v>15998.2</v>
      </c>
      <c r="M47" s="84">
        <f t="shared" si="35"/>
        <v>15998.2</v>
      </c>
      <c r="N47" s="84">
        <f t="shared" si="35"/>
        <v>15998.2</v>
      </c>
      <c r="O47" s="84">
        <f t="shared" si="35"/>
        <v>17564.2</v>
      </c>
      <c r="P47" s="84">
        <f t="shared" si="35"/>
        <v>19913.2</v>
      </c>
      <c r="Q47" s="84">
        <f t="shared" si="35"/>
        <v>17564.2</v>
      </c>
      <c r="R47" s="84">
        <f t="shared" si="35"/>
        <v>19913.2</v>
      </c>
      <c r="S47" s="84">
        <f t="shared" si="35"/>
        <v>19913.2</v>
      </c>
      <c r="T47" s="84">
        <f t="shared" si="35"/>
        <v>17564.2</v>
      </c>
      <c r="U47" s="84">
        <f t="shared" si="35"/>
        <v>17564.2</v>
      </c>
      <c r="V47" s="84">
        <f t="shared" si="35"/>
        <v>17564.2</v>
      </c>
      <c r="W47" s="84">
        <f t="shared" si="35"/>
        <v>19913.2</v>
      </c>
      <c r="X47" s="84">
        <f t="shared" si="35"/>
        <v>17564.2</v>
      </c>
      <c r="Y47" s="84">
        <f t="shared" si="35"/>
        <v>26960.2</v>
      </c>
      <c r="Z47" s="84">
        <f t="shared" si="35"/>
        <v>28213</v>
      </c>
      <c r="AA47" s="84">
        <f t="shared" si="35"/>
        <v>28213</v>
      </c>
      <c r="AB47" s="84">
        <f t="shared" si="35"/>
        <v>28213</v>
      </c>
      <c r="AC47" s="84">
        <f t="shared" si="35"/>
        <v>17564.2</v>
      </c>
      <c r="AD47" s="84">
        <f t="shared" si="35"/>
        <v>17564.2</v>
      </c>
      <c r="AE47" s="84">
        <f t="shared" si="35"/>
        <v>15998.2</v>
      </c>
      <c r="AF47" s="84">
        <f t="shared" si="35"/>
        <v>17564.2</v>
      </c>
      <c r="AG47" s="84">
        <f t="shared" si="35"/>
        <v>15998.2</v>
      </c>
      <c r="AH47" s="84">
        <f t="shared" si="35"/>
        <v>15998.2</v>
      </c>
      <c r="AI47" s="84">
        <f t="shared" si="35"/>
        <v>15998.2</v>
      </c>
      <c r="AJ47" s="84">
        <f t="shared" si="35"/>
        <v>11300.2</v>
      </c>
      <c r="AK47" s="84">
        <f t="shared" si="35"/>
        <v>9734.2000000000007</v>
      </c>
    </row>
    <row r="48" spans="1:37" s="11" customFormat="1" ht="12.75" customHeight="1" x14ac:dyDescent="0.2">
      <c r="A48" s="123"/>
    </row>
    <row r="49" spans="1:2" x14ac:dyDescent="0.2">
      <c r="A49" s="223" t="s">
        <v>157</v>
      </c>
    </row>
    <row r="50" spans="1:2" x14ac:dyDescent="0.2">
      <c r="A50" s="223"/>
    </row>
    <row r="51" spans="1:2" ht="13.5" thickBot="1" x14ac:dyDescent="0.25">
      <c r="A51" s="123"/>
    </row>
    <row r="52" spans="1:2" s="11" customFormat="1" ht="178.5" customHeight="1" thickBot="1" x14ac:dyDescent="0.25">
      <c r="A52" s="219" t="s">
        <v>299</v>
      </c>
      <c r="B52" s="218"/>
    </row>
    <row r="53" spans="1:2" s="11" customFormat="1" ht="12.75" customHeight="1" x14ac:dyDescent="0.2"/>
    <row r="54" spans="1:2" x14ac:dyDescent="0.2">
      <c r="A54" s="156" t="s">
        <v>80</v>
      </c>
    </row>
    <row r="55" spans="1:2" ht="25.5" customHeight="1" x14ac:dyDescent="0.2">
      <c r="A55" s="150" t="s">
        <v>295</v>
      </c>
    </row>
    <row r="56" spans="1:2" ht="49.5" customHeight="1" x14ac:dyDescent="0.2">
      <c r="A56" s="150" t="s">
        <v>296</v>
      </c>
    </row>
    <row r="57" spans="1:2" ht="12.75" customHeight="1" x14ac:dyDescent="0.2">
      <c r="A57"/>
    </row>
    <row r="58" spans="1:2" x14ac:dyDescent="0.2">
      <c r="A58" s="137" t="s">
        <v>58</v>
      </c>
    </row>
    <row r="59" spans="1:2" s="155" customFormat="1" ht="35.25" customHeight="1" x14ac:dyDescent="0.2">
      <c r="A59" s="138" t="s">
        <v>163</v>
      </c>
    </row>
    <row r="60" spans="1:2" s="155" customFormat="1" ht="35.25" customHeight="1" x14ac:dyDescent="0.2">
      <c r="A60" s="150" t="s">
        <v>188</v>
      </c>
    </row>
    <row r="61" spans="1:2" s="155" customFormat="1" ht="35.25" customHeight="1" x14ac:dyDescent="0.2">
      <c r="A61" s="138" t="s">
        <v>164</v>
      </c>
    </row>
    <row r="62" spans="1:2" s="155" customFormat="1" ht="13.5" customHeight="1" x14ac:dyDescent="0.2">
      <c r="A62" s="138" t="s">
        <v>165</v>
      </c>
    </row>
    <row r="63" spans="1:2" s="155" customFormat="1" ht="35.25" customHeight="1" x14ac:dyDescent="0.2">
      <c r="A63" s="138" t="s">
        <v>162</v>
      </c>
    </row>
    <row r="64" spans="1:2" ht="24" x14ac:dyDescent="0.2">
      <c r="A64" s="145" t="s">
        <v>173</v>
      </c>
    </row>
    <row r="65" spans="1:1" s="155" customFormat="1" ht="26.25" customHeight="1" x14ac:dyDescent="0.2">
      <c r="A65" s="157" t="s">
        <v>90</v>
      </c>
    </row>
    <row r="66" spans="1:1" s="155" customFormat="1" ht="12" customHeight="1" x14ac:dyDescent="0.2">
      <c r="A66" s="157"/>
    </row>
    <row r="67" spans="1:1" s="155" customFormat="1" ht="198.75" customHeight="1" x14ac:dyDescent="0.2">
      <c r="A67" s="186" t="s">
        <v>208</v>
      </c>
    </row>
    <row r="68" spans="1:1" x14ac:dyDescent="0.2">
      <c r="A68" s="146"/>
    </row>
    <row r="69" spans="1:1" ht="24" x14ac:dyDescent="0.2">
      <c r="A69" s="156" t="s">
        <v>92</v>
      </c>
    </row>
    <row r="70" spans="1:1" ht="40.5" hidden="1" customHeight="1" x14ac:dyDescent="0.2">
      <c r="A70" s="220" t="s">
        <v>222</v>
      </c>
    </row>
    <row r="71" spans="1:1" s="11" customFormat="1" ht="24" customHeight="1" x14ac:dyDescent="0.2">
      <c r="A71" s="144" t="s">
        <v>297</v>
      </c>
    </row>
    <row r="72" spans="1:1" x14ac:dyDescent="0.2">
      <c r="A72" s="13"/>
    </row>
    <row r="73" spans="1:1" x14ac:dyDescent="0.2">
      <c r="A73" s="139" t="s">
        <v>65</v>
      </c>
    </row>
    <row r="74" spans="1:1" ht="98.25" customHeight="1" x14ac:dyDescent="0.2">
      <c r="A74" s="152" t="s">
        <v>298</v>
      </c>
    </row>
    <row r="75" spans="1:1" x14ac:dyDescent="0.2">
      <c r="A75" s="133"/>
    </row>
    <row r="76" spans="1:1" x14ac:dyDescent="0.2">
      <c r="A76" s="143"/>
    </row>
    <row r="77" spans="1:1" x14ac:dyDescent="0.2">
      <c r="A77" s="143"/>
    </row>
    <row r="78" spans="1:1" x14ac:dyDescent="0.2">
      <c r="A78" s="143"/>
    </row>
    <row r="79" spans="1:1" x14ac:dyDescent="0.2">
      <c r="A79" s="143"/>
    </row>
    <row r="80" spans="1:1" x14ac:dyDescent="0.2">
      <c r="A80" s="143"/>
    </row>
    <row r="81" spans="1:1" x14ac:dyDescent="0.2">
      <c r="A81" s="143"/>
    </row>
    <row r="82" spans="1:1" x14ac:dyDescent="0.2">
      <c r="A82" s="143"/>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sheetData>
  <mergeCells count="1">
    <mergeCell ref="A49:A50"/>
  </mergeCells>
  <pageMargins left="0.7" right="0.7" top="0.75" bottom="0.75" header="0.3" footer="0.3"/>
  <pageSetup paperSize="9" orientation="portrait" horizontalDpi="4294967295" verticalDpi="4294967295"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52"/>
  <sheetViews>
    <sheetView workbookViewId="0">
      <pane xSplit="1" topLeftCell="B1" activePane="topRight" state="frozen"/>
      <selection activeCell="A10" sqref="A10"/>
      <selection pane="topRight" activeCell="A19" sqref="A19"/>
    </sheetView>
  </sheetViews>
  <sheetFormatPr defaultColWidth="10.140625" defaultRowHeight="12.75" x14ac:dyDescent="0.2"/>
  <cols>
    <col min="1" max="1" width="45.28515625" style="5" customWidth="1"/>
    <col min="4" max="12" width="0" hidden="1" customWidth="1"/>
    <col min="27" max="33" width="0" hidden="1" customWidth="1"/>
  </cols>
  <sheetData>
    <row r="1" spans="1:37" ht="24" x14ac:dyDescent="0.2">
      <c r="A1" s="47" t="s">
        <v>50</v>
      </c>
    </row>
    <row r="2" spans="1:37" ht="13.5" hidden="1" customHeight="1" thickBot="1" x14ac:dyDescent="0.25">
      <c r="A2"/>
    </row>
    <row r="3" spans="1:37" hidden="1" x14ac:dyDescent="0.2">
      <c r="A3" s="164" t="s">
        <v>170</v>
      </c>
    </row>
    <row r="4" spans="1:37" ht="21.75" hidden="1" customHeight="1" x14ac:dyDescent="0.2">
      <c r="A4" s="161" t="s">
        <v>52</v>
      </c>
      <c r="B4" s="148">
        <f>'BAR BB| Open rates'!P3</f>
        <v>45639</v>
      </c>
      <c r="C4" s="148">
        <f>'BAR BB| Open rates'!Q3</f>
        <v>45646</v>
      </c>
      <c r="D4" s="217">
        <f>'BAR BB| Open rates'!R3</f>
        <v>45653</v>
      </c>
      <c r="E4" s="217">
        <f>'BAR BB| Open rates'!S3</f>
        <v>45655</v>
      </c>
      <c r="F4" s="217">
        <f>'BAR BB| Open rates'!T3</f>
        <v>45656</v>
      </c>
      <c r="G4" s="217">
        <f>'BAR BB| Open rates'!U3</f>
        <v>45658</v>
      </c>
      <c r="H4" s="217">
        <f>'BAR BB| Open rates'!V3</f>
        <v>45660</v>
      </c>
      <c r="I4" s="217">
        <f>'BAR BB| Open rates'!W3</f>
        <v>45663</v>
      </c>
      <c r="J4" s="217">
        <f>'BAR BB| Open rates'!X3</f>
        <v>45664</v>
      </c>
      <c r="K4" s="217">
        <f>'BAR BB| Open rates'!Y3</f>
        <v>45665</v>
      </c>
      <c r="L4" s="217">
        <f>'BAR BB| Open rates'!Z3</f>
        <v>45666</v>
      </c>
      <c r="M4" s="148">
        <f>'BAR BB| Open rates'!AA3</f>
        <v>45670</v>
      </c>
      <c r="N4" s="148">
        <f>'BAR BB| Open rates'!AB3</f>
        <v>45674</v>
      </c>
      <c r="O4" s="148">
        <f>'BAR BB| Open rates'!AC3</f>
        <v>45676</v>
      </c>
      <c r="P4" s="148">
        <f>'BAR BB| Open rates'!AD3</f>
        <v>45681</v>
      </c>
      <c r="Q4" s="148">
        <f>'BAR BB| Open rates'!AE3</f>
        <v>45683</v>
      </c>
      <c r="R4" s="148">
        <f>'BAR BB| Open rates'!AF3</f>
        <v>45688</v>
      </c>
      <c r="S4" s="148">
        <f>'BAR BB| Open rates'!AG3</f>
        <v>45689</v>
      </c>
      <c r="T4" s="148">
        <f>'BAR BB| Open rates'!AH3</f>
        <v>45690</v>
      </c>
      <c r="U4" s="148">
        <f>'BAR BB| Open rates'!AI3</f>
        <v>45691</v>
      </c>
      <c r="V4" s="148">
        <f>'BAR BB| Open rates'!AJ3</f>
        <v>45692</v>
      </c>
      <c r="W4" s="148">
        <f>'BAR BB| Open rates'!AK3</f>
        <v>45695</v>
      </c>
      <c r="X4" s="148">
        <f>'BAR BB| Open rates'!AL3</f>
        <v>45697</v>
      </c>
      <c r="Y4" s="148">
        <f>'BAR BB| Open rates'!AM3</f>
        <v>45702</v>
      </c>
      <c r="Z4" s="148">
        <f>'BAR BB| Open rates'!AN3</f>
        <v>45708</v>
      </c>
      <c r="AA4" s="217">
        <f>'BAR BB| Open rates'!AO3</f>
        <v>45709</v>
      </c>
      <c r="AB4" s="217">
        <f>'BAR BB| Open rates'!AP3</f>
        <v>45712</v>
      </c>
      <c r="AC4" s="217">
        <f>'BAR BB| Open rates'!AQ3</f>
        <v>45714</v>
      </c>
      <c r="AD4" s="217">
        <f>'BAR BB| Open rates'!AR3</f>
        <v>45717</v>
      </c>
      <c r="AE4" s="217">
        <f>'BAR BB| Open rates'!AS3</f>
        <v>45718</v>
      </c>
      <c r="AF4" s="217">
        <f>'BAR BB| Open rates'!AT3</f>
        <v>45723</v>
      </c>
      <c r="AG4" s="217">
        <f>'BAR BB| Open rates'!AU3</f>
        <v>45725</v>
      </c>
      <c r="AH4" s="148">
        <f>'BAR BB| Open rates'!AV3</f>
        <v>45727</v>
      </c>
      <c r="AI4" s="148">
        <f>'BAR BB| Open rates'!AW3</f>
        <v>45730</v>
      </c>
      <c r="AJ4" s="148">
        <f>'BAR BB| Open rates'!AX3</f>
        <v>45732</v>
      </c>
      <c r="AK4" s="148">
        <f>'BAR BB| Open rates'!AY3</f>
        <v>45746</v>
      </c>
    </row>
    <row r="5" spans="1:37" ht="21.75" hidden="1" customHeight="1" x14ac:dyDescent="0.2">
      <c r="A5" s="161"/>
      <c r="B5" s="148">
        <f>'BAR BB| Open rates'!P4</f>
        <v>45645</v>
      </c>
      <c r="C5" s="148">
        <f>'BAR BB| Open rates'!Q4</f>
        <v>45652</v>
      </c>
      <c r="D5" s="217">
        <f>'BAR BB| Open rates'!R4</f>
        <v>45654</v>
      </c>
      <c r="E5" s="217">
        <f>'BAR BB| Open rates'!S4</f>
        <v>45655</v>
      </c>
      <c r="F5" s="217">
        <f>'BAR BB| Open rates'!T4</f>
        <v>45657</v>
      </c>
      <c r="G5" s="217">
        <f>'BAR BB| Open rates'!U4</f>
        <v>45659</v>
      </c>
      <c r="H5" s="217">
        <f>'BAR BB| Open rates'!V4</f>
        <v>45662</v>
      </c>
      <c r="I5" s="217">
        <f>'BAR BB| Open rates'!W4</f>
        <v>45663</v>
      </c>
      <c r="J5" s="217">
        <f>'BAR BB| Open rates'!X4</f>
        <v>45664</v>
      </c>
      <c r="K5" s="217">
        <f>'BAR BB| Open rates'!Y4</f>
        <v>45665</v>
      </c>
      <c r="L5" s="217">
        <f>'BAR BB| Open rates'!Z4</f>
        <v>45669</v>
      </c>
      <c r="M5" s="148">
        <f>'BAR BB| Open rates'!AA4</f>
        <v>45673</v>
      </c>
      <c r="N5" s="148">
        <f>'BAR BB| Open rates'!AB4</f>
        <v>45675</v>
      </c>
      <c r="O5" s="148">
        <f>'BAR BB| Open rates'!AC4</f>
        <v>45680</v>
      </c>
      <c r="P5" s="148">
        <f>'BAR BB| Open rates'!AD4</f>
        <v>45682</v>
      </c>
      <c r="Q5" s="148">
        <f>'BAR BB| Open rates'!AE4</f>
        <v>45687</v>
      </c>
      <c r="R5" s="148">
        <f>'BAR BB| Open rates'!AF4</f>
        <v>45688</v>
      </c>
      <c r="S5" s="148">
        <f>'BAR BB| Open rates'!AG4</f>
        <v>45689</v>
      </c>
      <c r="T5" s="148">
        <f>'BAR BB| Open rates'!AH4</f>
        <v>45690</v>
      </c>
      <c r="U5" s="148">
        <f>'BAR BB| Open rates'!AI4</f>
        <v>45691</v>
      </c>
      <c r="V5" s="148">
        <f>'BAR BB| Open rates'!AJ4</f>
        <v>45694</v>
      </c>
      <c r="W5" s="148">
        <f>'BAR BB| Open rates'!AK4</f>
        <v>45696</v>
      </c>
      <c r="X5" s="148">
        <f>'BAR BB| Open rates'!AL4</f>
        <v>45701</v>
      </c>
      <c r="Y5" s="148">
        <f>'BAR BB| Open rates'!AM4</f>
        <v>45707</v>
      </c>
      <c r="Z5" s="148">
        <f>'BAR BB| Open rates'!AN4</f>
        <v>45708</v>
      </c>
      <c r="AA5" s="217">
        <f>'BAR BB| Open rates'!AO4</f>
        <v>45711</v>
      </c>
      <c r="AB5" s="217">
        <f>'BAR BB| Open rates'!AP4</f>
        <v>45713</v>
      </c>
      <c r="AC5" s="217">
        <f>'BAR BB| Open rates'!AQ4</f>
        <v>45716</v>
      </c>
      <c r="AD5" s="217">
        <f>'BAR BB| Open rates'!AR4</f>
        <v>45717</v>
      </c>
      <c r="AE5" s="217">
        <f>'BAR BB| Open rates'!AS4</f>
        <v>45722</v>
      </c>
      <c r="AF5" s="217">
        <f>'BAR BB| Open rates'!AT4</f>
        <v>45724</v>
      </c>
      <c r="AG5" s="217">
        <f>'BAR BB| Open rates'!AU4</f>
        <v>45726</v>
      </c>
      <c r="AH5" s="148">
        <f>'BAR BB| Open rates'!AV4</f>
        <v>45729</v>
      </c>
      <c r="AI5" s="148">
        <f>'BAR BB| Open rates'!AW4</f>
        <v>45731</v>
      </c>
      <c r="AJ5" s="148">
        <f>'BAR BB| Open rates'!AX4</f>
        <v>45745</v>
      </c>
      <c r="AK5" s="148">
        <f>'BAR BB| Open rates'!AY4</f>
        <v>45747</v>
      </c>
    </row>
    <row r="6" spans="1:37" s="11" customFormat="1" ht="12.75" hidden="1" customHeight="1" x14ac:dyDescent="0.2">
      <c r="A6" s="162" t="s">
        <v>53</v>
      </c>
      <c r="B6" s="159"/>
      <c r="C6" s="159"/>
      <c r="D6" s="159"/>
      <c r="E6" s="159"/>
      <c r="F6" s="159"/>
      <c r="G6" s="159"/>
      <c r="H6" s="159"/>
      <c r="I6" s="159"/>
      <c r="J6" s="159"/>
      <c r="K6" s="159"/>
      <c r="L6" s="159"/>
      <c r="M6" s="159"/>
      <c r="N6" s="159"/>
      <c r="O6" s="159"/>
      <c r="P6" s="159"/>
      <c r="Q6" s="159"/>
      <c r="R6" s="159"/>
      <c r="S6" s="159"/>
      <c r="T6" s="159"/>
      <c r="U6" s="159"/>
      <c r="V6" s="159"/>
      <c r="W6" s="159"/>
      <c r="X6" s="159"/>
      <c r="Y6" s="159"/>
      <c r="Z6" s="159"/>
      <c r="AA6" s="159"/>
      <c r="AB6" s="159"/>
      <c r="AC6" s="159"/>
      <c r="AD6" s="159"/>
      <c r="AE6" s="159"/>
      <c r="AF6" s="159"/>
      <c r="AG6" s="159"/>
      <c r="AH6" s="159"/>
      <c r="AI6" s="159"/>
      <c r="AJ6" s="159"/>
      <c r="AK6" s="159"/>
    </row>
    <row r="7" spans="1:37" s="11" customFormat="1" ht="12.75" hidden="1" customHeight="1" x14ac:dyDescent="0.2">
      <c r="A7" s="163">
        <v>1</v>
      </c>
      <c r="B7" s="160">
        <f>'BAR BB| Open rates'!P6</f>
        <v>6900</v>
      </c>
      <c r="C7" s="160">
        <f>'BAR BB| Open rates'!Q6</f>
        <v>10900</v>
      </c>
      <c r="D7" s="160">
        <f>'BAR BB| Open rates'!R6</f>
        <v>15900</v>
      </c>
      <c r="E7" s="160">
        <f>'BAR BB| Open rates'!S6</f>
        <v>26900</v>
      </c>
      <c r="F7" s="160">
        <f>'BAR BB| Open rates'!T6</f>
        <v>29900</v>
      </c>
      <c r="G7" s="160">
        <f>'BAR BB| Open rates'!U6</f>
        <v>35900</v>
      </c>
      <c r="H7" s="160">
        <f>'BAR BB| Open rates'!V6</f>
        <v>35900</v>
      </c>
      <c r="I7" s="160">
        <f>'BAR BB| Open rates'!W6</f>
        <v>35900</v>
      </c>
      <c r="J7" s="160">
        <f>'BAR BB| Open rates'!X6</f>
        <v>26900</v>
      </c>
      <c r="K7" s="160">
        <f>'BAR BB| Open rates'!Y6</f>
        <v>15900</v>
      </c>
      <c r="L7" s="160">
        <f>'BAR BB| Open rates'!Z6</f>
        <v>15900</v>
      </c>
      <c r="M7" s="160">
        <f>'BAR BB| Open rates'!AA6</f>
        <v>15900</v>
      </c>
      <c r="N7" s="160">
        <f>'BAR BB| Open rates'!AB6</f>
        <v>15900</v>
      </c>
      <c r="O7" s="160">
        <f>'BAR BB| Open rates'!AC6</f>
        <v>17900</v>
      </c>
      <c r="P7" s="160">
        <f>'BAR BB| Open rates'!AD6</f>
        <v>20900</v>
      </c>
      <c r="Q7" s="160">
        <f>'BAR BB| Open rates'!AE6</f>
        <v>17900</v>
      </c>
      <c r="R7" s="160">
        <f>'BAR BB| Open rates'!AF6</f>
        <v>20900</v>
      </c>
      <c r="S7" s="160">
        <f>'BAR BB| Open rates'!AG6</f>
        <v>20900</v>
      </c>
      <c r="T7" s="160">
        <f>'BAR BB| Open rates'!AH6</f>
        <v>17900</v>
      </c>
      <c r="U7" s="160">
        <f>'BAR BB| Open rates'!AI6</f>
        <v>17900</v>
      </c>
      <c r="V7" s="160">
        <f>'BAR BB| Open rates'!AJ6</f>
        <v>17900</v>
      </c>
      <c r="W7" s="160">
        <f>'BAR BB| Open rates'!AK6</f>
        <v>20900</v>
      </c>
      <c r="X7" s="160">
        <f>'BAR BB| Open rates'!AL6</f>
        <v>17900</v>
      </c>
      <c r="Y7" s="160">
        <f>'BAR BB| Open rates'!AM6</f>
        <v>29900</v>
      </c>
      <c r="Z7" s="160">
        <f>'BAR BB| Open rates'!AN6</f>
        <v>31500</v>
      </c>
      <c r="AA7" s="160">
        <f>'BAR BB| Open rates'!AO6</f>
        <v>31500</v>
      </c>
      <c r="AB7" s="160">
        <f>'BAR BB| Open rates'!AP6</f>
        <v>31500</v>
      </c>
      <c r="AC7" s="160">
        <f>'BAR BB| Open rates'!AQ6</f>
        <v>17900</v>
      </c>
      <c r="AD7" s="160">
        <f>'BAR BB| Open rates'!AR6</f>
        <v>17900</v>
      </c>
      <c r="AE7" s="160">
        <f>'BAR BB| Open rates'!AS6</f>
        <v>15900</v>
      </c>
      <c r="AF7" s="160">
        <f>'BAR BB| Open rates'!AT6</f>
        <v>17900</v>
      </c>
      <c r="AG7" s="160">
        <f>'BAR BB| Open rates'!AU6</f>
        <v>15900</v>
      </c>
      <c r="AH7" s="160">
        <f>'BAR BB| Open rates'!AV6</f>
        <v>15900</v>
      </c>
      <c r="AI7" s="160">
        <f>'BAR BB| Open rates'!AW6</f>
        <v>15900</v>
      </c>
      <c r="AJ7" s="160">
        <f>'BAR BB| Open rates'!AX6</f>
        <v>9900</v>
      </c>
      <c r="AK7" s="160">
        <f>'BAR BB| Open rates'!AY6</f>
        <v>7900</v>
      </c>
    </row>
    <row r="8" spans="1:37" s="11" customFormat="1" ht="12.75" hidden="1" customHeight="1" x14ac:dyDescent="0.2">
      <c r="A8" s="163">
        <v>2</v>
      </c>
      <c r="B8" s="160">
        <f>'BAR BB| Open rates'!P7</f>
        <v>8200</v>
      </c>
      <c r="C8" s="160">
        <f>'BAR BB| Open rates'!Q7</f>
        <v>12200</v>
      </c>
      <c r="D8" s="160">
        <f>'BAR BB| Open rates'!R7</f>
        <v>17200</v>
      </c>
      <c r="E8" s="160">
        <f>'BAR BB| Open rates'!S7</f>
        <v>28400</v>
      </c>
      <c r="F8" s="160">
        <f>'BAR BB| Open rates'!T7</f>
        <v>31400</v>
      </c>
      <c r="G8" s="160">
        <f>'BAR BB| Open rates'!U7</f>
        <v>37400</v>
      </c>
      <c r="H8" s="160">
        <f>'BAR BB| Open rates'!V7</f>
        <v>37400</v>
      </c>
      <c r="I8" s="160">
        <f>'BAR BB| Open rates'!W7</f>
        <v>37400</v>
      </c>
      <c r="J8" s="160">
        <f>'BAR BB| Open rates'!X7</f>
        <v>28400</v>
      </c>
      <c r="K8" s="160">
        <f>'BAR BB| Open rates'!Y7</f>
        <v>17400</v>
      </c>
      <c r="L8" s="160">
        <f>'BAR BB| Open rates'!Z7</f>
        <v>17400</v>
      </c>
      <c r="M8" s="160">
        <f>'BAR BB| Open rates'!AA7</f>
        <v>17400</v>
      </c>
      <c r="N8" s="160">
        <f>'BAR BB| Open rates'!AB7</f>
        <v>17400</v>
      </c>
      <c r="O8" s="160">
        <f>'BAR BB| Open rates'!AC7</f>
        <v>19400</v>
      </c>
      <c r="P8" s="160">
        <f>'BAR BB| Open rates'!AD7</f>
        <v>22400</v>
      </c>
      <c r="Q8" s="160">
        <f>'BAR BB| Open rates'!AE7</f>
        <v>19400</v>
      </c>
      <c r="R8" s="160">
        <f>'BAR BB| Open rates'!AF7</f>
        <v>22400</v>
      </c>
      <c r="S8" s="160">
        <f>'BAR BB| Open rates'!AG7</f>
        <v>22400</v>
      </c>
      <c r="T8" s="160">
        <f>'BAR BB| Open rates'!AH7</f>
        <v>19400</v>
      </c>
      <c r="U8" s="160">
        <f>'BAR BB| Open rates'!AI7</f>
        <v>19400</v>
      </c>
      <c r="V8" s="160">
        <f>'BAR BB| Open rates'!AJ7</f>
        <v>19400</v>
      </c>
      <c r="W8" s="160">
        <f>'BAR BB| Open rates'!AK7</f>
        <v>22400</v>
      </c>
      <c r="X8" s="160">
        <f>'BAR BB| Open rates'!AL7</f>
        <v>19400</v>
      </c>
      <c r="Y8" s="160">
        <f>'BAR BB| Open rates'!AM7</f>
        <v>31400</v>
      </c>
      <c r="Z8" s="160">
        <f>'BAR BB| Open rates'!AN7</f>
        <v>33000</v>
      </c>
      <c r="AA8" s="160">
        <f>'BAR BB| Open rates'!AO7</f>
        <v>33000</v>
      </c>
      <c r="AB8" s="160">
        <f>'BAR BB| Open rates'!AP7</f>
        <v>33000</v>
      </c>
      <c r="AC8" s="160">
        <f>'BAR BB| Open rates'!AQ7</f>
        <v>19400</v>
      </c>
      <c r="AD8" s="160">
        <f>'BAR BB| Open rates'!AR7</f>
        <v>19400</v>
      </c>
      <c r="AE8" s="160">
        <f>'BAR BB| Open rates'!AS7</f>
        <v>17400</v>
      </c>
      <c r="AF8" s="160">
        <f>'BAR BB| Open rates'!AT7</f>
        <v>19400</v>
      </c>
      <c r="AG8" s="160">
        <f>'BAR BB| Open rates'!AU7</f>
        <v>17400</v>
      </c>
      <c r="AH8" s="160">
        <f>'BAR BB| Open rates'!AV7</f>
        <v>17400</v>
      </c>
      <c r="AI8" s="160">
        <f>'BAR BB| Open rates'!AW7</f>
        <v>17400</v>
      </c>
      <c r="AJ8" s="160">
        <f>'BAR BB| Open rates'!AX7</f>
        <v>11400</v>
      </c>
      <c r="AK8" s="160">
        <f>'BAR BB| Open rates'!AY7</f>
        <v>9400</v>
      </c>
    </row>
    <row r="9" spans="1:37" s="11" customFormat="1" ht="12.75" hidden="1" customHeight="1" x14ac:dyDescent="0.2">
      <c r="A9" s="162" t="s">
        <v>54</v>
      </c>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row>
    <row r="10" spans="1:37" s="11" customFormat="1" ht="12.75" hidden="1" customHeight="1" x14ac:dyDescent="0.2">
      <c r="A10" s="163">
        <v>1</v>
      </c>
      <c r="B10" s="160">
        <f>'BAR BB| Open rates'!P9</f>
        <v>8900</v>
      </c>
      <c r="C10" s="160">
        <f>'BAR BB| Open rates'!Q9</f>
        <v>12900</v>
      </c>
      <c r="D10" s="160">
        <f>'BAR BB| Open rates'!R9</f>
        <v>17900</v>
      </c>
      <c r="E10" s="160">
        <f>'BAR BB| Open rates'!S9</f>
        <v>28900</v>
      </c>
      <c r="F10" s="160">
        <f>'BAR BB| Open rates'!T9</f>
        <v>31900</v>
      </c>
      <c r="G10" s="160">
        <f>'BAR BB| Open rates'!U9</f>
        <v>37900</v>
      </c>
      <c r="H10" s="160">
        <f>'BAR BB| Open rates'!V9</f>
        <v>37900</v>
      </c>
      <c r="I10" s="160">
        <f>'BAR BB| Open rates'!W9</f>
        <v>37900</v>
      </c>
      <c r="J10" s="160">
        <f>'BAR BB| Open rates'!X9</f>
        <v>28900</v>
      </c>
      <c r="K10" s="160">
        <f>'BAR BB| Open rates'!Y9</f>
        <v>17900</v>
      </c>
      <c r="L10" s="160">
        <f>'BAR BB| Open rates'!Z9</f>
        <v>17900</v>
      </c>
      <c r="M10" s="160">
        <f>'BAR BB| Open rates'!AA9</f>
        <v>17900</v>
      </c>
      <c r="N10" s="160">
        <f>'BAR BB| Open rates'!AB9</f>
        <v>17900</v>
      </c>
      <c r="O10" s="160">
        <f>'BAR BB| Open rates'!AC9</f>
        <v>19900</v>
      </c>
      <c r="P10" s="160">
        <f>'BAR BB| Open rates'!AD9</f>
        <v>22900</v>
      </c>
      <c r="Q10" s="160">
        <f>'BAR BB| Open rates'!AE9</f>
        <v>19900</v>
      </c>
      <c r="R10" s="160">
        <f>'BAR BB| Open rates'!AF9</f>
        <v>22900</v>
      </c>
      <c r="S10" s="160">
        <f>'BAR BB| Open rates'!AG9</f>
        <v>22900</v>
      </c>
      <c r="T10" s="160">
        <f>'BAR BB| Open rates'!AH9</f>
        <v>19900</v>
      </c>
      <c r="U10" s="160">
        <f>'BAR BB| Open rates'!AI9</f>
        <v>19900</v>
      </c>
      <c r="V10" s="160">
        <f>'BAR BB| Open rates'!AJ9</f>
        <v>19900</v>
      </c>
      <c r="W10" s="160">
        <f>'BAR BB| Open rates'!AK9</f>
        <v>22900</v>
      </c>
      <c r="X10" s="160">
        <f>'BAR BB| Open rates'!AL9</f>
        <v>19900</v>
      </c>
      <c r="Y10" s="160">
        <f>'BAR BB| Open rates'!AM9</f>
        <v>31900</v>
      </c>
      <c r="Z10" s="160">
        <f>'BAR BB| Open rates'!AN9</f>
        <v>33500</v>
      </c>
      <c r="AA10" s="160">
        <f>'BAR BB| Open rates'!AO9</f>
        <v>33500</v>
      </c>
      <c r="AB10" s="160">
        <f>'BAR BB| Open rates'!AP9</f>
        <v>33500</v>
      </c>
      <c r="AC10" s="160">
        <f>'BAR BB| Open rates'!AQ9</f>
        <v>19900</v>
      </c>
      <c r="AD10" s="160">
        <f>'BAR BB| Open rates'!AR9</f>
        <v>19900</v>
      </c>
      <c r="AE10" s="160">
        <f>'BAR BB| Open rates'!AS9</f>
        <v>17900</v>
      </c>
      <c r="AF10" s="160">
        <f>'BAR BB| Open rates'!AT9</f>
        <v>19900</v>
      </c>
      <c r="AG10" s="160">
        <f>'BAR BB| Open rates'!AU9</f>
        <v>17900</v>
      </c>
      <c r="AH10" s="160">
        <f>'BAR BB| Open rates'!AV9</f>
        <v>17900</v>
      </c>
      <c r="AI10" s="160">
        <f>'BAR BB| Open rates'!AW9</f>
        <v>17900</v>
      </c>
      <c r="AJ10" s="160">
        <f>'BAR BB| Open rates'!AX9</f>
        <v>11900</v>
      </c>
      <c r="AK10" s="160">
        <f>'BAR BB| Open rates'!AY9</f>
        <v>9900</v>
      </c>
    </row>
    <row r="11" spans="1:37" s="11" customFormat="1" ht="12.75" hidden="1" customHeight="1" x14ac:dyDescent="0.2">
      <c r="A11" s="163">
        <v>2</v>
      </c>
      <c r="B11" s="160">
        <f>'BAR BB| Open rates'!P10</f>
        <v>10200</v>
      </c>
      <c r="C11" s="160">
        <f>'BAR BB| Open rates'!Q10</f>
        <v>14200</v>
      </c>
      <c r="D11" s="160">
        <f>'BAR BB| Open rates'!R10</f>
        <v>19200</v>
      </c>
      <c r="E11" s="160">
        <f>'BAR BB| Open rates'!S10</f>
        <v>30400</v>
      </c>
      <c r="F11" s="160">
        <f>'BAR BB| Open rates'!T10</f>
        <v>33400</v>
      </c>
      <c r="G11" s="160">
        <f>'BAR BB| Open rates'!U10</f>
        <v>39400</v>
      </c>
      <c r="H11" s="160">
        <f>'BAR BB| Open rates'!V10</f>
        <v>39400</v>
      </c>
      <c r="I11" s="160">
        <f>'BAR BB| Open rates'!W10</f>
        <v>39400</v>
      </c>
      <c r="J11" s="160">
        <f>'BAR BB| Open rates'!X10</f>
        <v>30400</v>
      </c>
      <c r="K11" s="160">
        <f>'BAR BB| Open rates'!Y10</f>
        <v>19400</v>
      </c>
      <c r="L11" s="160">
        <f>'BAR BB| Open rates'!Z10</f>
        <v>19400</v>
      </c>
      <c r="M11" s="160">
        <f>'BAR BB| Open rates'!AA10</f>
        <v>19400</v>
      </c>
      <c r="N11" s="160">
        <f>'BAR BB| Open rates'!AB10</f>
        <v>19400</v>
      </c>
      <c r="O11" s="160">
        <f>'BAR BB| Open rates'!AC10</f>
        <v>21400</v>
      </c>
      <c r="P11" s="160">
        <f>'BAR BB| Open rates'!AD10</f>
        <v>24400</v>
      </c>
      <c r="Q11" s="160">
        <f>'BAR BB| Open rates'!AE10</f>
        <v>21400</v>
      </c>
      <c r="R11" s="160">
        <f>'BAR BB| Open rates'!AF10</f>
        <v>24400</v>
      </c>
      <c r="S11" s="160">
        <f>'BAR BB| Open rates'!AG10</f>
        <v>24400</v>
      </c>
      <c r="T11" s="160">
        <f>'BAR BB| Open rates'!AH10</f>
        <v>21400</v>
      </c>
      <c r="U11" s="160">
        <f>'BAR BB| Open rates'!AI10</f>
        <v>21400</v>
      </c>
      <c r="V11" s="160">
        <f>'BAR BB| Open rates'!AJ10</f>
        <v>21400</v>
      </c>
      <c r="W11" s="160">
        <f>'BAR BB| Open rates'!AK10</f>
        <v>24400</v>
      </c>
      <c r="X11" s="160">
        <f>'BAR BB| Open rates'!AL10</f>
        <v>21400</v>
      </c>
      <c r="Y11" s="160">
        <f>'BAR BB| Open rates'!AM10</f>
        <v>33400</v>
      </c>
      <c r="Z11" s="160">
        <f>'BAR BB| Open rates'!AN10</f>
        <v>35000</v>
      </c>
      <c r="AA11" s="160">
        <f>'BAR BB| Open rates'!AO10</f>
        <v>35000</v>
      </c>
      <c r="AB11" s="160">
        <f>'BAR BB| Open rates'!AP10</f>
        <v>35000</v>
      </c>
      <c r="AC11" s="160">
        <f>'BAR BB| Open rates'!AQ10</f>
        <v>21400</v>
      </c>
      <c r="AD11" s="160">
        <f>'BAR BB| Open rates'!AR10</f>
        <v>21400</v>
      </c>
      <c r="AE11" s="160">
        <f>'BAR BB| Open rates'!AS10</f>
        <v>19400</v>
      </c>
      <c r="AF11" s="160">
        <f>'BAR BB| Open rates'!AT10</f>
        <v>21400</v>
      </c>
      <c r="AG11" s="160">
        <f>'BAR BB| Open rates'!AU10</f>
        <v>19400</v>
      </c>
      <c r="AH11" s="160">
        <f>'BAR BB| Open rates'!AV10</f>
        <v>19400</v>
      </c>
      <c r="AI11" s="160">
        <f>'BAR BB| Open rates'!AW10</f>
        <v>19400</v>
      </c>
      <c r="AJ11" s="160">
        <f>'BAR BB| Open rates'!AX10</f>
        <v>13400</v>
      </c>
      <c r="AK11" s="160">
        <f>'BAR BB| Open rates'!AY10</f>
        <v>11400</v>
      </c>
    </row>
    <row r="12" spans="1:37" s="11" customFormat="1" ht="12.75" hidden="1" customHeight="1" x14ac:dyDescent="0.2">
      <c r="A12" s="162" t="s">
        <v>151</v>
      </c>
      <c r="B12" s="160"/>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row>
    <row r="13" spans="1:37" s="11" customFormat="1" ht="12.75" hidden="1" customHeight="1" x14ac:dyDescent="0.2">
      <c r="A13" s="163">
        <v>1</v>
      </c>
      <c r="B13" s="160">
        <f>'BAR BB| Open rates'!P12</f>
        <v>9900</v>
      </c>
      <c r="C13" s="160">
        <f>'BAR BB| Open rates'!Q12</f>
        <v>13900</v>
      </c>
      <c r="D13" s="160">
        <f>'BAR BB| Open rates'!R12</f>
        <v>18900</v>
      </c>
      <c r="E13" s="160">
        <f>'BAR BB| Open rates'!S12</f>
        <v>30900</v>
      </c>
      <c r="F13" s="160">
        <f>'BAR BB| Open rates'!T12</f>
        <v>33900</v>
      </c>
      <c r="G13" s="160">
        <f>'BAR BB| Open rates'!U12</f>
        <v>39900</v>
      </c>
      <c r="H13" s="160">
        <f>'BAR BB| Open rates'!V12</f>
        <v>39900</v>
      </c>
      <c r="I13" s="160">
        <f>'BAR BB| Open rates'!W12</f>
        <v>39900</v>
      </c>
      <c r="J13" s="160">
        <f>'BAR BB| Open rates'!X12</f>
        <v>30900</v>
      </c>
      <c r="K13" s="160">
        <f>'BAR BB| Open rates'!Y12</f>
        <v>19900</v>
      </c>
      <c r="L13" s="160">
        <f>'BAR BB| Open rates'!Z12</f>
        <v>18900</v>
      </c>
      <c r="M13" s="160">
        <f>'BAR BB| Open rates'!AA12</f>
        <v>18900</v>
      </c>
      <c r="N13" s="160">
        <f>'BAR BB| Open rates'!AB12</f>
        <v>18900</v>
      </c>
      <c r="O13" s="160">
        <f>'BAR BB| Open rates'!AC12</f>
        <v>20900</v>
      </c>
      <c r="P13" s="160">
        <f>'BAR BB| Open rates'!AD12</f>
        <v>23900</v>
      </c>
      <c r="Q13" s="160">
        <f>'BAR BB| Open rates'!AE12</f>
        <v>20900</v>
      </c>
      <c r="R13" s="160">
        <f>'BAR BB| Open rates'!AF12</f>
        <v>23900</v>
      </c>
      <c r="S13" s="160">
        <f>'BAR BB| Open rates'!AG12</f>
        <v>23900</v>
      </c>
      <c r="T13" s="160">
        <f>'BAR BB| Open rates'!AH12</f>
        <v>20900</v>
      </c>
      <c r="U13" s="160">
        <f>'BAR BB| Open rates'!AI12</f>
        <v>20900</v>
      </c>
      <c r="V13" s="160">
        <f>'BAR BB| Open rates'!AJ12</f>
        <v>20900</v>
      </c>
      <c r="W13" s="160">
        <f>'BAR BB| Open rates'!AK12</f>
        <v>23900</v>
      </c>
      <c r="X13" s="160">
        <f>'BAR BB| Open rates'!AL12</f>
        <v>20900</v>
      </c>
      <c r="Y13" s="160">
        <f>'BAR BB| Open rates'!AM12</f>
        <v>32900</v>
      </c>
      <c r="Z13" s="160">
        <f>'BAR BB| Open rates'!AN12</f>
        <v>34500</v>
      </c>
      <c r="AA13" s="160">
        <f>'BAR BB| Open rates'!AO12</f>
        <v>34500</v>
      </c>
      <c r="AB13" s="160">
        <f>'BAR BB| Open rates'!AP12</f>
        <v>34500</v>
      </c>
      <c r="AC13" s="160">
        <f>'BAR BB| Open rates'!AQ12</f>
        <v>20900</v>
      </c>
      <c r="AD13" s="160">
        <f>'BAR BB| Open rates'!AR12</f>
        <v>20900</v>
      </c>
      <c r="AE13" s="160">
        <f>'BAR BB| Open rates'!AS12</f>
        <v>18900</v>
      </c>
      <c r="AF13" s="160">
        <f>'BAR BB| Open rates'!AT12</f>
        <v>20900</v>
      </c>
      <c r="AG13" s="160">
        <f>'BAR BB| Open rates'!AU12</f>
        <v>18900</v>
      </c>
      <c r="AH13" s="160">
        <f>'BAR BB| Open rates'!AV12</f>
        <v>18900</v>
      </c>
      <c r="AI13" s="160">
        <f>'BAR BB| Open rates'!AW12</f>
        <v>18900</v>
      </c>
      <c r="AJ13" s="160">
        <f>'BAR BB| Open rates'!AX12</f>
        <v>12900</v>
      </c>
      <c r="AK13" s="160">
        <f>'BAR BB| Open rates'!AY12</f>
        <v>10900</v>
      </c>
    </row>
    <row r="14" spans="1:37" s="11" customFormat="1" ht="12.75" hidden="1" customHeight="1" thickBot="1" x14ac:dyDescent="0.25">
      <c r="A14" s="163">
        <v>2</v>
      </c>
      <c r="B14" s="160">
        <f>'BAR BB| Open rates'!P13</f>
        <v>11200</v>
      </c>
      <c r="C14" s="160">
        <f>'BAR BB| Open rates'!Q13</f>
        <v>15200</v>
      </c>
      <c r="D14" s="160">
        <f>'BAR BB| Open rates'!R13</f>
        <v>20200</v>
      </c>
      <c r="E14" s="160">
        <f>'BAR BB| Open rates'!S13</f>
        <v>32400</v>
      </c>
      <c r="F14" s="160">
        <f>'BAR BB| Open rates'!T13</f>
        <v>35400</v>
      </c>
      <c r="G14" s="160">
        <f>'BAR BB| Open rates'!U13</f>
        <v>41400</v>
      </c>
      <c r="H14" s="160">
        <f>'BAR BB| Open rates'!V13</f>
        <v>41400</v>
      </c>
      <c r="I14" s="160">
        <f>'BAR BB| Open rates'!W13</f>
        <v>41400</v>
      </c>
      <c r="J14" s="160">
        <f>'BAR BB| Open rates'!X13</f>
        <v>32400</v>
      </c>
      <c r="K14" s="160">
        <f>'BAR BB| Open rates'!Y13</f>
        <v>21400</v>
      </c>
      <c r="L14" s="160">
        <f>'BAR BB| Open rates'!Z13</f>
        <v>20400</v>
      </c>
      <c r="M14" s="160">
        <f>'BAR BB| Open rates'!AA13</f>
        <v>20400</v>
      </c>
      <c r="N14" s="160">
        <f>'BAR BB| Open rates'!AB13</f>
        <v>20400</v>
      </c>
      <c r="O14" s="160">
        <f>'BAR BB| Open rates'!AC13</f>
        <v>22400</v>
      </c>
      <c r="P14" s="160">
        <f>'BAR BB| Open rates'!AD13</f>
        <v>25400</v>
      </c>
      <c r="Q14" s="160">
        <f>'BAR BB| Open rates'!AE13</f>
        <v>22400</v>
      </c>
      <c r="R14" s="160">
        <f>'BAR BB| Open rates'!AF13</f>
        <v>25400</v>
      </c>
      <c r="S14" s="160">
        <f>'BAR BB| Open rates'!AG13</f>
        <v>25400</v>
      </c>
      <c r="T14" s="160">
        <f>'BAR BB| Open rates'!AH13</f>
        <v>22400</v>
      </c>
      <c r="U14" s="160">
        <f>'BAR BB| Open rates'!AI13</f>
        <v>22400</v>
      </c>
      <c r="V14" s="160">
        <f>'BAR BB| Open rates'!AJ13</f>
        <v>22400</v>
      </c>
      <c r="W14" s="160">
        <f>'BAR BB| Open rates'!AK13</f>
        <v>25400</v>
      </c>
      <c r="X14" s="160">
        <f>'BAR BB| Open rates'!AL13</f>
        <v>22400</v>
      </c>
      <c r="Y14" s="160">
        <f>'BAR BB| Open rates'!AM13</f>
        <v>34400</v>
      </c>
      <c r="Z14" s="160">
        <f>'BAR BB| Open rates'!AN13</f>
        <v>36000</v>
      </c>
      <c r="AA14" s="160">
        <f>'BAR BB| Open rates'!AO13</f>
        <v>36000</v>
      </c>
      <c r="AB14" s="160">
        <f>'BAR BB| Open rates'!AP13</f>
        <v>36000</v>
      </c>
      <c r="AC14" s="160">
        <f>'BAR BB| Open rates'!AQ13</f>
        <v>22400</v>
      </c>
      <c r="AD14" s="160">
        <f>'BAR BB| Open rates'!AR13</f>
        <v>22400</v>
      </c>
      <c r="AE14" s="160">
        <f>'BAR BB| Open rates'!AS13</f>
        <v>20400</v>
      </c>
      <c r="AF14" s="160">
        <f>'BAR BB| Open rates'!AT13</f>
        <v>22400</v>
      </c>
      <c r="AG14" s="160">
        <f>'BAR BB| Open rates'!AU13</f>
        <v>20400</v>
      </c>
      <c r="AH14" s="160">
        <f>'BAR BB| Open rates'!AV13</f>
        <v>20400</v>
      </c>
      <c r="AI14" s="160">
        <f>'BAR BB| Open rates'!AW13</f>
        <v>20400</v>
      </c>
      <c r="AJ14" s="160">
        <f>'BAR BB| Open rates'!AX13</f>
        <v>14400</v>
      </c>
      <c r="AK14" s="160">
        <f>'BAR BB| Open rates'!AY13</f>
        <v>12400</v>
      </c>
    </row>
    <row r="15" spans="1:37" s="11" customFormat="1" ht="12.75" hidden="1" customHeight="1" x14ac:dyDescent="0.2">
      <c r="A15" s="167"/>
      <c r="B15" s="187"/>
      <c r="C15" s="187"/>
      <c r="D15" s="187"/>
      <c r="E15" s="187"/>
      <c r="F15" s="187"/>
      <c r="G15" s="187"/>
      <c r="H15" s="187"/>
      <c r="I15" s="187"/>
      <c r="J15" s="187"/>
      <c r="K15" s="187"/>
      <c r="L15" s="187"/>
      <c r="M15" s="187"/>
      <c r="N15" s="187"/>
      <c r="O15" s="187"/>
      <c r="P15" s="187"/>
      <c r="Q15" s="187"/>
      <c r="R15" s="187"/>
      <c r="S15" s="187"/>
      <c r="T15" s="187"/>
      <c r="U15" s="187"/>
      <c r="V15" s="187"/>
      <c r="W15" s="187"/>
      <c r="X15" s="187"/>
      <c r="Y15" s="187"/>
      <c r="Z15" s="187"/>
      <c r="AA15" s="187"/>
      <c r="AB15" s="187"/>
      <c r="AC15" s="187"/>
      <c r="AD15" s="187"/>
      <c r="AE15" s="187"/>
      <c r="AF15" s="187"/>
      <c r="AG15" s="187"/>
      <c r="AH15" s="187"/>
      <c r="AI15" s="187"/>
      <c r="AJ15" s="187"/>
      <c r="AK15" s="187"/>
    </row>
    <row r="16" spans="1:37" s="11" customFormat="1" ht="12.75" hidden="1" customHeight="1" x14ac:dyDescent="0.2">
      <c r="A16" s="163"/>
      <c r="B16" s="184"/>
      <c r="C16" s="184"/>
      <c r="D16" s="184"/>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row>
    <row r="17" spans="1:37" s="11" customFormat="1" ht="12.75" hidden="1" customHeight="1" thickBot="1" x14ac:dyDescent="0.25">
      <c r="A17" s="166"/>
      <c r="B17" s="184"/>
      <c r="C17" s="184"/>
      <c r="D17" s="184"/>
      <c r="E17" s="184"/>
      <c r="F17" s="184"/>
      <c r="G17" s="184"/>
      <c r="H17" s="184"/>
      <c r="I17" s="184"/>
      <c r="J17" s="184"/>
      <c r="K17" s="184"/>
      <c r="L17" s="184"/>
      <c r="M17" s="184"/>
      <c r="N17" s="184"/>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row>
    <row r="18" spans="1:37" s="11" customFormat="1" ht="24" customHeight="1" x14ac:dyDescent="0.2">
      <c r="A18" s="135" t="s">
        <v>166</v>
      </c>
    </row>
    <row r="19" spans="1:37" s="11" customFormat="1" ht="12.75" customHeight="1" x14ac:dyDescent="0.2">
      <c r="A19" s="132" t="s">
        <v>230</v>
      </c>
    </row>
    <row r="20" spans="1:37" ht="21.75" customHeight="1" x14ac:dyDescent="0.2">
      <c r="A20" s="161" t="s">
        <v>52</v>
      </c>
      <c r="B20" s="148">
        <f t="shared" ref="B20" si="0">B4</f>
        <v>45639</v>
      </c>
      <c r="C20" s="148">
        <f t="shared" ref="C20:AK20" si="1">C4</f>
        <v>45646</v>
      </c>
      <c r="D20" s="217">
        <f t="shared" si="1"/>
        <v>45653</v>
      </c>
      <c r="E20" s="217">
        <f t="shared" si="1"/>
        <v>45655</v>
      </c>
      <c r="F20" s="217">
        <f t="shared" si="1"/>
        <v>45656</v>
      </c>
      <c r="G20" s="217">
        <f t="shared" si="1"/>
        <v>45658</v>
      </c>
      <c r="H20" s="217">
        <f t="shared" si="1"/>
        <v>45660</v>
      </c>
      <c r="I20" s="217">
        <f t="shared" si="1"/>
        <v>45663</v>
      </c>
      <c r="J20" s="217">
        <f t="shared" si="1"/>
        <v>45664</v>
      </c>
      <c r="K20" s="217">
        <f t="shared" si="1"/>
        <v>45665</v>
      </c>
      <c r="L20" s="217">
        <f t="shared" si="1"/>
        <v>45666</v>
      </c>
      <c r="M20" s="148">
        <f t="shared" si="1"/>
        <v>45670</v>
      </c>
      <c r="N20" s="148">
        <f t="shared" si="1"/>
        <v>45674</v>
      </c>
      <c r="O20" s="148">
        <f t="shared" si="1"/>
        <v>45676</v>
      </c>
      <c r="P20" s="148">
        <f t="shared" si="1"/>
        <v>45681</v>
      </c>
      <c r="Q20" s="148">
        <f t="shared" si="1"/>
        <v>45683</v>
      </c>
      <c r="R20" s="148">
        <f t="shared" si="1"/>
        <v>45688</v>
      </c>
      <c r="S20" s="148">
        <f t="shared" si="1"/>
        <v>45689</v>
      </c>
      <c r="T20" s="148">
        <f t="shared" si="1"/>
        <v>45690</v>
      </c>
      <c r="U20" s="148">
        <f t="shared" si="1"/>
        <v>45691</v>
      </c>
      <c r="V20" s="148">
        <f t="shared" si="1"/>
        <v>45692</v>
      </c>
      <c r="W20" s="148">
        <f t="shared" si="1"/>
        <v>45695</v>
      </c>
      <c r="X20" s="148">
        <f t="shared" si="1"/>
        <v>45697</v>
      </c>
      <c r="Y20" s="148">
        <f t="shared" si="1"/>
        <v>45702</v>
      </c>
      <c r="Z20" s="148">
        <f t="shared" si="1"/>
        <v>45708</v>
      </c>
      <c r="AA20" s="217">
        <f t="shared" si="1"/>
        <v>45709</v>
      </c>
      <c r="AB20" s="217">
        <f t="shared" si="1"/>
        <v>45712</v>
      </c>
      <c r="AC20" s="217">
        <f t="shared" si="1"/>
        <v>45714</v>
      </c>
      <c r="AD20" s="217">
        <f t="shared" si="1"/>
        <v>45717</v>
      </c>
      <c r="AE20" s="217">
        <f t="shared" si="1"/>
        <v>45718</v>
      </c>
      <c r="AF20" s="217">
        <f t="shared" si="1"/>
        <v>45723</v>
      </c>
      <c r="AG20" s="217">
        <f t="shared" si="1"/>
        <v>45725</v>
      </c>
      <c r="AH20" s="148">
        <f t="shared" si="1"/>
        <v>45727</v>
      </c>
      <c r="AI20" s="148">
        <f t="shared" si="1"/>
        <v>45730</v>
      </c>
      <c r="AJ20" s="148">
        <f t="shared" si="1"/>
        <v>45732</v>
      </c>
      <c r="AK20" s="148">
        <f t="shared" si="1"/>
        <v>45746</v>
      </c>
    </row>
    <row r="21" spans="1:37" ht="21.75" customHeight="1" x14ac:dyDescent="0.2">
      <c r="A21" s="161"/>
      <c r="B21" s="148">
        <f t="shared" ref="B21" si="2">B5</f>
        <v>45645</v>
      </c>
      <c r="C21" s="148">
        <f t="shared" ref="C21:AK21" si="3">C5</f>
        <v>45652</v>
      </c>
      <c r="D21" s="217">
        <f t="shared" si="3"/>
        <v>45654</v>
      </c>
      <c r="E21" s="217">
        <f t="shared" si="3"/>
        <v>45655</v>
      </c>
      <c r="F21" s="217">
        <f t="shared" si="3"/>
        <v>45657</v>
      </c>
      <c r="G21" s="217">
        <f t="shared" si="3"/>
        <v>45659</v>
      </c>
      <c r="H21" s="217">
        <f t="shared" si="3"/>
        <v>45662</v>
      </c>
      <c r="I21" s="217">
        <f t="shared" si="3"/>
        <v>45663</v>
      </c>
      <c r="J21" s="217">
        <f t="shared" si="3"/>
        <v>45664</v>
      </c>
      <c r="K21" s="217">
        <f t="shared" si="3"/>
        <v>45665</v>
      </c>
      <c r="L21" s="217">
        <f t="shared" si="3"/>
        <v>45669</v>
      </c>
      <c r="M21" s="148">
        <f t="shared" si="3"/>
        <v>45673</v>
      </c>
      <c r="N21" s="148">
        <f t="shared" si="3"/>
        <v>45675</v>
      </c>
      <c r="O21" s="148">
        <f t="shared" si="3"/>
        <v>45680</v>
      </c>
      <c r="P21" s="148">
        <f t="shared" si="3"/>
        <v>45682</v>
      </c>
      <c r="Q21" s="148">
        <f t="shared" si="3"/>
        <v>45687</v>
      </c>
      <c r="R21" s="148">
        <f t="shared" si="3"/>
        <v>45688</v>
      </c>
      <c r="S21" s="148">
        <f t="shared" si="3"/>
        <v>45689</v>
      </c>
      <c r="T21" s="148">
        <f t="shared" si="3"/>
        <v>45690</v>
      </c>
      <c r="U21" s="148">
        <f t="shared" si="3"/>
        <v>45691</v>
      </c>
      <c r="V21" s="148">
        <f t="shared" si="3"/>
        <v>45694</v>
      </c>
      <c r="W21" s="148">
        <f t="shared" si="3"/>
        <v>45696</v>
      </c>
      <c r="X21" s="148">
        <f t="shared" si="3"/>
        <v>45701</v>
      </c>
      <c r="Y21" s="148">
        <f t="shared" si="3"/>
        <v>45707</v>
      </c>
      <c r="Z21" s="148">
        <f t="shared" si="3"/>
        <v>45708</v>
      </c>
      <c r="AA21" s="217">
        <f t="shared" si="3"/>
        <v>45711</v>
      </c>
      <c r="AB21" s="217">
        <f t="shared" si="3"/>
        <v>45713</v>
      </c>
      <c r="AC21" s="217">
        <f t="shared" si="3"/>
        <v>45716</v>
      </c>
      <c r="AD21" s="217">
        <f t="shared" si="3"/>
        <v>45717</v>
      </c>
      <c r="AE21" s="217">
        <f t="shared" si="3"/>
        <v>45722</v>
      </c>
      <c r="AF21" s="217">
        <f t="shared" si="3"/>
        <v>45724</v>
      </c>
      <c r="AG21" s="217">
        <f t="shared" si="3"/>
        <v>45726</v>
      </c>
      <c r="AH21" s="148">
        <f t="shared" si="3"/>
        <v>45729</v>
      </c>
      <c r="AI21" s="148">
        <f t="shared" si="3"/>
        <v>45731</v>
      </c>
      <c r="AJ21" s="148">
        <f t="shared" si="3"/>
        <v>45745</v>
      </c>
      <c r="AK21" s="148">
        <f t="shared" si="3"/>
        <v>45747</v>
      </c>
    </row>
    <row r="22" spans="1:37" s="11" customFormat="1" ht="12.75" customHeight="1" x14ac:dyDescent="0.2">
      <c r="A22" s="33" t="s">
        <v>53</v>
      </c>
      <c r="B22" s="136"/>
      <c r="C22" s="136"/>
      <c r="D22" s="136"/>
      <c r="E22" s="136"/>
      <c r="F22" s="136"/>
      <c r="G22" s="136"/>
      <c r="H22" s="136"/>
      <c r="I22" s="136"/>
      <c r="J22" s="136"/>
      <c r="K22" s="136"/>
      <c r="L22" s="136"/>
      <c r="M22" s="136"/>
      <c r="N22" s="136"/>
      <c r="O22" s="136"/>
      <c r="P22" s="136"/>
      <c r="Q22" s="136"/>
      <c r="R22" s="136"/>
      <c r="S22" s="136"/>
      <c r="T22" s="136"/>
      <c r="U22" s="136"/>
      <c r="V22" s="136"/>
      <c r="W22" s="136"/>
      <c r="X22" s="136"/>
      <c r="Y22" s="136"/>
      <c r="Z22" s="136"/>
      <c r="AA22" s="136"/>
      <c r="AB22" s="136"/>
      <c r="AC22" s="136"/>
      <c r="AD22" s="136"/>
      <c r="AE22" s="136"/>
      <c r="AF22" s="136"/>
      <c r="AG22" s="136"/>
      <c r="AH22" s="136"/>
      <c r="AI22" s="136"/>
      <c r="AJ22" s="136"/>
      <c r="AK22" s="136"/>
    </row>
    <row r="23" spans="1:37" s="11" customFormat="1" ht="12.75" customHeight="1" x14ac:dyDescent="0.2">
      <c r="A23" s="42">
        <v>1</v>
      </c>
      <c r="B23" s="84">
        <f t="shared" ref="B23" si="4">B7*0.9*0.87+25</f>
        <v>5427.7</v>
      </c>
      <c r="C23" s="84">
        <f t="shared" ref="C23:AK23" si="5">C7*0.9*0.87+25</f>
        <v>8559.7000000000007</v>
      </c>
      <c r="D23" s="84">
        <f t="shared" si="5"/>
        <v>12474.7</v>
      </c>
      <c r="E23" s="84">
        <f t="shared" si="5"/>
        <v>21087.7</v>
      </c>
      <c r="F23" s="84">
        <f t="shared" si="5"/>
        <v>23436.7</v>
      </c>
      <c r="G23" s="84">
        <f t="shared" si="5"/>
        <v>28134.7</v>
      </c>
      <c r="H23" s="84">
        <f t="shared" si="5"/>
        <v>28134.7</v>
      </c>
      <c r="I23" s="84">
        <f t="shared" si="5"/>
        <v>28134.7</v>
      </c>
      <c r="J23" s="84">
        <f t="shared" si="5"/>
        <v>21087.7</v>
      </c>
      <c r="K23" s="84">
        <f t="shared" si="5"/>
        <v>12474.7</v>
      </c>
      <c r="L23" s="84">
        <f t="shared" si="5"/>
        <v>12474.7</v>
      </c>
      <c r="M23" s="84">
        <f t="shared" si="5"/>
        <v>12474.7</v>
      </c>
      <c r="N23" s="84">
        <f t="shared" si="5"/>
        <v>12474.7</v>
      </c>
      <c r="O23" s="84">
        <f t="shared" si="5"/>
        <v>14040.7</v>
      </c>
      <c r="P23" s="84">
        <f t="shared" si="5"/>
        <v>16389.7</v>
      </c>
      <c r="Q23" s="84">
        <f t="shared" si="5"/>
        <v>14040.7</v>
      </c>
      <c r="R23" s="84">
        <f t="shared" si="5"/>
        <v>16389.7</v>
      </c>
      <c r="S23" s="84">
        <f t="shared" si="5"/>
        <v>16389.7</v>
      </c>
      <c r="T23" s="84">
        <f t="shared" si="5"/>
        <v>14040.7</v>
      </c>
      <c r="U23" s="84">
        <f t="shared" si="5"/>
        <v>14040.7</v>
      </c>
      <c r="V23" s="84">
        <f t="shared" si="5"/>
        <v>14040.7</v>
      </c>
      <c r="W23" s="84">
        <f t="shared" si="5"/>
        <v>16389.7</v>
      </c>
      <c r="X23" s="84">
        <f t="shared" si="5"/>
        <v>14040.7</v>
      </c>
      <c r="Y23" s="84">
        <f t="shared" si="5"/>
        <v>23436.7</v>
      </c>
      <c r="Z23" s="84">
        <f t="shared" si="5"/>
        <v>24689.5</v>
      </c>
      <c r="AA23" s="84">
        <f t="shared" si="5"/>
        <v>24689.5</v>
      </c>
      <c r="AB23" s="84">
        <f t="shared" si="5"/>
        <v>24689.5</v>
      </c>
      <c r="AC23" s="84">
        <f t="shared" si="5"/>
        <v>14040.7</v>
      </c>
      <c r="AD23" s="84">
        <f t="shared" si="5"/>
        <v>14040.7</v>
      </c>
      <c r="AE23" s="84">
        <f t="shared" si="5"/>
        <v>12474.7</v>
      </c>
      <c r="AF23" s="84">
        <f t="shared" si="5"/>
        <v>14040.7</v>
      </c>
      <c r="AG23" s="84">
        <f t="shared" si="5"/>
        <v>12474.7</v>
      </c>
      <c r="AH23" s="84">
        <f t="shared" si="5"/>
        <v>12474.7</v>
      </c>
      <c r="AI23" s="84">
        <f t="shared" si="5"/>
        <v>12474.7</v>
      </c>
      <c r="AJ23" s="84">
        <f t="shared" si="5"/>
        <v>7776.7</v>
      </c>
      <c r="AK23" s="84">
        <f t="shared" si="5"/>
        <v>6210.7</v>
      </c>
    </row>
    <row r="24" spans="1:37" s="11" customFormat="1" ht="12.75" customHeight="1" x14ac:dyDescent="0.2">
      <c r="A24" s="42">
        <v>2</v>
      </c>
      <c r="B24" s="84">
        <f t="shared" ref="B24" si="6">B8*0.9*0.87+25</f>
        <v>6445.6</v>
      </c>
      <c r="C24" s="84">
        <f t="shared" ref="C24:AK24" si="7">C8*0.9*0.87+25</f>
        <v>9577.6</v>
      </c>
      <c r="D24" s="84">
        <f t="shared" si="7"/>
        <v>13492.6</v>
      </c>
      <c r="E24" s="84">
        <f t="shared" si="7"/>
        <v>22262.2</v>
      </c>
      <c r="F24" s="84">
        <f t="shared" si="7"/>
        <v>24611.200000000001</v>
      </c>
      <c r="G24" s="84">
        <f t="shared" si="7"/>
        <v>29309.200000000001</v>
      </c>
      <c r="H24" s="84">
        <f t="shared" si="7"/>
        <v>29309.200000000001</v>
      </c>
      <c r="I24" s="84">
        <f t="shared" si="7"/>
        <v>29309.200000000001</v>
      </c>
      <c r="J24" s="84">
        <f t="shared" si="7"/>
        <v>22262.2</v>
      </c>
      <c r="K24" s="84">
        <f t="shared" si="7"/>
        <v>13649.2</v>
      </c>
      <c r="L24" s="84">
        <f t="shared" si="7"/>
        <v>13649.2</v>
      </c>
      <c r="M24" s="84">
        <f t="shared" si="7"/>
        <v>13649.2</v>
      </c>
      <c r="N24" s="84">
        <f t="shared" si="7"/>
        <v>13649.2</v>
      </c>
      <c r="O24" s="84">
        <f t="shared" si="7"/>
        <v>15215.2</v>
      </c>
      <c r="P24" s="84">
        <f t="shared" si="7"/>
        <v>17564.2</v>
      </c>
      <c r="Q24" s="84">
        <f t="shared" si="7"/>
        <v>15215.2</v>
      </c>
      <c r="R24" s="84">
        <f t="shared" si="7"/>
        <v>17564.2</v>
      </c>
      <c r="S24" s="84">
        <f t="shared" si="7"/>
        <v>17564.2</v>
      </c>
      <c r="T24" s="84">
        <f t="shared" si="7"/>
        <v>15215.2</v>
      </c>
      <c r="U24" s="84">
        <f t="shared" si="7"/>
        <v>15215.2</v>
      </c>
      <c r="V24" s="84">
        <f t="shared" si="7"/>
        <v>15215.2</v>
      </c>
      <c r="W24" s="84">
        <f t="shared" si="7"/>
        <v>17564.2</v>
      </c>
      <c r="X24" s="84">
        <f t="shared" si="7"/>
        <v>15215.2</v>
      </c>
      <c r="Y24" s="84">
        <f t="shared" si="7"/>
        <v>24611.200000000001</v>
      </c>
      <c r="Z24" s="84">
        <f t="shared" si="7"/>
        <v>25864</v>
      </c>
      <c r="AA24" s="84">
        <f t="shared" si="7"/>
        <v>25864</v>
      </c>
      <c r="AB24" s="84">
        <f t="shared" si="7"/>
        <v>25864</v>
      </c>
      <c r="AC24" s="84">
        <f t="shared" si="7"/>
        <v>15215.2</v>
      </c>
      <c r="AD24" s="84">
        <f t="shared" si="7"/>
        <v>15215.2</v>
      </c>
      <c r="AE24" s="84">
        <f t="shared" si="7"/>
        <v>13649.2</v>
      </c>
      <c r="AF24" s="84">
        <f t="shared" si="7"/>
        <v>15215.2</v>
      </c>
      <c r="AG24" s="84">
        <f t="shared" si="7"/>
        <v>13649.2</v>
      </c>
      <c r="AH24" s="84">
        <f t="shared" si="7"/>
        <v>13649.2</v>
      </c>
      <c r="AI24" s="84">
        <f t="shared" si="7"/>
        <v>13649.2</v>
      </c>
      <c r="AJ24" s="84">
        <f t="shared" si="7"/>
        <v>8951.2000000000007</v>
      </c>
      <c r="AK24" s="84">
        <f t="shared" si="7"/>
        <v>7385.2</v>
      </c>
    </row>
    <row r="25" spans="1:37" s="11" customFormat="1" ht="12.75" customHeight="1" x14ac:dyDescent="0.2">
      <c r="A25" s="33" t="s">
        <v>54</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row>
    <row r="26" spans="1:37" s="11" customFormat="1" ht="12.75" customHeight="1" x14ac:dyDescent="0.2">
      <c r="A26" s="42">
        <v>1</v>
      </c>
      <c r="B26" s="84">
        <f t="shared" ref="B26" si="8">B10*0.9*0.87+25</f>
        <v>6993.7</v>
      </c>
      <c r="C26" s="84">
        <f t="shared" ref="C26:AK26" si="9">C10*0.9*0.87+25</f>
        <v>10125.700000000001</v>
      </c>
      <c r="D26" s="84">
        <f t="shared" si="9"/>
        <v>14040.7</v>
      </c>
      <c r="E26" s="84">
        <f t="shared" si="9"/>
        <v>22653.7</v>
      </c>
      <c r="F26" s="84">
        <f t="shared" si="9"/>
        <v>25002.7</v>
      </c>
      <c r="G26" s="84">
        <f t="shared" si="9"/>
        <v>29700.7</v>
      </c>
      <c r="H26" s="84">
        <f t="shared" si="9"/>
        <v>29700.7</v>
      </c>
      <c r="I26" s="84">
        <f t="shared" si="9"/>
        <v>29700.7</v>
      </c>
      <c r="J26" s="84">
        <f t="shared" si="9"/>
        <v>22653.7</v>
      </c>
      <c r="K26" s="84">
        <f t="shared" si="9"/>
        <v>14040.7</v>
      </c>
      <c r="L26" s="84">
        <f t="shared" si="9"/>
        <v>14040.7</v>
      </c>
      <c r="M26" s="84">
        <f t="shared" si="9"/>
        <v>14040.7</v>
      </c>
      <c r="N26" s="84">
        <f t="shared" si="9"/>
        <v>14040.7</v>
      </c>
      <c r="O26" s="84">
        <f t="shared" si="9"/>
        <v>15606.7</v>
      </c>
      <c r="P26" s="84">
        <f t="shared" si="9"/>
        <v>17955.7</v>
      </c>
      <c r="Q26" s="84">
        <f t="shared" si="9"/>
        <v>15606.7</v>
      </c>
      <c r="R26" s="84">
        <f t="shared" si="9"/>
        <v>17955.7</v>
      </c>
      <c r="S26" s="84">
        <f t="shared" si="9"/>
        <v>17955.7</v>
      </c>
      <c r="T26" s="84">
        <f t="shared" si="9"/>
        <v>15606.7</v>
      </c>
      <c r="U26" s="84">
        <f t="shared" si="9"/>
        <v>15606.7</v>
      </c>
      <c r="V26" s="84">
        <f t="shared" si="9"/>
        <v>15606.7</v>
      </c>
      <c r="W26" s="84">
        <f t="shared" si="9"/>
        <v>17955.7</v>
      </c>
      <c r="X26" s="84">
        <f t="shared" si="9"/>
        <v>15606.7</v>
      </c>
      <c r="Y26" s="84">
        <f t="shared" si="9"/>
        <v>25002.7</v>
      </c>
      <c r="Z26" s="84">
        <f t="shared" si="9"/>
        <v>26255.5</v>
      </c>
      <c r="AA26" s="84">
        <f t="shared" si="9"/>
        <v>26255.5</v>
      </c>
      <c r="AB26" s="84">
        <f t="shared" si="9"/>
        <v>26255.5</v>
      </c>
      <c r="AC26" s="84">
        <f t="shared" si="9"/>
        <v>15606.7</v>
      </c>
      <c r="AD26" s="84">
        <f t="shared" si="9"/>
        <v>15606.7</v>
      </c>
      <c r="AE26" s="84">
        <f t="shared" si="9"/>
        <v>14040.7</v>
      </c>
      <c r="AF26" s="84">
        <f t="shared" si="9"/>
        <v>15606.7</v>
      </c>
      <c r="AG26" s="84">
        <f t="shared" si="9"/>
        <v>14040.7</v>
      </c>
      <c r="AH26" s="84">
        <f t="shared" si="9"/>
        <v>14040.7</v>
      </c>
      <c r="AI26" s="84">
        <f t="shared" si="9"/>
        <v>14040.7</v>
      </c>
      <c r="AJ26" s="84">
        <f t="shared" si="9"/>
        <v>9342.7000000000007</v>
      </c>
      <c r="AK26" s="84">
        <f t="shared" si="9"/>
        <v>7776.7</v>
      </c>
    </row>
    <row r="27" spans="1:37" s="11" customFormat="1" ht="12.75" customHeight="1" x14ac:dyDescent="0.2">
      <c r="A27" s="42">
        <v>2</v>
      </c>
      <c r="B27" s="84">
        <f t="shared" ref="B27" si="10">B11*0.9*0.87+25</f>
        <v>8011.6</v>
      </c>
      <c r="C27" s="84">
        <f t="shared" ref="C27:AK27" si="11">C11*0.9*0.87+25</f>
        <v>11143.6</v>
      </c>
      <c r="D27" s="84">
        <f t="shared" si="11"/>
        <v>15058.6</v>
      </c>
      <c r="E27" s="84">
        <f t="shared" si="11"/>
        <v>23828.2</v>
      </c>
      <c r="F27" s="84">
        <f t="shared" si="11"/>
        <v>26177.200000000001</v>
      </c>
      <c r="G27" s="84">
        <f t="shared" si="11"/>
        <v>30875.200000000001</v>
      </c>
      <c r="H27" s="84">
        <f t="shared" si="11"/>
        <v>30875.200000000001</v>
      </c>
      <c r="I27" s="84">
        <f t="shared" si="11"/>
        <v>30875.200000000001</v>
      </c>
      <c r="J27" s="84">
        <f t="shared" si="11"/>
        <v>23828.2</v>
      </c>
      <c r="K27" s="84">
        <f t="shared" si="11"/>
        <v>15215.2</v>
      </c>
      <c r="L27" s="84">
        <f t="shared" si="11"/>
        <v>15215.2</v>
      </c>
      <c r="M27" s="84">
        <f t="shared" si="11"/>
        <v>15215.2</v>
      </c>
      <c r="N27" s="84">
        <f t="shared" si="11"/>
        <v>15215.2</v>
      </c>
      <c r="O27" s="84">
        <f t="shared" si="11"/>
        <v>16781.2</v>
      </c>
      <c r="P27" s="84">
        <f t="shared" si="11"/>
        <v>19130.2</v>
      </c>
      <c r="Q27" s="84">
        <f t="shared" si="11"/>
        <v>16781.2</v>
      </c>
      <c r="R27" s="84">
        <f t="shared" si="11"/>
        <v>19130.2</v>
      </c>
      <c r="S27" s="84">
        <f t="shared" si="11"/>
        <v>19130.2</v>
      </c>
      <c r="T27" s="84">
        <f t="shared" si="11"/>
        <v>16781.2</v>
      </c>
      <c r="U27" s="84">
        <f t="shared" si="11"/>
        <v>16781.2</v>
      </c>
      <c r="V27" s="84">
        <f t="shared" si="11"/>
        <v>16781.2</v>
      </c>
      <c r="W27" s="84">
        <f t="shared" si="11"/>
        <v>19130.2</v>
      </c>
      <c r="X27" s="84">
        <f t="shared" si="11"/>
        <v>16781.2</v>
      </c>
      <c r="Y27" s="84">
        <f t="shared" si="11"/>
        <v>26177.200000000001</v>
      </c>
      <c r="Z27" s="84">
        <f t="shared" si="11"/>
        <v>27430</v>
      </c>
      <c r="AA27" s="84">
        <f t="shared" si="11"/>
        <v>27430</v>
      </c>
      <c r="AB27" s="84">
        <f t="shared" si="11"/>
        <v>27430</v>
      </c>
      <c r="AC27" s="84">
        <f t="shared" si="11"/>
        <v>16781.2</v>
      </c>
      <c r="AD27" s="84">
        <f t="shared" si="11"/>
        <v>16781.2</v>
      </c>
      <c r="AE27" s="84">
        <f t="shared" si="11"/>
        <v>15215.2</v>
      </c>
      <c r="AF27" s="84">
        <f t="shared" si="11"/>
        <v>16781.2</v>
      </c>
      <c r="AG27" s="84">
        <f t="shared" si="11"/>
        <v>15215.2</v>
      </c>
      <c r="AH27" s="84">
        <f t="shared" si="11"/>
        <v>15215.2</v>
      </c>
      <c r="AI27" s="84">
        <f t="shared" si="11"/>
        <v>15215.2</v>
      </c>
      <c r="AJ27" s="84">
        <f t="shared" si="11"/>
        <v>10517.2</v>
      </c>
      <c r="AK27" s="84">
        <f t="shared" si="11"/>
        <v>8951.2000000000007</v>
      </c>
    </row>
    <row r="28" spans="1:37" s="11" customFormat="1" ht="12.75" customHeight="1" x14ac:dyDescent="0.2">
      <c r="A28" s="33" t="s">
        <v>151</v>
      </c>
      <c r="B28" s="84"/>
      <c r="C28" s="84"/>
      <c r="D28" s="84"/>
      <c r="E28" s="84"/>
      <c r="F28" s="84"/>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row>
    <row r="29" spans="1:37" s="11" customFormat="1" ht="12.75" customHeight="1" x14ac:dyDescent="0.2">
      <c r="A29" s="42">
        <v>1</v>
      </c>
      <c r="B29" s="84">
        <f t="shared" ref="B29" si="12">B13*0.9*0.87+25</f>
        <v>7776.7</v>
      </c>
      <c r="C29" s="84">
        <f t="shared" ref="C29:AK29" si="13">C13*0.9*0.87+25</f>
        <v>10908.7</v>
      </c>
      <c r="D29" s="84">
        <f t="shared" si="13"/>
        <v>14823.7</v>
      </c>
      <c r="E29" s="84">
        <f t="shared" si="13"/>
        <v>24219.7</v>
      </c>
      <c r="F29" s="84">
        <f t="shared" si="13"/>
        <v>26568.7</v>
      </c>
      <c r="G29" s="84">
        <f t="shared" si="13"/>
        <v>31266.7</v>
      </c>
      <c r="H29" s="84">
        <f t="shared" si="13"/>
        <v>31266.7</v>
      </c>
      <c r="I29" s="84">
        <f t="shared" si="13"/>
        <v>31266.7</v>
      </c>
      <c r="J29" s="84">
        <f t="shared" si="13"/>
        <v>24219.7</v>
      </c>
      <c r="K29" s="84">
        <f t="shared" si="13"/>
        <v>15606.7</v>
      </c>
      <c r="L29" s="84">
        <f t="shared" si="13"/>
        <v>14823.7</v>
      </c>
      <c r="M29" s="84">
        <f t="shared" si="13"/>
        <v>14823.7</v>
      </c>
      <c r="N29" s="84">
        <f t="shared" si="13"/>
        <v>14823.7</v>
      </c>
      <c r="O29" s="84">
        <f t="shared" si="13"/>
        <v>16389.7</v>
      </c>
      <c r="P29" s="84">
        <f t="shared" si="13"/>
        <v>18738.7</v>
      </c>
      <c r="Q29" s="84">
        <f t="shared" si="13"/>
        <v>16389.7</v>
      </c>
      <c r="R29" s="84">
        <f t="shared" si="13"/>
        <v>18738.7</v>
      </c>
      <c r="S29" s="84">
        <f t="shared" si="13"/>
        <v>18738.7</v>
      </c>
      <c r="T29" s="84">
        <f t="shared" si="13"/>
        <v>16389.7</v>
      </c>
      <c r="U29" s="84">
        <f t="shared" si="13"/>
        <v>16389.7</v>
      </c>
      <c r="V29" s="84">
        <f t="shared" si="13"/>
        <v>16389.7</v>
      </c>
      <c r="W29" s="84">
        <f t="shared" si="13"/>
        <v>18738.7</v>
      </c>
      <c r="X29" s="84">
        <f t="shared" si="13"/>
        <v>16389.7</v>
      </c>
      <c r="Y29" s="84">
        <f t="shared" si="13"/>
        <v>25785.7</v>
      </c>
      <c r="Z29" s="84">
        <f t="shared" si="13"/>
        <v>27038.5</v>
      </c>
      <c r="AA29" s="84">
        <f t="shared" si="13"/>
        <v>27038.5</v>
      </c>
      <c r="AB29" s="84">
        <f t="shared" si="13"/>
        <v>27038.5</v>
      </c>
      <c r="AC29" s="84">
        <f t="shared" si="13"/>
        <v>16389.7</v>
      </c>
      <c r="AD29" s="84">
        <f t="shared" si="13"/>
        <v>16389.7</v>
      </c>
      <c r="AE29" s="84">
        <f t="shared" si="13"/>
        <v>14823.7</v>
      </c>
      <c r="AF29" s="84">
        <f t="shared" si="13"/>
        <v>16389.7</v>
      </c>
      <c r="AG29" s="84">
        <f t="shared" si="13"/>
        <v>14823.7</v>
      </c>
      <c r="AH29" s="84">
        <f t="shared" si="13"/>
        <v>14823.7</v>
      </c>
      <c r="AI29" s="84">
        <f t="shared" si="13"/>
        <v>14823.7</v>
      </c>
      <c r="AJ29" s="84">
        <f t="shared" si="13"/>
        <v>10125.700000000001</v>
      </c>
      <c r="AK29" s="84">
        <f t="shared" si="13"/>
        <v>8559.7000000000007</v>
      </c>
    </row>
    <row r="30" spans="1:37" s="11" customFormat="1" ht="12.75" customHeight="1" x14ac:dyDescent="0.2">
      <c r="A30" s="169">
        <v>2</v>
      </c>
      <c r="B30" s="84">
        <f t="shared" ref="B30" si="14">B14*0.9*0.87+25</f>
        <v>8794.6</v>
      </c>
      <c r="C30" s="84">
        <f t="shared" ref="C30:AK30" si="15">C14*0.9*0.87+25</f>
        <v>11926.6</v>
      </c>
      <c r="D30" s="84">
        <f t="shared" si="15"/>
        <v>15841.6</v>
      </c>
      <c r="E30" s="84">
        <f t="shared" si="15"/>
        <v>25394.2</v>
      </c>
      <c r="F30" s="84">
        <f t="shared" si="15"/>
        <v>27743.200000000001</v>
      </c>
      <c r="G30" s="84">
        <f t="shared" si="15"/>
        <v>32441.200000000001</v>
      </c>
      <c r="H30" s="84">
        <f t="shared" si="15"/>
        <v>32441.200000000001</v>
      </c>
      <c r="I30" s="84">
        <f t="shared" si="15"/>
        <v>32441.200000000001</v>
      </c>
      <c r="J30" s="84">
        <f t="shared" si="15"/>
        <v>25394.2</v>
      </c>
      <c r="K30" s="84">
        <f t="shared" si="15"/>
        <v>16781.2</v>
      </c>
      <c r="L30" s="84">
        <f t="shared" si="15"/>
        <v>15998.2</v>
      </c>
      <c r="M30" s="84">
        <f t="shared" si="15"/>
        <v>15998.2</v>
      </c>
      <c r="N30" s="84">
        <f t="shared" si="15"/>
        <v>15998.2</v>
      </c>
      <c r="O30" s="84">
        <f t="shared" si="15"/>
        <v>17564.2</v>
      </c>
      <c r="P30" s="84">
        <f t="shared" si="15"/>
        <v>19913.2</v>
      </c>
      <c r="Q30" s="84">
        <f t="shared" si="15"/>
        <v>17564.2</v>
      </c>
      <c r="R30" s="84">
        <f t="shared" si="15"/>
        <v>19913.2</v>
      </c>
      <c r="S30" s="84">
        <f t="shared" si="15"/>
        <v>19913.2</v>
      </c>
      <c r="T30" s="84">
        <f t="shared" si="15"/>
        <v>17564.2</v>
      </c>
      <c r="U30" s="84">
        <f t="shared" si="15"/>
        <v>17564.2</v>
      </c>
      <c r="V30" s="84">
        <f t="shared" si="15"/>
        <v>17564.2</v>
      </c>
      <c r="W30" s="84">
        <f t="shared" si="15"/>
        <v>19913.2</v>
      </c>
      <c r="X30" s="84">
        <f t="shared" si="15"/>
        <v>17564.2</v>
      </c>
      <c r="Y30" s="84">
        <f t="shared" si="15"/>
        <v>26960.2</v>
      </c>
      <c r="Z30" s="84">
        <f t="shared" si="15"/>
        <v>28213</v>
      </c>
      <c r="AA30" s="84">
        <f t="shared" si="15"/>
        <v>28213</v>
      </c>
      <c r="AB30" s="84">
        <f t="shared" si="15"/>
        <v>28213</v>
      </c>
      <c r="AC30" s="84">
        <f t="shared" si="15"/>
        <v>17564.2</v>
      </c>
      <c r="AD30" s="84">
        <f t="shared" si="15"/>
        <v>17564.2</v>
      </c>
      <c r="AE30" s="84">
        <f t="shared" si="15"/>
        <v>15998.2</v>
      </c>
      <c r="AF30" s="84">
        <f t="shared" si="15"/>
        <v>17564.2</v>
      </c>
      <c r="AG30" s="84">
        <f t="shared" si="15"/>
        <v>15998.2</v>
      </c>
      <c r="AH30" s="84">
        <f t="shared" si="15"/>
        <v>15998.2</v>
      </c>
      <c r="AI30" s="84">
        <f t="shared" si="15"/>
        <v>15998.2</v>
      </c>
      <c r="AJ30" s="84">
        <f t="shared" si="15"/>
        <v>11300.2</v>
      </c>
      <c r="AK30" s="84">
        <f t="shared" si="15"/>
        <v>9734.2000000000007</v>
      </c>
    </row>
    <row r="31" spans="1:37" s="11" customFormat="1" ht="12.75" customHeight="1" x14ac:dyDescent="0.2">
      <c r="A31" s="123"/>
    </row>
    <row r="32" spans="1:37" x14ac:dyDescent="0.2">
      <c r="A32" s="223" t="s">
        <v>157</v>
      </c>
    </row>
    <row r="33" spans="1:2" x14ac:dyDescent="0.2">
      <c r="A33" s="223"/>
    </row>
    <row r="34" spans="1:2" ht="13.5" thickBot="1" x14ac:dyDescent="0.25">
      <c r="A34" s="123"/>
    </row>
    <row r="35" spans="1:2" s="11" customFormat="1" ht="190.5" customHeight="1" thickBot="1" x14ac:dyDescent="0.25">
      <c r="A35" s="219" t="s">
        <v>299</v>
      </c>
      <c r="B35"/>
    </row>
    <row r="36" spans="1:2" s="11" customFormat="1" ht="12.75" customHeight="1" x14ac:dyDescent="0.2"/>
    <row r="37" spans="1:2" s="11" customFormat="1" ht="12.75" customHeight="1" x14ac:dyDescent="0.2">
      <c r="A37" s="156" t="s">
        <v>229</v>
      </c>
    </row>
    <row r="38" spans="1:2" s="11" customFormat="1" ht="12.75" customHeight="1" x14ac:dyDescent="0.2">
      <c r="A38" s="144" t="s">
        <v>297</v>
      </c>
    </row>
    <row r="39" spans="1:2" s="11" customFormat="1" ht="12.75" customHeight="1" x14ac:dyDescent="0.2"/>
    <row r="40" spans="1:2" x14ac:dyDescent="0.2">
      <c r="A40" s="156" t="s">
        <v>80</v>
      </c>
    </row>
    <row r="41" spans="1:2" ht="26.25" customHeight="1" x14ac:dyDescent="0.2">
      <c r="A41" s="150" t="s">
        <v>295</v>
      </c>
    </row>
    <row r="42" spans="1:2" ht="54" customHeight="1" x14ac:dyDescent="0.2">
      <c r="A42" s="150" t="s">
        <v>296</v>
      </c>
    </row>
    <row r="43" spans="1:2" ht="12.75" customHeight="1" x14ac:dyDescent="0.2">
      <c r="A43"/>
    </row>
    <row r="44" spans="1:2" x14ac:dyDescent="0.2">
      <c r="A44" s="137" t="s">
        <v>58</v>
      </c>
    </row>
    <row r="45" spans="1:2" s="155" customFormat="1" ht="35.25" customHeight="1" x14ac:dyDescent="0.2">
      <c r="A45" s="138" t="s">
        <v>163</v>
      </c>
    </row>
    <row r="46" spans="1:2" s="155" customFormat="1" ht="35.25" customHeight="1" x14ac:dyDescent="0.2">
      <c r="A46" s="150" t="s">
        <v>188</v>
      </c>
    </row>
    <row r="47" spans="1:2" s="155" customFormat="1" ht="35.25" customHeight="1" x14ac:dyDescent="0.2">
      <c r="A47" s="138" t="s">
        <v>164</v>
      </c>
    </row>
    <row r="48" spans="1:2" s="155" customFormat="1" ht="13.5" customHeight="1" x14ac:dyDescent="0.2">
      <c r="A48" s="138" t="s">
        <v>165</v>
      </c>
    </row>
    <row r="49" spans="1:1" s="155" customFormat="1" ht="35.25" customHeight="1" x14ac:dyDescent="0.2">
      <c r="A49" s="138" t="s">
        <v>162</v>
      </c>
    </row>
    <row r="50" spans="1:1" ht="24" x14ac:dyDescent="0.2">
      <c r="A50" s="145" t="s">
        <v>173</v>
      </c>
    </row>
    <row r="51" spans="1:1" s="155" customFormat="1" ht="26.25" hidden="1" customHeight="1" x14ac:dyDescent="0.2">
      <c r="A51" s="157" t="s">
        <v>90</v>
      </c>
    </row>
    <row r="52" spans="1:1" s="155" customFormat="1" ht="12" hidden="1" customHeight="1" x14ac:dyDescent="0.2">
      <c r="A52" s="157"/>
    </row>
    <row r="53" spans="1:1" s="155" customFormat="1" ht="217.5" hidden="1" customHeight="1" x14ac:dyDescent="0.2">
      <c r="A53" s="186" t="s">
        <v>208</v>
      </c>
    </row>
    <row r="54" spans="1:1" s="155" customFormat="1" ht="13.5" hidden="1" customHeight="1" x14ac:dyDescent="0.2">
      <c r="A54" s="138"/>
    </row>
    <row r="55" spans="1:1" hidden="1" x14ac:dyDescent="0.2">
      <c r="A55" s="145"/>
    </row>
    <row r="56" spans="1:1" hidden="1" x14ac:dyDescent="0.2">
      <c r="A56" s="146"/>
    </row>
    <row r="57" spans="1:1" hidden="1" x14ac:dyDescent="0.2"/>
    <row r="58" spans="1:1" hidden="1" x14ac:dyDescent="0.2"/>
    <row r="59" spans="1:1" s="11" customFormat="1" ht="50.25" hidden="1" customHeight="1" x14ac:dyDescent="0.2"/>
    <row r="60" spans="1:1" x14ac:dyDescent="0.2">
      <c r="A60" s="13"/>
    </row>
    <row r="61" spans="1:1" x14ac:dyDescent="0.2">
      <c r="A61" s="139" t="s">
        <v>65</v>
      </c>
    </row>
    <row r="62" spans="1:1" ht="108" customHeight="1" x14ac:dyDescent="0.2">
      <c r="A62" s="152" t="s">
        <v>298</v>
      </c>
    </row>
    <row r="63" spans="1:1" x14ac:dyDescent="0.2">
      <c r="A63" s="133"/>
    </row>
    <row r="64" spans="1:1" x14ac:dyDescent="0.2">
      <c r="A64" s="143"/>
    </row>
    <row r="65" spans="1:1" x14ac:dyDescent="0.2">
      <c r="A65" s="143"/>
    </row>
    <row r="66" spans="1:1" x14ac:dyDescent="0.2">
      <c r="A66" s="143"/>
    </row>
    <row r="67" spans="1:1" x14ac:dyDescent="0.2">
      <c r="A67" s="143"/>
    </row>
    <row r="68" spans="1:1" x14ac:dyDescent="0.2">
      <c r="A68" s="143"/>
    </row>
    <row r="69" spans="1:1" x14ac:dyDescent="0.2">
      <c r="A69" s="143"/>
    </row>
    <row r="70" spans="1:1" x14ac:dyDescent="0.2">
      <c r="A70" s="143"/>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sheetData>
  <mergeCells count="1">
    <mergeCell ref="A32:A33"/>
  </mergeCells>
  <pageMargins left="0.7" right="0.7" top="0.75" bottom="0.75" header="0.3" footer="0.3"/>
  <pageSetup paperSize="9" orientation="portrait" horizontalDpi="4294967295" verticalDpi="4294967295"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V272"/>
  <sheetViews>
    <sheetView workbookViewId="0">
      <pane xSplit="1" topLeftCell="B1" activePane="topRight" state="frozen"/>
      <selection activeCell="A10" sqref="A10"/>
      <selection pane="topRight" activeCell="E45" sqref="E45"/>
    </sheetView>
  </sheetViews>
  <sheetFormatPr defaultColWidth="10.140625" defaultRowHeight="12.75" x14ac:dyDescent="0.2"/>
  <cols>
    <col min="1" max="1" width="45.28515625" style="5" customWidth="1"/>
  </cols>
  <sheetData>
    <row r="1" spans="1:22" ht="24" x14ac:dyDescent="0.2">
      <c r="A1" s="47" t="s">
        <v>50</v>
      </c>
    </row>
    <row r="2" spans="1:22" ht="13.5" customHeight="1" x14ac:dyDescent="0.2">
      <c r="A2"/>
    </row>
    <row r="3" spans="1:22" hidden="1" x14ac:dyDescent="0.2">
      <c r="A3" s="164" t="s">
        <v>170</v>
      </c>
    </row>
    <row r="4" spans="1:22" ht="21.75" hidden="1" customHeight="1" x14ac:dyDescent="0.2">
      <c r="A4" s="165" t="s">
        <v>52</v>
      </c>
      <c r="B4" s="148" t="e">
        <f>'BAR BB| Open rates'!#REF!</f>
        <v>#REF!</v>
      </c>
      <c r="C4" s="148" t="e">
        <f>'BAR BB| Open rates'!#REF!</f>
        <v>#REF!</v>
      </c>
      <c r="D4" s="148" t="e">
        <f>'BAR BB| Open rates'!#REF!</f>
        <v>#REF!</v>
      </c>
      <c r="E4" s="148" t="e">
        <f>'BAR BB| Open rates'!#REF!</f>
        <v>#REF!</v>
      </c>
      <c r="F4" s="148" t="e">
        <f>'BAR BB| Open rates'!#REF!</f>
        <v>#REF!</v>
      </c>
      <c r="G4" s="148" t="e">
        <f>'BAR BB| Open rates'!#REF!</f>
        <v>#REF!</v>
      </c>
      <c r="H4" s="148" t="e">
        <f>'BAR BB| Open rates'!#REF!</f>
        <v>#REF!</v>
      </c>
      <c r="I4" s="148" t="e">
        <f>'BAR BB| Open rates'!#REF!</f>
        <v>#REF!</v>
      </c>
      <c r="J4" s="148" t="e">
        <f>'BAR BB| Open rates'!#REF!</f>
        <v>#REF!</v>
      </c>
      <c r="K4" s="148" t="e">
        <f>'BAR BB| Open rates'!#REF!</f>
        <v>#REF!</v>
      </c>
      <c r="L4" s="148" t="e">
        <f>'BAR BB| Open rates'!#REF!</f>
        <v>#REF!</v>
      </c>
      <c r="M4" s="148" t="e">
        <f>'BAR BB| Open rates'!#REF!</f>
        <v>#REF!</v>
      </c>
      <c r="N4" s="148" t="e">
        <f>'BAR BB| Open rates'!#REF!</f>
        <v>#REF!</v>
      </c>
      <c r="O4" s="148" t="e">
        <f>'BAR BB| Open rates'!#REF!</f>
        <v>#REF!</v>
      </c>
      <c r="P4" s="148" t="e">
        <f>'BAR BB| Open rates'!#REF!</f>
        <v>#REF!</v>
      </c>
      <c r="Q4" s="148" t="e">
        <f>'BAR BB| Open rates'!#REF!</f>
        <v>#REF!</v>
      </c>
      <c r="R4" s="148" t="e">
        <f>'BAR BB| Open rates'!#REF!</f>
        <v>#REF!</v>
      </c>
      <c r="S4" s="148" t="e">
        <f>'BAR BB| Open rates'!#REF!</f>
        <v>#REF!</v>
      </c>
      <c r="T4" s="148" t="e">
        <f>'BAR BB| Open rates'!#REF!</f>
        <v>#REF!</v>
      </c>
      <c r="U4" s="148" t="e">
        <f>'BAR BB| Open rates'!#REF!</f>
        <v>#REF!</v>
      </c>
      <c r="V4" s="148" t="e">
        <f>'BAR BB| Open rates'!#REF!</f>
        <v>#REF!</v>
      </c>
    </row>
    <row r="5" spans="1:22" ht="21.75" hidden="1" customHeight="1" x14ac:dyDescent="0.2">
      <c r="A5" s="161"/>
      <c r="B5" s="148" t="e">
        <f>'BAR BB| Open rates'!#REF!</f>
        <v>#REF!</v>
      </c>
      <c r="C5" s="148" t="e">
        <f>'BAR BB| Open rates'!#REF!</f>
        <v>#REF!</v>
      </c>
      <c r="D5" s="148" t="e">
        <f>'BAR BB| Open rates'!#REF!</f>
        <v>#REF!</v>
      </c>
      <c r="E5" s="148" t="e">
        <f>'BAR BB| Open rates'!#REF!</f>
        <v>#REF!</v>
      </c>
      <c r="F5" s="148" t="e">
        <f>'BAR BB| Open rates'!#REF!</f>
        <v>#REF!</v>
      </c>
      <c r="G5" s="148" t="e">
        <f>'BAR BB| Open rates'!#REF!</f>
        <v>#REF!</v>
      </c>
      <c r="H5" s="148" t="e">
        <f>'BAR BB| Open rates'!#REF!</f>
        <v>#REF!</v>
      </c>
      <c r="I5" s="148" t="e">
        <f>'BAR BB| Open rates'!#REF!</f>
        <v>#REF!</v>
      </c>
      <c r="J5" s="148" t="e">
        <f>'BAR BB| Open rates'!#REF!</f>
        <v>#REF!</v>
      </c>
      <c r="K5" s="148" t="e">
        <f>'BAR BB| Open rates'!#REF!</f>
        <v>#REF!</v>
      </c>
      <c r="L5" s="148" t="e">
        <f>'BAR BB| Open rates'!#REF!</f>
        <v>#REF!</v>
      </c>
      <c r="M5" s="148" t="e">
        <f>'BAR BB| Open rates'!#REF!</f>
        <v>#REF!</v>
      </c>
      <c r="N5" s="148" t="e">
        <f>'BAR BB| Open rates'!#REF!</f>
        <v>#REF!</v>
      </c>
      <c r="O5" s="148" t="e">
        <f>'BAR BB| Open rates'!#REF!</f>
        <v>#REF!</v>
      </c>
      <c r="P5" s="148" t="e">
        <f>'BAR BB| Open rates'!#REF!</f>
        <v>#REF!</v>
      </c>
      <c r="Q5" s="148" t="e">
        <f>'BAR BB| Open rates'!#REF!</f>
        <v>#REF!</v>
      </c>
      <c r="R5" s="148" t="e">
        <f>'BAR BB| Open rates'!#REF!</f>
        <v>#REF!</v>
      </c>
      <c r="S5" s="148" t="e">
        <f>'BAR BB| Open rates'!#REF!</f>
        <v>#REF!</v>
      </c>
      <c r="T5" s="148" t="e">
        <f>'BAR BB| Open rates'!#REF!</f>
        <v>#REF!</v>
      </c>
      <c r="U5" s="148" t="e">
        <f>'BAR BB| Open rates'!#REF!</f>
        <v>#REF!</v>
      </c>
      <c r="V5" s="148" t="e">
        <f>'BAR BB| Open rates'!#REF!</f>
        <v>#REF!</v>
      </c>
    </row>
    <row r="6" spans="1:22" s="11" customFormat="1" ht="12.75" hidden="1" customHeight="1" x14ac:dyDescent="0.2">
      <c r="A6" s="162" t="s">
        <v>53</v>
      </c>
      <c r="B6" s="159"/>
      <c r="C6" s="159"/>
      <c r="D6" s="159"/>
      <c r="E6" s="159"/>
      <c r="F6" s="159"/>
      <c r="G6" s="159"/>
      <c r="H6" s="159"/>
      <c r="I6" s="159"/>
      <c r="J6" s="159"/>
      <c r="K6" s="159"/>
      <c r="L6" s="159"/>
      <c r="M6" s="159"/>
      <c r="N6" s="159"/>
      <c r="O6" s="159"/>
      <c r="P6" s="159"/>
      <c r="Q6" s="159"/>
      <c r="R6" s="159"/>
      <c r="S6" s="159"/>
      <c r="T6" s="159"/>
      <c r="U6" s="159"/>
      <c r="V6" s="159"/>
    </row>
    <row r="7" spans="1:22" s="11" customFormat="1" ht="12.75" hidden="1" customHeight="1" x14ac:dyDescent="0.2">
      <c r="A7" s="163">
        <v>1</v>
      </c>
      <c r="B7" s="160" t="e">
        <f>'BAR BB| Open rates'!#REF!</f>
        <v>#REF!</v>
      </c>
      <c r="C7" s="160" t="e">
        <f>'BAR BB| Open rates'!#REF!</f>
        <v>#REF!</v>
      </c>
      <c r="D7" s="160" t="e">
        <f>'BAR BB| Open rates'!#REF!</f>
        <v>#REF!</v>
      </c>
      <c r="E7" s="160" t="e">
        <f>'BAR BB| Open rates'!#REF!</f>
        <v>#REF!</v>
      </c>
      <c r="F7" s="160" t="e">
        <f>'BAR BB| Open rates'!#REF!</f>
        <v>#REF!</v>
      </c>
      <c r="G7" s="160" t="e">
        <f>'BAR BB| Open rates'!#REF!</f>
        <v>#REF!</v>
      </c>
      <c r="H7" s="160" t="e">
        <f>'BAR BB| Open rates'!#REF!</f>
        <v>#REF!</v>
      </c>
      <c r="I7" s="160" t="e">
        <f>'BAR BB| Open rates'!#REF!</f>
        <v>#REF!</v>
      </c>
      <c r="J7" s="160" t="e">
        <f>'BAR BB| Open rates'!#REF!</f>
        <v>#REF!</v>
      </c>
      <c r="K7" s="160" t="e">
        <f>'BAR BB| Open rates'!#REF!</f>
        <v>#REF!</v>
      </c>
      <c r="L7" s="160" t="e">
        <f>'BAR BB| Open rates'!#REF!</f>
        <v>#REF!</v>
      </c>
      <c r="M7" s="160" t="e">
        <f>'BAR BB| Open rates'!#REF!</f>
        <v>#REF!</v>
      </c>
      <c r="N7" s="160" t="e">
        <f>'BAR BB| Open rates'!#REF!</f>
        <v>#REF!</v>
      </c>
      <c r="O7" s="160" t="e">
        <f>'BAR BB| Open rates'!#REF!</f>
        <v>#REF!</v>
      </c>
      <c r="P7" s="160" t="e">
        <f>'BAR BB| Open rates'!#REF!</f>
        <v>#REF!</v>
      </c>
      <c r="Q7" s="160" t="e">
        <f>'BAR BB| Open rates'!#REF!</f>
        <v>#REF!</v>
      </c>
      <c r="R7" s="160" t="e">
        <f>'BAR BB| Open rates'!#REF!</f>
        <v>#REF!</v>
      </c>
      <c r="S7" s="160" t="e">
        <f>'BAR BB| Open rates'!#REF!</f>
        <v>#REF!</v>
      </c>
      <c r="T7" s="160" t="e">
        <f>'BAR BB| Open rates'!#REF!</f>
        <v>#REF!</v>
      </c>
      <c r="U7" s="160" t="e">
        <f>'BAR BB| Open rates'!#REF!</f>
        <v>#REF!</v>
      </c>
      <c r="V7" s="160" t="e">
        <f>'BAR BB| Open rates'!#REF!</f>
        <v>#REF!</v>
      </c>
    </row>
    <row r="8" spans="1:22" s="11" customFormat="1" ht="12.75" hidden="1" customHeight="1" x14ac:dyDescent="0.2">
      <c r="A8" s="163">
        <v>2</v>
      </c>
      <c r="B8" s="160" t="e">
        <f>'BAR BB| Open rates'!#REF!</f>
        <v>#REF!</v>
      </c>
      <c r="C8" s="160" t="e">
        <f>'BAR BB| Open rates'!#REF!</f>
        <v>#REF!</v>
      </c>
      <c r="D8" s="160" t="e">
        <f>'BAR BB| Open rates'!#REF!</f>
        <v>#REF!</v>
      </c>
      <c r="E8" s="160" t="e">
        <f>'BAR BB| Open rates'!#REF!</f>
        <v>#REF!</v>
      </c>
      <c r="F8" s="160" t="e">
        <f>'BAR BB| Open rates'!#REF!</f>
        <v>#REF!</v>
      </c>
      <c r="G8" s="160" t="e">
        <f>'BAR BB| Open rates'!#REF!</f>
        <v>#REF!</v>
      </c>
      <c r="H8" s="160" t="e">
        <f>'BAR BB| Open rates'!#REF!</f>
        <v>#REF!</v>
      </c>
      <c r="I8" s="160" t="e">
        <f>'BAR BB| Open rates'!#REF!</f>
        <v>#REF!</v>
      </c>
      <c r="J8" s="160" t="e">
        <f>'BAR BB| Open rates'!#REF!</f>
        <v>#REF!</v>
      </c>
      <c r="K8" s="160" t="e">
        <f>'BAR BB| Open rates'!#REF!</f>
        <v>#REF!</v>
      </c>
      <c r="L8" s="160" t="e">
        <f>'BAR BB| Open rates'!#REF!</f>
        <v>#REF!</v>
      </c>
      <c r="M8" s="160" t="e">
        <f>'BAR BB| Open rates'!#REF!</f>
        <v>#REF!</v>
      </c>
      <c r="N8" s="160" t="e">
        <f>'BAR BB| Open rates'!#REF!</f>
        <v>#REF!</v>
      </c>
      <c r="O8" s="160" t="e">
        <f>'BAR BB| Open rates'!#REF!</f>
        <v>#REF!</v>
      </c>
      <c r="P8" s="160" t="e">
        <f>'BAR BB| Open rates'!#REF!</f>
        <v>#REF!</v>
      </c>
      <c r="Q8" s="160" t="e">
        <f>'BAR BB| Open rates'!#REF!</f>
        <v>#REF!</v>
      </c>
      <c r="R8" s="160" t="e">
        <f>'BAR BB| Open rates'!#REF!</f>
        <v>#REF!</v>
      </c>
      <c r="S8" s="160" t="e">
        <f>'BAR BB| Open rates'!#REF!</f>
        <v>#REF!</v>
      </c>
      <c r="T8" s="160" t="e">
        <f>'BAR BB| Open rates'!#REF!</f>
        <v>#REF!</v>
      </c>
      <c r="U8" s="160" t="e">
        <f>'BAR BB| Open rates'!#REF!</f>
        <v>#REF!</v>
      </c>
      <c r="V8" s="160" t="e">
        <f>'BAR BB| Open rates'!#REF!</f>
        <v>#REF!</v>
      </c>
    </row>
    <row r="9" spans="1:22" s="11" customFormat="1" ht="12.75" hidden="1" customHeight="1" x14ac:dyDescent="0.2">
      <c r="A9" s="162" t="s">
        <v>54</v>
      </c>
      <c r="B9" s="160"/>
      <c r="C9" s="160"/>
      <c r="D9" s="160"/>
      <c r="E9" s="160"/>
      <c r="F9" s="160"/>
      <c r="G9" s="160"/>
      <c r="H9" s="160"/>
      <c r="I9" s="160"/>
      <c r="J9" s="160"/>
      <c r="K9" s="160"/>
      <c r="L9" s="160"/>
      <c r="M9" s="160"/>
      <c r="N9" s="160"/>
      <c r="O9" s="160"/>
      <c r="P9" s="160"/>
      <c r="Q9" s="160"/>
      <c r="R9" s="160"/>
      <c r="S9" s="160"/>
      <c r="T9" s="160"/>
      <c r="U9" s="160"/>
      <c r="V9" s="160"/>
    </row>
    <row r="10" spans="1:22" s="11" customFormat="1" ht="12.75" hidden="1" customHeight="1" x14ac:dyDescent="0.2">
      <c r="A10" s="163">
        <v>1</v>
      </c>
      <c r="B10" s="160" t="e">
        <f>'BAR BB| Open rates'!#REF!</f>
        <v>#REF!</v>
      </c>
      <c r="C10" s="160" t="e">
        <f>'BAR BB| Open rates'!#REF!</f>
        <v>#REF!</v>
      </c>
      <c r="D10" s="160" t="e">
        <f>'BAR BB| Open rates'!#REF!</f>
        <v>#REF!</v>
      </c>
      <c r="E10" s="160" t="e">
        <f>'BAR BB| Open rates'!#REF!</f>
        <v>#REF!</v>
      </c>
      <c r="F10" s="160" t="e">
        <f>'BAR BB| Open rates'!#REF!</f>
        <v>#REF!</v>
      </c>
      <c r="G10" s="160" t="e">
        <f>'BAR BB| Open rates'!#REF!</f>
        <v>#REF!</v>
      </c>
      <c r="H10" s="160" t="e">
        <f>'BAR BB| Open rates'!#REF!</f>
        <v>#REF!</v>
      </c>
      <c r="I10" s="160" t="e">
        <f>'BAR BB| Open rates'!#REF!</f>
        <v>#REF!</v>
      </c>
      <c r="J10" s="160" t="e">
        <f>'BAR BB| Open rates'!#REF!</f>
        <v>#REF!</v>
      </c>
      <c r="K10" s="160" t="e">
        <f>'BAR BB| Open rates'!#REF!</f>
        <v>#REF!</v>
      </c>
      <c r="L10" s="160" t="e">
        <f>'BAR BB| Open rates'!#REF!</f>
        <v>#REF!</v>
      </c>
      <c r="M10" s="160" t="e">
        <f>'BAR BB| Open rates'!#REF!</f>
        <v>#REF!</v>
      </c>
      <c r="N10" s="160" t="e">
        <f>'BAR BB| Open rates'!#REF!</f>
        <v>#REF!</v>
      </c>
      <c r="O10" s="160" t="e">
        <f>'BAR BB| Open rates'!#REF!</f>
        <v>#REF!</v>
      </c>
      <c r="P10" s="160" t="e">
        <f>'BAR BB| Open rates'!#REF!</f>
        <v>#REF!</v>
      </c>
      <c r="Q10" s="160" t="e">
        <f>'BAR BB| Open rates'!#REF!</f>
        <v>#REF!</v>
      </c>
      <c r="R10" s="160" t="e">
        <f>'BAR BB| Open rates'!#REF!</f>
        <v>#REF!</v>
      </c>
      <c r="S10" s="160" t="e">
        <f>'BAR BB| Open rates'!#REF!</f>
        <v>#REF!</v>
      </c>
      <c r="T10" s="160" t="e">
        <f>'BAR BB| Open rates'!#REF!</f>
        <v>#REF!</v>
      </c>
      <c r="U10" s="160" t="e">
        <f>'BAR BB| Open rates'!#REF!</f>
        <v>#REF!</v>
      </c>
      <c r="V10" s="160" t="e">
        <f>'BAR BB| Open rates'!#REF!</f>
        <v>#REF!</v>
      </c>
    </row>
    <row r="11" spans="1:22" s="11" customFormat="1" ht="12.75" hidden="1" customHeight="1" x14ac:dyDescent="0.2">
      <c r="A11" s="163">
        <v>2</v>
      </c>
      <c r="B11" s="160" t="e">
        <f>'BAR BB| Open rates'!#REF!</f>
        <v>#REF!</v>
      </c>
      <c r="C11" s="160" t="e">
        <f>'BAR BB| Open rates'!#REF!</f>
        <v>#REF!</v>
      </c>
      <c r="D11" s="160" t="e">
        <f>'BAR BB| Open rates'!#REF!</f>
        <v>#REF!</v>
      </c>
      <c r="E11" s="160" t="e">
        <f>'BAR BB| Open rates'!#REF!</f>
        <v>#REF!</v>
      </c>
      <c r="F11" s="160" t="e">
        <f>'BAR BB| Open rates'!#REF!</f>
        <v>#REF!</v>
      </c>
      <c r="G11" s="160" t="e">
        <f>'BAR BB| Open rates'!#REF!</f>
        <v>#REF!</v>
      </c>
      <c r="H11" s="160" t="e">
        <f>'BAR BB| Open rates'!#REF!</f>
        <v>#REF!</v>
      </c>
      <c r="I11" s="160" t="e">
        <f>'BAR BB| Open rates'!#REF!</f>
        <v>#REF!</v>
      </c>
      <c r="J11" s="160" t="e">
        <f>'BAR BB| Open rates'!#REF!</f>
        <v>#REF!</v>
      </c>
      <c r="K11" s="160" t="e">
        <f>'BAR BB| Open rates'!#REF!</f>
        <v>#REF!</v>
      </c>
      <c r="L11" s="160" t="e">
        <f>'BAR BB| Open rates'!#REF!</f>
        <v>#REF!</v>
      </c>
      <c r="M11" s="160" t="e">
        <f>'BAR BB| Open rates'!#REF!</f>
        <v>#REF!</v>
      </c>
      <c r="N11" s="160" t="e">
        <f>'BAR BB| Open rates'!#REF!</f>
        <v>#REF!</v>
      </c>
      <c r="O11" s="160" t="e">
        <f>'BAR BB| Open rates'!#REF!</f>
        <v>#REF!</v>
      </c>
      <c r="P11" s="160" t="e">
        <f>'BAR BB| Open rates'!#REF!</f>
        <v>#REF!</v>
      </c>
      <c r="Q11" s="160" t="e">
        <f>'BAR BB| Open rates'!#REF!</f>
        <v>#REF!</v>
      </c>
      <c r="R11" s="160" t="e">
        <f>'BAR BB| Open rates'!#REF!</f>
        <v>#REF!</v>
      </c>
      <c r="S11" s="160" t="e">
        <f>'BAR BB| Open rates'!#REF!</f>
        <v>#REF!</v>
      </c>
      <c r="T11" s="160" t="e">
        <f>'BAR BB| Open rates'!#REF!</f>
        <v>#REF!</v>
      </c>
      <c r="U11" s="160" t="e">
        <f>'BAR BB| Open rates'!#REF!</f>
        <v>#REF!</v>
      </c>
      <c r="V11" s="160" t="e">
        <f>'BAR BB| Open rates'!#REF!</f>
        <v>#REF!</v>
      </c>
    </row>
    <row r="12" spans="1:22" s="11" customFormat="1" ht="12.75" hidden="1" customHeight="1" x14ac:dyDescent="0.2">
      <c r="A12" s="162" t="s">
        <v>151</v>
      </c>
      <c r="B12" s="160"/>
      <c r="C12" s="160"/>
      <c r="D12" s="160"/>
      <c r="E12" s="160"/>
      <c r="F12" s="160"/>
      <c r="G12" s="160"/>
      <c r="H12" s="160"/>
      <c r="I12" s="160"/>
      <c r="J12" s="160"/>
      <c r="K12" s="160"/>
      <c r="L12" s="160"/>
      <c r="M12" s="160"/>
      <c r="N12" s="160"/>
      <c r="O12" s="160"/>
      <c r="P12" s="160"/>
      <c r="Q12" s="160"/>
      <c r="R12" s="160"/>
      <c r="S12" s="160"/>
      <c r="T12" s="160"/>
      <c r="U12" s="160"/>
      <c r="V12" s="160"/>
    </row>
    <row r="13" spans="1:22" s="11" customFormat="1" ht="12.75" hidden="1" customHeight="1" x14ac:dyDescent="0.2">
      <c r="A13" s="163">
        <v>1</v>
      </c>
      <c r="B13" s="160" t="e">
        <f>'BAR BB| Open rates'!#REF!</f>
        <v>#REF!</v>
      </c>
      <c r="C13" s="160" t="e">
        <f>'BAR BB| Open rates'!#REF!</f>
        <v>#REF!</v>
      </c>
      <c r="D13" s="160" t="e">
        <f>'BAR BB| Open rates'!#REF!</f>
        <v>#REF!</v>
      </c>
      <c r="E13" s="160" t="e">
        <f>'BAR BB| Open rates'!#REF!</f>
        <v>#REF!</v>
      </c>
      <c r="F13" s="160" t="e">
        <f>'BAR BB| Open rates'!#REF!</f>
        <v>#REF!</v>
      </c>
      <c r="G13" s="160" t="e">
        <f>'BAR BB| Open rates'!#REF!</f>
        <v>#REF!</v>
      </c>
      <c r="H13" s="160" t="e">
        <f>'BAR BB| Open rates'!#REF!</f>
        <v>#REF!</v>
      </c>
      <c r="I13" s="160" t="e">
        <f>'BAR BB| Open rates'!#REF!</f>
        <v>#REF!</v>
      </c>
      <c r="J13" s="160" t="e">
        <f>'BAR BB| Open rates'!#REF!</f>
        <v>#REF!</v>
      </c>
      <c r="K13" s="160" t="e">
        <f>'BAR BB| Open rates'!#REF!</f>
        <v>#REF!</v>
      </c>
      <c r="L13" s="160" t="e">
        <f>'BAR BB| Open rates'!#REF!</f>
        <v>#REF!</v>
      </c>
      <c r="M13" s="160" t="e">
        <f>'BAR BB| Open rates'!#REF!</f>
        <v>#REF!</v>
      </c>
      <c r="N13" s="160" t="e">
        <f>'BAR BB| Open rates'!#REF!</f>
        <v>#REF!</v>
      </c>
      <c r="O13" s="160" t="e">
        <f>'BAR BB| Open rates'!#REF!</f>
        <v>#REF!</v>
      </c>
      <c r="P13" s="160" t="e">
        <f>'BAR BB| Open rates'!#REF!</f>
        <v>#REF!</v>
      </c>
      <c r="Q13" s="160" t="e">
        <f>'BAR BB| Open rates'!#REF!</f>
        <v>#REF!</v>
      </c>
      <c r="R13" s="160" t="e">
        <f>'BAR BB| Open rates'!#REF!</f>
        <v>#REF!</v>
      </c>
      <c r="S13" s="160" t="e">
        <f>'BAR BB| Open rates'!#REF!</f>
        <v>#REF!</v>
      </c>
      <c r="T13" s="160" t="e">
        <f>'BAR BB| Open rates'!#REF!</f>
        <v>#REF!</v>
      </c>
      <c r="U13" s="160" t="e">
        <f>'BAR BB| Open rates'!#REF!</f>
        <v>#REF!</v>
      </c>
      <c r="V13" s="160" t="e">
        <f>'BAR BB| Open rates'!#REF!</f>
        <v>#REF!</v>
      </c>
    </row>
    <row r="14" spans="1:22" s="11" customFormat="1" ht="12.75" hidden="1" customHeight="1" thickBot="1" x14ac:dyDescent="0.25">
      <c r="A14" s="163">
        <v>2</v>
      </c>
      <c r="B14" s="160" t="e">
        <f>'BAR BB| Open rates'!#REF!</f>
        <v>#REF!</v>
      </c>
      <c r="C14" s="160" t="e">
        <f>'BAR BB| Open rates'!#REF!</f>
        <v>#REF!</v>
      </c>
      <c r="D14" s="160" t="e">
        <f>'BAR BB| Open rates'!#REF!</f>
        <v>#REF!</v>
      </c>
      <c r="E14" s="160" t="e">
        <f>'BAR BB| Open rates'!#REF!</f>
        <v>#REF!</v>
      </c>
      <c r="F14" s="160" t="e">
        <f>'BAR BB| Open rates'!#REF!</f>
        <v>#REF!</v>
      </c>
      <c r="G14" s="160" t="e">
        <f>'BAR BB| Open rates'!#REF!</f>
        <v>#REF!</v>
      </c>
      <c r="H14" s="160" t="e">
        <f>'BAR BB| Open rates'!#REF!</f>
        <v>#REF!</v>
      </c>
      <c r="I14" s="160" t="e">
        <f>'BAR BB| Open rates'!#REF!</f>
        <v>#REF!</v>
      </c>
      <c r="J14" s="160" t="e">
        <f>'BAR BB| Open rates'!#REF!</f>
        <v>#REF!</v>
      </c>
      <c r="K14" s="160" t="e">
        <f>'BAR BB| Open rates'!#REF!</f>
        <v>#REF!</v>
      </c>
      <c r="L14" s="160" t="e">
        <f>'BAR BB| Open rates'!#REF!</f>
        <v>#REF!</v>
      </c>
      <c r="M14" s="160" t="e">
        <f>'BAR BB| Open rates'!#REF!</f>
        <v>#REF!</v>
      </c>
      <c r="N14" s="160" t="e">
        <f>'BAR BB| Open rates'!#REF!</f>
        <v>#REF!</v>
      </c>
      <c r="O14" s="160" t="e">
        <f>'BAR BB| Open rates'!#REF!</f>
        <v>#REF!</v>
      </c>
      <c r="P14" s="160" t="e">
        <f>'BAR BB| Open rates'!#REF!</f>
        <v>#REF!</v>
      </c>
      <c r="Q14" s="160" t="e">
        <f>'BAR BB| Open rates'!#REF!</f>
        <v>#REF!</v>
      </c>
      <c r="R14" s="160" t="e">
        <f>'BAR BB| Open rates'!#REF!</f>
        <v>#REF!</v>
      </c>
      <c r="S14" s="160" t="e">
        <f>'BAR BB| Open rates'!#REF!</f>
        <v>#REF!</v>
      </c>
      <c r="T14" s="160" t="e">
        <f>'BAR BB| Open rates'!#REF!</f>
        <v>#REF!</v>
      </c>
      <c r="U14" s="160" t="e">
        <f>'BAR BB| Open rates'!#REF!</f>
        <v>#REF!</v>
      </c>
      <c r="V14" s="160" t="e">
        <f>'BAR BB| Open rates'!#REF!</f>
        <v>#REF!</v>
      </c>
    </row>
    <row r="15" spans="1:22" s="11" customFormat="1" ht="12.75" hidden="1" customHeight="1" x14ac:dyDescent="0.2">
      <c r="A15" s="167" t="s">
        <v>167</v>
      </c>
      <c r="B15" s="187">
        <v>2700</v>
      </c>
      <c r="C15" s="189">
        <v>3500</v>
      </c>
      <c r="D15" s="189">
        <v>3500</v>
      </c>
      <c r="E15" s="189">
        <v>3500</v>
      </c>
      <c r="F15" s="189">
        <v>3500</v>
      </c>
      <c r="G15" s="189">
        <v>3500</v>
      </c>
      <c r="H15" s="189">
        <v>3500</v>
      </c>
      <c r="I15" s="189">
        <v>3500</v>
      </c>
      <c r="J15" s="189">
        <v>3500</v>
      </c>
      <c r="K15" s="189">
        <v>3500</v>
      </c>
      <c r="L15" s="189">
        <v>3500</v>
      </c>
      <c r="M15" s="189">
        <v>3500</v>
      </c>
      <c r="N15" s="189">
        <v>3500</v>
      </c>
      <c r="O15" s="189">
        <v>3500</v>
      </c>
      <c r="P15" s="189">
        <v>3500</v>
      </c>
      <c r="Q15" s="189">
        <v>3500</v>
      </c>
      <c r="R15" s="187">
        <v>2700</v>
      </c>
      <c r="S15" s="187">
        <v>2700</v>
      </c>
      <c r="T15" s="187">
        <v>2700</v>
      </c>
      <c r="U15" s="187">
        <v>2700</v>
      </c>
      <c r="V15" s="187">
        <v>2700</v>
      </c>
    </row>
    <row r="16" spans="1:22" s="11" customFormat="1" ht="12.75" hidden="1" customHeight="1" x14ac:dyDescent="0.2">
      <c r="A16" s="163" t="s">
        <v>168</v>
      </c>
      <c r="B16" s="184">
        <f t="shared" ref="B16:V16" si="0">B15*2</f>
        <v>5400</v>
      </c>
      <c r="C16" s="188">
        <f t="shared" si="0"/>
        <v>7000</v>
      </c>
      <c r="D16" s="188">
        <f t="shared" si="0"/>
        <v>7000</v>
      </c>
      <c r="E16" s="188">
        <f t="shared" si="0"/>
        <v>7000</v>
      </c>
      <c r="F16" s="188">
        <f t="shared" si="0"/>
        <v>7000</v>
      </c>
      <c r="G16" s="188">
        <f t="shared" si="0"/>
        <v>7000</v>
      </c>
      <c r="H16" s="188">
        <f t="shared" si="0"/>
        <v>7000</v>
      </c>
      <c r="I16" s="188">
        <f t="shared" si="0"/>
        <v>7000</v>
      </c>
      <c r="J16" s="188">
        <f t="shared" si="0"/>
        <v>7000</v>
      </c>
      <c r="K16" s="188">
        <f t="shared" si="0"/>
        <v>7000</v>
      </c>
      <c r="L16" s="188">
        <f t="shared" si="0"/>
        <v>7000</v>
      </c>
      <c r="M16" s="188">
        <f t="shared" si="0"/>
        <v>7000</v>
      </c>
      <c r="N16" s="188">
        <f t="shared" si="0"/>
        <v>7000</v>
      </c>
      <c r="O16" s="184">
        <f t="shared" si="0"/>
        <v>7000</v>
      </c>
      <c r="P16" s="184">
        <f t="shared" si="0"/>
        <v>7000</v>
      </c>
      <c r="Q16" s="184">
        <f t="shared" si="0"/>
        <v>7000</v>
      </c>
      <c r="R16" s="184">
        <f t="shared" si="0"/>
        <v>5400</v>
      </c>
      <c r="S16" s="184">
        <f t="shared" si="0"/>
        <v>5400</v>
      </c>
      <c r="T16" s="184">
        <f t="shared" si="0"/>
        <v>5400</v>
      </c>
      <c r="U16" s="184">
        <f t="shared" si="0"/>
        <v>5400</v>
      </c>
      <c r="V16" s="184">
        <f t="shared" si="0"/>
        <v>5400</v>
      </c>
    </row>
    <row r="17" spans="1:22" s="11" customFormat="1" ht="12.75" hidden="1" customHeight="1" thickBot="1" x14ac:dyDescent="0.25">
      <c r="A17" s="166" t="s">
        <v>169</v>
      </c>
      <c r="B17" s="184">
        <f t="shared" ref="B17:V17" si="1">4000+B15</f>
        <v>6700</v>
      </c>
      <c r="C17" s="188">
        <f t="shared" si="1"/>
        <v>7500</v>
      </c>
      <c r="D17" s="188">
        <f t="shared" si="1"/>
        <v>7500</v>
      </c>
      <c r="E17" s="188">
        <f t="shared" si="1"/>
        <v>7500</v>
      </c>
      <c r="F17" s="188">
        <f t="shared" si="1"/>
        <v>7500</v>
      </c>
      <c r="G17" s="188">
        <f t="shared" si="1"/>
        <v>7500</v>
      </c>
      <c r="H17" s="188">
        <f t="shared" si="1"/>
        <v>7500</v>
      </c>
      <c r="I17" s="188">
        <f t="shared" si="1"/>
        <v>7500</v>
      </c>
      <c r="J17" s="188">
        <f t="shared" si="1"/>
        <v>7500</v>
      </c>
      <c r="K17" s="188">
        <f t="shared" si="1"/>
        <v>7500</v>
      </c>
      <c r="L17" s="188">
        <f t="shared" si="1"/>
        <v>7500</v>
      </c>
      <c r="M17" s="188">
        <f t="shared" si="1"/>
        <v>7500</v>
      </c>
      <c r="N17" s="188">
        <f t="shared" si="1"/>
        <v>7500</v>
      </c>
      <c r="O17" s="184">
        <f t="shared" si="1"/>
        <v>7500</v>
      </c>
      <c r="P17" s="184">
        <f t="shared" si="1"/>
        <v>7500</v>
      </c>
      <c r="Q17" s="184">
        <f t="shared" si="1"/>
        <v>7500</v>
      </c>
      <c r="R17" s="184">
        <f t="shared" si="1"/>
        <v>6700</v>
      </c>
      <c r="S17" s="184">
        <f t="shared" si="1"/>
        <v>6700</v>
      </c>
      <c r="T17" s="184">
        <f t="shared" si="1"/>
        <v>6700</v>
      </c>
      <c r="U17" s="184">
        <f t="shared" si="1"/>
        <v>6700</v>
      </c>
      <c r="V17" s="184">
        <f t="shared" si="1"/>
        <v>6700</v>
      </c>
    </row>
    <row r="18" spans="1:22" s="11" customFormat="1" ht="24" hidden="1" customHeight="1" x14ac:dyDescent="0.2">
      <c r="A18" s="135" t="s">
        <v>166</v>
      </c>
    </row>
    <row r="19" spans="1:22" s="11" customFormat="1" ht="12.75" hidden="1" customHeight="1" x14ac:dyDescent="0.2">
      <c r="A19" s="132" t="s">
        <v>177</v>
      </c>
    </row>
    <row r="20" spans="1:22" ht="21.75" hidden="1" customHeight="1" x14ac:dyDescent="0.2">
      <c r="A20" s="74" t="s">
        <v>52</v>
      </c>
      <c r="B20" s="73" t="e">
        <f t="shared" ref="B20:V21" si="2">B4</f>
        <v>#REF!</v>
      </c>
      <c r="C20" s="73" t="e">
        <f t="shared" si="2"/>
        <v>#REF!</v>
      </c>
      <c r="D20" s="73" t="e">
        <f t="shared" si="2"/>
        <v>#REF!</v>
      </c>
      <c r="E20" s="73" t="e">
        <f t="shared" si="2"/>
        <v>#REF!</v>
      </c>
      <c r="F20" s="73" t="e">
        <f t="shared" si="2"/>
        <v>#REF!</v>
      </c>
      <c r="G20" s="73" t="e">
        <f t="shared" si="2"/>
        <v>#REF!</v>
      </c>
      <c r="H20" s="73" t="e">
        <f t="shared" si="2"/>
        <v>#REF!</v>
      </c>
      <c r="I20" s="73" t="e">
        <f t="shared" si="2"/>
        <v>#REF!</v>
      </c>
      <c r="J20" s="73" t="e">
        <f t="shared" si="2"/>
        <v>#REF!</v>
      </c>
      <c r="K20" s="73" t="e">
        <f t="shared" si="2"/>
        <v>#REF!</v>
      </c>
      <c r="L20" s="73" t="e">
        <f t="shared" si="2"/>
        <v>#REF!</v>
      </c>
      <c r="M20" s="73" t="e">
        <f t="shared" si="2"/>
        <v>#REF!</v>
      </c>
      <c r="N20" s="73" t="e">
        <f t="shared" si="2"/>
        <v>#REF!</v>
      </c>
      <c r="O20" s="73" t="e">
        <f t="shared" si="2"/>
        <v>#REF!</v>
      </c>
      <c r="P20" s="73" t="e">
        <f t="shared" si="2"/>
        <v>#REF!</v>
      </c>
      <c r="Q20" s="73" t="e">
        <f t="shared" si="2"/>
        <v>#REF!</v>
      </c>
      <c r="R20" s="73" t="e">
        <f t="shared" si="2"/>
        <v>#REF!</v>
      </c>
      <c r="S20" s="73" t="e">
        <f t="shared" si="2"/>
        <v>#REF!</v>
      </c>
      <c r="T20" s="73" t="e">
        <f t="shared" si="2"/>
        <v>#REF!</v>
      </c>
      <c r="U20" s="73" t="e">
        <f t="shared" si="2"/>
        <v>#REF!</v>
      </c>
      <c r="V20" s="73" t="e">
        <f t="shared" si="2"/>
        <v>#REF!</v>
      </c>
    </row>
    <row r="21" spans="1:22" ht="21.75" hidden="1" customHeight="1" x14ac:dyDescent="0.2">
      <c r="A21" s="74"/>
      <c r="B21" s="73" t="e">
        <f t="shared" si="2"/>
        <v>#REF!</v>
      </c>
      <c r="C21" s="73" t="e">
        <f t="shared" si="2"/>
        <v>#REF!</v>
      </c>
      <c r="D21" s="73" t="e">
        <f t="shared" si="2"/>
        <v>#REF!</v>
      </c>
      <c r="E21" s="73" t="e">
        <f t="shared" si="2"/>
        <v>#REF!</v>
      </c>
      <c r="F21" s="73" t="e">
        <f t="shared" si="2"/>
        <v>#REF!</v>
      </c>
      <c r="G21" s="73" t="e">
        <f t="shared" si="2"/>
        <v>#REF!</v>
      </c>
      <c r="H21" s="73" t="e">
        <f t="shared" si="2"/>
        <v>#REF!</v>
      </c>
      <c r="I21" s="73" t="e">
        <f t="shared" si="2"/>
        <v>#REF!</v>
      </c>
      <c r="J21" s="73" t="e">
        <f t="shared" si="2"/>
        <v>#REF!</v>
      </c>
      <c r="K21" s="73" t="e">
        <f t="shared" si="2"/>
        <v>#REF!</v>
      </c>
      <c r="L21" s="73" t="e">
        <f t="shared" si="2"/>
        <v>#REF!</v>
      </c>
      <c r="M21" s="73" t="e">
        <f t="shared" si="2"/>
        <v>#REF!</v>
      </c>
      <c r="N21" s="73" t="e">
        <f t="shared" si="2"/>
        <v>#REF!</v>
      </c>
      <c r="O21" s="73" t="e">
        <f t="shared" si="2"/>
        <v>#REF!</v>
      </c>
      <c r="P21" s="73" t="e">
        <f t="shared" si="2"/>
        <v>#REF!</v>
      </c>
      <c r="Q21" s="73" t="e">
        <f t="shared" si="2"/>
        <v>#REF!</v>
      </c>
      <c r="R21" s="73" t="e">
        <f t="shared" si="2"/>
        <v>#REF!</v>
      </c>
      <c r="S21" s="73" t="e">
        <f t="shared" si="2"/>
        <v>#REF!</v>
      </c>
      <c r="T21" s="73" t="e">
        <f t="shared" si="2"/>
        <v>#REF!</v>
      </c>
      <c r="U21" s="73" t="e">
        <f t="shared" si="2"/>
        <v>#REF!</v>
      </c>
      <c r="V21" s="73" t="e">
        <f t="shared" si="2"/>
        <v>#REF!</v>
      </c>
    </row>
    <row r="22" spans="1:22" s="11" customFormat="1" ht="12.75" hidden="1" customHeight="1" x14ac:dyDescent="0.2">
      <c r="A22" s="33" t="s">
        <v>53</v>
      </c>
      <c r="B22" s="136"/>
      <c r="C22" s="136"/>
      <c r="D22" s="136"/>
      <c r="E22" s="136"/>
      <c r="F22" s="136"/>
      <c r="G22" s="136"/>
      <c r="H22" s="136"/>
      <c r="I22" s="136"/>
      <c r="J22" s="136"/>
      <c r="K22" s="136"/>
      <c r="L22" s="136"/>
      <c r="M22" s="136"/>
      <c r="N22" s="136"/>
      <c r="O22" s="136"/>
      <c r="P22" s="136"/>
      <c r="Q22" s="136"/>
      <c r="R22" s="136"/>
      <c r="S22" s="136"/>
      <c r="T22" s="136"/>
      <c r="U22" s="136"/>
      <c r="V22" s="136"/>
    </row>
    <row r="23" spans="1:22" s="11" customFormat="1" ht="12.75" hidden="1" customHeight="1" x14ac:dyDescent="0.2">
      <c r="A23" s="42">
        <v>1</v>
      </c>
      <c r="B23" s="84" t="e">
        <f t="shared" ref="B23:V30" si="3">B7*0.9*0.85</f>
        <v>#REF!</v>
      </c>
      <c r="C23" s="84" t="e">
        <f t="shared" si="3"/>
        <v>#REF!</v>
      </c>
      <c r="D23" s="84" t="e">
        <f t="shared" si="3"/>
        <v>#REF!</v>
      </c>
      <c r="E23" s="84" t="e">
        <f t="shared" si="3"/>
        <v>#REF!</v>
      </c>
      <c r="F23" s="84" t="e">
        <f t="shared" si="3"/>
        <v>#REF!</v>
      </c>
      <c r="G23" s="84" t="e">
        <f t="shared" si="3"/>
        <v>#REF!</v>
      </c>
      <c r="H23" s="84" t="e">
        <f t="shared" si="3"/>
        <v>#REF!</v>
      </c>
      <c r="I23" s="84" t="e">
        <f t="shared" si="3"/>
        <v>#REF!</v>
      </c>
      <c r="J23" s="84" t="e">
        <f t="shared" si="3"/>
        <v>#REF!</v>
      </c>
      <c r="K23" s="84" t="e">
        <f t="shared" si="3"/>
        <v>#REF!</v>
      </c>
      <c r="L23" s="84" t="e">
        <f t="shared" si="3"/>
        <v>#REF!</v>
      </c>
      <c r="M23" s="84" t="e">
        <f t="shared" si="3"/>
        <v>#REF!</v>
      </c>
      <c r="N23" s="84" t="e">
        <f t="shared" si="3"/>
        <v>#REF!</v>
      </c>
      <c r="O23" s="84" t="e">
        <f t="shared" si="3"/>
        <v>#REF!</v>
      </c>
      <c r="P23" s="84" t="e">
        <f t="shared" si="3"/>
        <v>#REF!</v>
      </c>
      <c r="Q23" s="84" t="e">
        <f t="shared" si="3"/>
        <v>#REF!</v>
      </c>
      <c r="R23" s="84" t="e">
        <f t="shared" si="3"/>
        <v>#REF!</v>
      </c>
      <c r="S23" s="84" t="e">
        <f t="shared" si="3"/>
        <v>#REF!</v>
      </c>
      <c r="T23" s="84" t="e">
        <f t="shared" si="3"/>
        <v>#REF!</v>
      </c>
      <c r="U23" s="84" t="e">
        <f t="shared" si="3"/>
        <v>#REF!</v>
      </c>
      <c r="V23" s="84" t="e">
        <f t="shared" si="3"/>
        <v>#REF!</v>
      </c>
    </row>
    <row r="24" spans="1:22" s="11" customFormat="1" ht="12.75" hidden="1" customHeight="1" x14ac:dyDescent="0.2">
      <c r="A24" s="42">
        <v>2</v>
      </c>
      <c r="B24" s="84" t="e">
        <f t="shared" ref="B24:O24" si="4">B8*0.9*0.85</f>
        <v>#REF!</v>
      </c>
      <c r="C24" s="84" t="e">
        <f t="shared" si="4"/>
        <v>#REF!</v>
      </c>
      <c r="D24" s="84" t="e">
        <f t="shared" si="4"/>
        <v>#REF!</v>
      </c>
      <c r="E24" s="84" t="e">
        <f t="shared" si="4"/>
        <v>#REF!</v>
      </c>
      <c r="F24" s="84" t="e">
        <f t="shared" si="4"/>
        <v>#REF!</v>
      </c>
      <c r="G24" s="84" t="e">
        <f t="shared" si="4"/>
        <v>#REF!</v>
      </c>
      <c r="H24" s="84" t="e">
        <f t="shared" si="4"/>
        <v>#REF!</v>
      </c>
      <c r="I24" s="84" t="e">
        <f t="shared" si="4"/>
        <v>#REF!</v>
      </c>
      <c r="J24" s="84" t="e">
        <f t="shared" si="4"/>
        <v>#REF!</v>
      </c>
      <c r="K24" s="84" t="e">
        <f t="shared" si="4"/>
        <v>#REF!</v>
      </c>
      <c r="L24" s="84" t="e">
        <f t="shared" si="4"/>
        <v>#REF!</v>
      </c>
      <c r="M24" s="84" t="e">
        <f t="shared" si="4"/>
        <v>#REF!</v>
      </c>
      <c r="N24" s="84" t="e">
        <f t="shared" si="4"/>
        <v>#REF!</v>
      </c>
      <c r="O24" s="84" t="e">
        <f t="shared" si="4"/>
        <v>#REF!</v>
      </c>
      <c r="P24" s="84" t="e">
        <f t="shared" si="3"/>
        <v>#REF!</v>
      </c>
      <c r="Q24" s="84" t="e">
        <f t="shared" si="3"/>
        <v>#REF!</v>
      </c>
      <c r="R24" s="84" t="e">
        <f t="shared" si="3"/>
        <v>#REF!</v>
      </c>
      <c r="S24" s="84" t="e">
        <f t="shared" si="3"/>
        <v>#REF!</v>
      </c>
      <c r="T24" s="84" t="e">
        <f t="shared" si="3"/>
        <v>#REF!</v>
      </c>
      <c r="U24" s="84" t="e">
        <f t="shared" si="3"/>
        <v>#REF!</v>
      </c>
      <c r="V24" s="84" t="e">
        <f t="shared" si="3"/>
        <v>#REF!</v>
      </c>
    </row>
    <row r="25" spans="1:22" s="11" customFormat="1" ht="12.75" hidden="1" customHeight="1" x14ac:dyDescent="0.2">
      <c r="A25" s="33" t="s">
        <v>54</v>
      </c>
      <c r="B25" s="84"/>
      <c r="C25" s="84"/>
      <c r="D25" s="84"/>
      <c r="E25" s="84"/>
      <c r="F25" s="84"/>
      <c r="G25" s="84"/>
      <c r="H25" s="84"/>
      <c r="I25" s="84"/>
      <c r="J25" s="84"/>
      <c r="K25" s="84"/>
      <c r="L25" s="84"/>
      <c r="M25" s="84"/>
      <c r="N25" s="84"/>
      <c r="O25" s="84"/>
      <c r="P25" s="84"/>
      <c r="Q25" s="84"/>
      <c r="R25" s="84"/>
      <c r="S25" s="84"/>
      <c r="T25" s="84"/>
      <c r="U25" s="84"/>
      <c r="V25" s="84"/>
    </row>
    <row r="26" spans="1:22" s="11" customFormat="1" ht="12.75" hidden="1" customHeight="1" x14ac:dyDescent="0.2">
      <c r="A26" s="42">
        <v>1</v>
      </c>
      <c r="B26" s="84" t="e">
        <f t="shared" si="3"/>
        <v>#REF!</v>
      </c>
      <c r="C26" s="84" t="e">
        <f t="shared" si="3"/>
        <v>#REF!</v>
      </c>
      <c r="D26" s="84" t="e">
        <f t="shared" si="3"/>
        <v>#REF!</v>
      </c>
      <c r="E26" s="84" t="e">
        <f t="shared" si="3"/>
        <v>#REF!</v>
      </c>
      <c r="F26" s="84" t="e">
        <f t="shared" si="3"/>
        <v>#REF!</v>
      </c>
      <c r="G26" s="84" t="e">
        <f t="shared" si="3"/>
        <v>#REF!</v>
      </c>
      <c r="H26" s="84" t="e">
        <f t="shared" si="3"/>
        <v>#REF!</v>
      </c>
      <c r="I26" s="84" t="e">
        <f t="shared" si="3"/>
        <v>#REF!</v>
      </c>
      <c r="J26" s="84" t="e">
        <f t="shared" si="3"/>
        <v>#REF!</v>
      </c>
      <c r="K26" s="84" t="e">
        <f t="shared" si="3"/>
        <v>#REF!</v>
      </c>
      <c r="L26" s="84" t="e">
        <f t="shared" si="3"/>
        <v>#REF!</v>
      </c>
      <c r="M26" s="84" t="e">
        <f t="shared" si="3"/>
        <v>#REF!</v>
      </c>
      <c r="N26" s="84" t="e">
        <f t="shared" si="3"/>
        <v>#REF!</v>
      </c>
      <c r="O26" s="84" t="e">
        <f t="shared" si="3"/>
        <v>#REF!</v>
      </c>
      <c r="P26" s="84" t="e">
        <f t="shared" si="3"/>
        <v>#REF!</v>
      </c>
      <c r="Q26" s="84" t="e">
        <f t="shared" si="3"/>
        <v>#REF!</v>
      </c>
      <c r="R26" s="84" t="e">
        <f t="shared" si="3"/>
        <v>#REF!</v>
      </c>
      <c r="S26" s="84" t="e">
        <f t="shared" si="3"/>
        <v>#REF!</v>
      </c>
      <c r="T26" s="84" t="e">
        <f t="shared" si="3"/>
        <v>#REF!</v>
      </c>
      <c r="U26" s="84" t="e">
        <f t="shared" si="3"/>
        <v>#REF!</v>
      </c>
      <c r="V26" s="84" t="e">
        <f t="shared" si="3"/>
        <v>#REF!</v>
      </c>
    </row>
    <row r="27" spans="1:22" s="11" customFormat="1" ht="12.75" hidden="1" customHeight="1" x14ac:dyDescent="0.2">
      <c r="A27" s="42">
        <v>2</v>
      </c>
      <c r="B27" s="84" t="e">
        <f t="shared" si="3"/>
        <v>#REF!</v>
      </c>
      <c r="C27" s="84" t="e">
        <f t="shared" si="3"/>
        <v>#REF!</v>
      </c>
      <c r="D27" s="84" t="e">
        <f t="shared" si="3"/>
        <v>#REF!</v>
      </c>
      <c r="E27" s="84" t="e">
        <f t="shared" si="3"/>
        <v>#REF!</v>
      </c>
      <c r="F27" s="84" t="e">
        <f t="shared" si="3"/>
        <v>#REF!</v>
      </c>
      <c r="G27" s="84" t="e">
        <f t="shared" si="3"/>
        <v>#REF!</v>
      </c>
      <c r="H27" s="84" t="e">
        <f t="shared" si="3"/>
        <v>#REF!</v>
      </c>
      <c r="I27" s="84" t="e">
        <f t="shared" si="3"/>
        <v>#REF!</v>
      </c>
      <c r="J27" s="84" t="e">
        <f t="shared" si="3"/>
        <v>#REF!</v>
      </c>
      <c r="K27" s="84" t="e">
        <f t="shared" si="3"/>
        <v>#REF!</v>
      </c>
      <c r="L27" s="84" t="e">
        <f t="shared" si="3"/>
        <v>#REF!</v>
      </c>
      <c r="M27" s="84" t="e">
        <f t="shared" si="3"/>
        <v>#REF!</v>
      </c>
      <c r="N27" s="84" t="e">
        <f t="shared" si="3"/>
        <v>#REF!</v>
      </c>
      <c r="O27" s="84" t="e">
        <f t="shared" si="3"/>
        <v>#REF!</v>
      </c>
      <c r="P27" s="84" t="e">
        <f t="shared" si="3"/>
        <v>#REF!</v>
      </c>
      <c r="Q27" s="84" t="e">
        <f t="shared" si="3"/>
        <v>#REF!</v>
      </c>
      <c r="R27" s="84" t="e">
        <f t="shared" si="3"/>
        <v>#REF!</v>
      </c>
      <c r="S27" s="84" t="e">
        <f t="shared" si="3"/>
        <v>#REF!</v>
      </c>
      <c r="T27" s="84" t="e">
        <f t="shared" si="3"/>
        <v>#REF!</v>
      </c>
      <c r="U27" s="84" t="e">
        <f t="shared" si="3"/>
        <v>#REF!</v>
      </c>
      <c r="V27" s="84" t="e">
        <f t="shared" si="3"/>
        <v>#REF!</v>
      </c>
    </row>
    <row r="28" spans="1:22" s="11" customFormat="1" ht="12.75" hidden="1" customHeight="1" x14ac:dyDescent="0.2">
      <c r="A28" s="33" t="s">
        <v>151</v>
      </c>
      <c r="B28" s="84"/>
      <c r="C28" s="84"/>
      <c r="D28" s="84"/>
      <c r="E28" s="84"/>
      <c r="F28" s="84"/>
      <c r="G28" s="84"/>
      <c r="H28" s="84"/>
      <c r="I28" s="84"/>
      <c r="J28" s="84"/>
      <c r="K28" s="84"/>
      <c r="L28" s="84"/>
      <c r="M28" s="84"/>
      <c r="N28" s="84"/>
      <c r="O28" s="84"/>
      <c r="P28" s="84"/>
      <c r="Q28" s="84"/>
      <c r="R28" s="84"/>
      <c r="S28" s="84"/>
      <c r="T28" s="84"/>
      <c r="U28" s="84"/>
      <c r="V28" s="84"/>
    </row>
    <row r="29" spans="1:22" s="11" customFormat="1" ht="12.75" hidden="1" customHeight="1" x14ac:dyDescent="0.2">
      <c r="A29" s="42">
        <v>1</v>
      </c>
      <c r="B29" s="84" t="e">
        <f t="shared" si="3"/>
        <v>#REF!</v>
      </c>
      <c r="C29" s="84" t="e">
        <f t="shared" si="3"/>
        <v>#REF!</v>
      </c>
      <c r="D29" s="84" t="e">
        <f t="shared" si="3"/>
        <v>#REF!</v>
      </c>
      <c r="E29" s="84" t="e">
        <f t="shared" si="3"/>
        <v>#REF!</v>
      </c>
      <c r="F29" s="84" t="e">
        <f t="shared" si="3"/>
        <v>#REF!</v>
      </c>
      <c r="G29" s="84" t="e">
        <f t="shared" si="3"/>
        <v>#REF!</v>
      </c>
      <c r="H29" s="84" t="e">
        <f t="shared" si="3"/>
        <v>#REF!</v>
      </c>
      <c r="I29" s="84" t="e">
        <f t="shared" si="3"/>
        <v>#REF!</v>
      </c>
      <c r="J29" s="84" t="e">
        <f t="shared" si="3"/>
        <v>#REF!</v>
      </c>
      <c r="K29" s="84" t="e">
        <f t="shared" si="3"/>
        <v>#REF!</v>
      </c>
      <c r="L29" s="84" t="e">
        <f t="shared" si="3"/>
        <v>#REF!</v>
      </c>
      <c r="M29" s="84" t="e">
        <f t="shared" si="3"/>
        <v>#REF!</v>
      </c>
      <c r="N29" s="84" t="e">
        <f t="shared" si="3"/>
        <v>#REF!</v>
      </c>
      <c r="O29" s="84" t="e">
        <f t="shared" si="3"/>
        <v>#REF!</v>
      </c>
      <c r="P29" s="84" t="e">
        <f t="shared" si="3"/>
        <v>#REF!</v>
      </c>
      <c r="Q29" s="84" t="e">
        <f t="shared" si="3"/>
        <v>#REF!</v>
      </c>
      <c r="R29" s="84" t="e">
        <f t="shared" si="3"/>
        <v>#REF!</v>
      </c>
      <c r="S29" s="84" t="e">
        <f t="shared" si="3"/>
        <v>#REF!</v>
      </c>
      <c r="T29" s="84" t="e">
        <f t="shared" si="3"/>
        <v>#REF!</v>
      </c>
      <c r="U29" s="84" t="e">
        <f t="shared" si="3"/>
        <v>#REF!</v>
      </c>
      <c r="V29" s="84" t="e">
        <f t="shared" si="3"/>
        <v>#REF!</v>
      </c>
    </row>
    <row r="30" spans="1:22" s="11" customFormat="1" ht="12.75" hidden="1" customHeight="1" thickBot="1" x14ac:dyDescent="0.25">
      <c r="A30" s="169">
        <v>2</v>
      </c>
      <c r="B30" s="84" t="e">
        <f t="shared" si="3"/>
        <v>#REF!</v>
      </c>
      <c r="C30" s="84" t="e">
        <f t="shared" si="3"/>
        <v>#REF!</v>
      </c>
      <c r="D30" s="84" t="e">
        <f t="shared" si="3"/>
        <v>#REF!</v>
      </c>
      <c r="E30" s="84" t="e">
        <f t="shared" si="3"/>
        <v>#REF!</v>
      </c>
      <c r="F30" s="84" t="e">
        <f t="shared" si="3"/>
        <v>#REF!</v>
      </c>
      <c r="G30" s="84" t="e">
        <f t="shared" si="3"/>
        <v>#REF!</v>
      </c>
      <c r="H30" s="84" t="e">
        <f t="shared" si="3"/>
        <v>#REF!</v>
      </c>
      <c r="I30" s="84" t="e">
        <f t="shared" si="3"/>
        <v>#REF!</v>
      </c>
      <c r="J30" s="84" t="e">
        <f t="shared" si="3"/>
        <v>#REF!</v>
      </c>
      <c r="K30" s="84" t="e">
        <f t="shared" si="3"/>
        <v>#REF!</v>
      </c>
      <c r="L30" s="84" t="e">
        <f t="shared" si="3"/>
        <v>#REF!</v>
      </c>
      <c r="M30" s="84" t="e">
        <f t="shared" si="3"/>
        <v>#REF!</v>
      </c>
      <c r="N30" s="84" t="e">
        <f t="shared" si="3"/>
        <v>#REF!</v>
      </c>
      <c r="O30" s="84" t="e">
        <f t="shared" si="3"/>
        <v>#REF!</v>
      </c>
      <c r="P30" s="84" t="e">
        <f t="shared" si="3"/>
        <v>#REF!</v>
      </c>
      <c r="Q30" s="84" t="e">
        <f t="shared" si="3"/>
        <v>#REF!</v>
      </c>
      <c r="R30" s="84" t="e">
        <f t="shared" si="3"/>
        <v>#REF!</v>
      </c>
      <c r="S30" s="84" t="e">
        <f t="shared" si="3"/>
        <v>#REF!</v>
      </c>
      <c r="T30" s="84" t="e">
        <f t="shared" si="3"/>
        <v>#REF!</v>
      </c>
      <c r="U30" s="84" t="e">
        <f t="shared" si="3"/>
        <v>#REF!</v>
      </c>
      <c r="V30" s="84" t="e">
        <f t="shared" si="3"/>
        <v>#REF!</v>
      </c>
    </row>
    <row r="31" spans="1:22" s="11" customFormat="1" ht="12.75" hidden="1" customHeight="1" thickBot="1" x14ac:dyDescent="0.25">
      <c r="A31" s="170" t="s">
        <v>172</v>
      </c>
    </row>
    <row r="32" spans="1:22" s="11" customFormat="1" ht="12.75" hidden="1" customHeight="1" thickBot="1" x14ac:dyDescent="0.25">
      <c r="A32" s="167" t="s">
        <v>167</v>
      </c>
      <c r="B32" s="185">
        <f t="shared" ref="B32:V32" si="5">B15*0.85</f>
        <v>2295</v>
      </c>
      <c r="C32" s="185">
        <f t="shared" si="5"/>
        <v>2975</v>
      </c>
      <c r="D32" s="185">
        <f t="shared" si="5"/>
        <v>2975</v>
      </c>
      <c r="E32" s="185">
        <f t="shared" si="5"/>
        <v>2975</v>
      </c>
      <c r="F32" s="185">
        <f t="shared" si="5"/>
        <v>2975</v>
      </c>
      <c r="G32" s="185">
        <f t="shared" si="5"/>
        <v>2975</v>
      </c>
      <c r="H32" s="185">
        <f t="shared" si="5"/>
        <v>2975</v>
      </c>
      <c r="I32" s="185">
        <f t="shared" si="5"/>
        <v>2975</v>
      </c>
      <c r="J32" s="185">
        <f t="shared" si="5"/>
        <v>2975</v>
      </c>
      <c r="K32" s="185">
        <f t="shared" si="5"/>
        <v>2975</v>
      </c>
      <c r="L32" s="185">
        <f t="shared" si="5"/>
        <v>2975</v>
      </c>
      <c r="M32" s="185">
        <f t="shared" si="5"/>
        <v>2975</v>
      </c>
      <c r="N32" s="185">
        <f t="shared" si="5"/>
        <v>2975</v>
      </c>
      <c r="O32" s="185">
        <f t="shared" si="5"/>
        <v>2975</v>
      </c>
      <c r="P32" s="185">
        <f t="shared" si="5"/>
        <v>2975</v>
      </c>
      <c r="Q32" s="185">
        <f t="shared" si="5"/>
        <v>2975</v>
      </c>
      <c r="R32" s="185">
        <f t="shared" si="5"/>
        <v>2295</v>
      </c>
      <c r="S32" s="185">
        <f t="shared" si="5"/>
        <v>2295</v>
      </c>
      <c r="T32" s="185">
        <f t="shared" si="5"/>
        <v>2295</v>
      </c>
      <c r="U32" s="185">
        <f t="shared" si="5"/>
        <v>2295</v>
      </c>
      <c r="V32" s="185">
        <f t="shared" si="5"/>
        <v>2295</v>
      </c>
    </row>
    <row r="33" spans="1:22" s="11" customFormat="1" ht="12.75" hidden="1" customHeight="1" x14ac:dyDescent="0.2">
      <c r="A33" s="163" t="s">
        <v>168</v>
      </c>
      <c r="B33" s="185">
        <f t="shared" ref="B33:V33" si="6">B16*0.85</f>
        <v>4590</v>
      </c>
      <c r="C33" s="185">
        <f t="shared" si="6"/>
        <v>5950</v>
      </c>
      <c r="D33" s="185">
        <f t="shared" si="6"/>
        <v>5950</v>
      </c>
      <c r="E33" s="185">
        <f t="shared" si="6"/>
        <v>5950</v>
      </c>
      <c r="F33" s="185">
        <f t="shared" si="6"/>
        <v>5950</v>
      </c>
      <c r="G33" s="185">
        <f t="shared" si="6"/>
        <v>5950</v>
      </c>
      <c r="H33" s="185">
        <f t="shared" si="6"/>
        <v>5950</v>
      </c>
      <c r="I33" s="185">
        <f t="shared" si="6"/>
        <v>5950</v>
      </c>
      <c r="J33" s="185">
        <f t="shared" si="6"/>
        <v>5950</v>
      </c>
      <c r="K33" s="185">
        <f t="shared" si="6"/>
        <v>5950</v>
      </c>
      <c r="L33" s="185">
        <f t="shared" si="6"/>
        <v>5950</v>
      </c>
      <c r="M33" s="185">
        <f t="shared" si="6"/>
        <v>5950</v>
      </c>
      <c r="N33" s="185">
        <f t="shared" si="6"/>
        <v>5950</v>
      </c>
      <c r="O33" s="185">
        <f t="shared" si="6"/>
        <v>5950</v>
      </c>
      <c r="P33" s="185">
        <f t="shared" si="6"/>
        <v>5950</v>
      </c>
      <c r="Q33" s="185">
        <f t="shared" si="6"/>
        <v>5950</v>
      </c>
      <c r="R33" s="185">
        <f t="shared" si="6"/>
        <v>4590</v>
      </c>
      <c r="S33" s="185">
        <f t="shared" si="6"/>
        <v>4590</v>
      </c>
      <c r="T33" s="185">
        <f t="shared" si="6"/>
        <v>4590</v>
      </c>
      <c r="U33" s="185">
        <f t="shared" si="6"/>
        <v>4590</v>
      </c>
      <c r="V33" s="185">
        <f t="shared" si="6"/>
        <v>4590</v>
      </c>
    </row>
    <row r="34" spans="1:22" s="11" customFormat="1" ht="12.75" hidden="1" customHeight="1" x14ac:dyDescent="0.2">
      <c r="A34" s="123"/>
    </row>
    <row r="35" spans="1:22" s="11" customFormat="1" ht="24" customHeight="1" x14ac:dyDescent="0.2">
      <c r="A35" s="135" t="s">
        <v>166</v>
      </c>
    </row>
    <row r="36" spans="1:22" s="11" customFormat="1" ht="12.75" customHeight="1" x14ac:dyDescent="0.2">
      <c r="A36" s="132" t="s">
        <v>192</v>
      </c>
    </row>
    <row r="37" spans="1:22" ht="21.75" customHeight="1" x14ac:dyDescent="0.2">
      <c r="A37" s="74" t="s">
        <v>52</v>
      </c>
      <c r="B37" s="73" t="e">
        <f t="shared" ref="B37:V38" si="7">B20</f>
        <v>#REF!</v>
      </c>
      <c r="C37" s="73" t="e">
        <f t="shared" si="7"/>
        <v>#REF!</v>
      </c>
      <c r="D37" s="73" t="e">
        <f t="shared" si="7"/>
        <v>#REF!</v>
      </c>
      <c r="E37" s="73" t="e">
        <f t="shared" si="7"/>
        <v>#REF!</v>
      </c>
      <c r="F37" s="73" t="e">
        <f t="shared" si="7"/>
        <v>#REF!</v>
      </c>
      <c r="G37" s="73" t="e">
        <f t="shared" si="7"/>
        <v>#REF!</v>
      </c>
      <c r="H37" s="73" t="e">
        <f t="shared" si="7"/>
        <v>#REF!</v>
      </c>
      <c r="I37" s="73" t="e">
        <f t="shared" si="7"/>
        <v>#REF!</v>
      </c>
      <c r="J37" s="73" t="e">
        <f t="shared" si="7"/>
        <v>#REF!</v>
      </c>
      <c r="K37" s="73" t="e">
        <f t="shared" si="7"/>
        <v>#REF!</v>
      </c>
      <c r="L37" s="73" t="e">
        <f t="shared" si="7"/>
        <v>#REF!</v>
      </c>
      <c r="M37" s="73" t="e">
        <f t="shared" si="7"/>
        <v>#REF!</v>
      </c>
      <c r="N37" s="73" t="e">
        <f t="shared" si="7"/>
        <v>#REF!</v>
      </c>
      <c r="O37" s="73" t="e">
        <f t="shared" si="7"/>
        <v>#REF!</v>
      </c>
      <c r="P37" s="73" t="e">
        <f t="shared" si="7"/>
        <v>#REF!</v>
      </c>
      <c r="Q37" s="73" t="e">
        <f t="shared" si="7"/>
        <v>#REF!</v>
      </c>
      <c r="R37" s="73" t="e">
        <f t="shared" si="7"/>
        <v>#REF!</v>
      </c>
      <c r="S37" s="73" t="e">
        <f t="shared" si="7"/>
        <v>#REF!</v>
      </c>
      <c r="T37" s="73" t="e">
        <f t="shared" si="7"/>
        <v>#REF!</v>
      </c>
      <c r="U37" s="73" t="e">
        <f t="shared" si="7"/>
        <v>#REF!</v>
      </c>
      <c r="V37" s="73" t="e">
        <f t="shared" si="7"/>
        <v>#REF!</v>
      </c>
    </row>
    <row r="38" spans="1:22" ht="21.75" customHeight="1" x14ac:dyDescent="0.2">
      <c r="A38" s="74"/>
      <c r="B38" s="73" t="e">
        <f t="shared" si="7"/>
        <v>#REF!</v>
      </c>
      <c r="C38" s="73" t="e">
        <f t="shared" si="7"/>
        <v>#REF!</v>
      </c>
      <c r="D38" s="73" t="e">
        <f t="shared" si="7"/>
        <v>#REF!</v>
      </c>
      <c r="E38" s="73" t="e">
        <f t="shared" si="7"/>
        <v>#REF!</v>
      </c>
      <c r="F38" s="73" t="e">
        <f t="shared" si="7"/>
        <v>#REF!</v>
      </c>
      <c r="G38" s="73" t="e">
        <f t="shared" si="7"/>
        <v>#REF!</v>
      </c>
      <c r="H38" s="73" t="e">
        <f t="shared" si="7"/>
        <v>#REF!</v>
      </c>
      <c r="I38" s="73" t="e">
        <f t="shared" si="7"/>
        <v>#REF!</v>
      </c>
      <c r="J38" s="73" t="e">
        <f t="shared" si="7"/>
        <v>#REF!</v>
      </c>
      <c r="K38" s="73" t="e">
        <f t="shared" si="7"/>
        <v>#REF!</v>
      </c>
      <c r="L38" s="73" t="e">
        <f t="shared" si="7"/>
        <v>#REF!</v>
      </c>
      <c r="M38" s="73" t="e">
        <f t="shared" si="7"/>
        <v>#REF!</v>
      </c>
      <c r="N38" s="73" t="e">
        <f t="shared" si="7"/>
        <v>#REF!</v>
      </c>
      <c r="O38" s="73" t="e">
        <f t="shared" si="7"/>
        <v>#REF!</v>
      </c>
      <c r="P38" s="73" t="e">
        <f t="shared" si="7"/>
        <v>#REF!</v>
      </c>
      <c r="Q38" s="73" t="e">
        <f t="shared" si="7"/>
        <v>#REF!</v>
      </c>
      <c r="R38" s="73" t="e">
        <f t="shared" si="7"/>
        <v>#REF!</v>
      </c>
      <c r="S38" s="73" t="e">
        <f t="shared" si="7"/>
        <v>#REF!</v>
      </c>
      <c r="T38" s="73" t="e">
        <f t="shared" si="7"/>
        <v>#REF!</v>
      </c>
      <c r="U38" s="73" t="e">
        <f t="shared" si="7"/>
        <v>#REF!</v>
      </c>
      <c r="V38" s="73" t="e">
        <f t="shared" si="7"/>
        <v>#REF!</v>
      </c>
    </row>
    <row r="39" spans="1:22" s="11" customFormat="1" ht="12.75" customHeight="1" x14ac:dyDescent="0.2">
      <c r="A39" s="33" t="s">
        <v>53</v>
      </c>
      <c r="B39" s="136"/>
      <c r="C39" s="136"/>
      <c r="D39" s="136"/>
      <c r="E39" s="136"/>
      <c r="F39" s="136"/>
      <c r="G39" s="136"/>
      <c r="H39" s="136"/>
      <c r="I39" s="136"/>
      <c r="J39" s="136"/>
      <c r="K39" s="136"/>
      <c r="L39" s="136"/>
      <c r="M39" s="136"/>
      <c r="N39" s="136"/>
      <c r="O39" s="136"/>
      <c r="P39" s="136"/>
      <c r="Q39" s="136"/>
      <c r="R39" s="136"/>
      <c r="S39" s="136"/>
      <c r="T39" s="136"/>
      <c r="U39" s="136"/>
      <c r="V39" s="136"/>
    </row>
    <row r="40" spans="1:22" s="11" customFormat="1" ht="12.75" customHeight="1" x14ac:dyDescent="0.2">
      <c r="A40" s="42">
        <v>1</v>
      </c>
      <c r="B40" s="84" t="e">
        <f t="shared" ref="B40:V41" si="8">B23+B32+25</f>
        <v>#REF!</v>
      </c>
      <c r="C40" s="84" t="e">
        <f t="shared" si="8"/>
        <v>#REF!</v>
      </c>
      <c r="D40" s="84" t="e">
        <f t="shared" si="8"/>
        <v>#REF!</v>
      </c>
      <c r="E40" s="84" t="e">
        <f t="shared" si="8"/>
        <v>#REF!</v>
      </c>
      <c r="F40" s="84" t="e">
        <f t="shared" si="8"/>
        <v>#REF!</v>
      </c>
      <c r="G40" s="84" t="e">
        <f t="shared" si="8"/>
        <v>#REF!</v>
      </c>
      <c r="H40" s="84" t="e">
        <f t="shared" si="8"/>
        <v>#REF!</v>
      </c>
      <c r="I40" s="84" t="e">
        <f t="shared" si="8"/>
        <v>#REF!</v>
      </c>
      <c r="J40" s="84" t="e">
        <f t="shared" si="8"/>
        <v>#REF!</v>
      </c>
      <c r="K40" s="84" t="e">
        <f t="shared" si="8"/>
        <v>#REF!</v>
      </c>
      <c r="L40" s="84" t="e">
        <f t="shared" si="8"/>
        <v>#REF!</v>
      </c>
      <c r="M40" s="84" t="e">
        <f t="shared" si="8"/>
        <v>#REF!</v>
      </c>
      <c r="N40" s="84" t="e">
        <f t="shared" si="8"/>
        <v>#REF!</v>
      </c>
      <c r="O40" s="84" t="e">
        <f t="shared" si="8"/>
        <v>#REF!</v>
      </c>
      <c r="P40" s="84" t="e">
        <f t="shared" si="8"/>
        <v>#REF!</v>
      </c>
      <c r="Q40" s="84" t="e">
        <f t="shared" si="8"/>
        <v>#REF!</v>
      </c>
      <c r="R40" s="84" t="e">
        <f t="shared" si="8"/>
        <v>#REF!</v>
      </c>
      <c r="S40" s="84" t="e">
        <f t="shared" si="8"/>
        <v>#REF!</v>
      </c>
      <c r="T40" s="84" t="e">
        <f t="shared" si="8"/>
        <v>#REF!</v>
      </c>
      <c r="U40" s="84" t="e">
        <f t="shared" si="8"/>
        <v>#REF!</v>
      </c>
      <c r="V40" s="84" t="e">
        <f t="shared" si="8"/>
        <v>#REF!</v>
      </c>
    </row>
    <row r="41" spans="1:22" s="11" customFormat="1" ht="12.75" customHeight="1" x14ac:dyDescent="0.2">
      <c r="A41" s="42">
        <v>2</v>
      </c>
      <c r="B41" s="84" t="e">
        <f t="shared" si="8"/>
        <v>#REF!</v>
      </c>
      <c r="C41" s="84" t="e">
        <f t="shared" si="8"/>
        <v>#REF!</v>
      </c>
      <c r="D41" s="84" t="e">
        <f t="shared" si="8"/>
        <v>#REF!</v>
      </c>
      <c r="E41" s="84" t="e">
        <f t="shared" si="8"/>
        <v>#REF!</v>
      </c>
      <c r="F41" s="84" t="e">
        <f t="shared" si="8"/>
        <v>#REF!</v>
      </c>
      <c r="G41" s="84" t="e">
        <f t="shared" si="8"/>
        <v>#REF!</v>
      </c>
      <c r="H41" s="84" t="e">
        <f t="shared" si="8"/>
        <v>#REF!</v>
      </c>
      <c r="I41" s="84" t="e">
        <f t="shared" si="8"/>
        <v>#REF!</v>
      </c>
      <c r="J41" s="84" t="e">
        <f t="shared" si="8"/>
        <v>#REF!</v>
      </c>
      <c r="K41" s="84" t="e">
        <f t="shared" si="8"/>
        <v>#REF!</v>
      </c>
      <c r="L41" s="84" t="e">
        <f t="shared" si="8"/>
        <v>#REF!</v>
      </c>
      <c r="M41" s="84" t="e">
        <f t="shared" si="8"/>
        <v>#REF!</v>
      </c>
      <c r="N41" s="84" t="e">
        <f t="shared" si="8"/>
        <v>#REF!</v>
      </c>
      <c r="O41" s="84" t="e">
        <f t="shared" si="8"/>
        <v>#REF!</v>
      </c>
      <c r="P41" s="84" t="e">
        <f t="shared" si="8"/>
        <v>#REF!</v>
      </c>
      <c r="Q41" s="84" t="e">
        <f t="shared" si="8"/>
        <v>#REF!</v>
      </c>
      <c r="R41" s="84" t="e">
        <f t="shared" si="8"/>
        <v>#REF!</v>
      </c>
      <c r="S41" s="84" t="e">
        <f t="shared" si="8"/>
        <v>#REF!</v>
      </c>
      <c r="T41" s="84" t="e">
        <f t="shared" si="8"/>
        <v>#REF!</v>
      </c>
      <c r="U41" s="84" t="e">
        <f t="shared" si="8"/>
        <v>#REF!</v>
      </c>
      <c r="V41" s="84" t="e">
        <f t="shared" si="8"/>
        <v>#REF!</v>
      </c>
    </row>
    <row r="42" spans="1:22" s="11" customFormat="1" ht="12.75" customHeight="1" x14ac:dyDescent="0.2">
      <c r="A42" s="33" t="s">
        <v>54</v>
      </c>
      <c r="B42" s="84"/>
      <c r="C42" s="84"/>
      <c r="D42" s="84"/>
      <c r="E42" s="84"/>
      <c r="F42" s="84"/>
      <c r="G42" s="84"/>
      <c r="H42" s="84"/>
      <c r="I42" s="84"/>
      <c r="J42" s="84"/>
      <c r="K42" s="84"/>
      <c r="L42" s="84"/>
      <c r="M42" s="84"/>
      <c r="N42" s="84"/>
      <c r="O42" s="84"/>
      <c r="P42" s="84"/>
      <c r="Q42" s="84"/>
      <c r="R42" s="84"/>
      <c r="S42" s="84"/>
      <c r="T42" s="84"/>
      <c r="U42" s="84"/>
      <c r="V42" s="84"/>
    </row>
    <row r="43" spans="1:22" s="11" customFormat="1" ht="12.75" customHeight="1" x14ac:dyDescent="0.2">
      <c r="A43" s="42">
        <v>1</v>
      </c>
      <c r="B43" s="84" t="e">
        <f t="shared" ref="B43:V44" si="9">B26+B32+25</f>
        <v>#REF!</v>
      </c>
      <c r="C43" s="84" t="e">
        <f t="shared" si="9"/>
        <v>#REF!</v>
      </c>
      <c r="D43" s="84" t="e">
        <f t="shared" si="9"/>
        <v>#REF!</v>
      </c>
      <c r="E43" s="84" t="e">
        <f t="shared" si="9"/>
        <v>#REF!</v>
      </c>
      <c r="F43" s="84" t="e">
        <f t="shared" si="9"/>
        <v>#REF!</v>
      </c>
      <c r="G43" s="84" t="e">
        <f t="shared" si="9"/>
        <v>#REF!</v>
      </c>
      <c r="H43" s="84" t="e">
        <f t="shared" si="9"/>
        <v>#REF!</v>
      </c>
      <c r="I43" s="84" t="e">
        <f t="shared" si="9"/>
        <v>#REF!</v>
      </c>
      <c r="J43" s="84" t="e">
        <f t="shared" si="9"/>
        <v>#REF!</v>
      </c>
      <c r="K43" s="84" t="e">
        <f t="shared" si="9"/>
        <v>#REF!</v>
      </c>
      <c r="L43" s="84" t="e">
        <f t="shared" si="9"/>
        <v>#REF!</v>
      </c>
      <c r="M43" s="84" t="e">
        <f t="shared" si="9"/>
        <v>#REF!</v>
      </c>
      <c r="N43" s="84" t="e">
        <f t="shared" si="9"/>
        <v>#REF!</v>
      </c>
      <c r="O43" s="84" t="e">
        <f t="shared" si="9"/>
        <v>#REF!</v>
      </c>
      <c r="P43" s="84" t="e">
        <f t="shared" si="9"/>
        <v>#REF!</v>
      </c>
      <c r="Q43" s="84" t="e">
        <f t="shared" si="9"/>
        <v>#REF!</v>
      </c>
      <c r="R43" s="84" t="e">
        <f t="shared" si="9"/>
        <v>#REF!</v>
      </c>
      <c r="S43" s="84" t="e">
        <f t="shared" si="9"/>
        <v>#REF!</v>
      </c>
      <c r="T43" s="84" t="e">
        <f t="shared" si="9"/>
        <v>#REF!</v>
      </c>
      <c r="U43" s="84" t="e">
        <f t="shared" si="9"/>
        <v>#REF!</v>
      </c>
      <c r="V43" s="84" t="e">
        <f t="shared" si="9"/>
        <v>#REF!</v>
      </c>
    </row>
    <row r="44" spans="1:22" s="11" customFormat="1" ht="12.75" customHeight="1" x14ac:dyDescent="0.2">
      <c r="A44" s="42">
        <v>2</v>
      </c>
      <c r="B44" s="84" t="e">
        <f t="shared" si="9"/>
        <v>#REF!</v>
      </c>
      <c r="C44" s="84" t="e">
        <f t="shared" si="9"/>
        <v>#REF!</v>
      </c>
      <c r="D44" s="84" t="e">
        <f t="shared" si="9"/>
        <v>#REF!</v>
      </c>
      <c r="E44" s="84" t="e">
        <f t="shared" si="9"/>
        <v>#REF!</v>
      </c>
      <c r="F44" s="84" t="e">
        <f t="shared" si="9"/>
        <v>#REF!</v>
      </c>
      <c r="G44" s="84" t="e">
        <f t="shared" si="9"/>
        <v>#REF!</v>
      </c>
      <c r="H44" s="84" t="e">
        <f t="shared" si="9"/>
        <v>#REF!</v>
      </c>
      <c r="I44" s="84" t="e">
        <f t="shared" si="9"/>
        <v>#REF!</v>
      </c>
      <c r="J44" s="84" t="e">
        <f t="shared" si="9"/>
        <v>#REF!</v>
      </c>
      <c r="K44" s="84" t="e">
        <f t="shared" si="9"/>
        <v>#REF!</v>
      </c>
      <c r="L44" s="84" t="e">
        <f t="shared" si="9"/>
        <v>#REF!</v>
      </c>
      <c r="M44" s="84" t="e">
        <f t="shared" si="9"/>
        <v>#REF!</v>
      </c>
      <c r="N44" s="84" t="e">
        <f t="shared" si="9"/>
        <v>#REF!</v>
      </c>
      <c r="O44" s="84" t="e">
        <f t="shared" si="9"/>
        <v>#REF!</v>
      </c>
      <c r="P44" s="84" t="e">
        <f t="shared" si="9"/>
        <v>#REF!</v>
      </c>
      <c r="Q44" s="84" t="e">
        <f t="shared" si="9"/>
        <v>#REF!</v>
      </c>
      <c r="R44" s="84" t="e">
        <f t="shared" si="9"/>
        <v>#REF!</v>
      </c>
      <c r="S44" s="84" t="e">
        <f t="shared" si="9"/>
        <v>#REF!</v>
      </c>
      <c r="T44" s="84" t="e">
        <f t="shared" si="9"/>
        <v>#REF!</v>
      </c>
      <c r="U44" s="84" t="e">
        <f t="shared" si="9"/>
        <v>#REF!</v>
      </c>
      <c r="V44" s="84" t="e">
        <f t="shared" si="9"/>
        <v>#REF!</v>
      </c>
    </row>
    <row r="45" spans="1:22" s="11" customFormat="1" ht="12.75" customHeight="1" x14ac:dyDescent="0.2">
      <c r="A45" s="33" t="s">
        <v>151</v>
      </c>
      <c r="B45" s="84"/>
      <c r="C45" s="84"/>
      <c r="D45" s="84"/>
      <c r="E45" s="84"/>
      <c r="F45" s="84"/>
      <c r="G45" s="84"/>
      <c r="H45" s="84"/>
      <c r="I45" s="84"/>
      <c r="J45" s="84"/>
      <c r="K45" s="84"/>
      <c r="L45" s="84"/>
      <c r="M45" s="84"/>
      <c r="N45" s="84"/>
      <c r="O45" s="84"/>
      <c r="P45" s="84"/>
      <c r="Q45" s="84"/>
      <c r="R45" s="84"/>
      <c r="S45" s="84"/>
      <c r="T45" s="84"/>
      <c r="U45" s="84"/>
      <c r="V45" s="84"/>
    </row>
    <row r="46" spans="1:22" s="11" customFormat="1" ht="12.75" customHeight="1" x14ac:dyDescent="0.2">
      <c r="A46" s="42">
        <v>1</v>
      </c>
      <c r="B46" s="84" t="e">
        <f t="shared" ref="B46:V47" si="10">B29+B32+25</f>
        <v>#REF!</v>
      </c>
      <c r="C46" s="84" t="e">
        <f t="shared" si="10"/>
        <v>#REF!</v>
      </c>
      <c r="D46" s="84" t="e">
        <f t="shared" si="10"/>
        <v>#REF!</v>
      </c>
      <c r="E46" s="84" t="e">
        <f t="shared" si="10"/>
        <v>#REF!</v>
      </c>
      <c r="F46" s="84" t="e">
        <f t="shared" si="10"/>
        <v>#REF!</v>
      </c>
      <c r="G46" s="84" t="e">
        <f t="shared" si="10"/>
        <v>#REF!</v>
      </c>
      <c r="H46" s="84" t="e">
        <f t="shared" si="10"/>
        <v>#REF!</v>
      </c>
      <c r="I46" s="84" t="e">
        <f t="shared" si="10"/>
        <v>#REF!</v>
      </c>
      <c r="J46" s="84" t="e">
        <f t="shared" si="10"/>
        <v>#REF!</v>
      </c>
      <c r="K46" s="84" t="e">
        <f t="shared" si="10"/>
        <v>#REF!</v>
      </c>
      <c r="L46" s="84" t="e">
        <f t="shared" si="10"/>
        <v>#REF!</v>
      </c>
      <c r="M46" s="84" t="e">
        <f t="shared" si="10"/>
        <v>#REF!</v>
      </c>
      <c r="N46" s="84" t="e">
        <f t="shared" si="10"/>
        <v>#REF!</v>
      </c>
      <c r="O46" s="84" t="e">
        <f t="shared" si="10"/>
        <v>#REF!</v>
      </c>
      <c r="P46" s="84" t="e">
        <f t="shared" si="10"/>
        <v>#REF!</v>
      </c>
      <c r="Q46" s="84" t="e">
        <f t="shared" si="10"/>
        <v>#REF!</v>
      </c>
      <c r="R46" s="84" t="e">
        <f t="shared" si="10"/>
        <v>#REF!</v>
      </c>
      <c r="S46" s="84" t="e">
        <f t="shared" si="10"/>
        <v>#REF!</v>
      </c>
      <c r="T46" s="84" t="e">
        <f t="shared" si="10"/>
        <v>#REF!</v>
      </c>
      <c r="U46" s="84" t="e">
        <f t="shared" si="10"/>
        <v>#REF!</v>
      </c>
      <c r="V46" s="84" t="e">
        <f t="shared" si="10"/>
        <v>#REF!</v>
      </c>
    </row>
    <row r="47" spans="1:22" s="11" customFormat="1" ht="12.75" customHeight="1" x14ac:dyDescent="0.2">
      <c r="A47" s="42">
        <v>2</v>
      </c>
      <c r="B47" s="84" t="e">
        <f t="shared" si="10"/>
        <v>#REF!</v>
      </c>
      <c r="C47" s="84" t="e">
        <f t="shared" si="10"/>
        <v>#REF!</v>
      </c>
      <c r="D47" s="84" t="e">
        <f t="shared" si="10"/>
        <v>#REF!</v>
      </c>
      <c r="E47" s="84" t="e">
        <f t="shared" si="10"/>
        <v>#REF!</v>
      </c>
      <c r="F47" s="84" t="e">
        <f t="shared" si="10"/>
        <v>#REF!</v>
      </c>
      <c r="G47" s="84" t="e">
        <f t="shared" si="10"/>
        <v>#REF!</v>
      </c>
      <c r="H47" s="84" t="e">
        <f t="shared" si="10"/>
        <v>#REF!</v>
      </c>
      <c r="I47" s="84" t="e">
        <f t="shared" si="10"/>
        <v>#REF!</v>
      </c>
      <c r="J47" s="84" t="e">
        <f t="shared" si="10"/>
        <v>#REF!</v>
      </c>
      <c r="K47" s="84" t="e">
        <f t="shared" si="10"/>
        <v>#REF!</v>
      </c>
      <c r="L47" s="84" t="e">
        <f t="shared" si="10"/>
        <v>#REF!</v>
      </c>
      <c r="M47" s="84" t="e">
        <f t="shared" si="10"/>
        <v>#REF!</v>
      </c>
      <c r="N47" s="84" t="e">
        <f t="shared" si="10"/>
        <v>#REF!</v>
      </c>
      <c r="O47" s="84" t="e">
        <f t="shared" si="10"/>
        <v>#REF!</v>
      </c>
      <c r="P47" s="84" t="e">
        <f t="shared" si="10"/>
        <v>#REF!</v>
      </c>
      <c r="Q47" s="84" t="e">
        <f t="shared" si="10"/>
        <v>#REF!</v>
      </c>
      <c r="R47" s="84" t="e">
        <f t="shared" si="10"/>
        <v>#REF!</v>
      </c>
      <c r="S47" s="84" t="e">
        <f t="shared" si="10"/>
        <v>#REF!</v>
      </c>
      <c r="T47" s="84" t="e">
        <f t="shared" si="10"/>
        <v>#REF!</v>
      </c>
      <c r="U47" s="84" t="e">
        <f t="shared" si="10"/>
        <v>#REF!</v>
      </c>
      <c r="V47" s="84" t="e">
        <f t="shared" si="10"/>
        <v>#REF!</v>
      </c>
    </row>
    <row r="48" spans="1:22" s="11" customFormat="1" ht="12.75" customHeight="1" x14ac:dyDescent="0.2">
      <c r="A48" s="123"/>
    </row>
    <row r="49" spans="1:8" x14ac:dyDescent="0.2">
      <c r="A49" s="223" t="s">
        <v>157</v>
      </c>
    </row>
    <row r="50" spans="1:8" x14ac:dyDescent="0.2">
      <c r="A50" s="223"/>
    </row>
    <row r="51" spans="1:8" x14ac:dyDescent="0.2">
      <c r="A51" s="123"/>
    </row>
    <row r="52" spans="1:8" s="11" customFormat="1" ht="12.75" customHeight="1" x14ac:dyDescent="0.2">
      <c r="A52" s="259" t="s">
        <v>207</v>
      </c>
      <c r="B52" s="260"/>
      <c r="C52" s="260"/>
      <c r="D52" s="260"/>
      <c r="E52" s="260"/>
      <c r="F52" s="260"/>
      <c r="G52" s="260"/>
      <c r="H52" s="260"/>
    </row>
    <row r="53" spans="1:8" s="11" customFormat="1" ht="12.75" customHeight="1" x14ac:dyDescent="0.2">
      <c r="A53" s="259"/>
      <c r="B53" s="260"/>
      <c r="C53" s="260"/>
      <c r="D53" s="260"/>
      <c r="E53" s="260"/>
      <c r="F53" s="260"/>
      <c r="G53" s="260"/>
      <c r="H53" s="260"/>
    </row>
    <row r="54" spans="1:8" s="11" customFormat="1" ht="12.75" customHeight="1" x14ac:dyDescent="0.2">
      <c r="A54" s="259"/>
      <c r="B54" s="260"/>
      <c r="C54" s="260"/>
      <c r="D54" s="260"/>
      <c r="E54" s="260"/>
      <c r="F54" s="260"/>
      <c r="G54" s="260"/>
      <c r="H54" s="260"/>
    </row>
    <row r="55" spans="1:8" s="11" customFormat="1" ht="12.75" customHeight="1" x14ac:dyDescent="0.2">
      <c r="A55" s="259"/>
      <c r="B55" s="260"/>
      <c r="C55" s="260"/>
      <c r="D55" s="260"/>
      <c r="E55" s="260"/>
      <c r="F55" s="260"/>
      <c r="G55" s="260"/>
      <c r="H55" s="260"/>
    </row>
    <row r="56" spans="1:8" s="11" customFormat="1" ht="12.75" customHeight="1" x14ac:dyDescent="0.2">
      <c r="A56" s="259"/>
      <c r="B56" s="260"/>
      <c r="C56" s="260"/>
      <c r="D56" s="260"/>
      <c r="E56" s="260"/>
      <c r="F56" s="260"/>
      <c r="G56" s="260"/>
      <c r="H56" s="260"/>
    </row>
    <row r="57" spans="1:8" s="11" customFormat="1" ht="12.75" customHeight="1" x14ac:dyDescent="0.2">
      <c r="A57" s="259"/>
      <c r="B57" s="260"/>
      <c r="C57" s="260"/>
      <c r="D57" s="260"/>
      <c r="E57" s="260"/>
      <c r="F57" s="260"/>
      <c r="G57" s="260"/>
      <c r="H57" s="260"/>
    </row>
    <row r="58" spans="1:8" s="11" customFormat="1" ht="12.75" customHeight="1" x14ac:dyDescent="0.2"/>
    <row r="59" spans="1:8" x14ac:dyDescent="0.2">
      <c r="A59" s="156" t="s">
        <v>80</v>
      </c>
    </row>
    <row r="60" spans="1:8" ht="34.5" customHeight="1" x14ac:dyDescent="0.2">
      <c r="A60" s="150" t="s">
        <v>209</v>
      </c>
    </row>
    <row r="61" spans="1:8" ht="34.5" customHeight="1" x14ac:dyDescent="0.2">
      <c r="A61" s="150" t="s">
        <v>225</v>
      </c>
    </row>
    <row r="62" spans="1:8" ht="12.75" customHeight="1" x14ac:dyDescent="0.2">
      <c r="A62"/>
    </row>
    <row r="63" spans="1:8" x14ac:dyDescent="0.2">
      <c r="A63" s="137" t="s">
        <v>58</v>
      </c>
    </row>
    <row r="64" spans="1:8" s="155" customFormat="1" ht="35.25" customHeight="1" x14ac:dyDescent="0.2">
      <c r="A64" s="138" t="s">
        <v>163</v>
      </c>
    </row>
    <row r="65" spans="1:1" s="155" customFormat="1" ht="35.25" customHeight="1" x14ac:dyDescent="0.2">
      <c r="A65" s="150" t="s">
        <v>188</v>
      </c>
    </row>
    <row r="66" spans="1:1" s="155" customFormat="1" ht="35.25" customHeight="1" x14ac:dyDescent="0.2">
      <c r="A66" s="138" t="s">
        <v>164</v>
      </c>
    </row>
    <row r="67" spans="1:1" s="155" customFormat="1" ht="13.5" customHeight="1" x14ac:dyDescent="0.2">
      <c r="A67" s="138" t="s">
        <v>165</v>
      </c>
    </row>
    <row r="68" spans="1:1" s="155" customFormat="1" ht="35.25" customHeight="1" x14ac:dyDescent="0.2">
      <c r="A68" s="138" t="s">
        <v>162</v>
      </c>
    </row>
    <row r="69" spans="1:1" ht="24" x14ac:dyDescent="0.2">
      <c r="A69" s="145" t="s">
        <v>173</v>
      </c>
    </row>
    <row r="70" spans="1:1" s="155" customFormat="1" ht="26.25" customHeight="1" x14ac:dyDescent="0.2">
      <c r="A70" s="157" t="s">
        <v>90</v>
      </c>
    </row>
    <row r="71" spans="1:1" s="155" customFormat="1" ht="12" customHeight="1" x14ac:dyDescent="0.2">
      <c r="A71" s="157"/>
    </row>
    <row r="72" spans="1:1" s="155" customFormat="1" ht="217.5" customHeight="1" x14ac:dyDescent="0.2">
      <c r="A72" s="186" t="s">
        <v>208</v>
      </c>
    </row>
    <row r="73" spans="1:1" s="155" customFormat="1" ht="13.5" customHeight="1" x14ac:dyDescent="0.2">
      <c r="A73" s="138"/>
    </row>
    <row r="74" spans="1:1" x14ac:dyDescent="0.2">
      <c r="A74" s="145"/>
    </row>
    <row r="75" spans="1:1" x14ac:dyDescent="0.2">
      <c r="A75" s="146"/>
    </row>
    <row r="76" spans="1:1" ht="24" x14ac:dyDescent="0.2">
      <c r="A76" s="156" t="s">
        <v>92</v>
      </c>
    </row>
    <row r="77" spans="1:1" ht="36" hidden="1" x14ac:dyDescent="0.2">
      <c r="A77" s="175" t="s">
        <v>222</v>
      </c>
    </row>
    <row r="78" spans="1:1" s="11" customFormat="1" ht="50.25" customHeight="1" x14ac:dyDescent="0.2">
      <c r="A78" s="175" t="s">
        <v>210</v>
      </c>
    </row>
    <row r="79" spans="1:1" s="11" customFormat="1" ht="38.25" customHeight="1" x14ac:dyDescent="0.2">
      <c r="A79" s="175" t="s">
        <v>211</v>
      </c>
    </row>
    <row r="80" spans="1:1" x14ac:dyDescent="0.2">
      <c r="A80" s="13"/>
    </row>
    <row r="81" spans="1:1" x14ac:dyDescent="0.2">
      <c r="A81" s="139" t="s">
        <v>65</v>
      </c>
    </row>
    <row r="82" spans="1:1" ht="108" customHeight="1" x14ac:dyDescent="0.2">
      <c r="A82" s="152" t="s">
        <v>226</v>
      </c>
    </row>
    <row r="83" spans="1:1" x14ac:dyDescent="0.2">
      <c r="A83" s="133"/>
    </row>
    <row r="84" spans="1:1" x14ac:dyDescent="0.2">
      <c r="A84" s="143"/>
    </row>
    <row r="85" spans="1:1" x14ac:dyDescent="0.2">
      <c r="A85" s="143"/>
    </row>
    <row r="86" spans="1:1" x14ac:dyDescent="0.2">
      <c r="A86" s="143"/>
    </row>
    <row r="87" spans="1:1" x14ac:dyDescent="0.2">
      <c r="A87" s="143"/>
    </row>
    <row r="88" spans="1:1" x14ac:dyDescent="0.2">
      <c r="A88" s="143"/>
    </row>
    <row r="89" spans="1:1" x14ac:dyDescent="0.2">
      <c r="A89" s="143"/>
    </row>
    <row r="90" spans="1:1" x14ac:dyDescent="0.2">
      <c r="A90" s="143"/>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sheetData>
  <mergeCells count="2">
    <mergeCell ref="A49:A50"/>
    <mergeCell ref="A52:H57"/>
  </mergeCells>
  <pageMargins left="0.7" right="0.7" top="0.75" bottom="0.75" header="0.3" footer="0.3"/>
  <pageSetup paperSize="9" orientation="portrait" horizontalDpi="4294967295" verticalDpi="4294967295"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K247"/>
  <sheetViews>
    <sheetView workbookViewId="0">
      <pane xSplit="1" topLeftCell="B1" activePane="topRight" state="frozen"/>
      <selection activeCell="A10" sqref="A10"/>
      <selection pane="topRight" activeCell="Z24" sqref="Z24"/>
    </sheetView>
  </sheetViews>
  <sheetFormatPr defaultColWidth="10.140625" defaultRowHeight="12.75" x14ac:dyDescent="0.2"/>
  <cols>
    <col min="1" max="1" width="45.28515625" style="5" customWidth="1"/>
    <col min="4" max="12" width="0" hidden="1" customWidth="1"/>
    <col min="27" max="33" width="0" hidden="1" customWidth="1"/>
  </cols>
  <sheetData>
    <row r="1" spans="1:37" ht="24" x14ac:dyDescent="0.2">
      <c r="A1" s="47" t="s">
        <v>50</v>
      </c>
    </row>
    <row r="2" spans="1:37" ht="13.5" hidden="1" customHeight="1" thickBot="1" x14ac:dyDescent="0.25">
      <c r="A2"/>
    </row>
    <row r="3" spans="1:37" hidden="1" x14ac:dyDescent="0.2">
      <c r="A3" s="164" t="s">
        <v>170</v>
      </c>
    </row>
    <row r="4" spans="1:37" ht="21.75" hidden="1" customHeight="1" x14ac:dyDescent="0.2">
      <c r="A4" s="161" t="s">
        <v>52</v>
      </c>
      <c r="B4" s="148">
        <f>'BAR BB| Open rates'!P3</f>
        <v>45639</v>
      </c>
      <c r="C4" s="148">
        <f>'BAR BB| Open rates'!Q3</f>
        <v>45646</v>
      </c>
      <c r="D4" s="217">
        <f>'BAR BB| Open rates'!R3</f>
        <v>45653</v>
      </c>
      <c r="E4" s="217">
        <f>'BAR BB| Open rates'!S3</f>
        <v>45655</v>
      </c>
      <c r="F4" s="217">
        <f>'BAR BB| Open rates'!T3</f>
        <v>45656</v>
      </c>
      <c r="G4" s="217">
        <f>'BAR BB| Open rates'!U3</f>
        <v>45658</v>
      </c>
      <c r="H4" s="217">
        <f>'BAR BB| Open rates'!V3</f>
        <v>45660</v>
      </c>
      <c r="I4" s="217">
        <f>'BAR BB| Open rates'!W3</f>
        <v>45663</v>
      </c>
      <c r="J4" s="217">
        <f>'BAR BB| Open rates'!X3</f>
        <v>45664</v>
      </c>
      <c r="K4" s="217">
        <f>'BAR BB| Open rates'!Y3</f>
        <v>45665</v>
      </c>
      <c r="L4" s="217">
        <f>'BAR BB| Open rates'!Z3</f>
        <v>45666</v>
      </c>
      <c r="M4" s="148">
        <f>'BAR BB| Open rates'!AA3</f>
        <v>45670</v>
      </c>
      <c r="N4" s="148">
        <f>'BAR BB| Open rates'!AB3</f>
        <v>45674</v>
      </c>
      <c r="O4" s="148">
        <f>'BAR BB| Open rates'!AC3</f>
        <v>45676</v>
      </c>
      <c r="P4" s="148">
        <f>'BAR BB| Open rates'!AD3</f>
        <v>45681</v>
      </c>
      <c r="Q4" s="148">
        <f>'BAR BB| Open rates'!AE3</f>
        <v>45683</v>
      </c>
      <c r="R4" s="148">
        <f>'BAR BB| Open rates'!AF3</f>
        <v>45688</v>
      </c>
      <c r="S4" s="148">
        <f>'BAR BB| Open rates'!AG3</f>
        <v>45689</v>
      </c>
      <c r="T4" s="148">
        <f>'BAR BB| Open rates'!AH3</f>
        <v>45690</v>
      </c>
      <c r="U4" s="148">
        <f>'BAR BB| Open rates'!AI3</f>
        <v>45691</v>
      </c>
      <c r="V4" s="148">
        <f>'BAR BB| Open rates'!AJ3</f>
        <v>45692</v>
      </c>
      <c r="W4" s="148">
        <f>'BAR BB| Open rates'!AK3</f>
        <v>45695</v>
      </c>
      <c r="X4" s="148">
        <f>'BAR BB| Open rates'!AL3</f>
        <v>45697</v>
      </c>
      <c r="Y4" s="148">
        <f>'BAR BB| Open rates'!AM3</f>
        <v>45702</v>
      </c>
      <c r="Z4" s="148">
        <f>'BAR BB| Open rates'!AN3</f>
        <v>45708</v>
      </c>
      <c r="AA4" s="217">
        <f>'BAR BB| Open rates'!AO3</f>
        <v>45709</v>
      </c>
      <c r="AB4" s="217">
        <f>'BAR BB| Open rates'!AP3</f>
        <v>45712</v>
      </c>
      <c r="AC4" s="217">
        <f>'BAR BB| Open rates'!AQ3</f>
        <v>45714</v>
      </c>
      <c r="AD4" s="217">
        <f>'BAR BB| Open rates'!AR3</f>
        <v>45717</v>
      </c>
      <c r="AE4" s="217">
        <f>'BAR BB| Open rates'!AS3</f>
        <v>45718</v>
      </c>
      <c r="AF4" s="217">
        <f>'BAR BB| Open rates'!AT3</f>
        <v>45723</v>
      </c>
      <c r="AG4" s="217">
        <f>'BAR BB| Open rates'!AU3</f>
        <v>45725</v>
      </c>
      <c r="AH4" s="148">
        <f>'BAR BB| Open rates'!AV3</f>
        <v>45727</v>
      </c>
      <c r="AI4" s="148">
        <f>'BAR BB| Open rates'!AW3</f>
        <v>45730</v>
      </c>
      <c r="AJ4" s="148">
        <f>'BAR BB| Open rates'!AX3</f>
        <v>45732</v>
      </c>
      <c r="AK4" s="148">
        <f>'BAR BB| Open rates'!AY3</f>
        <v>45746</v>
      </c>
    </row>
    <row r="5" spans="1:37" ht="21.75" hidden="1" customHeight="1" x14ac:dyDescent="0.2">
      <c r="A5" s="161"/>
      <c r="B5" s="148">
        <f>'BAR BB| Open rates'!P4</f>
        <v>45645</v>
      </c>
      <c r="C5" s="148">
        <f>'BAR BB| Open rates'!Q4</f>
        <v>45652</v>
      </c>
      <c r="D5" s="217">
        <f>'BAR BB| Open rates'!R4</f>
        <v>45654</v>
      </c>
      <c r="E5" s="217">
        <f>'BAR BB| Open rates'!S4</f>
        <v>45655</v>
      </c>
      <c r="F5" s="217">
        <f>'BAR BB| Open rates'!T4</f>
        <v>45657</v>
      </c>
      <c r="G5" s="217">
        <f>'BAR BB| Open rates'!U4</f>
        <v>45659</v>
      </c>
      <c r="H5" s="217">
        <f>'BAR BB| Open rates'!V4</f>
        <v>45662</v>
      </c>
      <c r="I5" s="217">
        <f>'BAR BB| Open rates'!W4</f>
        <v>45663</v>
      </c>
      <c r="J5" s="217">
        <f>'BAR BB| Open rates'!X4</f>
        <v>45664</v>
      </c>
      <c r="K5" s="217">
        <f>'BAR BB| Open rates'!Y4</f>
        <v>45665</v>
      </c>
      <c r="L5" s="217">
        <f>'BAR BB| Open rates'!Z4</f>
        <v>45669</v>
      </c>
      <c r="M5" s="148">
        <f>'BAR BB| Open rates'!AA4</f>
        <v>45673</v>
      </c>
      <c r="N5" s="148">
        <f>'BAR BB| Open rates'!AB4</f>
        <v>45675</v>
      </c>
      <c r="O5" s="148">
        <f>'BAR BB| Open rates'!AC4</f>
        <v>45680</v>
      </c>
      <c r="P5" s="148">
        <f>'BAR BB| Open rates'!AD4</f>
        <v>45682</v>
      </c>
      <c r="Q5" s="148">
        <f>'BAR BB| Open rates'!AE4</f>
        <v>45687</v>
      </c>
      <c r="R5" s="148">
        <f>'BAR BB| Open rates'!AF4</f>
        <v>45688</v>
      </c>
      <c r="S5" s="148">
        <f>'BAR BB| Open rates'!AG4</f>
        <v>45689</v>
      </c>
      <c r="T5" s="148">
        <f>'BAR BB| Open rates'!AH4</f>
        <v>45690</v>
      </c>
      <c r="U5" s="148">
        <f>'BAR BB| Open rates'!AI4</f>
        <v>45691</v>
      </c>
      <c r="V5" s="148">
        <f>'BAR BB| Open rates'!AJ4</f>
        <v>45694</v>
      </c>
      <c r="W5" s="148">
        <f>'BAR BB| Open rates'!AK4</f>
        <v>45696</v>
      </c>
      <c r="X5" s="148">
        <f>'BAR BB| Open rates'!AL4</f>
        <v>45701</v>
      </c>
      <c r="Y5" s="148">
        <f>'BAR BB| Open rates'!AM4</f>
        <v>45707</v>
      </c>
      <c r="Z5" s="148">
        <f>'BAR BB| Open rates'!AN4</f>
        <v>45708</v>
      </c>
      <c r="AA5" s="217">
        <f>'BAR BB| Open rates'!AO4</f>
        <v>45711</v>
      </c>
      <c r="AB5" s="217">
        <f>'BAR BB| Open rates'!AP4</f>
        <v>45713</v>
      </c>
      <c r="AC5" s="217">
        <f>'BAR BB| Open rates'!AQ4</f>
        <v>45716</v>
      </c>
      <c r="AD5" s="217">
        <f>'BAR BB| Open rates'!AR4</f>
        <v>45717</v>
      </c>
      <c r="AE5" s="217">
        <f>'BAR BB| Open rates'!AS4</f>
        <v>45722</v>
      </c>
      <c r="AF5" s="217">
        <f>'BAR BB| Open rates'!AT4</f>
        <v>45724</v>
      </c>
      <c r="AG5" s="217">
        <f>'BAR BB| Open rates'!AU4</f>
        <v>45726</v>
      </c>
      <c r="AH5" s="148">
        <f>'BAR BB| Open rates'!AV4</f>
        <v>45729</v>
      </c>
      <c r="AI5" s="148">
        <f>'BAR BB| Open rates'!AW4</f>
        <v>45731</v>
      </c>
      <c r="AJ5" s="148">
        <f>'BAR BB| Open rates'!AX4</f>
        <v>45745</v>
      </c>
      <c r="AK5" s="148">
        <f>'BAR BB| Open rates'!AY4</f>
        <v>45747</v>
      </c>
    </row>
    <row r="6" spans="1:37" s="11" customFormat="1" ht="12.75" hidden="1" customHeight="1" x14ac:dyDescent="0.2">
      <c r="A6" s="162" t="s">
        <v>53</v>
      </c>
      <c r="B6" s="159"/>
      <c r="C6" s="159"/>
      <c r="D6" s="159"/>
      <c r="E6" s="159"/>
      <c r="F6" s="159"/>
      <c r="G6" s="159"/>
      <c r="H6" s="159"/>
      <c r="I6" s="159"/>
      <c r="J6" s="159"/>
      <c r="K6" s="159"/>
      <c r="L6" s="159"/>
      <c r="M6" s="159"/>
      <c r="N6" s="159"/>
      <c r="O6" s="159"/>
      <c r="P6" s="159"/>
      <c r="Q6" s="159"/>
      <c r="R6" s="159"/>
      <c r="S6" s="159"/>
      <c r="T6" s="159"/>
      <c r="U6" s="159"/>
      <c r="V6" s="159"/>
      <c r="W6" s="159"/>
      <c r="X6" s="159"/>
      <c r="Y6" s="159"/>
      <c r="Z6" s="159"/>
      <c r="AA6" s="159"/>
      <c r="AB6" s="159"/>
      <c r="AC6" s="159"/>
      <c r="AD6" s="159"/>
      <c r="AE6" s="159"/>
      <c r="AF6" s="159"/>
      <c r="AG6" s="159"/>
      <c r="AH6" s="159"/>
      <c r="AI6" s="159"/>
      <c r="AJ6" s="159"/>
      <c r="AK6" s="159"/>
    </row>
    <row r="7" spans="1:37" s="11" customFormat="1" ht="12.75" hidden="1" customHeight="1" x14ac:dyDescent="0.2">
      <c r="A7" s="163">
        <v>1</v>
      </c>
      <c r="B7" s="160">
        <f>'BAR BB| Open rates'!P6</f>
        <v>6900</v>
      </c>
      <c r="C7" s="160">
        <f>'BAR BB| Open rates'!Q6</f>
        <v>10900</v>
      </c>
      <c r="D7" s="160">
        <f>'BAR BB| Open rates'!R6</f>
        <v>15900</v>
      </c>
      <c r="E7" s="160">
        <f>'BAR BB| Open rates'!S6</f>
        <v>26900</v>
      </c>
      <c r="F7" s="160">
        <f>'BAR BB| Open rates'!T6</f>
        <v>29900</v>
      </c>
      <c r="G7" s="160">
        <f>'BAR BB| Open rates'!U6</f>
        <v>35900</v>
      </c>
      <c r="H7" s="160">
        <f>'BAR BB| Open rates'!V6</f>
        <v>35900</v>
      </c>
      <c r="I7" s="160">
        <f>'BAR BB| Open rates'!W6</f>
        <v>35900</v>
      </c>
      <c r="J7" s="160">
        <f>'BAR BB| Open rates'!X6</f>
        <v>26900</v>
      </c>
      <c r="K7" s="160">
        <f>'BAR BB| Open rates'!Y6</f>
        <v>15900</v>
      </c>
      <c r="L7" s="160">
        <f>'BAR BB| Open rates'!Z6</f>
        <v>15900</v>
      </c>
      <c r="M7" s="160">
        <f>'BAR BB| Open rates'!AA6</f>
        <v>15900</v>
      </c>
      <c r="N7" s="160">
        <f>'BAR BB| Open rates'!AB6</f>
        <v>15900</v>
      </c>
      <c r="O7" s="160">
        <f>'BAR BB| Open rates'!AC6</f>
        <v>17900</v>
      </c>
      <c r="P7" s="160">
        <f>'BAR BB| Open rates'!AD6</f>
        <v>20900</v>
      </c>
      <c r="Q7" s="160">
        <f>'BAR BB| Open rates'!AE6</f>
        <v>17900</v>
      </c>
      <c r="R7" s="160">
        <f>'BAR BB| Open rates'!AF6</f>
        <v>20900</v>
      </c>
      <c r="S7" s="160">
        <f>'BAR BB| Open rates'!AG6</f>
        <v>20900</v>
      </c>
      <c r="T7" s="160">
        <f>'BAR BB| Open rates'!AH6</f>
        <v>17900</v>
      </c>
      <c r="U7" s="160">
        <f>'BAR BB| Open rates'!AI6</f>
        <v>17900</v>
      </c>
      <c r="V7" s="160">
        <f>'BAR BB| Open rates'!AJ6</f>
        <v>17900</v>
      </c>
      <c r="W7" s="160">
        <f>'BAR BB| Open rates'!AK6</f>
        <v>20900</v>
      </c>
      <c r="X7" s="160">
        <f>'BAR BB| Open rates'!AL6</f>
        <v>17900</v>
      </c>
      <c r="Y7" s="160">
        <f>'BAR BB| Open rates'!AM6</f>
        <v>29900</v>
      </c>
      <c r="Z7" s="160">
        <f>'BAR BB| Open rates'!AN6</f>
        <v>31500</v>
      </c>
      <c r="AA7" s="160">
        <f>'BAR BB| Open rates'!AO6</f>
        <v>31500</v>
      </c>
      <c r="AB7" s="160">
        <f>'BAR BB| Open rates'!AP6</f>
        <v>31500</v>
      </c>
      <c r="AC7" s="160">
        <f>'BAR BB| Open rates'!AQ6</f>
        <v>17900</v>
      </c>
      <c r="AD7" s="160">
        <f>'BAR BB| Open rates'!AR6</f>
        <v>17900</v>
      </c>
      <c r="AE7" s="160">
        <f>'BAR BB| Open rates'!AS6</f>
        <v>15900</v>
      </c>
      <c r="AF7" s="160">
        <f>'BAR BB| Open rates'!AT6</f>
        <v>17900</v>
      </c>
      <c r="AG7" s="160">
        <f>'BAR BB| Open rates'!AU6</f>
        <v>15900</v>
      </c>
      <c r="AH7" s="160">
        <f>'BAR BB| Open rates'!AV6</f>
        <v>15900</v>
      </c>
      <c r="AI7" s="160">
        <f>'BAR BB| Open rates'!AW6</f>
        <v>15900</v>
      </c>
      <c r="AJ7" s="160">
        <f>'BAR BB| Open rates'!AX6</f>
        <v>9900</v>
      </c>
      <c r="AK7" s="160">
        <f>'BAR BB| Open rates'!AY6</f>
        <v>7900</v>
      </c>
    </row>
    <row r="8" spans="1:37" s="11" customFormat="1" ht="12.75" hidden="1" customHeight="1" x14ac:dyDescent="0.2">
      <c r="A8" s="163">
        <v>2</v>
      </c>
      <c r="B8" s="160">
        <f>'BAR BB| Open rates'!P7</f>
        <v>8200</v>
      </c>
      <c r="C8" s="160">
        <f>'BAR BB| Open rates'!Q7</f>
        <v>12200</v>
      </c>
      <c r="D8" s="160">
        <f>'BAR BB| Open rates'!R7</f>
        <v>17200</v>
      </c>
      <c r="E8" s="160">
        <f>'BAR BB| Open rates'!S7</f>
        <v>28400</v>
      </c>
      <c r="F8" s="160">
        <f>'BAR BB| Open rates'!T7</f>
        <v>31400</v>
      </c>
      <c r="G8" s="160">
        <f>'BAR BB| Open rates'!U7</f>
        <v>37400</v>
      </c>
      <c r="H8" s="160">
        <f>'BAR BB| Open rates'!V7</f>
        <v>37400</v>
      </c>
      <c r="I8" s="160">
        <f>'BAR BB| Open rates'!W7</f>
        <v>37400</v>
      </c>
      <c r="J8" s="160">
        <f>'BAR BB| Open rates'!X7</f>
        <v>28400</v>
      </c>
      <c r="K8" s="160">
        <f>'BAR BB| Open rates'!Y7</f>
        <v>17400</v>
      </c>
      <c r="L8" s="160">
        <f>'BAR BB| Open rates'!Z7</f>
        <v>17400</v>
      </c>
      <c r="M8" s="160">
        <f>'BAR BB| Open rates'!AA7</f>
        <v>17400</v>
      </c>
      <c r="N8" s="160">
        <f>'BAR BB| Open rates'!AB7</f>
        <v>17400</v>
      </c>
      <c r="O8" s="160">
        <f>'BAR BB| Open rates'!AC7</f>
        <v>19400</v>
      </c>
      <c r="P8" s="160">
        <f>'BAR BB| Open rates'!AD7</f>
        <v>22400</v>
      </c>
      <c r="Q8" s="160">
        <f>'BAR BB| Open rates'!AE7</f>
        <v>19400</v>
      </c>
      <c r="R8" s="160">
        <f>'BAR BB| Open rates'!AF7</f>
        <v>22400</v>
      </c>
      <c r="S8" s="160">
        <f>'BAR BB| Open rates'!AG7</f>
        <v>22400</v>
      </c>
      <c r="T8" s="160">
        <f>'BAR BB| Open rates'!AH7</f>
        <v>19400</v>
      </c>
      <c r="U8" s="160">
        <f>'BAR BB| Open rates'!AI7</f>
        <v>19400</v>
      </c>
      <c r="V8" s="160">
        <f>'BAR BB| Open rates'!AJ7</f>
        <v>19400</v>
      </c>
      <c r="W8" s="160">
        <f>'BAR BB| Open rates'!AK7</f>
        <v>22400</v>
      </c>
      <c r="X8" s="160">
        <f>'BAR BB| Open rates'!AL7</f>
        <v>19400</v>
      </c>
      <c r="Y8" s="160">
        <f>'BAR BB| Open rates'!AM7</f>
        <v>31400</v>
      </c>
      <c r="Z8" s="160">
        <f>'BAR BB| Open rates'!AN7</f>
        <v>33000</v>
      </c>
      <c r="AA8" s="160">
        <f>'BAR BB| Open rates'!AO7</f>
        <v>33000</v>
      </c>
      <c r="AB8" s="160">
        <f>'BAR BB| Open rates'!AP7</f>
        <v>33000</v>
      </c>
      <c r="AC8" s="160">
        <f>'BAR BB| Open rates'!AQ7</f>
        <v>19400</v>
      </c>
      <c r="AD8" s="160">
        <f>'BAR BB| Open rates'!AR7</f>
        <v>19400</v>
      </c>
      <c r="AE8" s="160">
        <f>'BAR BB| Open rates'!AS7</f>
        <v>17400</v>
      </c>
      <c r="AF8" s="160">
        <f>'BAR BB| Open rates'!AT7</f>
        <v>19400</v>
      </c>
      <c r="AG8" s="160">
        <f>'BAR BB| Open rates'!AU7</f>
        <v>17400</v>
      </c>
      <c r="AH8" s="160">
        <f>'BAR BB| Open rates'!AV7</f>
        <v>17400</v>
      </c>
      <c r="AI8" s="160">
        <f>'BAR BB| Open rates'!AW7</f>
        <v>17400</v>
      </c>
      <c r="AJ8" s="160">
        <f>'BAR BB| Open rates'!AX7</f>
        <v>11400</v>
      </c>
      <c r="AK8" s="160">
        <f>'BAR BB| Open rates'!AY7</f>
        <v>9400</v>
      </c>
    </row>
    <row r="9" spans="1:37" s="11" customFormat="1" ht="12.75" hidden="1" customHeight="1" x14ac:dyDescent="0.2">
      <c r="A9" s="162" t="s">
        <v>54</v>
      </c>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row>
    <row r="10" spans="1:37" s="11" customFormat="1" ht="12.75" hidden="1" customHeight="1" x14ac:dyDescent="0.2">
      <c r="A10" s="163">
        <v>1</v>
      </c>
      <c r="B10" s="160">
        <f>'BAR BB| Open rates'!P9</f>
        <v>8900</v>
      </c>
      <c r="C10" s="160">
        <f>'BAR BB| Open rates'!Q9</f>
        <v>12900</v>
      </c>
      <c r="D10" s="160">
        <f>'BAR BB| Open rates'!R9</f>
        <v>17900</v>
      </c>
      <c r="E10" s="160">
        <f>'BAR BB| Open rates'!S9</f>
        <v>28900</v>
      </c>
      <c r="F10" s="160">
        <f>'BAR BB| Open rates'!T9</f>
        <v>31900</v>
      </c>
      <c r="G10" s="160">
        <f>'BAR BB| Open rates'!U9</f>
        <v>37900</v>
      </c>
      <c r="H10" s="160">
        <f>'BAR BB| Open rates'!V9</f>
        <v>37900</v>
      </c>
      <c r="I10" s="160">
        <f>'BAR BB| Open rates'!W9</f>
        <v>37900</v>
      </c>
      <c r="J10" s="160">
        <f>'BAR BB| Open rates'!X9</f>
        <v>28900</v>
      </c>
      <c r="K10" s="160">
        <f>'BAR BB| Open rates'!Y9</f>
        <v>17900</v>
      </c>
      <c r="L10" s="160">
        <f>'BAR BB| Open rates'!Z9</f>
        <v>17900</v>
      </c>
      <c r="M10" s="160">
        <f>'BAR BB| Open rates'!AA9</f>
        <v>17900</v>
      </c>
      <c r="N10" s="160">
        <f>'BAR BB| Open rates'!AB9</f>
        <v>17900</v>
      </c>
      <c r="O10" s="160">
        <f>'BAR BB| Open rates'!AC9</f>
        <v>19900</v>
      </c>
      <c r="P10" s="160">
        <f>'BAR BB| Open rates'!AD9</f>
        <v>22900</v>
      </c>
      <c r="Q10" s="160">
        <f>'BAR BB| Open rates'!AE9</f>
        <v>19900</v>
      </c>
      <c r="R10" s="160">
        <f>'BAR BB| Open rates'!AF9</f>
        <v>22900</v>
      </c>
      <c r="S10" s="160">
        <f>'BAR BB| Open rates'!AG9</f>
        <v>22900</v>
      </c>
      <c r="T10" s="160">
        <f>'BAR BB| Open rates'!AH9</f>
        <v>19900</v>
      </c>
      <c r="U10" s="160">
        <f>'BAR BB| Open rates'!AI9</f>
        <v>19900</v>
      </c>
      <c r="V10" s="160">
        <f>'BAR BB| Open rates'!AJ9</f>
        <v>19900</v>
      </c>
      <c r="W10" s="160">
        <f>'BAR BB| Open rates'!AK9</f>
        <v>22900</v>
      </c>
      <c r="X10" s="160">
        <f>'BAR BB| Open rates'!AL9</f>
        <v>19900</v>
      </c>
      <c r="Y10" s="160">
        <f>'BAR BB| Open rates'!AM9</f>
        <v>31900</v>
      </c>
      <c r="Z10" s="160">
        <f>'BAR BB| Open rates'!AN9</f>
        <v>33500</v>
      </c>
      <c r="AA10" s="160">
        <f>'BAR BB| Open rates'!AO9</f>
        <v>33500</v>
      </c>
      <c r="AB10" s="160">
        <f>'BAR BB| Open rates'!AP9</f>
        <v>33500</v>
      </c>
      <c r="AC10" s="160">
        <f>'BAR BB| Open rates'!AQ9</f>
        <v>19900</v>
      </c>
      <c r="AD10" s="160">
        <f>'BAR BB| Open rates'!AR9</f>
        <v>19900</v>
      </c>
      <c r="AE10" s="160">
        <f>'BAR BB| Open rates'!AS9</f>
        <v>17900</v>
      </c>
      <c r="AF10" s="160">
        <f>'BAR BB| Open rates'!AT9</f>
        <v>19900</v>
      </c>
      <c r="AG10" s="160">
        <f>'BAR BB| Open rates'!AU9</f>
        <v>17900</v>
      </c>
      <c r="AH10" s="160">
        <f>'BAR BB| Open rates'!AV9</f>
        <v>17900</v>
      </c>
      <c r="AI10" s="160">
        <f>'BAR BB| Open rates'!AW9</f>
        <v>17900</v>
      </c>
      <c r="AJ10" s="160">
        <f>'BAR BB| Open rates'!AX9</f>
        <v>11900</v>
      </c>
      <c r="AK10" s="160">
        <f>'BAR BB| Open rates'!AY9</f>
        <v>9900</v>
      </c>
    </row>
    <row r="11" spans="1:37" s="11" customFormat="1" ht="12.75" hidden="1" customHeight="1" x14ac:dyDescent="0.2">
      <c r="A11" s="163">
        <v>2</v>
      </c>
      <c r="B11" s="160">
        <f>'BAR BB| Open rates'!P10</f>
        <v>10200</v>
      </c>
      <c r="C11" s="160">
        <f>'BAR BB| Open rates'!Q10</f>
        <v>14200</v>
      </c>
      <c r="D11" s="160">
        <f>'BAR BB| Open rates'!R10</f>
        <v>19200</v>
      </c>
      <c r="E11" s="160">
        <f>'BAR BB| Open rates'!S10</f>
        <v>30400</v>
      </c>
      <c r="F11" s="160">
        <f>'BAR BB| Open rates'!T10</f>
        <v>33400</v>
      </c>
      <c r="G11" s="160">
        <f>'BAR BB| Open rates'!U10</f>
        <v>39400</v>
      </c>
      <c r="H11" s="160">
        <f>'BAR BB| Open rates'!V10</f>
        <v>39400</v>
      </c>
      <c r="I11" s="160">
        <f>'BAR BB| Open rates'!W10</f>
        <v>39400</v>
      </c>
      <c r="J11" s="160">
        <f>'BAR BB| Open rates'!X10</f>
        <v>30400</v>
      </c>
      <c r="K11" s="160">
        <f>'BAR BB| Open rates'!Y10</f>
        <v>19400</v>
      </c>
      <c r="L11" s="160">
        <f>'BAR BB| Open rates'!Z10</f>
        <v>19400</v>
      </c>
      <c r="M11" s="160">
        <f>'BAR BB| Open rates'!AA10</f>
        <v>19400</v>
      </c>
      <c r="N11" s="160">
        <f>'BAR BB| Open rates'!AB10</f>
        <v>19400</v>
      </c>
      <c r="O11" s="160">
        <f>'BAR BB| Open rates'!AC10</f>
        <v>21400</v>
      </c>
      <c r="P11" s="160">
        <f>'BAR BB| Open rates'!AD10</f>
        <v>24400</v>
      </c>
      <c r="Q11" s="160">
        <f>'BAR BB| Open rates'!AE10</f>
        <v>21400</v>
      </c>
      <c r="R11" s="160">
        <f>'BAR BB| Open rates'!AF10</f>
        <v>24400</v>
      </c>
      <c r="S11" s="160">
        <f>'BAR BB| Open rates'!AG10</f>
        <v>24400</v>
      </c>
      <c r="T11" s="160">
        <f>'BAR BB| Open rates'!AH10</f>
        <v>21400</v>
      </c>
      <c r="U11" s="160">
        <f>'BAR BB| Open rates'!AI10</f>
        <v>21400</v>
      </c>
      <c r="V11" s="160">
        <f>'BAR BB| Open rates'!AJ10</f>
        <v>21400</v>
      </c>
      <c r="W11" s="160">
        <f>'BAR BB| Open rates'!AK10</f>
        <v>24400</v>
      </c>
      <c r="X11" s="160">
        <f>'BAR BB| Open rates'!AL10</f>
        <v>21400</v>
      </c>
      <c r="Y11" s="160">
        <f>'BAR BB| Open rates'!AM10</f>
        <v>33400</v>
      </c>
      <c r="Z11" s="160">
        <f>'BAR BB| Open rates'!AN10</f>
        <v>35000</v>
      </c>
      <c r="AA11" s="160">
        <f>'BAR BB| Open rates'!AO10</f>
        <v>35000</v>
      </c>
      <c r="AB11" s="160">
        <f>'BAR BB| Open rates'!AP10</f>
        <v>35000</v>
      </c>
      <c r="AC11" s="160">
        <f>'BAR BB| Open rates'!AQ10</f>
        <v>21400</v>
      </c>
      <c r="AD11" s="160">
        <f>'BAR BB| Open rates'!AR10</f>
        <v>21400</v>
      </c>
      <c r="AE11" s="160">
        <f>'BAR BB| Open rates'!AS10</f>
        <v>19400</v>
      </c>
      <c r="AF11" s="160">
        <f>'BAR BB| Open rates'!AT10</f>
        <v>21400</v>
      </c>
      <c r="AG11" s="160">
        <f>'BAR BB| Open rates'!AU10</f>
        <v>19400</v>
      </c>
      <c r="AH11" s="160">
        <f>'BAR BB| Open rates'!AV10</f>
        <v>19400</v>
      </c>
      <c r="AI11" s="160">
        <f>'BAR BB| Open rates'!AW10</f>
        <v>19400</v>
      </c>
      <c r="AJ11" s="160">
        <f>'BAR BB| Open rates'!AX10</f>
        <v>13400</v>
      </c>
      <c r="AK11" s="160">
        <f>'BAR BB| Open rates'!AY10</f>
        <v>11400</v>
      </c>
    </row>
    <row r="12" spans="1:37" s="11" customFormat="1" ht="12.75" hidden="1" customHeight="1" x14ac:dyDescent="0.2">
      <c r="A12" s="162" t="s">
        <v>151</v>
      </c>
      <c r="B12" s="160"/>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row>
    <row r="13" spans="1:37" s="11" customFormat="1" ht="12.75" hidden="1" customHeight="1" x14ac:dyDescent="0.2">
      <c r="A13" s="163">
        <v>1</v>
      </c>
      <c r="B13" s="160">
        <f>'BAR BB| Open rates'!P12</f>
        <v>9900</v>
      </c>
      <c r="C13" s="160">
        <f>'BAR BB| Open rates'!Q12</f>
        <v>13900</v>
      </c>
      <c r="D13" s="160">
        <f>'BAR BB| Open rates'!R12</f>
        <v>18900</v>
      </c>
      <c r="E13" s="160">
        <f>'BAR BB| Open rates'!S12</f>
        <v>30900</v>
      </c>
      <c r="F13" s="160">
        <f>'BAR BB| Open rates'!T12</f>
        <v>33900</v>
      </c>
      <c r="G13" s="160">
        <f>'BAR BB| Open rates'!U12</f>
        <v>39900</v>
      </c>
      <c r="H13" s="160">
        <f>'BAR BB| Open rates'!V12</f>
        <v>39900</v>
      </c>
      <c r="I13" s="160">
        <f>'BAR BB| Open rates'!W12</f>
        <v>39900</v>
      </c>
      <c r="J13" s="160">
        <f>'BAR BB| Open rates'!X12</f>
        <v>30900</v>
      </c>
      <c r="K13" s="160">
        <f>'BAR BB| Open rates'!Y12</f>
        <v>19900</v>
      </c>
      <c r="L13" s="160">
        <f>'BAR BB| Open rates'!Z12</f>
        <v>18900</v>
      </c>
      <c r="M13" s="160">
        <f>'BAR BB| Open rates'!AA12</f>
        <v>18900</v>
      </c>
      <c r="N13" s="160">
        <f>'BAR BB| Open rates'!AB12</f>
        <v>18900</v>
      </c>
      <c r="O13" s="160">
        <f>'BAR BB| Open rates'!AC12</f>
        <v>20900</v>
      </c>
      <c r="P13" s="160">
        <f>'BAR BB| Open rates'!AD12</f>
        <v>23900</v>
      </c>
      <c r="Q13" s="160">
        <f>'BAR BB| Open rates'!AE12</f>
        <v>20900</v>
      </c>
      <c r="R13" s="160">
        <f>'BAR BB| Open rates'!AF12</f>
        <v>23900</v>
      </c>
      <c r="S13" s="160">
        <f>'BAR BB| Open rates'!AG12</f>
        <v>23900</v>
      </c>
      <c r="T13" s="160">
        <f>'BAR BB| Open rates'!AH12</f>
        <v>20900</v>
      </c>
      <c r="U13" s="160">
        <f>'BAR BB| Open rates'!AI12</f>
        <v>20900</v>
      </c>
      <c r="V13" s="160">
        <f>'BAR BB| Open rates'!AJ12</f>
        <v>20900</v>
      </c>
      <c r="W13" s="160">
        <f>'BAR BB| Open rates'!AK12</f>
        <v>23900</v>
      </c>
      <c r="X13" s="160">
        <f>'BAR BB| Open rates'!AL12</f>
        <v>20900</v>
      </c>
      <c r="Y13" s="160">
        <f>'BAR BB| Open rates'!AM12</f>
        <v>32900</v>
      </c>
      <c r="Z13" s="160">
        <f>'BAR BB| Open rates'!AN12</f>
        <v>34500</v>
      </c>
      <c r="AA13" s="160">
        <f>'BAR BB| Open rates'!AO12</f>
        <v>34500</v>
      </c>
      <c r="AB13" s="160">
        <f>'BAR BB| Open rates'!AP12</f>
        <v>34500</v>
      </c>
      <c r="AC13" s="160">
        <f>'BAR BB| Open rates'!AQ12</f>
        <v>20900</v>
      </c>
      <c r="AD13" s="160">
        <f>'BAR BB| Open rates'!AR12</f>
        <v>20900</v>
      </c>
      <c r="AE13" s="160">
        <f>'BAR BB| Open rates'!AS12</f>
        <v>18900</v>
      </c>
      <c r="AF13" s="160">
        <f>'BAR BB| Open rates'!AT12</f>
        <v>20900</v>
      </c>
      <c r="AG13" s="160">
        <f>'BAR BB| Open rates'!AU12</f>
        <v>18900</v>
      </c>
      <c r="AH13" s="160">
        <f>'BAR BB| Open rates'!AV12</f>
        <v>18900</v>
      </c>
      <c r="AI13" s="160">
        <f>'BAR BB| Open rates'!AW12</f>
        <v>18900</v>
      </c>
      <c r="AJ13" s="160">
        <f>'BAR BB| Open rates'!AX12</f>
        <v>12900</v>
      </c>
      <c r="AK13" s="160">
        <f>'BAR BB| Open rates'!AY12</f>
        <v>10900</v>
      </c>
    </row>
    <row r="14" spans="1:37" s="11" customFormat="1" ht="12.75" hidden="1" customHeight="1" thickBot="1" x14ac:dyDescent="0.25">
      <c r="A14" s="163">
        <v>2</v>
      </c>
      <c r="B14" s="160">
        <f>'BAR BB| Open rates'!P13</f>
        <v>11200</v>
      </c>
      <c r="C14" s="160">
        <f>'BAR BB| Open rates'!Q13</f>
        <v>15200</v>
      </c>
      <c r="D14" s="160">
        <f>'BAR BB| Open rates'!R13</f>
        <v>20200</v>
      </c>
      <c r="E14" s="160">
        <f>'BAR BB| Open rates'!S13</f>
        <v>32400</v>
      </c>
      <c r="F14" s="160">
        <f>'BAR BB| Open rates'!T13</f>
        <v>35400</v>
      </c>
      <c r="G14" s="160">
        <f>'BAR BB| Open rates'!U13</f>
        <v>41400</v>
      </c>
      <c r="H14" s="160">
        <f>'BAR BB| Open rates'!V13</f>
        <v>41400</v>
      </c>
      <c r="I14" s="160">
        <f>'BAR BB| Open rates'!W13</f>
        <v>41400</v>
      </c>
      <c r="J14" s="160">
        <f>'BAR BB| Open rates'!X13</f>
        <v>32400</v>
      </c>
      <c r="K14" s="160">
        <f>'BAR BB| Open rates'!Y13</f>
        <v>21400</v>
      </c>
      <c r="L14" s="160">
        <f>'BAR BB| Open rates'!Z13</f>
        <v>20400</v>
      </c>
      <c r="M14" s="160">
        <f>'BAR BB| Open rates'!AA13</f>
        <v>20400</v>
      </c>
      <c r="N14" s="160">
        <f>'BAR BB| Open rates'!AB13</f>
        <v>20400</v>
      </c>
      <c r="O14" s="160">
        <f>'BAR BB| Open rates'!AC13</f>
        <v>22400</v>
      </c>
      <c r="P14" s="160">
        <f>'BAR BB| Open rates'!AD13</f>
        <v>25400</v>
      </c>
      <c r="Q14" s="160">
        <f>'BAR BB| Open rates'!AE13</f>
        <v>22400</v>
      </c>
      <c r="R14" s="160">
        <f>'BAR BB| Open rates'!AF13</f>
        <v>25400</v>
      </c>
      <c r="S14" s="160">
        <f>'BAR BB| Open rates'!AG13</f>
        <v>25400</v>
      </c>
      <c r="T14" s="160">
        <f>'BAR BB| Open rates'!AH13</f>
        <v>22400</v>
      </c>
      <c r="U14" s="160">
        <f>'BAR BB| Open rates'!AI13</f>
        <v>22400</v>
      </c>
      <c r="V14" s="160">
        <f>'BAR BB| Open rates'!AJ13</f>
        <v>22400</v>
      </c>
      <c r="W14" s="160">
        <f>'BAR BB| Open rates'!AK13</f>
        <v>25400</v>
      </c>
      <c r="X14" s="160">
        <f>'BAR BB| Open rates'!AL13</f>
        <v>22400</v>
      </c>
      <c r="Y14" s="160">
        <f>'BAR BB| Open rates'!AM13</f>
        <v>34400</v>
      </c>
      <c r="Z14" s="160">
        <f>'BAR BB| Open rates'!AN13</f>
        <v>36000</v>
      </c>
      <c r="AA14" s="160">
        <f>'BAR BB| Open rates'!AO13</f>
        <v>36000</v>
      </c>
      <c r="AB14" s="160">
        <f>'BAR BB| Open rates'!AP13</f>
        <v>36000</v>
      </c>
      <c r="AC14" s="160">
        <f>'BAR BB| Open rates'!AQ13</f>
        <v>22400</v>
      </c>
      <c r="AD14" s="160">
        <f>'BAR BB| Open rates'!AR13</f>
        <v>22400</v>
      </c>
      <c r="AE14" s="160">
        <f>'BAR BB| Open rates'!AS13</f>
        <v>20400</v>
      </c>
      <c r="AF14" s="160">
        <f>'BAR BB| Open rates'!AT13</f>
        <v>22400</v>
      </c>
      <c r="AG14" s="160">
        <f>'BAR BB| Open rates'!AU13</f>
        <v>20400</v>
      </c>
      <c r="AH14" s="160">
        <f>'BAR BB| Open rates'!AV13</f>
        <v>20400</v>
      </c>
      <c r="AI14" s="160">
        <f>'BAR BB| Open rates'!AW13</f>
        <v>20400</v>
      </c>
      <c r="AJ14" s="160">
        <f>'BAR BB| Open rates'!AX13</f>
        <v>14400</v>
      </c>
      <c r="AK14" s="160">
        <f>'BAR BB| Open rates'!AY13</f>
        <v>12400</v>
      </c>
    </row>
    <row r="15" spans="1:37" s="11" customFormat="1" ht="12.75" hidden="1" customHeight="1" x14ac:dyDescent="0.2">
      <c r="A15" s="167"/>
      <c r="B15" s="187"/>
      <c r="C15" s="187"/>
      <c r="D15" s="187"/>
    </row>
    <row r="16" spans="1:37" s="11" customFormat="1" ht="12.75" hidden="1" customHeight="1" x14ac:dyDescent="0.2">
      <c r="A16" s="163"/>
      <c r="B16" s="184"/>
      <c r="C16" s="184"/>
      <c r="D16" s="184"/>
    </row>
    <row r="17" spans="1:37" s="11" customFormat="1" ht="12.75" hidden="1" customHeight="1" thickBot="1" x14ac:dyDescent="0.25">
      <c r="A17" s="166"/>
      <c r="B17" s="184"/>
      <c r="C17" s="184"/>
      <c r="D17" s="184"/>
    </row>
    <row r="18" spans="1:37" s="11" customFormat="1" ht="24" customHeight="1" x14ac:dyDescent="0.2">
      <c r="A18" s="135" t="s">
        <v>166</v>
      </c>
    </row>
    <row r="19" spans="1:37" s="11" customFormat="1" ht="12.75" customHeight="1" x14ac:dyDescent="0.2">
      <c r="A19" s="132" t="s">
        <v>231</v>
      </c>
    </row>
    <row r="20" spans="1:37" ht="21.75" customHeight="1" x14ac:dyDescent="0.2">
      <c r="A20" s="161" t="s">
        <v>52</v>
      </c>
      <c r="B20" s="148">
        <f t="shared" ref="B20" si="0">B4</f>
        <v>45639</v>
      </c>
      <c r="C20" s="148">
        <f t="shared" ref="C20:N20" si="1">C4</f>
        <v>45646</v>
      </c>
      <c r="D20" s="217">
        <f t="shared" si="1"/>
        <v>45653</v>
      </c>
      <c r="E20" s="217">
        <f t="shared" si="1"/>
        <v>45655</v>
      </c>
      <c r="F20" s="217">
        <f t="shared" si="1"/>
        <v>45656</v>
      </c>
      <c r="G20" s="217">
        <f t="shared" si="1"/>
        <v>45658</v>
      </c>
      <c r="H20" s="217">
        <f t="shared" si="1"/>
        <v>45660</v>
      </c>
      <c r="I20" s="217">
        <f t="shared" si="1"/>
        <v>45663</v>
      </c>
      <c r="J20" s="217">
        <f t="shared" si="1"/>
        <v>45664</v>
      </c>
      <c r="K20" s="217">
        <f t="shared" si="1"/>
        <v>45665</v>
      </c>
      <c r="L20" s="217">
        <f t="shared" si="1"/>
        <v>45666</v>
      </c>
      <c r="M20" s="148">
        <f t="shared" si="1"/>
        <v>45670</v>
      </c>
      <c r="N20" s="148">
        <f t="shared" si="1"/>
        <v>45674</v>
      </c>
      <c r="O20" s="148">
        <f t="shared" ref="O20:AK20" si="2">O4</f>
        <v>45676</v>
      </c>
      <c r="P20" s="148">
        <f t="shared" si="2"/>
        <v>45681</v>
      </c>
      <c r="Q20" s="148">
        <f t="shared" si="2"/>
        <v>45683</v>
      </c>
      <c r="R20" s="148">
        <f t="shared" si="2"/>
        <v>45688</v>
      </c>
      <c r="S20" s="148">
        <f t="shared" si="2"/>
        <v>45689</v>
      </c>
      <c r="T20" s="148">
        <f t="shared" si="2"/>
        <v>45690</v>
      </c>
      <c r="U20" s="148">
        <f t="shared" si="2"/>
        <v>45691</v>
      </c>
      <c r="V20" s="148">
        <f t="shared" si="2"/>
        <v>45692</v>
      </c>
      <c r="W20" s="148">
        <f t="shared" si="2"/>
        <v>45695</v>
      </c>
      <c r="X20" s="148">
        <f t="shared" si="2"/>
        <v>45697</v>
      </c>
      <c r="Y20" s="148">
        <f t="shared" si="2"/>
        <v>45702</v>
      </c>
      <c r="Z20" s="148">
        <f t="shared" si="2"/>
        <v>45708</v>
      </c>
      <c r="AA20" s="217">
        <f t="shared" si="2"/>
        <v>45709</v>
      </c>
      <c r="AB20" s="217">
        <f t="shared" si="2"/>
        <v>45712</v>
      </c>
      <c r="AC20" s="217">
        <f t="shared" si="2"/>
        <v>45714</v>
      </c>
      <c r="AD20" s="217">
        <f t="shared" si="2"/>
        <v>45717</v>
      </c>
      <c r="AE20" s="217">
        <f t="shared" si="2"/>
        <v>45718</v>
      </c>
      <c r="AF20" s="217">
        <f t="shared" si="2"/>
        <v>45723</v>
      </c>
      <c r="AG20" s="217">
        <f t="shared" si="2"/>
        <v>45725</v>
      </c>
      <c r="AH20" s="148">
        <f t="shared" si="2"/>
        <v>45727</v>
      </c>
      <c r="AI20" s="148">
        <f t="shared" si="2"/>
        <v>45730</v>
      </c>
      <c r="AJ20" s="148">
        <f t="shared" si="2"/>
        <v>45732</v>
      </c>
      <c r="AK20" s="148">
        <f t="shared" si="2"/>
        <v>45746</v>
      </c>
    </row>
    <row r="21" spans="1:37" ht="21.75" customHeight="1" x14ac:dyDescent="0.2">
      <c r="A21" s="161"/>
      <c r="B21" s="148">
        <f t="shared" ref="B21" si="3">B5</f>
        <v>45645</v>
      </c>
      <c r="C21" s="148">
        <f t="shared" ref="C21:N21" si="4">C5</f>
        <v>45652</v>
      </c>
      <c r="D21" s="217">
        <f t="shared" si="4"/>
        <v>45654</v>
      </c>
      <c r="E21" s="217">
        <f t="shared" si="4"/>
        <v>45655</v>
      </c>
      <c r="F21" s="217">
        <f t="shared" si="4"/>
        <v>45657</v>
      </c>
      <c r="G21" s="217">
        <f t="shared" si="4"/>
        <v>45659</v>
      </c>
      <c r="H21" s="217">
        <f t="shared" si="4"/>
        <v>45662</v>
      </c>
      <c r="I21" s="217">
        <f t="shared" si="4"/>
        <v>45663</v>
      </c>
      <c r="J21" s="217">
        <f t="shared" si="4"/>
        <v>45664</v>
      </c>
      <c r="K21" s="217">
        <f t="shared" si="4"/>
        <v>45665</v>
      </c>
      <c r="L21" s="217">
        <f t="shared" si="4"/>
        <v>45669</v>
      </c>
      <c r="M21" s="148">
        <f t="shared" si="4"/>
        <v>45673</v>
      </c>
      <c r="N21" s="148">
        <f t="shared" si="4"/>
        <v>45675</v>
      </c>
      <c r="O21" s="148">
        <f t="shared" ref="O21:AK21" si="5">O5</f>
        <v>45680</v>
      </c>
      <c r="P21" s="148">
        <f t="shared" si="5"/>
        <v>45682</v>
      </c>
      <c r="Q21" s="148">
        <f t="shared" si="5"/>
        <v>45687</v>
      </c>
      <c r="R21" s="148">
        <f t="shared" si="5"/>
        <v>45688</v>
      </c>
      <c r="S21" s="148">
        <f t="shared" si="5"/>
        <v>45689</v>
      </c>
      <c r="T21" s="148">
        <f t="shared" si="5"/>
        <v>45690</v>
      </c>
      <c r="U21" s="148">
        <f t="shared" si="5"/>
        <v>45691</v>
      </c>
      <c r="V21" s="148">
        <f t="shared" si="5"/>
        <v>45694</v>
      </c>
      <c r="W21" s="148">
        <f t="shared" si="5"/>
        <v>45696</v>
      </c>
      <c r="X21" s="148">
        <f t="shared" si="5"/>
        <v>45701</v>
      </c>
      <c r="Y21" s="148">
        <f t="shared" si="5"/>
        <v>45707</v>
      </c>
      <c r="Z21" s="148">
        <f t="shared" si="5"/>
        <v>45708</v>
      </c>
      <c r="AA21" s="217">
        <f t="shared" si="5"/>
        <v>45711</v>
      </c>
      <c r="AB21" s="217">
        <f t="shared" si="5"/>
        <v>45713</v>
      </c>
      <c r="AC21" s="217">
        <f t="shared" si="5"/>
        <v>45716</v>
      </c>
      <c r="AD21" s="217">
        <f t="shared" si="5"/>
        <v>45717</v>
      </c>
      <c r="AE21" s="217">
        <f t="shared" si="5"/>
        <v>45722</v>
      </c>
      <c r="AF21" s="217">
        <f t="shared" si="5"/>
        <v>45724</v>
      </c>
      <c r="AG21" s="217">
        <f t="shared" si="5"/>
        <v>45726</v>
      </c>
      <c r="AH21" s="148">
        <f t="shared" si="5"/>
        <v>45729</v>
      </c>
      <c r="AI21" s="148">
        <f t="shared" si="5"/>
        <v>45731</v>
      </c>
      <c r="AJ21" s="148">
        <f t="shared" si="5"/>
        <v>45745</v>
      </c>
      <c r="AK21" s="148">
        <f t="shared" si="5"/>
        <v>45747</v>
      </c>
    </row>
    <row r="22" spans="1:37" s="11" customFormat="1" ht="12.75" customHeight="1" x14ac:dyDescent="0.2">
      <c r="A22" s="33" t="s">
        <v>53</v>
      </c>
      <c r="B22" s="136"/>
      <c r="C22" s="136"/>
      <c r="D22" s="136"/>
      <c r="E22" s="136"/>
      <c r="F22" s="136"/>
      <c r="G22" s="136"/>
      <c r="H22" s="136"/>
      <c r="I22" s="136"/>
      <c r="J22" s="136"/>
      <c r="K22" s="136"/>
      <c r="L22" s="136"/>
      <c r="M22" s="136"/>
      <c r="N22" s="136"/>
      <c r="O22" s="136"/>
      <c r="P22" s="136"/>
      <c r="Q22" s="136"/>
      <c r="R22" s="136"/>
      <c r="S22" s="136"/>
      <c r="T22" s="136"/>
      <c r="U22" s="136"/>
      <c r="V22" s="136"/>
      <c r="W22" s="136"/>
      <c r="X22" s="136"/>
      <c r="Y22" s="136"/>
      <c r="Z22" s="136"/>
      <c r="AA22" s="136"/>
      <c r="AB22" s="136"/>
      <c r="AC22" s="136"/>
      <c r="AD22" s="136"/>
      <c r="AE22" s="136"/>
      <c r="AF22" s="136"/>
      <c r="AG22" s="136"/>
      <c r="AH22" s="136"/>
      <c r="AI22" s="136"/>
      <c r="AJ22" s="136"/>
      <c r="AK22" s="136"/>
    </row>
    <row r="23" spans="1:37" s="11" customFormat="1" ht="12.75" customHeight="1" x14ac:dyDescent="0.2">
      <c r="A23" s="42">
        <v>1</v>
      </c>
      <c r="B23" s="84">
        <f t="shared" ref="B23" si="6">B7*0.9*0.85+35</f>
        <v>5313.5</v>
      </c>
      <c r="C23" s="84">
        <f t="shared" ref="C23:N23" si="7">C7*0.9*0.85+35</f>
        <v>8373.5</v>
      </c>
      <c r="D23" s="84">
        <f t="shared" si="7"/>
        <v>12198.5</v>
      </c>
      <c r="E23" s="84">
        <f t="shared" si="7"/>
        <v>20613.5</v>
      </c>
      <c r="F23" s="84">
        <f t="shared" si="7"/>
        <v>22908.5</v>
      </c>
      <c r="G23" s="84">
        <f t="shared" si="7"/>
        <v>27498.5</v>
      </c>
      <c r="H23" s="84">
        <f t="shared" si="7"/>
        <v>27498.5</v>
      </c>
      <c r="I23" s="84">
        <f t="shared" si="7"/>
        <v>27498.5</v>
      </c>
      <c r="J23" s="84">
        <f t="shared" si="7"/>
        <v>20613.5</v>
      </c>
      <c r="K23" s="84">
        <f t="shared" si="7"/>
        <v>12198.5</v>
      </c>
      <c r="L23" s="84">
        <f t="shared" si="7"/>
        <v>12198.5</v>
      </c>
      <c r="M23" s="84">
        <f t="shared" si="7"/>
        <v>12198.5</v>
      </c>
      <c r="N23" s="84">
        <f t="shared" si="7"/>
        <v>12198.5</v>
      </c>
      <c r="O23" s="84">
        <f t="shared" ref="O23:AK23" si="8">O7*0.9*0.85+35</f>
        <v>13728.5</v>
      </c>
      <c r="P23" s="84">
        <f t="shared" si="8"/>
        <v>16023.5</v>
      </c>
      <c r="Q23" s="84">
        <f t="shared" si="8"/>
        <v>13728.5</v>
      </c>
      <c r="R23" s="84">
        <f t="shared" si="8"/>
        <v>16023.5</v>
      </c>
      <c r="S23" s="84">
        <f t="shared" si="8"/>
        <v>16023.5</v>
      </c>
      <c r="T23" s="84">
        <f t="shared" si="8"/>
        <v>13728.5</v>
      </c>
      <c r="U23" s="84">
        <f t="shared" si="8"/>
        <v>13728.5</v>
      </c>
      <c r="V23" s="84">
        <f t="shared" si="8"/>
        <v>13728.5</v>
      </c>
      <c r="W23" s="84">
        <f t="shared" si="8"/>
        <v>16023.5</v>
      </c>
      <c r="X23" s="84">
        <f t="shared" si="8"/>
        <v>13728.5</v>
      </c>
      <c r="Y23" s="84">
        <f t="shared" si="8"/>
        <v>22908.5</v>
      </c>
      <c r="Z23" s="84">
        <f t="shared" si="8"/>
        <v>24132.5</v>
      </c>
      <c r="AA23" s="84">
        <f t="shared" si="8"/>
        <v>24132.5</v>
      </c>
      <c r="AB23" s="84">
        <f t="shared" si="8"/>
        <v>24132.5</v>
      </c>
      <c r="AC23" s="84">
        <f t="shared" si="8"/>
        <v>13728.5</v>
      </c>
      <c r="AD23" s="84">
        <f t="shared" si="8"/>
        <v>13728.5</v>
      </c>
      <c r="AE23" s="84">
        <f t="shared" si="8"/>
        <v>12198.5</v>
      </c>
      <c r="AF23" s="84">
        <f t="shared" si="8"/>
        <v>13728.5</v>
      </c>
      <c r="AG23" s="84">
        <f t="shared" si="8"/>
        <v>12198.5</v>
      </c>
      <c r="AH23" s="84">
        <f t="shared" si="8"/>
        <v>12198.5</v>
      </c>
      <c r="AI23" s="84">
        <f t="shared" si="8"/>
        <v>12198.5</v>
      </c>
      <c r="AJ23" s="84">
        <f t="shared" si="8"/>
        <v>7608.5</v>
      </c>
      <c r="AK23" s="84">
        <f t="shared" si="8"/>
        <v>6078.5</v>
      </c>
    </row>
    <row r="24" spans="1:37" s="11" customFormat="1" ht="12.75" customHeight="1" x14ac:dyDescent="0.2">
      <c r="A24" s="42">
        <v>2</v>
      </c>
      <c r="B24" s="84">
        <f t="shared" ref="B24" si="9">B8*0.9*0.85+35</f>
        <v>6308</v>
      </c>
      <c r="C24" s="84">
        <f t="shared" ref="C24:N24" si="10">C8*0.9*0.85+35</f>
        <v>9368</v>
      </c>
      <c r="D24" s="84">
        <f t="shared" si="10"/>
        <v>13193</v>
      </c>
      <c r="E24" s="84">
        <f t="shared" si="10"/>
        <v>21761</v>
      </c>
      <c r="F24" s="84">
        <f t="shared" si="10"/>
        <v>24056</v>
      </c>
      <c r="G24" s="84">
        <f t="shared" si="10"/>
        <v>28646</v>
      </c>
      <c r="H24" s="84">
        <f t="shared" si="10"/>
        <v>28646</v>
      </c>
      <c r="I24" s="84">
        <f t="shared" si="10"/>
        <v>28646</v>
      </c>
      <c r="J24" s="84">
        <f t="shared" si="10"/>
        <v>21761</v>
      </c>
      <c r="K24" s="84">
        <f t="shared" si="10"/>
        <v>13346</v>
      </c>
      <c r="L24" s="84">
        <f t="shared" si="10"/>
        <v>13346</v>
      </c>
      <c r="M24" s="84">
        <f t="shared" si="10"/>
        <v>13346</v>
      </c>
      <c r="N24" s="84">
        <f t="shared" si="10"/>
        <v>13346</v>
      </c>
      <c r="O24" s="84">
        <f t="shared" ref="O24:AK24" si="11">O8*0.9*0.85+35</f>
        <v>14876</v>
      </c>
      <c r="P24" s="84">
        <f t="shared" si="11"/>
        <v>17171</v>
      </c>
      <c r="Q24" s="84">
        <f t="shared" si="11"/>
        <v>14876</v>
      </c>
      <c r="R24" s="84">
        <f t="shared" si="11"/>
        <v>17171</v>
      </c>
      <c r="S24" s="84">
        <f t="shared" si="11"/>
        <v>17171</v>
      </c>
      <c r="T24" s="84">
        <f t="shared" si="11"/>
        <v>14876</v>
      </c>
      <c r="U24" s="84">
        <f t="shared" si="11"/>
        <v>14876</v>
      </c>
      <c r="V24" s="84">
        <f t="shared" si="11"/>
        <v>14876</v>
      </c>
      <c r="W24" s="84">
        <f t="shared" si="11"/>
        <v>17171</v>
      </c>
      <c r="X24" s="84">
        <f t="shared" si="11"/>
        <v>14876</v>
      </c>
      <c r="Y24" s="84">
        <f t="shared" si="11"/>
        <v>24056</v>
      </c>
      <c r="Z24" s="84">
        <f t="shared" si="11"/>
        <v>25280</v>
      </c>
      <c r="AA24" s="84">
        <f t="shared" si="11"/>
        <v>25280</v>
      </c>
      <c r="AB24" s="84">
        <f t="shared" si="11"/>
        <v>25280</v>
      </c>
      <c r="AC24" s="84">
        <f t="shared" si="11"/>
        <v>14876</v>
      </c>
      <c r="AD24" s="84">
        <f t="shared" si="11"/>
        <v>14876</v>
      </c>
      <c r="AE24" s="84">
        <f t="shared" si="11"/>
        <v>13346</v>
      </c>
      <c r="AF24" s="84">
        <f t="shared" si="11"/>
        <v>14876</v>
      </c>
      <c r="AG24" s="84">
        <f t="shared" si="11"/>
        <v>13346</v>
      </c>
      <c r="AH24" s="84">
        <f t="shared" si="11"/>
        <v>13346</v>
      </c>
      <c r="AI24" s="84">
        <f t="shared" si="11"/>
        <v>13346</v>
      </c>
      <c r="AJ24" s="84">
        <f t="shared" si="11"/>
        <v>8756</v>
      </c>
      <c r="AK24" s="84">
        <f t="shared" si="11"/>
        <v>7226</v>
      </c>
    </row>
    <row r="25" spans="1:37" s="11" customFormat="1" ht="12.75" customHeight="1" x14ac:dyDescent="0.2">
      <c r="A25" s="33" t="s">
        <v>54</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row>
    <row r="26" spans="1:37" s="11" customFormat="1" ht="12.75" customHeight="1" x14ac:dyDescent="0.2">
      <c r="A26" s="42">
        <v>1</v>
      </c>
      <c r="B26" s="84">
        <f t="shared" ref="B26" si="12">B10*0.9*0.85+35</f>
        <v>6843.5</v>
      </c>
      <c r="C26" s="84">
        <f t="shared" ref="C26:N26" si="13">C10*0.9*0.85+35</f>
        <v>9903.5</v>
      </c>
      <c r="D26" s="84">
        <f t="shared" si="13"/>
        <v>13728.5</v>
      </c>
      <c r="E26" s="84">
        <f t="shared" si="13"/>
        <v>22143.5</v>
      </c>
      <c r="F26" s="84">
        <f t="shared" si="13"/>
        <v>24438.5</v>
      </c>
      <c r="G26" s="84">
        <f t="shared" si="13"/>
        <v>29028.5</v>
      </c>
      <c r="H26" s="84">
        <f t="shared" si="13"/>
        <v>29028.5</v>
      </c>
      <c r="I26" s="84">
        <f t="shared" si="13"/>
        <v>29028.5</v>
      </c>
      <c r="J26" s="84">
        <f t="shared" si="13"/>
        <v>22143.5</v>
      </c>
      <c r="K26" s="84">
        <f t="shared" si="13"/>
        <v>13728.5</v>
      </c>
      <c r="L26" s="84">
        <f t="shared" si="13"/>
        <v>13728.5</v>
      </c>
      <c r="M26" s="84">
        <f t="shared" si="13"/>
        <v>13728.5</v>
      </c>
      <c r="N26" s="84">
        <f t="shared" si="13"/>
        <v>13728.5</v>
      </c>
      <c r="O26" s="84">
        <f t="shared" ref="O26:AK26" si="14">O10*0.9*0.85+35</f>
        <v>15258.5</v>
      </c>
      <c r="P26" s="84">
        <f t="shared" si="14"/>
        <v>17553.5</v>
      </c>
      <c r="Q26" s="84">
        <f t="shared" si="14"/>
        <v>15258.5</v>
      </c>
      <c r="R26" s="84">
        <f t="shared" si="14"/>
        <v>17553.5</v>
      </c>
      <c r="S26" s="84">
        <f t="shared" si="14"/>
        <v>17553.5</v>
      </c>
      <c r="T26" s="84">
        <f t="shared" si="14"/>
        <v>15258.5</v>
      </c>
      <c r="U26" s="84">
        <f t="shared" si="14"/>
        <v>15258.5</v>
      </c>
      <c r="V26" s="84">
        <f t="shared" si="14"/>
        <v>15258.5</v>
      </c>
      <c r="W26" s="84">
        <f t="shared" si="14"/>
        <v>17553.5</v>
      </c>
      <c r="X26" s="84">
        <f t="shared" si="14"/>
        <v>15258.5</v>
      </c>
      <c r="Y26" s="84">
        <f t="shared" si="14"/>
        <v>24438.5</v>
      </c>
      <c r="Z26" s="84">
        <f t="shared" si="14"/>
        <v>25662.5</v>
      </c>
      <c r="AA26" s="84">
        <f t="shared" si="14"/>
        <v>25662.5</v>
      </c>
      <c r="AB26" s="84">
        <f t="shared" si="14"/>
        <v>25662.5</v>
      </c>
      <c r="AC26" s="84">
        <f t="shared" si="14"/>
        <v>15258.5</v>
      </c>
      <c r="AD26" s="84">
        <f t="shared" si="14"/>
        <v>15258.5</v>
      </c>
      <c r="AE26" s="84">
        <f t="shared" si="14"/>
        <v>13728.5</v>
      </c>
      <c r="AF26" s="84">
        <f t="shared" si="14"/>
        <v>15258.5</v>
      </c>
      <c r="AG26" s="84">
        <f t="shared" si="14"/>
        <v>13728.5</v>
      </c>
      <c r="AH26" s="84">
        <f t="shared" si="14"/>
        <v>13728.5</v>
      </c>
      <c r="AI26" s="84">
        <f t="shared" si="14"/>
        <v>13728.5</v>
      </c>
      <c r="AJ26" s="84">
        <f t="shared" si="14"/>
        <v>9138.5</v>
      </c>
      <c r="AK26" s="84">
        <f t="shared" si="14"/>
        <v>7608.5</v>
      </c>
    </row>
    <row r="27" spans="1:37" s="11" customFormat="1" ht="12.75" customHeight="1" x14ac:dyDescent="0.2">
      <c r="A27" s="42">
        <v>2</v>
      </c>
      <c r="B27" s="84">
        <f t="shared" ref="B27" si="15">B11*0.9*0.85+35</f>
        <v>7838</v>
      </c>
      <c r="C27" s="84">
        <f t="shared" ref="C27:N27" si="16">C11*0.9*0.85+35</f>
        <v>10898</v>
      </c>
      <c r="D27" s="84">
        <f t="shared" si="16"/>
        <v>14723</v>
      </c>
      <c r="E27" s="84">
        <f t="shared" si="16"/>
        <v>23291</v>
      </c>
      <c r="F27" s="84">
        <f t="shared" si="16"/>
        <v>25586</v>
      </c>
      <c r="G27" s="84">
        <f t="shared" si="16"/>
        <v>30176</v>
      </c>
      <c r="H27" s="84">
        <f t="shared" si="16"/>
        <v>30176</v>
      </c>
      <c r="I27" s="84">
        <f t="shared" si="16"/>
        <v>30176</v>
      </c>
      <c r="J27" s="84">
        <f t="shared" si="16"/>
        <v>23291</v>
      </c>
      <c r="K27" s="84">
        <f t="shared" si="16"/>
        <v>14876</v>
      </c>
      <c r="L27" s="84">
        <f t="shared" si="16"/>
        <v>14876</v>
      </c>
      <c r="M27" s="84">
        <f t="shared" si="16"/>
        <v>14876</v>
      </c>
      <c r="N27" s="84">
        <f t="shared" si="16"/>
        <v>14876</v>
      </c>
      <c r="O27" s="84">
        <f t="shared" ref="O27:AK27" si="17">O11*0.9*0.85+35</f>
        <v>16406</v>
      </c>
      <c r="P27" s="84">
        <f t="shared" si="17"/>
        <v>18701</v>
      </c>
      <c r="Q27" s="84">
        <f t="shared" si="17"/>
        <v>16406</v>
      </c>
      <c r="R27" s="84">
        <f t="shared" si="17"/>
        <v>18701</v>
      </c>
      <c r="S27" s="84">
        <f t="shared" si="17"/>
        <v>18701</v>
      </c>
      <c r="T27" s="84">
        <f t="shared" si="17"/>
        <v>16406</v>
      </c>
      <c r="U27" s="84">
        <f t="shared" si="17"/>
        <v>16406</v>
      </c>
      <c r="V27" s="84">
        <f t="shared" si="17"/>
        <v>16406</v>
      </c>
      <c r="W27" s="84">
        <f t="shared" si="17"/>
        <v>18701</v>
      </c>
      <c r="X27" s="84">
        <f t="shared" si="17"/>
        <v>16406</v>
      </c>
      <c r="Y27" s="84">
        <f t="shared" si="17"/>
        <v>25586</v>
      </c>
      <c r="Z27" s="84">
        <f t="shared" si="17"/>
        <v>26810</v>
      </c>
      <c r="AA27" s="84">
        <f t="shared" si="17"/>
        <v>26810</v>
      </c>
      <c r="AB27" s="84">
        <f t="shared" si="17"/>
        <v>26810</v>
      </c>
      <c r="AC27" s="84">
        <f t="shared" si="17"/>
        <v>16406</v>
      </c>
      <c r="AD27" s="84">
        <f t="shared" si="17"/>
        <v>16406</v>
      </c>
      <c r="AE27" s="84">
        <f t="shared" si="17"/>
        <v>14876</v>
      </c>
      <c r="AF27" s="84">
        <f t="shared" si="17"/>
        <v>16406</v>
      </c>
      <c r="AG27" s="84">
        <f t="shared" si="17"/>
        <v>14876</v>
      </c>
      <c r="AH27" s="84">
        <f t="shared" si="17"/>
        <v>14876</v>
      </c>
      <c r="AI27" s="84">
        <f t="shared" si="17"/>
        <v>14876</v>
      </c>
      <c r="AJ27" s="84">
        <f t="shared" si="17"/>
        <v>10286</v>
      </c>
      <c r="AK27" s="84">
        <f t="shared" si="17"/>
        <v>8756</v>
      </c>
    </row>
    <row r="28" spans="1:37" s="11" customFormat="1" ht="12.75" customHeight="1" x14ac:dyDescent="0.2">
      <c r="A28" s="33" t="s">
        <v>151</v>
      </c>
      <c r="B28" s="84"/>
      <c r="C28" s="84"/>
      <c r="D28" s="84"/>
      <c r="E28" s="84"/>
      <c r="F28" s="84"/>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row>
    <row r="29" spans="1:37" s="11" customFormat="1" ht="12.75" customHeight="1" x14ac:dyDescent="0.2">
      <c r="A29" s="42">
        <v>1</v>
      </c>
      <c r="B29" s="84">
        <f t="shared" ref="B29" si="18">B13*0.9*0.85+35</f>
        <v>7608.5</v>
      </c>
      <c r="C29" s="84">
        <f t="shared" ref="C29:N29" si="19">C13*0.9*0.85+35</f>
        <v>10668.5</v>
      </c>
      <c r="D29" s="84">
        <f t="shared" si="19"/>
        <v>14493.5</v>
      </c>
      <c r="E29" s="84">
        <f t="shared" si="19"/>
        <v>23673.5</v>
      </c>
      <c r="F29" s="84">
        <f t="shared" si="19"/>
        <v>25968.5</v>
      </c>
      <c r="G29" s="84">
        <f t="shared" si="19"/>
        <v>30558.5</v>
      </c>
      <c r="H29" s="84">
        <f t="shared" si="19"/>
        <v>30558.5</v>
      </c>
      <c r="I29" s="84">
        <f t="shared" si="19"/>
        <v>30558.5</v>
      </c>
      <c r="J29" s="84">
        <f t="shared" si="19"/>
        <v>23673.5</v>
      </c>
      <c r="K29" s="84">
        <f t="shared" si="19"/>
        <v>15258.5</v>
      </c>
      <c r="L29" s="84">
        <f t="shared" si="19"/>
        <v>14493.5</v>
      </c>
      <c r="M29" s="84">
        <f t="shared" si="19"/>
        <v>14493.5</v>
      </c>
      <c r="N29" s="84">
        <f t="shared" si="19"/>
        <v>14493.5</v>
      </c>
      <c r="O29" s="84">
        <f t="shared" ref="O29:AK29" si="20">O13*0.9*0.85+35</f>
        <v>16023.5</v>
      </c>
      <c r="P29" s="84">
        <f t="shared" si="20"/>
        <v>18318.5</v>
      </c>
      <c r="Q29" s="84">
        <f t="shared" si="20"/>
        <v>16023.5</v>
      </c>
      <c r="R29" s="84">
        <f t="shared" si="20"/>
        <v>18318.5</v>
      </c>
      <c r="S29" s="84">
        <f t="shared" si="20"/>
        <v>18318.5</v>
      </c>
      <c r="T29" s="84">
        <f t="shared" si="20"/>
        <v>16023.5</v>
      </c>
      <c r="U29" s="84">
        <f t="shared" si="20"/>
        <v>16023.5</v>
      </c>
      <c r="V29" s="84">
        <f t="shared" si="20"/>
        <v>16023.5</v>
      </c>
      <c r="W29" s="84">
        <f t="shared" si="20"/>
        <v>18318.5</v>
      </c>
      <c r="X29" s="84">
        <f t="shared" si="20"/>
        <v>16023.5</v>
      </c>
      <c r="Y29" s="84">
        <f t="shared" si="20"/>
        <v>25203.5</v>
      </c>
      <c r="Z29" s="84">
        <f t="shared" si="20"/>
        <v>26427.5</v>
      </c>
      <c r="AA29" s="84">
        <f t="shared" si="20"/>
        <v>26427.5</v>
      </c>
      <c r="AB29" s="84">
        <f t="shared" si="20"/>
        <v>26427.5</v>
      </c>
      <c r="AC29" s="84">
        <f t="shared" si="20"/>
        <v>16023.5</v>
      </c>
      <c r="AD29" s="84">
        <f t="shared" si="20"/>
        <v>16023.5</v>
      </c>
      <c r="AE29" s="84">
        <f t="shared" si="20"/>
        <v>14493.5</v>
      </c>
      <c r="AF29" s="84">
        <f t="shared" si="20"/>
        <v>16023.5</v>
      </c>
      <c r="AG29" s="84">
        <f t="shared" si="20"/>
        <v>14493.5</v>
      </c>
      <c r="AH29" s="84">
        <f t="shared" si="20"/>
        <v>14493.5</v>
      </c>
      <c r="AI29" s="84">
        <f t="shared" si="20"/>
        <v>14493.5</v>
      </c>
      <c r="AJ29" s="84">
        <f t="shared" si="20"/>
        <v>9903.5</v>
      </c>
      <c r="AK29" s="84">
        <f t="shared" si="20"/>
        <v>8373.5</v>
      </c>
    </row>
    <row r="30" spans="1:37" s="11" customFormat="1" ht="12.75" customHeight="1" x14ac:dyDescent="0.2">
      <c r="A30" s="169">
        <v>2</v>
      </c>
      <c r="B30" s="84">
        <f t="shared" ref="B30" si="21">B14*0.9*0.85+35</f>
        <v>8603</v>
      </c>
      <c r="C30" s="84">
        <f t="shared" ref="C30:N30" si="22">C14*0.9*0.85+35</f>
        <v>11663</v>
      </c>
      <c r="D30" s="84">
        <f t="shared" si="22"/>
        <v>15488</v>
      </c>
      <c r="E30" s="84">
        <f t="shared" si="22"/>
        <v>24821</v>
      </c>
      <c r="F30" s="84">
        <f t="shared" si="22"/>
        <v>27116</v>
      </c>
      <c r="G30" s="84">
        <f t="shared" si="22"/>
        <v>31706</v>
      </c>
      <c r="H30" s="84">
        <f t="shared" si="22"/>
        <v>31706</v>
      </c>
      <c r="I30" s="84">
        <f t="shared" si="22"/>
        <v>31706</v>
      </c>
      <c r="J30" s="84">
        <f t="shared" si="22"/>
        <v>24821</v>
      </c>
      <c r="K30" s="84">
        <f t="shared" si="22"/>
        <v>16406</v>
      </c>
      <c r="L30" s="84">
        <f t="shared" si="22"/>
        <v>15641</v>
      </c>
      <c r="M30" s="84">
        <f t="shared" si="22"/>
        <v>15641</v>
      </c>
      <c r="N30" s="84">
        <f t="shared" si="22"/>
        <v>15641</v>
      </c>
      <c r="O30" s="84">
        <f t="shared" ref="O30:AK30" si="23">O14*0.9*0.85+35</f>
        <v>17171</v>
      </c>
      <c r="P30" s="84">
        <f t="shared" si="23"/>
        <v>19466</v>
      </c>
      <c r="Q30" s="84">
        <f t="shared" si="23"/>
        <v>17171</v>
      </c>
      <c r="R30" s="84">
        <f t="shared" si="23"/>
        <v>19466</v>
      </c>
      <c r="S30" s="84">
        <f t="shared" si="23"/>
        <v>19466</v>
      </c>
      <c r="T30" s="84">
        <f t="shared" si="23"/>
        <v>17171</v>
      </c>
      <c r="U30" s="84">
        <f t="shared" si="23"/>
        <v>17171</v>
      </c>
      <c r="V30" s="84">
        <f t="shared" si="23"/>
        <v>17171</v>
      </c>
      <c r="W30" s="84">
        <f t="shared" si="23"/>
        <v>19466</v>
      </c>
      <c r="X30" s="84">
        <f t="shared" si="23"/>
        <v>17171</v>
      </c>
      <c r="Y30" s="84">
        <f t="shared" si="23"/>
        <v>26351</v>
      </c>
      <c r="Z30" s="84">
        <f t="shared" si="23"/>
        <v>27575</v>
      </c>
      <c r="AA30" s="84">
        <f t="shared" si="23"/>
        <v>27575</v>
      </c>
      <c r="AB30" s="84">
        <f t="shared" si="23"/>
        <v>27575</v>
      </c>
      <c r="AC30" s="84">
        <f t="shared" si="23"/>
        <v>17171</v>
      </c>
      <c r="AD30" s="84">
        <f t="shared" si="23"/>
        <v>17171</v>
      </c>
      <c r="AE30" s="84">
        <f t="shared" si="23"/>
        <v>15641</v>
      </c>
      <c r="AF30" s="84">
        <f t="shared" si="23"/>
        <v>17171</v>
      </c>
      <c r="AG30" s="84">
        <f t="shared" si="23"/>
        <v>15641</v>
      </c>
      <c r="AH30" s="84">
        <f t="shared" si="23"/>
        <v>15641</v>
      </c>
      <c r="AI30" s="84">
        <f t="shared" si="23"/>
        <v>15641</v>
      </c>
      <c r="AJ30" s="84">
        <f t="shared" si="23"/>
        <v>11051</v>
      </c>
      <c r="AK30" s="84">
        <f t="shared" si="23"/>
        <v>9521</v>
      </c>
    </row>
    <row r="31" spans="1:37" s="11" customFormat="1" ht="12.75" customHeight="1" x14ac:dyDescent="0.2">
      <c r="A31" s="123"/>
    </row>
    <row r="32" spans="1:37" x14ac:dyDescent="0.2">
      <c r="A32" s="223" t="s">
        <v>157</v>
      </c>
    </row>
    <row r="33" spans="1:2" x14ac:dyDescent="0.2">
      <c r="A33" s="223"/>
    </row>
    <row r="34" spans="1:2" ht="13.5" thickBot="1" x14ac:dyDescent="0.25">
      <c r="A34" s="123"/>
    </row>
    <row r="35" spans="1:2" s="11" customFormat="1" ht="154.5" customHeight="1" thickBot="1" x14ac:dyDescent="0.25">
      <c r="A35" s="219" t="s">
        <v>299</v>
      </c>
      <c r="B35"/>
    </row>
    <row r="36" spans="1:2" s="11" customFormat="1" ht="12.75" customHeight="1" x14ac:dyDescent="0.2"/>
    <row r="37" spans="1:2" s="11" customFormat="1" ht="12.75" customHeight="1" x14ac:dyDescent="0.2">
      <c r="A37" s="156" t="s">
        <v>229</v>
      </c>
    </row>
    <row r="38" spans="1:2" s="11" customFormat="1" ht="15.75" customHeight="1" x14ac:dyDescent="0.2">
      <c r="A38" s="144" t="s">
        <v>297</v>
      </c>
    </row>
    <row r="39" spans="1:2" s="11" customFormat="1" ht="12.75" customHeight="1" x14ac:dyDescent="0.2"/>
    <row r="40" spans="1:2" x14ac:dyDescent="0.2">
      <c r="A40" s="156" t="s">
        <v>80</v>
      </c>
    </row>
    <row r="41" spans="1:2" ht="24" customHeight="1" x14ac:dyDescent="0.2">
      <c r="A41" s="150" t="s">
        <v>295</v>
      </c>
    </row>
    <row r="42" spans="1:2" ht="50.25" customHeight="1" x14ac:dyDescent="0.2">
      <c r="A42" s="150" t="s">
        <v>296</v>
      </c>
    </row>
    <row r="43" spans="1:2" ht="12.75" customHeight="1" x14ac:dyDescent="0.2">
      <c r="A43"/>
    </row>
    <row r="44" spans="1:2" x14ac:dyDescent="0.2">
      <c r="A44" s="137" t="s">
        <v>58</v>
      </c>
    </row>
    <row r="45" spans="1:2" s="155" customFormat="1" ht="35.25" customHeight="1" x14ac:dyDescent="0.2">
      <c r="A45" s="138" t="s">
        <v>163</v>
      </c>
    </row>
    <row r="46" spans="1:2" s="155" customFormat="1" ht="35.25" customHeight="1" x14ac:dyDescent="0.2">
      <c r="A46" s="150" t="s">
        <v>188</v>
      </c>
    </row>
    <row r="47" spans="1:2" s="155" customFormat="1" ht="35.25" customHeight="1" x14ac:dyDescent="0.2">
      <c r="A47" s="138" t="s">
        <v>164</v>
      </c>
    </row>
    <row r="48" spans="1:2" s="155" customFormat="1" ht="13.5" customHeight="1" x14ac:dyDescent="0.2">
      <c r="A48" s="138" t="s">
        <v>165</v>
      </c>
    </row>
    <row r="49" spans="1:1" s="155" customFormat="1" ht="35.25" customHeight="1" x14ac:dyDescent="0.2">
      <c r="A49" s="138" t="s">
        <v>162</v>
      </c>
    </row>
    <row r="50" spans="1:1" ht="24" x14ac:dyDescent="0.2">
      <c r="A50" s="145" t="s">
        <v>173</v>
      </c>
    </row>
    <row r="51" spans="1:1" s="155" customFormat="1" ht="26.25" hidden="1" customHeight="1" x14ac:dyDescent="0.2">
      <c r="A51" s="157" t="s">
        <v>90</v>
      </c>
    </row>
    <row r="52" spans="1:1" s="155" customFormat="1" ht="12" hidden="1" customHeight="1" x14ac:dyDescent="0.2">
      <c r="A52" s="157"/>
    </row>
    <row r="53" spans="1:1" s="155" customFormat="1" ht="217.5" hidden="1" customHeight="1" x14ac:dyDescent="0.2">
      <c r="A53" s="186" t="s">
        <v>208</v>
      </c>
    </row>
    <row r="54" spans="1:1" s="155" customFormat="1" ht="13.5" hidden="1" customHeight="1" x14ac:dyDescent="0.2">
      <c r="A54" s="138"/>
    </row>
    <row r="55" spans="1:1" hidden="1" x14ac:dyDescent="0.2">
      <c r="A55" s="145"/>
    </row>
    <row r="56" spans="1:1" hidden="1" x14ac:dyDescent="0.2">
      <c r="A56" s="146"/>
    </row>
    <row r="57" spans="1:1" hidden="1" x14ac:dyDescent="0.2"/>
    <row r="58" spans="1:1" hidden="1" x14ac:dyDescent="0.2"/>
    <row r="59" spans="1:1" s="11" customFormat="1" ht="50.25" hidden="1" customHeight="1" x14ac:dyDescent="0.2"/>
    <row r="60" spans="1:1" x14ac:dyDescent="0.2">
      <c r="A60" s="13"/>
    </row>
    <row r="61" spans="1:1" x14ac:dyDescent="0.2">
      <c r="A61" s="139" t="s">
        <v>65</v>
      </c>
    </row>
    <row r="62" spans="1:1" ht="108" customHeight="1" x14ac:dyDescent="0.2">
      <c r="A62" s="152" t="s">
        <v>298</v>
      </c>
    </row>
    <row r="63" spans="1:1" x14ac:dyDescent="0.2">
      <c r="A63" s="133"/>
    </row>
    <row r="64" spans="1:1" x14ac:dyDescent="0.2">
      <c r="A64" s="143"/>
    </row>
    <row r="65" spans="1:1" x14ac:dyDescent="0.2">
      <c r="A65" s="143"/>
    </row>
    <row r="66" spans="1:1" x14ac:dyDescent="0.2">
      <c r="A66" s="143"/>
    </row>
    <row r="67" spans="1:1" x14ac:dyDescent="0.2">
      <c r="A67" s="143"/>
    </row>
    <row r="68" spans="1:1" x14ac:dyDescent="0.2">
      <c r="A68" s="143"/>
    </row>
    <row r="69" spans="1:1" x14ac:dyDescent="0.2">
      <c r="A69" s="143"/>
    </row>
    <row r="70" spans="1:1" x14ac:dyDescent="0.2">
      <c r="A70" s="143"/>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sheetData>
  <mergeCells count="1">
    <mergeCell ref="A32:A33"/>
  </mergeCells>
  <pageMargins left="0.7" right="0.7" top="0.75" bottom="0.75" header="0.3" footer="0.3"/>
  <pageSetup paperSize="9" orientation="portrait" horizontalDpi="4294967295" verticalDpi="4294967295"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72"/>
  <sheetViews>
    <sheetView workbookViewId="0">
      <pane xSplit="1" topLeftCell="B1" activePane="topRight" state="frozen"/>
      <selection activeCell="A10" sqref="A10"/>
      <selection pane="topRight" activeCell="M50" sqref="M50"/>
    </sheetView>
  </sheetViews>
  <sheetFormatPr defaultColWidth="10.140625" defaultRowHeight="12.75" x14ac:dyDescent="0.2"/>
  <cols>
    <col min="1" max="1" width="45.28515625" style="5" customWidth="1"/>
    <col min="4" max="12" width="0" hidden="1" customWidth="1"/>
    <col min="27" max="33" width="0" hidden="1" customWidth="1"/>
  </cols>
  <sheetData>
    <row r="1" spans="1:37" ht="24" x14ac:dyDescent="0.2">
      <c r="A1" s="47" t="s">
        <v>50</v>
      </c>
    </row>
    <row r="2" spans="1:37" ht="13.5" hidden="1" customHeight="1" thickBot="1" x14ac:dyDescent="0.25">
      <c r="A2"/>
    </row>
    <row r="3" spans="1:37" hidden="1" x14ac:dyDescent="0.2">
      <c r="A3" s="164" t="s">
        <v>170</v>
      </c>
    </row>
    <row r="4" spans="1:37" ht="21.75" hidden="1" customHeight="1" x14ac:dyDescent="0.2">
      <c r="A4" s="161" t="s">
        <v>52</v>
      </c>
      <c r="B4" s="148">
        <f>'BAR BB| Open rates'!P3</f>
        <v>45639</v>
      </c>
      <c r="C4" s="148">
        <f>'BAR BB| Open rates'!Q3</f>
        <v>45646</v>
      </c>
      <c r="D4" s="217">
        <f>'BAR BB| Open rates'!R3</f>
        <v>45653</v>
      </c>
      <c r="E4" s="217">
        <f>'BAR BB| Open rates'!S3</f>
        <v>45655</v>
      </c>
      <c r="F4" s="217">
        <f>'BAR BB| Open rates'!T3</f>
        <v>45656</v>
      </c>
      <c r="G4" s="217">
        <f>'BAR BB| Open rates'!U3</f>
        <v>45658</v>
      </c>
      <c r="H4" s="217">
        <f>'BAR BB| Open rates'!V3</f>
        <v>45660</v>
      </c>
      <c r="I4" s="217">
        <f>'BAR BB| Open rates'!W3</f>
        <v>45663</v>
      </c>
      <c r="J4" s="217">
        <f>'BAR BB| Open rates'!X3</f>
        <v>45664</v>
      </c>
      <c r="K4" s="217">
        <f>'BAR BB| Open rates'!Y3</f>
        <v>45665</v>
      </c>
      <c r="L4" s="217">
        <f>'BAR BB| Open rates'!Z3</f>
        <v>45666</v>
      </c>
      <c r="M4" s="148">
        <f>'BAR BB| Open rates'!AA3</f>
        <v>45670</v>
      </c>
      <c r="N4" s="148">
        <f>'BAR BB| Open rates'!AB3</f>
        <v>45674</v>
      </c>
      <c r="O4" s="148">
        <f>'BAR BB| Open rates'!AC3</f>
        <v>45676</v>
      </c>
      <c r="P4" s="148">
        <f>'BAR BB| Open rates'!AD3</f>
        <v>45681</v>
      </c>
      <c r="Q4" s="148">
        <f>'BAR BB| Open rates'!AE3</f>
        <v>45683</v>
      </c>
      <c r="R4" s="148">
        <f>'BAR BB| Open rates'!AF3</f>
        <v>45688</v>
      </c>
      <c r="S4" s="148">
        <f>'BAR BB| Open rates'!AG3</f>
        <v>45689</v>
      </c>
      <c r="T4" s="148">
        <f>'BAR BB| Open rates'!AH3</f>
        <v>45690</v>
      </c>
      <c r="U4" s="148">
        <f>'BAR BB| Open rates'!AI3</f>
        <v>45691</v>
      </c>
      <c r="V4" s="148">
        <f>'BAR BB| Open rates'!AJ3</f>
        <v>45692</v>
      </c>
      <c r="W4" s="148">
        <f>'BAR BB| Open rates'!AK3</f>
        <v>45695</v>
      </c>
      <c r="X4" s="148">
        <f>'BAR BB| Open rates'!AL3</f>
        <v>45697</v>
      </c>
      <c r="Y4" s="148">
        <f>'BAR BB| Open rates'!AM3</f>
        <v>45702</v>
      </c>
      <c r="Z4" s="148">
        <f>'BAR BB| Open rates'!AN3</f>
        <v>45708</v>
      </c>
      <c r="AA4" s="217">
        <f>'BAR BB| Open rates'!AO3</f>
        <v>45709</v>
      </c>
      <c r="AB4" s="217">
        <f>'BAR BB| Open rates'!AP3</f>
        <v>45712</v>
      </c>
      <c r="AC4" s="217">
        <f>'BAR BB| Open rates'!AQ3</f>
        <v>45714</v>
      </c>
      <c r="AD4" s="217">
        <f>'BAR BB| Open rates'!AR3</f>
        <v>45717</v>
      </c>
      <c r="AE4" s="217">
        <f>'BAR BB| Open rates'!AS3</f>
        <v>45718</v>
      </c>
      <c r="AF4" s="217">
        <f>'BAR BB| Open rates'!AT3</f>
        <v>45723</v>
      </c>
      <c r="AG4" s="217">
        <f>'BAR BB| Open rates'!AU3</f>
        <v>45725</v>
      </c>
      <c r="AH4" s="148">
        <f>'BAR BB| Open rates'!AV3</f>
        <v>45727</v>
      </c>
      <c r="AI4" s="148">
        <f>'BAR BB| Open rates'!AW3</f>
        <v>45730</v>
      </c>
      <c r="AJ4" s="148">
        <f>'BAR BB| Open rates'!AX3</f>
        <v>45732</v>
      </c>
      <c r="AK4" s="148">
        <f>'BAR BB| Open rates'!AY3</f>
        <v>45746</v>
      </c>
    </row>
    <row r="5" spans="1:37" ht="21.75" hidden="1" customHeight="1" x14ac:dyDescent="0.2">
      <c r="A5" s="161"/>
      <c r="B5" s="148">
        <f>'BAR BB| Open rates'!P4</f>
        <v>45645</v>
      </c>
      <c r="C5" s="148">
        <f>'BAR BB| Open rates'!Q4</f>
        <v>45652</v>
      </c>
      <c r="D5" s="217">
        <f>'BAR BB| Open rates'!R4</f>
        <v>45654</v>
      </c>
      <c r="E5" s="217">
        <f>'BAR BB| Open rates'!S4</f>
        <v>45655</v>
      </c>
      <c r="F5" s="217">
        <f>'BAR BB| Open rates'!T4</f>
        <v>45657</v>
      </c>
      <c r="G5" s="217">
        <f>'BAR BB| Open rates'!U4</f>
        <v>45659</v>
      </c>
      <c r="H5" s="217">
        <f>'BAR BB| Open rates'!V4</f>
        <v>45662</v>
      </c>
      <c r="I5" s="217">
        <f>'BAR BB| Open rates'!W4</f>
        <v>45663</v>
      </c>
      <c r="J5" s="217">
        <f>'BAR BB| Open rates'!X4</f>
        <v>45664</v>
      </c>
      <c r="K5" s="217">
        <f>'BAR BB| Open rates'!Y4</f>
        <v>45665</v>
      </c>
      <c r="L5" s="217">
        <f>'BAR BB| Open rates'!Z4</f>
        <v>45669</v>
      </c>
      <c r="M5" s="148">
        <f>'BAR BB| Open rates'!AA4</f>
        <v>45673</v>
      </c>
      <c r="N5" s="148">
        <f>'BAR BB| Open rates'!AB4</f>
        <v>45675</v>
      </c>
      <c r="O5" s="148">
        <f>'BAR BB| Open rates'!AC4</f>
        <v>45680</v>
      </c>
      <c r="P5" s="148">
        <f>'BAR BB| Open rates'!AD4</f>
        <v>45682</v>
      </c>
      <c r="Q5" s="148">
        <f>'BAR BB| Open rates'!AE4</f>
        <v>45687</v>
      </c>
      <c r="R5" s="148">
        <f>'BAR BB| Open rates'!AF4</f>
        <v>45688</v>
      </c>
      <c r="S5" s="148">
        <f>'BAR BB| Open rates'!AG4</f>
        <v>45689</v>
      </c>
      <c r="T5" s="148">
        <f>'BAR BB| Open rates'!AH4</f>
        <v>45690</v>
      </c>
      <c r="U5" s="148">
        <f>'BAR BB| Open rates'!AI4</f>
        <v>45691</v>
      </c>
      <c r="V5" s="148">
        <f>'BAR BB| Open rates'!AJ4</f>
        <v>45694</v>
      </c>
      <c r="W5" s="148">
        <f>'BAR BB| Open rates'!AK4</f>
        <v>45696</v>
      </c>
      <c r="X5" s="148">
        <f>'BAR BB| Open rates'!AL4</f>
        <v>45701</v>
      </c>
      <c r="Y5" s="148">
        <f>'BAR BB| Open rates'!AM4</f>
        <v>45707</v>
      </c>
      <c r="Z5" s="148">
        <f>'BAR BB| Open rates'!AN4</f>
        <v>45708</v>
      </c>
      <c r="AA5" s="217">
        <f>'BAR BB| Open rates'!AO4</f>
        <v>45711</v>
      </c>
      <c r="AB5" s="217">
        <f>'BAR BB| Open rates'!AP4</f>
        <v>45713</v>
      </c>
      <c r="AC5" s="217">
        <f>'BAR BB| Open rates'!AQ4</f>
        <v>45716</v>
      </c>
      <c r="AD5" s="217">
        <f>'BAR BB| Open rates'!AR4</f>
        <v>45717</v>
      </c>
      <c r="AE5" s="217">
        <f>'BAR BB| Open rates'!AS4</f>
        <v>45722</v>
      </c>
      <c r="AF5" s="217">
        <f>'BAR BB| Open rates'!AT4</f>
        <v>45724</v>
      </c>
      <c r="AG5" s="217">
        <f>'BAR BB| Open rates'!AU4</f>
        <v>45726</v>
      </c>
      <c r="AH5" s="148">
        <f>'BAR BB| Open rates'!AV4</f>
        <v>45729</v>
      </c>
      <c r="AI5" s="148">
        <f>'BAR BB| Open rates'!AW4</f>
        <v>45731</v>
      </c>
      <c r="AJ5" s="148">
        <f>'BAR BB| Open rates'!AX4</f>
        <v>45745</v>
      </c>
      <c r="AK5" s="148">
        <f>'BAR BB| Open rates'!AY4</f>
        <v>45747</v>
      </c>
    </row>
    <row r="6" spans="1:37" s="11" customFormat="1" ht="12.75" hidden="1" customHeight="1" x14ac:dyDescent="0.2">
      <c r="A6" s="162" t="s">
        <v>53</v>
      </c>
      <c r="B6" s="159"/>
      <c r="C6" s="159"/>
      <c r="D6" s="159"/>
      <c r="E6" s="159"/>
      <c r="F6" s="159"/>
      <c r="G6" s="159"/>
      <c r="H6" s="159"/>
      <c r="I6" s="159"/>
      <c r="J6" s="159"/>
      <c r="K6" s="159"/>
      <c r="L6" s="159"/>
      <c r="M6" s="159"/>
      <c r="N6" s="159"/>
      <c r="O6" s="159"/>
      <c r="P6" s="159"/>
      <c r="Q6" s="159"/>
      <c r="R6" s="159"/>
      <c r="S6" s="159"/>
      <c r="T6" s="159"/>
      <c r="U6" s="159"/>
      <c r="V6" s="159"/>
      <c r="W6" s="159"/>
      <c r="X6" s="159"/>
      <c r="Y6" s="159"/>
      <c r="Z6" s="159"/>
      <c r="AA6" s="159"/>
      <c r="AB6" s="159"/>
      <c r="AC6" s="159"/>
      <c r="AD6" s="159"/>
      <c r="AE6" s="159"/>
      <c r="AF6" s="159"/>
      <c r="AG6" s="159"/>
      <c r="AH6" s="159"/>
      <c r="AI6" s="159"/>
      <c r="AJ6" s="159"/>
      <c r="AK6" s="159"/>
    </row>
    <row r="7" spans="1:37" s="11" customFormat="1" ht="12.75" hidden="1" customHeight="1" x14ac:dyDescent="0.2">
      <c r="A7" s="163">
        <v>1</v>
      </c>
      <c r="B7" s="160">
        <f>'BAR BB| Open rates'!P6</f>
        <v>6900</v>
      </c>
      <c r="C7" s="160">
        <f>'BAR BB| Open rates'!Q6</f>
        <v>10900</v>
      </c>
      <c r="D7" s="160">
        <f>'BAR BB| Open rates'!R6</f>
        <v>15900</v>
      </c>
      <c r="E7" s="160">
        <f>'BAR BB| Open rates'!S6</f>
        <v>26900</v>
      </c>
      <c r="F7" s="160">
        <f>'BAR BB| Open rates'!T6</f>
        <v>29900</v>
      </c>
      <c r="G7" s="160">
        <f>'BAR BB| Open rates'!U6</f>
        <v>35900</v>
      </c>
      <c r="H7" s="160">
        <f>'BAR BB| Open rates'!V6</f>
        <v>35900</v>
      </c>
      <c r="I7" s="160">
        <f>'BAR BB| Open rates'!W6</f>
        <v>35900</v>
      </c>
      <c r="J7" s="160">
        <f>'BAR BB| Open rates'!X6</f>
        <v>26900</v>
      </c>
      <c r="K7" s="160">
        <f>'BAR BB| Open rates'!Y6</f>
        <v>15900</v>
      </c>
      <c r="L7" s="160">
        <f>'BAR BB| Open rates'!Z6</f>
        <v>15900</v>
      </c>
      <c r="M7" s="160">
        <f>'BAR BB| Open rates'!AA6</f>
        <v>15900</v>
      </c>
      <c r="N7" s="160">
        <f>'BAR BB| Open rates'!AB6</f>
        <v>15900</v>
      </c>
      <c r="O7" s="160">
        <f>'BAR BB| Open rates'!AC6</f>
        <v>17900</v>
      </c>
      <c r="P7" s="160">
        <f>'BAR BB| Open rates'!AD6</f>
        <v>20900</v>
      </c>
      <c r="Q7" s="160">
        <f>'BAR BB| Open rates'!AE6</f>
        <v>17900</v>
      </c>
      <c r="R7" s="160">
        <f>'BAR BB| Open rates'!AF6</f>
        <v>20900</v>
      </c>
      <c r="S7" s="160">
        <f>'BAR BB| Open rates'!AG6</f>
        <v>20900</v>
      </c>
      <c r="T7" s="160">
        <f>'BAR BB| Open rates'!AH6</f>
        <v>17900</v>
      </c>
      <c r="U7" s="160">
        <f>'BAR BB| Open rates'!AI6</f>
        <v>17900</v>
      </c>
      <c r="V7" s="160">
        <f>'BAR BB| Open rates'!AJ6</f>
        <v>17900</v>
      </c>
      <c r="W7" s="160">
        <f>'BAR BB| Open rates'!AK6</f>
        <v>20900</v>
      </c>
      <c r="X7" s="160">
        <f>'BAR BB| Open rates'!AL6</f>
        <v>17900</v>
      </c>
      <c r="Y7" s="160">
        <f>'BAR BB| Open rates'!AM6</f>
        <v>29900</v>
      </c>
      <c r="Z7" s="160">
        <f>'BAR BB| Open rates'!AN6</f>
        <v>31500</v>
      </c>
      <c r="AA7" s="160">
        <f>'BAR BB| Open rates'!AO6</f>
        <v>31500</v>
      </c>
      <c r="AB7" s="160">
        <f>'BAR BB| Open rates'!AP6</f>
        <v>31500</v>
      </c>
      <c r="AC7" s="160">
        <f>'BAR BB| Open rates'!AQ6</f>
        <v>17900</v>
      </c>
      <c r="AD7" s="160">
        <f>'BAR BB| Open rates'!AR6</f>
        <v>17900</v>
      </c>
      <c r="AE7" s="160">
        <f>'BAR BB| Open rates'!AS6</f>
        <v>15900</v>
      </c>
      <c r="AF7" s="160">
        <f>'BAR BB| Open rates'!AT6</f>
        <v>17900</v>
      </c>
      <c r="AG7" s="160">
        <f>'BAR BB| Open rates'!AU6</f>
        <v>15900</v>
      </c>
      <c r="AH7" s="160">
        <f>'BAR BB| Open rates'!AV6</f>
        <v>15900</v>
      </c>
      <c r="AI7" s="160">
        <f>'BAR BB| Open rates'!AW6</f>
        <v>15900</v>
      </c>
      <c r="AJ7" s="160">
        <f>'BAR BB| Open rates'!AX6</f>
        <v>9900</v>
      </c>
      <c r="AK7" s="160">
        <f>'BAR BB| Open rates'!AY6</f>
        <v>7900</v>
      </c>
    </row>
    <row r="8" spans="1:37" s="11" customFormat="1" ht="12.75" hidden="1" customHeight="1" x14ac:dyDescent="0.2">
      <c r="A8" s="163">
        <v>2</v>
      </c>
      <c r="B8" s="160">
        <f>'BAR BB| Open rates'!P7</f>
        <v>8200</v>
      </c>
      <c r="C8" s="160">
        <f>'BAR BB| Open rates'!Q7</f>
        <v>12200</v>
      </c>
      <c r="D8" s="160">
        <f>'BAR BB| Open rates'!R7</f>
        <v>17200</v>
      </c>
      <c r="E8" s="160">
        <f>'BAR BB| Open rates'!S7</f>
        <v>28400</v>
      </c>
      <c r="F8" s="160">
        <f>'BAR BB| Open rates'!T7</f>
        <v>31400</v>
      </c>
      <c r="G8" s="160">
        <f>'BAR BB| Open rates'!U7</f>
        <v>37400</v>
      </c>
      <c r="H8" s="160">
        <f>'BAR BB| Open rates'!V7</f>
        <v>37400</v>
      </c>
      <c r="I8" s="160">
        <f>'BAR BB| Open rates'!W7</f>
        <v>37400</v>
      </c>
      <c r="J8" s="160">
        <f>'BAR BB| Open rates'!X7</f>
        <v>28400</v>
      </c>
      <c r="K8" s="160">
        <f>'BAR BB| Open rates'!Y7</f>
        <v>17400</v>
      </c>
      <c r="L8" s="160">
        <f>'BAR BB| Open rates'!Z7</f>
        <v>17400</v>
      </c>
      <c r="M8" s="160">
        <f>'BAR BB| Open rates'!AA7</f>
        <v>17400</v>
      </c>
      <c r="N8" s="160">
        <f>'BAR BB| Open rates'!AB7</f>
        <v>17400</v>
      </c>
      <c r="O8" s="160">
        <f>'BAR BB| Open rates'!AC7</f>
        <v>19400</v>
      </c>
      <c r="P8" s="160">
        <f>'BAR BB| Open rates'!AD7</f>
        <v>22400</v>
      </c>
      <c r="Q8" s="160">
        <f>'BAR BB| Open rates'!AE7</f>
        <v>19400</v>
      </c>
      <c r="R8" s="160">
        <f>'BAR BB| Open rates'!AF7</f>
        <v>22400</v>
      </c>
      <c r="S8" s="160">
        <f>'BAR BB| Open rates'!AG7</f>
        <v>22400</v>
      </c>
      <c r="T8" s="160">
        <f>'BAR BB| Open rates'!AH7</f>
        <v>19400</v>
      </c>
      <c r="U8" s="160">
        <f>'BAR BB| Open rates'!AI7</f>
        <v>19400</v>
      </c>
      <c r="V8" s="160">
        <f>'BAR BB| Open rates'!AJ7</f>
        <v>19400</v>
      </c>
      <c r="W8" s="160">
        <f>'BAR BB| Open rates'!AK7</f>
        <v>22400</v>
      </c>
      <c r="X8" s="160">
        <f>'BAR BB| Open rates'!AL7</f>
        <v>19400</v>
      </c>
      <c r="Y8" s="160">
        <f>'BAR BB| Open rates'!AM7</f>
        <v>31400</v>
      </c>
      <c r="Z8" s="160">
        <f>'BAR BB| Open rates'!AN7</f>
        <v>33000</v>
      </c>
      <c r="AA8" s="160">
        <f>'BAR BB| Open rates'!AO7</f>
        <v>33000</v>
      </c>
      <c r="AB8" s="160">
        <f>'BAR BB| Open rates'!AP7</f>
        <v>33000</v>
      </c>
      <c r="AC8" s="160">
        <f>'BAR BB| Open rates'!AQ7</f>
        <v>19400</v>
      </c>
      <c r="AD8" s="160">
        <f>'BAR BB| Open rates'!AR7</f>
        <v>19400</v>
      </c>
      <c r="AE8" s="160">
        <f>'BAR BB| Open rates'!AS7</f>
        <v>17400</v>
      </c>
      <c r="AF8" s="160">
        <f>'BAR BB| Open rates'!AT7</f>
        <v>19400</v>
      </c>
      <c r="AG8" s="160">
        <f>'BAR BB| Open rates'!AU7</f>
        <v>17400</v>
      </c>
      <c r="AH8" s="160">
        <f>'BAR BB| Open rates'!AV7</f>
        <v>17400</v>
      </c>
      <c r="AI8" s="160">
        <f>'BAR BB| Open rates'!AW7</f>
        <v>17400</v>
      </c>
      <c r="AJ8" s="160">
        <f>'BAR BB| Open rates'!AX7</f>
        <v>11400</v>
      </c>
      <c r="AK8" s="160">
        <f>'BAR BB| Open rates'!AY7</f>
        <v>9400</v>
      </c>
    </row>
    <row r="9" spans="1:37" s="11" customFormat="1" ht="12.75" hidden="1" customHeight="1" x14ac:dyDescent="0.2">
      <c r="A9" s="162" t="s">
        <v>54</v>
      </c>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row>
    <row r="10" spans="1:37" s="11" customFormat="1" ht="12.75" hidden="1" customHeight="1" x14ac:dyDescent="0.2">
      <c r="A10" s="163">
        <v>1</v>
      </c>
      <c r="B10" s="160">
        <f>'BAR BB| Open rates'!P9</f>
        <v>8900</v>
      </c>
      <c r="C10" s="160">
        <f>'BAR BB| Open rates'!Q9</f>
        <v>12900</v>
      </c>
      <c r="D10" s="160">
        <f>'BAR BB| Open rates'!R9</f>
        <v>17900</v>
      </c>
      <c r="E10" s="160">
        <f>'BAR BB| Open rates'!S9</f>
        <v>28900</v>
      </c>
      <c r="F10" s="160">
        <f>'BAR BB| Open rates'!T9</f>
        <v>31900</v>
      </c>
      <c r="G10" s="160">
        <f>'BAR BB| Open rates'!U9</f>
        <v>37900</v>
      </c>
      <c r="H10" s="160">
        <f>'BAR BB| Open rates'!V9</f>
        <v>37900</v>
      </c>
      <c r="I10" s="160">
        <f>'BAR BB| Open rates'!W9</f>
        <v>37900</v>
      </c>
      <c r="J10" s="160">
        <f>'BAR BB| Open rates'!X9</f>
        <v>28900</v>
      </c>
      <c r="K10" s="160">
        <f>'BAR BB| Open rates'!Y9</f>
        <v>17900</v>
      </c>
      <c r="L10" s="160">
        <f>'BAR BB| Open rates'!Z9</f>
        <v>17900</v>
      </c>
      <c r="M10" s="160">
        <f>'BAR BB| Open rates'!AA9</f>
        <v>17900</v>
      </c>
      <c r="N10" s="160">
        <f>'BAR BB| Open rates'!AB9</f>
        <v>17900</v>
      </c>
      <c r="O10" s="160">
        <f>'BAR BB| Open rates'!AC9</f>
        <v>19900</v>
      </c>
      <c r="P10" s="160">
        <f>'BAR BB| Open rates'!AD9</f>
        <v>22900</v>
      </c>
      <c r="Q10" s="160">
        <f>'BAR BB| Open rates'!AE9</f>
        <v>19900</v>
      </c>
      <c r="R10" s="160">
        <f>'BAR BB| Open rates'!AF9</f>
        <v>22900</v>
      </c>
      <c r="S10" s="160">
        <f>'BAR BB| Open rates'!AG9</f>
        <v>22900</v>
      </c>
      <c r="T10" s="160">
        <f>'BAR BB| Open rates'!AH9</f>
        <v>19900</v>
      </c>
      <c r="U10" s="160">
        <f>'BAR BB| Open rates'!AI9</f>
        <v>19900</v>
      </c>
      <c r="V10" s="160">
        <f>'BAR BB| Open rates'!AJ9</f>
        <v>19900</v>
      </c>
      <c r="W10" s="160">
        <f>'BAR BB| Open rates'!AK9</f>
        <v>22900</v>
      </c>
      <c r="X10" s="160">
        <f>'BAR BB| Open rates'!AL9</f>
        <v>19900</v>
      </c>
      <c r="Y10" s="160">
        <f>'BAR BB| Open rates'!AM9</f>
        <v>31900</v>
      </c>
      <c r="Z10" s="160">
        <f>'BAR BB| Open rates'!AN9</f>
        <v>33500</v>
      </c>
      <c r="AA10" s="160">
        <f>'BAR BB| Open rates'!AO9</f>
        <v>33500</v>
      </c>
      <c r="AB10" s="160">
        <f>'BAR BB| Open rates'!AP9</f>
        <v>33500</v>
      </c>
      <c r="AC10" s="160">
        <f>'BAR BB| Open rates'!AQ9</f>
        <v>19900</v>
      </c>
      <c r="AD10" s="160">
        <f>'BAR BB| Open rates'!AR9</f>
        <v>19900</v>
      </c>
      <c r="AE10" s="160">
        <f>'BAR BB| Open rates'!AS9</f>
        <v>17900</v>
      </c>
      <c r="AF10" s="160">
        <f>'BAR BB| Open rates'!AT9</f>
        <v>19900</v>
      </c>
      <c r="AG10" s="160">
        <f>'BAR BB| Open rates'!AU9</f>
        <v>17900</v>
      </c>
      <c r="AH10" s="160">
        <f>'BAR BB| Open rates'!AV9</f>
        <v>17900</v>
      </c>
      <c r="AI10" s="160">
        <f>'BAR BB| Open rates'!AW9</f>
        <v>17900</v>
      </c>
      <c r="AJ10" s="160">
        <f>'BAR BB| Open rates'!AX9</f>
        <v>11900</v>
      </c>
      <c r="AK10" s="160">
        <f>'BAR BB| Open rates'!AY9</f>
        <v>9900</v>
      </c>
    </row>
    <row r="11" spans="1:37" s="11" customFormat="1" ht="12.75" hidden="1" customHeight="1" x14ac:dyDescent="0.2">
      <c r="A11" s="163">
        <v>2</v>
      </c>
      <c r="B11" s="160">
        <f>'BAR BB| Open rates'!P10</f>
        <v>10200</v>
      </c>
      <c r="C11" s="160">
        <f>'BAR BB| Open rates'!Q10</f>
        <v>14200</v>
      </c>
      <c r="D11" s="160">
        <f>'BAR BB| Open rates'!R10</f>
        <v>19200</v>
      </c>
      <c r="E11" s="160">
        <f>'BAR BB| Open rates'!S10</f>
        <v>30400</v>
      </c>
      <c r="F11" s="160">
        <f>'BAR BB| Open rates'!T10</f>
        <v>33400</v>
      </c>
      <c r="G11" s="160">
        <f>'BAR BB| Open rates'!U10</f>
        <v>39400</v>
      </c>
      <c r="H11" s="160">
        <f>'BAR BB| Open rates'!V10</f>
        <v>39400</v>
      </c>
      <c r="I11" s="160">
        <f>'BAR BB| Open rates'!W10</f>
        <v>39400</v>
      </c>
      <c r="J11" s="160">
        <f>'BAR BB| Open rates'!X10</f>
        <v>30400</v>
      </c>
      <c r="K11" s="160">
        <f>'BAR BB| Open rates'!Y10</f>
        <v>19400</v>
      </c>
      <c r="L11" s="160">
        <f>'BAR BB| Open rates'!Z10</f>
        <v>19400</v>
      </c>
      <c r="M11" s="160">
        <f>'BAR BB| Open rates'!AA10</f>
        <v>19400</v>
      </c>
      <c r="N11" s="160">
        <f>'BAR BB| Open rates'!AB10</f>
        <v>19400</v>
      </c>
      <c r="O11" s="160">
        <f>'BAR BB| Open rates'!AC10</f>
        <v>21400</v>
      </c>
      <c r="P11" s="160">
        <f>'BAR BB| Open rates'!AD10</f>
        <v>24400</v>
      </c>
      <c r="Q11" s="160">
        <f>'BAR BB| Open rates'!AE10</f>
        <v>21400</v>
      </c>
      <c r="R11" s="160">
        <f>'BAR BB| Open rates'!AF10</f>
        <v>24400</v>
      </c>
      <c r="S11" s="160">
        <f>'BAR BB| Open rates'!AG10</f>
        <v>24400</v>
      </c>
      <c r="T11" s="160">
        <f>'BAR BB| Open rates'!AH10</f>
        <v>21400</v>
      </c>
      <c r="U11" s="160">
        <f>'BAR BB| Open rates'!AI10</f>
        <v>21400</v>
      </c>
      <c r="V11" s="160">
        <f>'BAR BB| Open rates'!AJ10</f>
        <v>21400</v>
      </c>
      <c r="W11" s="160">
        <f>'BAR BB| Open rates'!AK10</f>
        <v>24400</v>
      </c>
      <c r="X11" s="160">
        <f>'BAR BB| Open rates'!AL10</f>
        <v>21400</v>
      </c>
      <c r="Y11" s="160">
        <f>'BAR BB| Open rates'!AM10</f>
        <v>33400</v>
      </c>
      <c r="Z11" s="160">
        <f>'BAR BB| Open rates'!AN10</f>
        <v>35000</v>
      </c>
      <c r="AA11" s="160">
        <f>'BAR BB| Open rates'!AO10</f>
        <v>35000</v>
      </c>
      <c r="AB11" s="160">
        <f>'BAR BB| Open rates'!AP10</f>
        <v>35000</v>
      </c>
      <c r="AC11" s="160">
        <f>'BAR BB| Open rates'!AQ10</f>
        <v>21400</v>
      </c>
      <c r="AD11" s="160">
        <f>'BAR BB| Open rates'!AR10</f>
        <v>21400</v>
      </c>
      <c r="AE11" s="160">
        <f>'BAR BB| Open rates'!AS10</f>
        <v>19400</v>
      </c>
      <c r="AF11" s="160">
        <f>'BAR BB| Open rates'!AT10</f>
        <v>21400</v>
      </c>
      <c r="AG11" s="160">
        <f>'BAR BB| Open rates'!AU10</f>
        <v>19400</v>
      </c>
      <c r="AH11" s="160">
        <f>'BAR BB| Open rates'!AV10</f>
        <v>19400</v>
      </c>
      <c r="AI11" s="160">
        <f>'BAR BB| Open rates'!AW10</f>
        <v>19400</v>
      </c>
      <c r="AJ11" s="160">
        <f>'BAR BB| Open rates'!AX10</f>
        <v>13400</v>
      </c>
      <c r="AK11" s="160">
        <f>'BAR BB| Open rates'!AY10</f>
        <v>11400</v>
      </c>
    </row>
    <row r="12" spans="1:37" s="11" customFormat="1" ht="12.75" hidden="1" customHeight="1" x14ac:dyDescent="0.2">
      <c r="A12" s="162" t="s">
        <v>151</v>
      </c>
      <c r="B12" s="160"/>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row>
    <row r="13" spans="1:37" s="11" customFormat="1" ht="12.75" hidden="1" customHeight="1" x14ac:dyDescent="0.2">
      <c r="A13" s="163">
        <v>1</v>
      </c>
      <c r="B13" s="160">
        <f>'BAR BB| Open rates'!P12</f>
        <v>9900</v>
      </c>
      <c r="C13" s="160">
        <f>'BAR BB| Open rates'!Q12</f>
        <v>13900</v>
      </c>
      <c r="D13" s="160">
        <f>'BAR BB| Open rates'!R12</f>
        <v>18900</v>
      </c>
      <c r="E13" s="160">
        <f>'BAR BB| Open rates'!S12</f>
        <v>30900</v>
      </c>
      <c r="F13" s="160">
        <f>'BAR BB| Open rates'!T12</f>
        <v>33900</v>
      </c>
      <c r="G13" s="160">
        <f>'BAR BB| Open rates'!U12</f>
        <v>39900</v>
      </c>
      <c r="H13" s="160">
        <f>'BAR BB| Open rates'!V12</f>
        <v>39900</v>
      </c>
      <c r="I13" s="160">
        <f>'BAR BB| Open rates'!W12</f>
        <v>39900</v>
      </c>
      <c r="J13" s="160">
        <f>'BAR BB| Open rates'!X12</f>
        <v>30900</v>
      </c>
      <c r="K13" s="160">
        <f>'BAR BB| Open rates'!Y12</f>
        <v>19900</v>
      </c>
      <c r="L13" s="160">
        <f>'BAR BB| Open rates'!Z12</f>
        <v>18900</v>
      </c>
      <c r="M13" s="160">
        <f>'BAR BB| Open rates'!AA12</f>
        <v>18900</v>
      </c>
      <c r="N13" s="160">
        <f>'BAR BB| Open rates'!AB12</f>
        <v>18900</v>
      </c>
      <c r="O13" s="160">
        <f>'BAR BB| Open rates'!AC12</f>
        <v>20900</v>
      </c>
      <c r="P13" s="160">
        <f>'BAR BB| Open rates'!AD12</f>
        <v>23900</v>
      </c>
      <c r="Q13" s="160">
        <f>'BAR BB| Open rates'!AE12</f>
        <v>20900</v>
      </c>
      <c r="R13" s="160">
        <f>'BAR BB| Open rates'!AF12</f>
        <v>23900</v>
      </c>
      <c r="S13" s="160">
        <f>'BAR BB| Open rates'!AG12</f>
        <v>23900</v>
      </c>
      <c r="T13" s="160">
        <f>'BAR BB| Open rates'!AH12</f>
        <v>20900</v>
      </c>
      <c r="U13" s="160">
        <f>'BAR BB| Open rates'!AI12</f>
        <v>20900</v>
      </c>
      <c r="V13" s="160">
        <f>'BAR BB| Open rates'!AJ12</f>
        <v>20900</v>
      </c>
      <c r="W13" s="160">
        <f>'BAR BB| Open rates'!AK12</f>
        <v>23900</v>
      </c>
      <c r="X13" s="160">
        <f>'BAR BB| Open rates'!AL12</f>
        <v>20900</v>
      </c>
      <c r="Y13" s="160">
        <f>'BAR BB| Open rates'!AM12</f>
        <v>32900</v>
      </c>
      <c r="Z13" s="160">
        <f>'BAR BB| Open rates'!AN12</f>
        <v>34500</v>
      </c>
      <c r="AA13" s="160">
        <f>'BAR BB| Open rates'!AO12</f>
        <v>34500</v>
      </c>
      <c r="AB13" s="160">
        <f>'BAR BB| Open rates'!AP12</f>
        <v>34500</v>
      </c>
      <c r="AC13" s="160">
        <f>'BAR BB| Open rates'!AQ12</f>
        <v>20900</v>
      </c>
      <c r="AD13" s="160">
        <f>'BAR BB| Open rates'!AR12</f>
        <v>20900</v>
      </c>
      <c r="AE13" s="160">
        <f>'BAR BB| Open rates'!AS12</f>
        <v>18900</v>
      </c>
      <c r="AF13" s="160">
        <f>'BAR BB| Open rates'!AT12</f>
        <v>20900</v>
      </c>
      <c r="AG13" s="160">
        <f>'BAR BB| Open rates'!AU12</f>
        <v>18900</v>
      </c>
      <c r="AH13" s="160">
        <f>'BAR BB| Open rates'!AV12</f>
        <v>18900</v>
      </c>
      <c r="AI13" s="160">
        <f>'BAR BB| Open rates'!AW12</f>
        <v>18900</v>
      </c>
      <c r="AJ13" s="160">
        <f>'BAR BB| Open rates'!AX12</f>
        <v>12900</v>
      </c>
      <c r="AK13" s="160">
        <f>'BAR BB| Open rates'!AY12</f>
        <v>10900</v>
      </c>
    </row>
    <row r="14" spans="1:37" s="11" customFormat="1" ht="12.75" hidden="1" customHeight="1" thickBot="1" x14ac:dyDescent="0.25">
      <c r="A14" s="163">
        <v>2</v>
      </c>
      <c r="B14" s="160">
        <f>'BAR BB| Open rates'!P13</f>
        <v>11200</v>
      </c>
      <c r="C14" s="160">
        <f>'BAR BB| Open rates'!Q13</f>
        <v>15200</v>
      </c>
      <c r="D14" s="160">
        <f>'BAR BB| Open rates'!R13</f>
        <v>20200</v>
      </c>
      <c r="E14" s="160">
        <f>'BAR BB| Open rates'!S13</f>
        <v>32400</v>
      </c>
      <c r="F14" s="160">
        <f>'BAR BB| Open rates'!T13</f>
        <v>35400</v>
      </c>
      <c r="G14" s="160">
        <f>'BAR BB| Open rates'!U13</f>
        <v>41400</v>
      </c>
      <c r="H14" s="160">
        <f>'BAR BB| Open rates'!V13</f>
        <v>41400</v>
      </c>
      <c r="I14" s="160">
        <f>'BAR BB| Open rates'!W13</f>
        <v>41400</v>
      </c>
      <c r="J14" s="160">
        <f>'BAR BB| Open rates'!X13</f>
        <v>32400</v>
      </c>
      <c r="K14" s="160">
        <f>'BAR BB| Open rates'!Y13</f>
        <v>21400</v>
      </c>
      <c r="L14" s="160">
        <f>'BAR BB| Open rates'!Z13</f>
        <v>20400</v>
      </c>
      <c r="M14" s="160">
        <f>'BAR BB| Open rates'!AA13</f>
        <v>20400</v>
      </c>
      <c r="N14" s="160">
        <f>'BAR BB| Open rates'!AB13</f>
        <v>20400</v>
      </c>
      <c r="O14" s="160">
        <f>'BAR BB| Open rates'!AC13</f>
        <v>22400</v>
      </c>
      <c r="P14" s="160">
        <f>'BAR BB| Open rates'!AD13</f>
        <v>25400</v>
      </c>
      <c r="Q14" s="160">
        <f>'BAR BB| Open rates'!AE13</f>
        <v>22400</v>
      </c>
      <c r="R14" s="160">
        <f>'BAR BB| Open rates'!AF13</f>
        <v>25400</v>
      </c>
      <c r="S14" s="160">
        <f>'BAR BB| Open rates'!AG13</f>
        <v>25400</v>
      </c>
      <c r="T14" s="160">
        <f>'BAR BB| Open rates'!AH13</f>
        <v>22400</v>
      </c>
      <c r="U14" s="160">
        <f>'BAR BB| Open rates'!AI13</f>
        <v>22400</v>
      </c>
      <c r="V14" s="160">
        <f>'BAR BB| Open rates'!AJ13</f>
        <v>22400</v>
      </c>
      <c r="W14" s="160">
        <f>'BAR BB| Open rates'!AK13</f>
        <v>25400</v>
      </c>
      <c r="X14" s="160">
        <f>'BAR BB| Open rates'!AL13</f>
        <v>22400</v>
      </c>
      <c r="Y14" s="160">
        <f>'BAR BB| Open rates'!AM13</f>
        <v>34400</v>
      </c>
      <c r="Z14" s="160">
        <f>'BAR BB| Open rates'!AN13</f>
        <v>36000</v>
      </c>
      <c r="AA14" s="160">
        <f>'BAR BB| Open rates'!AO13</f>
        <v>36000</v>
      </c>
      <c r="AB14" s="160">
        <f>'BAR BB| Open rates'!AP13</f>
        <v>36000</v>
      </c>
      <c r="AC14" s="160">
        <f>'BAR BB| Open rates'!AQ13</f>
        <v>22400</v>
      </c>
      <c r="AD14" s="160">
        <f>'BAR BB| Open rates'!AR13</f>
        <v>22400</v>
      </c>
      <c r="AE14" s="160">
        <f>'BAR BB| Open rates'!AS13</f>
        <v>20400</v>
      </c>
      <c r="AF14" s="160">
        <f>'BAR BB| Open rates'!AT13</f>
        <v>22400</v>
      </c>
      <c r="AG14" s="160">
        <f>'BAR BB| Open rates'!AU13</f>
        <v>20400</v>
      </c>
      <c r="AH14" s="160">
        <f>'BAR BB| Open rates'!AV13</f>
        <v>20400</v>
      </c>
      <c r="AI14" s="160">
        <f>'BAR BB| Open rates'!AW13</f>
        <v>20400</v>
      </c>
      <c r="AJ14" s="160">
        <f>'BAR BB| Open rates'!AX13</f>
        <v>14400</v>
      </c>
      <c r="AK14" s="160">
        <f>'BAR BB| Open rates'!AY13</f>
        <v>12400</v>
      </c>
    </row>
    <row r="15" spans="1:37" s="11" customFormat="1" ht="12.75" hidden="1" customHeight="1" x14ac:dyDescent="0.2">
      <c r="A15" s="167"/>
      <c r="B15" s="187"/>
      <c r="C15" s="187"/>
      <c r="D15" s="187"/>
      <c r="E15" s="187"/>
      <c r="F15" s="187"/>
      <c r="G15" s="187"/>
      <c r="H15" s="187"/>
      <c r="I15" s="187"/>
      <c r="J15" s="187"/>
      <c r="K15" s="187"/>
      <c r="L15" s="187"/>
      <c r="M15" s="187"/>
      <c r="N15" s="187"/>
      <c r="O15" s="187"/>
      <c r="P15" s="187"/>
      <c r="Q15" s="187"/>
      <c r="R15" s="187"/>
      <c r="S15" s="187"/>
      <c r="T15" s="187"/>
      <c r="U15" s="187"/>
      <c r="V15" s="187"/>
      <c r="W15" s="187"/>
      <c r="X15" s="187"/>
      <c r="Y15" s="187"/>
      <c r="Z15" s="187"/>
      <c r="AA15" s="187"/>
      <c r="AB15" s="187"/>
      <c r="AC15" s="187"/>
      <c r="AD15" s="187"/>
      <c r="AE15" s="187"/>
      <c r="AF15" s="187"/>
      <c r="AG15" s="187"/>
      <c r="AH15" s="187"/>
      <c r="AI15" s="187"/>
      <c r="AJ15" s="187"/>
      <c r="AK15" s="187"/>
    </row>
    <row r="16" spans="1:37" s="11" customFormat="1" ht="12.75" hidden="1" customHeight="1" x14ac:dyDescent="0.2">
      <c r="A16" s="163"/>
      <c r="B16" s="184"/>
      <c r="C16" s="184"/>
      <c r="D16" s="184"/>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row>
    <row r="17" spans="1:37" s="11" customFormat="1" ht="12.75" hidden="1" customHeight="1" thickBot="1" x14ac:dyDescent="0.25">
      <c r="A17" s="166"/>
      <c r="B17" s="184"/>
      <c r="C17" s="184"/>
      <c r="D17" s="184"/>
      <c r="E17" s="184"/>
      <c r="F17" s="184"/>
      <c r="G17" s="184"/>
      <c r="H17" s="184"/>
      <c r="I17" s="184"/>
      <c r="J17" s="184"/>
      <c r="K17" s="184"/>
      <c r="L17" s="184"/>
      <c r="M17" s="184"/>
      <c r="N17" s="184"/>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row>
    <row r="18" spans="1:37" s="11" customFormat="1" ht="24" hidden="1" customHeight="1" x14ac:dyDescent="0.2">
      <c r="A18" s="135" t="s">
        <v>166</v>
      </c>
    </row>
    <row r="19" spans="1:37" s="11" customFormat="1" ht="12.75" hidden="1" customHeight="1" x14ac:dyDescent="0.2">
      <c r="A19" s="132" t="s">
        <v>177</v>
      </c>
    </row>
    <row r="20" spans="1:37" ht="21.75" hidden="1" customHeight="1" x14ac:dyDescent="0.2">
      <c r="A20" s="161" t="s">
        <v>52</v>
      </c>
      <c r="B20" s="148">
        <f t="shared" ref="B20" si="0">B4</f>
        <v>45639</v>
      </c>
      <c r="C20" s="148">
        <f t="shared" ref="C20:S20" si="1">C4</f>
        <v>45646</v>
      </c>
      <c r="D20" s="217">
        <f t="shared" si="1"/>
        <v>45653</v>
      </c>
      <c r="E20" s="217">
        <f t="shared" si="1"/>
        <v>45655</v>
      </c>
      <c r="F20" s="217">
        <f t="shared" si="1"/>
        <v>45656</v>
      </c>
      <c r="G20" s="217">
        <f t="shared" si="1"/>
        <v>45658</v>
      </c>
      <c r="H20" s="217">
        <f t="shared" si="1"/>
        <v>45660</v>
      </c>
      <c r="I20" s="217">
        <f t="shared" si="1"/>
        <v>45663</v>
      </c>
      <c r="J20" s="217">
        <f t="shared" si="1"/>
        <v>45664</v>
      </c>
      <c r="K20" s="217">
        <f t="shared" si="1"/>
        <v>45665</v>
      </c>
      <c r="L20" s="217">
        <f t="shared" si="1"/>
        <v>45666</v>
      </c>
      <c r="M20" s="148">
        <f t="shared" si="1"/>
        <v>45670</v>
      </c>
      <c r="N20" s="148">
        <f t="shared" si="1"/>
        <v>45674</v>
      </c>
      <c r="O20" s="148">
        <f t="shared" si="1"/>
        <v>45676</v>
      </c>
      <c r="P20" s="148">
        <f t="shared" si="1"/>
        <v>45681</v>
      </c>
      <c r="Q20" s="148">
        <f t="shared" si="1"/>
        <v>45683</v>
      </c>
      <c r="R20" s="148">
        <f t="shared" si="1"/>
        <v>45688</v>
      </c>
      <c r="S20" s="148">
        <f t="shared" si="1"/>
        <v>45689</v>
      </c>
      <c r="T20" s="148">
        <f t="shared" ref="T20:AK20" si="2">T4</f>
        <v>45690</v>
      </c>
      <c r="U20" s="148">
        <f t="shared" si="2"/>
        <v>45691</v>
      </c>
      <c r="V20" s="148">
        <f t="shared" si="2"/>
        <v>45692</v>
      </c>
      <c r="W20" s="148">
        <f t="shared" si="2"/>
        <v>45695</v>
      </c>
      <c r="X20" s="148">
        <f t="shared" si="2"/>
        <v>45697</v>
      </c>
      <c r="Y20" s="148">
        <f t="shared" si="2"/>
        <v>45702</v>
      </c>
      <c r="Z20" s="148">
        <f t="shared" si="2"/>
        <v>45708</v>
      </c>
      <c r="AA20" s="217">
        <f t="shared" si="2"/>
        <v>45709</v>
      </c>
      <c r="AB20" s="217">
        <f t="shared" si="2"/>
        <v>45712</v>
      </c>
      <c r="AC20" s="217">
        <f t="shared" si="2"/>
        <v>45714</v>
      </c>
      <c r="AD20" s="217">
        <f t="shared" si="2"/>
        <v>45717</v>
      </c>
      <c r="AE20" s="217">
        <f t="shared" si="2"/>
        <v>45718</v>
      </c>
      <c r="AF20" s="217">
        <f t="shared" si="2"/>
        <v>45723</v>
      </c>
      <c r="AG20" s="217">
        <f t="shared" si="2"/>
        <v>45725</v>
      </c>
      <c r="AH20" s="148">
        <f t="shared" si="2"/>
        <v>45727</v>
      </c>
      <c r="AI20" s="148">
        <f t="shared" si="2"/>
        <v>45730</v>
      </c>
      <c r="AJ20" s="148">
        <f t="shared" si="2"/>
        <v>45732</v>
      </c>
      <c r="AK20" s="148">
        <f t="shared" si="2"/>
        <v>45746</v>
      </c>
    </row>
    <row r="21" spans="1:37" ht="21.75" hidden="1" customHeight="1" x14ac:dyDescent="0.2">
      <c r="A21" s="161"/>
      <c r="B21" s="148">
        <f t="shared" ref="B21" si="3">B5</f>
        <v>45645</v>
      </c>
      <c r="C21" s="148">
        <f t="shared" ref="C21:S21" si="4">C5</f>
        <v>45652</v>
      </c>
      <c r="D21" s="217">
        <f t="shared" si="4"/>
        <v>45654</v>
      </c>
      <c r="E21" s="217">
        <f t="shared" si="4"/>
        <v>45655</v>
      </c>
      <c r="F21" s="217">
        <f t="shared" si="4"/>
        <v>45657</v>
      </c>
      <c r="G21" s="217">
        <f t="shared" si="4"/>
        <v>45659</v>
      </c>
      <c r="H21" s="217">
        <f t="shared" si="4"/>
        <v>45662</v>
      </c>
      <c r="I21" s="217">
        <f t="shared" si="4"/>
        <v>45663</v>
      </c>
      <c r="J21" s="217">
        <f t="shared" si="4"/>
        <v>45664</v>
      </c>
      <c r="K21" s="217">
        <f t="shared" si="4"/>
        <v>45665</v>
      </c>
      <c r="L21" s="217">
        <f t="shared" si="4"/>
        <v>45669</v>
      </c>
      <c r="M21" s="148">
        <f t="shared" si="4"/>
        <v>45673</v>
      </c>
      <c r="N21" s="148">
        <f t="shared" si="4"/>
        <v>45675</v>
      </c>
      <c r="O21" s="148">
        <f t="shared" si="4"/>
        <v>45680</v>
      </c>
      <c r="P21" s="148">
        <f t="shared" si="4"/>
        <v>45682</v>
      </c>
      <c r="Q21" s="148">
        <f t="shared" si="4"/>
        <v>45687</v>
      </c>
      <c r="R21" s="148">
        <f t="shared" si="4"/>
        <v>45688</v>
      </c>
      <c r="S21" s="148">
        <f t="shared" si="4"/>
        <v>45689</v>
      </c>
      <c r="T21" s="148">
        <f t="shared" ref="T21:AK21" si="5">T5</f>
        <v>45690</v>
      </c>
      <c r="U21" s="148">
        <f t="shared" si="5"/>
        <v>45691</v>
      </c>
      <c r="V21" s="148">
        <f t="shared" si="5"/>
        <v>45694</v>
      </c>
      <c r="W21" s="148">
        <f t="shared" si="5"/>
        <v>45696</v>
      </c>
      <c r="X21" s="148">
        <f t="shared" si="5"/>
        <v>45701</v>
      </c>
      <c r="Y21" s="148">
        <f t="shared" si="5"/>
        <v>45707</v>
      </c>
      <c r="Z21" s="148">
        <f t="shared" si="5"/>
        <v>45708</v>
      </c>
      <c r="AA21" s="217">
        <f t="shared" si="5"/>
        <v>45711</v>
      </c>
      <c r="AB21" s="217">
        <f t="shared" si="5"/>
        <v>45713</v>
      </c>
      <c r="AC21" s="217">
        <f t="shared" si="5"/>
        <v>45716</v>
      </c>
      <c r="AD21" s="217">
        <f t="shared" si="5"/>
        <v>45717</v>
      </c>
      <c r="AE21" s="217">
        <f t="shared" si="5"/>
        <v>45722</v>
      </c>
      <c r="AF21" s="217">
        <f t="shared" si="5"/>
        <v>45724</v>
      </c>
      <c r="AG21" s="217">
        <f t="shared" si="5"/>
        <v>45726</v>
      </c>
      <c r="AH21" s="148">
        <f t="shared" si="5"/>
        <v>45729</v>
      </c>
      <c r="AI21" s="148">
        <f t="shared" si="5"/>
        <v>45731</v>
      </c>
      <c r="AJ21" s="148">
        <f t="shared" si="5"/>
        <v>45745</v>
      </c>
      <c r="AK21" s="148">
        <f t="shared" si="5"/>
        <v>45747</v>
      </c>
    </row>
    <row r="22" spans="1:37" s="11" customFormat="1" ht="12.75" hidden="1" customHeight="1" x14ac:dyDescent="0.2">
      <c r="A22" s="33" t="s">
        <v>53</v>
      </c>
      <c r="B22" s="136"/>
      <c r="C22" s="136"/>
      <c r="D22" s="136"/>
      <c r="E22" s="136"/>
      <c r="F22" s="136"/>
      <c r="G22" s="136"/>
      <c r="H22" s="136"/>
      <c r="I22" s="136"/>
      <c r="J22" s="136"/>
      <c r="K22" s="136"/>
      <c r="L22" s="136"/>
      <c r="M22" s="136"/>
      <c r="N22" s="136"/>
      <c r="O22" s="136"/>
      <c r="P22" s="136"/>
      <c r="Q22" s="136"/>
      <c r="R22" s="136"/>
      <c r="S22" s="136"/>
      <c r="T22" s="136"/>
      <c r="U22" s="136"/>
      <c r="V22" s="136"/>
      <c r="W22" s="136"/>
      <c r="X22" s="136"/>
      <c r="Y22" s="136"/>
      <c r="Z22" s="136"/>
      <c r="AA22" s="136"/>
      <c r="AB22" s="136"/>
      <c r="AC22" s="136"/>
      <c r="AD22" s="136"/>
      <c r="AE22" s="136"/>
      <c r="AF22" s="136"/>
      <c r="AG22" s="136"/>
      <c r="AH22" s="136"/>
      <c r="AI22" s="136"/>
      <c r="AJ22" s="136"/>
      <c r="AK22" s="136"/>
    </row>
    <row r="23" spans="1:37" s="11" customFormat="1" ht="12.75" hidden="1" customHeight="1" x14ac:dyDescent="0.2">
      <c r="A23" s="42">
        <v>1</v>
      </c>
      <c r="B23" s="84">
        <f t="shared" ref="B23" si="6">B7*0.9*0.9</f>
        <v>5589</v>
      </c>
      <c r="C23" s="84">
        <f t="shared" ref="C23:S23" si="7">C7*0.9*0.9</f>
        <v>8829</v>
      </c>
      <c r="D23" s="84">
        <f t="shared" si="7"/>
        <v>12879</v>
      </c>
      <c r="E23" s="84">
        <f t="shared" si="7"/>
        <v>21789</v>
      </c>
      <c r="F23" s="84">
        <f t="shared" si="7"/>
        <v>24219</v>
      </c>
      <c r="G23" s="84">
        <f t="shared" si="7"/>
        <v>29079</v>
      </c>
      <c r="H23" s="84">
        <f t="shared" si="7"/>
        <v>29079</v>
      </c>
      <c r="I23" s="84">
        <f t="shared" si="7"/>
        <v>29079</v>
      </c>
      <c r="J23" s="84">
        <f t="shared" si="7"/>
        <v>21789</v>
      </c>
      <c r="K23" s="84">
        <f t="shared" si="7"/>
        <v>12879</v>
      </c>
      <c r="L23" s="84">
        <f t="shared" si="7"/>
        <v>12879</v>
      </c>
      <c r="M23" s="84">
        <f t="shared" si="7"/>
        <v>12879</v>
      </c>
      <c r="N23" s="84">
        <f t="shared" si="7"/>
        <v>12879</v>
      </c>
      <c r="O23" s="84">
        <f t="shared" si="7"/>
        <v>14499</v>
      </c>
      <c r="P23" s="84">
        <f t="shared" si="7"/>
        <v>16929</v>
      </c>
      <c r="Q23" s="84">
        <f t="shared" si="7"/>
        <v>14499</v>
      </c>
      <c r="R23" s="84">
        <f t="shared" si="7"/>
        <v>16929</v>
      </c>
      <c r="S23" s="84">
        <f t="shared" si="7"/>
        <v>16929</v>
      </c>
      <c r="T23" s="84">
        <f t="shared" ref="T23:AK23" si="8">T7*0.9*0.9</f>
        <v>14499</v>
      </c>
      <c r="U23" s="84">
        <f t="shared" si="8"/>
        <v>14499</v>
      </c>
      <c r="V23" s="84">
        <f t="shared" si="8"/>
        <v>14499</v>
      </c>
      <c r="W23" s="84">
        <f t="shared" si="8"/>
        <v>16929</v>
      </c>
      <c r="X23" s="84">
        <f t="shared" si="8"/>
        <v>14499</v>
      </c>
      <c r="Y23" s="84">
        <f t="shared" si="8"/>
        <v>24219</v>
      </c>
      <c r="Z23" s="84">
        <f t="shared" si="8"/>
        <v>25515</v>
      </c>
      <c r="AA23" s="84">
        <f t="shared" si="8"/>
        <v>25515</v>
      </c>
      <c r="AB23" s="84">
        <f t="shared" si="8"/>
        <v>25515</v>
      </c>
      <c r="AC23" s="84">
        <f t="shared" si="8"/>
        <v>14499</v>
      </c>
      <c r="AD23" s="84">
        <f t="shared" si="8"/>
        <v>14499</v>
      </c>
      <c r="AE23" s="84">
        <f t="shared" si="8"/>
        <v>12879</v>
      </c>
      <c r="AF23" s="84">
        <f t="shared" si="8"/>
        <v>14499</v>
      </c>
      <c r="AG23" s="84">
        <f t="shared" si="8"/>
        <v>12879</v>
      </c>
      <c r="AH23" s="84">
        <f t="shared" si="8"/>
        <v>12879</v>
      </c>
      <c r="AI23" s="84">
        <f t="shared" si="8"/>
        <v>12879</v>
      </c>
      <c r="AJ23" s="84">
        <f t="shared" si="8"/>
        <v>8019</v>
      </c>
      <c r="AK23" s="84">
        <f t="shared" si="8"/>
        <v>6399</v>
      </c>
    </row>
    <row r="24" spans="1:37" s="11" customFormat="1" ht="12.75" hidden="1" customHeight="1" x14ac:dyDescent="0.2">
      <c r="A24" s="42">
        <v>2</v>
      </c>
      <c r="B24" s="84">
        <f t="shared" ref="B24" si="9">B8*0.9*0.9</f>
        <v>6642</v>
      </c>
      <c r="C24" s="84">
        <f t="shared" ref="C24:S24" si="10">C8*0.9*0.9</f>
        <v>9882</v>
      </c>
      <c r="D24" s="84">
        <f t="shared" si="10"/>
        <v>13932</v>
      </c>
      <c r="E24" s="84">
        <f t="shared" si="10"/>
        <v>23004</v>
      </c>
      <c r="F24" s="84">
        <f t="shared" si="10"/>
        <v>25434</v>
      </c>
      <c r="G24" s="84">
        <f t="shared" si="10"/>
        <v>30294</v>
      </c>
      <c r="H24" s="84">
        <f t="shared" si="10"/>
        <v>30294</v>
      </c>
      <c r="I24" s="84">
        <f t="shared" si="10"/>
        <v>30294</v>
      </c>
      <c r="J24" s="84">
        <f t="shared" si="10"/>
        <v>23004</v>
      </c>
      <c r="K24" s="84">
        <f t="shared" si="10"/>
        <v>14094</v>
      </c>
      <c r="L24" s="84">
        <f t="shared" si="10"/>
        <v>14094</v>
      </c>
      <c r="M24" s="84">
        <f t="shared" si="10"/>
        <v>14094</v>
      </c>
      <c r="N24" s="84">
        <f t="shared" si="10"/>
        <v>14094</v>
      </c>
      <c r="O24" s="84">
        <f t="shared" si="10"/>
        <v>15714</v>
      </c>
      <c r="P24" s="84">
        <f t="shared" si="10"/>
        <v>18144</v>
      </c>
      <c r="Q24" s="84">
        <f t="shared" si="10"/>
        <v>15714</v>
      </c>
      <c r="R24" s="84">
        <f t="shared" si="10"/>
        <v>18144</v>
      </c>
      <c r="S24" s="84">
        <f t="shared" si="10"/>
        <v>18144</v>
      </c>
      <c r="T24" s="84">
        <f t="shared" ref="T24:AK24" si="11">T8*0.9*0.9</f>
        <v>15714</v>
      </c>
      <c r="U24" s="84">
        <f t="shared" si="11"/>
        <v>15714</v>
      </c>
      <c r="V24" s="84">
        <f t="shared" si="11"/>
        <v>15714</v>
      </c>
      <c r="W24" s="84">
        <f t="shared" si="11"/>
        <v>18144</v>
      </c>
      <c r="X24" s="84">
        <f t="shared" si="11"/>
        <v>15714</v>
      </c>
      <c r="Y24" s="84">
        <f t="shared" si="11"/>
        <v>25434</v>
      </c>
      <c r="Z24" s="84">
        <f t="shared" si="11"/>
        <v>26730</v>
      </c>
      <c r="AA24" s="84">
        <f t="shared" si="11"/>
        <v>26730</v>
      </c>
      <c r="AB24" s="84">
        <f t="shared" si="11"/>
        <v>26730</v>
      </c>
      <c r="AC24" s="84">
        <f t="shared" si="11"/>
        <v>15714</v>
      </c>
      <c r="AD24" s="84">
        <f t="shared" si="11"/>
        <v>15714</v>
      </c>
      <c r="AE24" s="84">
        <f t="shared" si="11"/>
        <v>14094</v>
      </c>
      <c r="AF24" s="84">
        <f t="shared" si="11"/>
        <v>15714</v>
      </c>
      <c r="AG24" s="84">
        <f t="shared" si="11"/>
        <v>14094</v>
      </c>
      <c r="AH24" s="84">
        <f t="shared" si="11"/>
        <v>14094</v>
      </c>
      <c r="AI24" s="84">
        <f t="shared" si="11"/>
        <v>14094</v>
      </c>
      <c r="AJ24" s="84">
        <f t="shared" si="11"/>
        <v>9234</v>
      </c>
      <c r="AK24" s="84">
        <f t="shared" si="11"/>
        <v>7614</v>
      </c>
    </row>
    <row r="25" spans="1:37" s="11" customFormat="1" ht="12.75" hidden="1" customHeight="1" x14ac:dyDescent="0.2">
      <c r="A25" s="33" t="s">
        <v>54</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row>
    <row r="26" spans="1:37" s="11" customFormat="1" ht="12.75" hidden="1" customHeight="1" x14ac:dyDescent="0.2">
      <c r="A26" s="42">
        <v>1</v>
      </c>
      <c r="B26" s="84">
        <f t="shared" ref="B26" si="12">B10*0.9*0.9</f>
        <v>7209</v>
      </c>
      <c r="C26" s="84">
        <f t="shared" ref="C26:S26" si="13">C10*0.9*0.9</f>
        <v>10449</v>
      </c>
      <c r="D26" s="84">
        <f t="shared" si="13"/>
        <v>14499</v>
      </c>
      <c r="E26" s="84">
        <f t="shared" si="13"/>
        <v>23409</v>
      </c>
      <c r="F26" s="84">
        <f t="shared" si="13"/>
        <v>25839</v>
      </c>
      <c r="G26" s="84">
        <f t="shared" si="13"/>
        <v>30699</v>
      </c>
      <c r="H26" s="84">
        <f t="shared" si="13"/>
        <v>30699</v>
      </c>
      <c r="I26" s="84">
        <f t="shared" si="13"/>
        <v>30699</v>
      </c>
      <c r="J26" s="84">
        <f t="shared" si="13"/>
        <v>23409</v>
      </c>
      <c r="K26" s="84">
        <f t="shared" si="13"/>
        <v>14499</v>
      </c>
      <c r="L26" s="84">
        <f t="shared" si="13"/>
        <v>14499</v>
      </c>
      <c r="M26" s="84">
        <f t="shared" si="13"/>
        <v>14499</v>
      </c>
      <c r="N26" s="84">
        <f t="shared" si="13"/>
        <v>14499</v>
      </c>
      <c r="O26" s="84">
        <f t="shared" si="13"/>
        <v>16119</v>
      </c>
      <c r="P26" s="84">
        <f t="shared" si="13"/>
        <v>18549</v>
      </c>
      <c r="Q26" s="84">
        <f t="shared" si="13"/>
        <v>16119</v>
      </c>
      <c r="R26" s="84">
        <f t="shared" si="13"/>
        <v>18549</v>
      </c>
      <c r="S26" s="84">
        <f t="shared" si="13"/>
        <v>18549</v>
      </c>
      <c r="T26" s="84">
        <f t="shared" ref="T26:AK26" si="14">T10*0.9*0.9</f>
        <v>16119</v>
      </c>
      <c r="U26" s="84">
        <f t="shared" si="14"/>
        <v>16119</v>
      </c>
      <c r="V26" s="84">
        <f t="shared" si="14"/>
        <v>16119</v>
      </c>
      <c r="W26" s="84">
        <f t="shared" si="14"/>
        <v>18549</v>
      </c>
      <c r="X26" s="84">
        <f t="shared" si="14"/>
        <v>16119</v>
      </c>
      <c r="Y26" s="84">
        <f t="shared" si="14"/>
        <v>25839</v>
      </c>
      <c r="Z26" s="84">
        <f t="shared" si="14"/>
        <v>27135</v>
      </c>
      <c r="AA26" s="84">
        <f t="shared" si="14"/>
        <v>27135</v>
      </c>
      <c r="AB26" s="84">
        <f t="shared" si="14"/>
        <v>27135</v>
      </c>
      <c r="AC26" s="84">
        <f t="shared" si="14"/>
        <v>16119</v>
      </c>
      <c r="AD26" s="84">
        <f t="shared" si="14"/>
        <v>16119</v>
      </c>
      <c r="AE26" s="84">
        <f t="shared" si="14"/>
        <v>14499</v>
      </c>
      <c r="AF26" s="84">
        <f t="shared" si="14"/>
        <v>16119</v>
      </c>
      <c r="AG26" s="84">
        <f t="shared" si="14"/>
        <v>14499</v>
      </c>
      <c r="AH26" s="84">
        <f t="shared" si="14"/>
        <v>14499</v>
      </c>
      <c r="AI26" s="84">
        <f t="shared" si="14"/>
        <v>14499</v>
      </c>
      <c r="AJ26" s="84">
        <f t="shared" si="14"/>
        <v>9639</v>
      </c>
      <c r="AK26" s="84">
        <f t="shared" si="14"/>
        <v>8019</v>
      </c>
    </row>
    <row r="27" spans="1:37" s="11" customFormat="1" ht="12.75" hidden="1" customHeight="1" x14ac:dyDescent="0.2">
      <c r="A27" s="42">
        <v>2</v>
      </c>
      <c r="B27" s="84">
        <f t="shared" ref="B27" si="15">B11*0.9*0.9</f>
        <v>8262</v>
      </c>
      <c r="C27" s="84">
        <f t="shared" ref="C27:S27" si="16">C11*0.9*0.9</f>
        <v>11502</v>
      </c>
      <c r="D27" s="84">
        <f t="shared" si="16"/>
        <v>15552</v>
      </c>
      <c r="E27" s="84">
        <f t="shared" si="16"/>
        <v>24624</v>
      </c>
      <c r="F27" s="84">
        <f t="shared" si="16"/>
        <v>27054</v>
      </c>
      <c r="G27" s="84">
        <f t="shared" si="16"/>
        <v>31914</v>
      </c>
      <c r="H27" s="84">
        <f t="shared" si="16"/>
        <v>31914</v>
      </c>
      <c r="I27" s="84">
        <f t="shared" si="16"/>
        <v>31914</v>
      </c>
      <c r="J27" s="84">
        <f t="shared" si="16"/>
        <v>24624</v>
      </c>
      <c r="K27" s="84">
        <f t="shared" si="16"/>
        <v>15714</v>
      </c>
      <c r="L27" s="84">
        <f t="shared" si="16"/>
        <v>15714</v>
      </c>
      <c r="M27" s="84">
        <f t="shared" si="16"/>
        <v>15714</v>
      </c>
      <c r="N27" s="84">
        <f t="shared" si="16"/>
        <v>15714</v>
      </c>
      <c r="O27" s="84">
        <f t="shared" si="16"/>
        <v>17334</v>
      </c>
      <c r="P27" s="84">
        <f t="shared" si="16"/>
        <v>19764</v>
      </c>
      <c r="Q27" s="84">
        <f t="shared" si="16"/>
        <v>17334</v>
      </c>
      <c r="R27" s="84">
        <f t="shared" si="16"/>
        <v>19764</v>
      </c>
      <c r="S27" s="84">
        <f t="shared" si="16"/>
        <v>19764</v>
      </c>
      <c r="T27" s="84">
        <f t="shared" ref="T27:AK27" si="17">T11*0.9*0.9</f>
        <v>17334</v>
      </c>
      <c r="U27" s="84">
        <f t="shared" si="17"/>
        <v>17334</v>
      </c>
      <c r="V27" s="84">
        <f t="shared" si="17"/>
        <v>17334</v>
      </c>
      <c r="W27" s="84">
        <f t="shared" si="17"/>
        <v>19764</v>
      </c>
      <c r="X27" s="84">
        <f t="shared" si="17"/>
        <v>17334</v>
      </c>
      <c r="Y27" s="84">
        <f t="shared" si="17"/>
        <v>27054</v>
      </c>
      <c r="Z27" s="84">
        <f t="shared" si="17"/>
        <v>28350</v>
      </c>
      <c r="AA27" s="84">
        <f t="shared" si="17"/>
        <v>28350</v>
      </c>
      <c r="AB27" s="84">
        <f t="shared" si="17"/>
        <v>28350</v>
      </c>
      <c r="AC27" s="84">
        <f t="shared" si="17"/>
        <v>17334</v>
      </c>
      <c r="AD27" s="84">
        <f t="shared" si="17"/>
        <v>17334</v>
      </c>
      <c r="AE27" s="84">
        <f t="shared" si="17"/>
        <v>15714</v>
      </c>
      <c r="AF27" s="84">
        <f t="shared" si="17"/>
        <v>17334</v>
      </c>
      <c r="AG27" s="84">
        <f t="shared" si="17"/>
        <v>15714</v>
      </c>
      <c r="AH27" s="84">
        <f t="shared" si="17"/>
        <v>15714</v>
      </c>
      <c r="AI27" s="84">
        <f t="shared" si="17"/>
        <v>15714</v>
      </c>
      <c r="AJ27" s="84">
        <f t="shared" si="17"/>
        <v>10854</v>
      </c>
      <c r="AK27" s="84">
        <f t="shared" si="17"/>
        <v>9234</v>
      </c>
    </row>
    <row r="28" spans="1:37" s="11" customFormat="1" ht="12.75" hidden="1" customHeight="1" x14ac:dyDescent="0.2">
      <c r="A28" s="33" t="s">
        <v>151</v>
      </c>
      <c r="B28" s="84"/>
      <c r="C28" s="84"/>
      <c r="D28" s="84"/>
      <c r="E28" s="84"/>
      <c r="F28" s="84"/>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row>
    <row r="29" spans="1:37" s="11" customFormat="1" ht="12.75" hidden="1" customHeight="1" x14ac:dyDescent="0.2">
      <c r="A29" s="42">
        <v>1</v>
      </c>
      <c r="B29" s="84">
        <f t="shared" ref="B29" si="18">B13*0.9*0.9</f>
        <v>8019</v>
      </c>
      <c r="C29" s="84">
        <f t="shared" ref="C29:S29" si="19">C13*0.9*0.9</f>
        <v>11259</v>
      </c>
      <c r="D29" s="84">
        <f t="shared" si="19"/>
        <v>15309</v>
      </c>
      <c r="E29" s="84">
        <f t="shared" si="19"/>
        <v>25029</v>
      </c>
      <c r="F29" s="84">
        <f t="shared" si="19"/>
        <v>27459</v>
      </c>
      <c r="G29" s="84">
        <f t="shared" si="19"/>
        <v>32319</v>
      </c>
      <c r="H29" s="84">
        <f t="shared" si="19"/>
        <v>32319</v>
      </c>
      <c r="I29" s="84">
        <f t="shared" si="19"/>
        <v>32319</v>
      </c>
      <c r="J29" s="84">
        <f t="shared" si="19"/>
        <v>25029</v>
      </c>
      <c r="K29" s="84">
        <f t="shared" si="19"/>
        <v>16119</v>
      </c>
      <c r="L29" s="84">
        <f t="shared" si="19"/>
        <v>15309</v>
      </c>
      <c r="M29" s="84">
        <f t="shared" si="19"/>
        <v>15309</v>
      </c>
      <c r="N29" s="84">
        <f t="shared" si="19"/>
        <v>15309</v>
      </c>
      <c r="O29" s="84">
        <f t="shared" si="19"/>
        <v>16929</v>
      </c>
      <c r="P29" s="84">
        <f t="shared" si="19"/>
        <v>19359</v>
      </c>
      <c r="Q29" s="84">
        <f t="shared" si="19"/>
        <v>16929</v>
      </c>
      <c r="R29" s="84">
        <f t="shared" si="19"/>
        <v>19359</v>
      </c>
      <c r="S29" s="84">
        <f t="shared" si="19"/>
        <v>19359</v>
      </c>
      <c r="T29" s="84">
        <f t="shared" ref="T29:AK29" si="20">T13*0.9*0.9</f>
        <v>16929</v>
      </c>
      <c r="U29" s="84">
        <f t="shared" si="20"/>
        <v>16929</v>
      </c>
      <c r="V29" s="84">
        <f t="shared" si="20"/>
        <v>16929</v>
      </c>
      <c r="W29" s="84">
        <f t="shared" si="20"/>
        <v>19359</v>
      </c>
      <c r="X29" s="84">
        <f t="shared" si="20"/>
        <v>16929</v>
      </c>
      <c r="Y29" s="84">
        <f t="shared" si="20"/>
        <v>26649</v>
      </c>
      <c r="Z29" s="84">
        <f t="shared" si="20"/>
        <v>27945</v>
      </c>
      <c r="AA29" s="84">
        <f t="shared" si="20"/>
        <v>27945</v>
      </c>
      <c r="AB29" s="84">
        <f t="shared" si="20"/>
        <v>27945</v>
      </c>
      <c r="AC29" s="84">
        <f t="shared" si="20"/>
        <v>16929</v>
      </c>
      <c r="AD29" s="84">
        <f t="shared" si="20"/>
        <v>16929</v>
      </c>
      <c r="AE29" s="84">
        <f t="shared" si="20"/>
        <v>15309</v>
      </c>
      <c r="AF29" s="84">
        <f t="shared" si="20"/>
        <v>16929</v>
      </c>
      <c r="AG29" s="84">
        <f t="shared" si="20"/>
        <v>15309</v>
      </c>
      <c r="AH29" s="84">
        <f t="shared" si="20"/>
        <v>15309</v>
      </c>
      <c r="AI29" s="84">
        <f t="shared" si="20"/>
        <v>15309</v>
      </c>
      <c r="AJ29" s="84">
        <f t="shared" si="20"/>
        <v>10449</v>
      </c>
      <c r="AK29" s="84">
        <f t="shared" si="20"/>
        <v>8829</v>
      </c>
    </row>
    <row r="30" spans="1:37" s="11" customFormat="1" ht="12.75" hidden="1" customHeight="1" thickBot="1" x14ac:dyDescent="0.25">
      <c r="A30" s="169">
        <v>2</v>
      </c>
      <c r="B30" s="84">
        <f t="shared" ref="B30" si="21">B14*0.9*0.9</f>
        <v>9072</v>
      </c>
      <c r="C30" s="84">
        <f t="shared" ref="C30:S30" si="22">C14*0.9*0.9</f>
        <v>12312</v>
      </c>
      <c r="D30" s="84">
        <f t="shared" si="22"/>
        <v>16362</v>
      </c>
      <c r="E30" s="84">
        <f t="shared" si="22"/>
        <v>26244</v>
      </c>
      <c r="F30" s="84">
        <f t="shared" si="22"/>
        <v>28674</v>
      </c>
      <c r="G30" s="84">
        <f t="shared" si="22"/>
        <v>33534</v>
      </c>
      <c r="H30" s="84">
        <f t="shared" si="22"/>
        <v>33534</v>
      </c>
      <c r="I30" s="84">
        <f t="shared" si="22"/>
        <v>33534</v>
      </c>
      <c r="J30" s="84">
        <f t="shared" si="22"/>
        <v>26244</v>
      </c>
      <c r="K30" s="84">
        <f t="shared" si="22"/>
        <v>17334</v>
      </c>
      <c r="L30" s="84">
        <f t="shared" si="22"/>
        <v>16524</v>
      </c>
      <c r="M30" s="84">
        <f t="shared" si="22"/>
        <v>16524</v>
      </c>
      <c r="N30" s="84">
        <f t="shared" si="22"/>
        <v>16524</v>
      </c>
      <c r="O30" s="84">
        <f t="shared" si="22"/>
        <v>18144</v>
      </c>
      <c r="P30" s="84">
        <f t="shared" si="22"/>
        <v>20574</v>
      </c>
      <c r="Q30" s="84">
        <f t="shared" si="22"/>
        <v>18144</v>
      </c>
      <c r="R30" s="84">
        <f t="shared" si="22"/>
        <v>20574</v>
      </c>
      <c r="S30" s="84">
        <f t="shared" si="22"/>
        <v>20574</v>
      </c>
      <c r="T30" s="84">
        <f t="shared" ref="T30:AK30" si="23">T14*0.9*0.9</f>
        <v>18144</v>
      </c>
      <c r="U30" s="84">
        <f t="shared" si="23"/>
        <v>18144</v>
      </c>
      <c r="V30" s="84">
        <f t="shared" si="23"/>
        <v>18144</v>
      </c>
      <c r="W30" s="84">
        <f t="shared" si="23"/>
        <v>20574</v>
      </c>
      <c r="X30" s="84">
        <f t="shared" si="23"/>
        <v>18144</v>
      </c>
      <c r="Y30" s="84">
        <f t="shared" si="23"/>
        <v>27864</v>
      </c>
      <c r="Z30" s="84">
        <f t="shared" si="23"/>
        <v>29160</v>
      </c>
      <c r="AA30" s="84">
        <f t="shared" si="23"/>
        <v>29160</v>
      </c>
      <c r="AB30" s="84">
        <f t="shared" si="23"/>
        <v>29160</v>
      </c>
      <c r="AC30" s="84">
        <f t="shared" si="23"/>
        <v>18144</v>
      </c>
      <c r="AD30" s="84">
        <f t="shared" si="23"/>
        <v>18144</v>
      </c>
      <c r="AE30" s="84">
        <f t="shared" si="23"/>
        <v>16524</v>
      </c>
      <c r="AF30" s="84">
        <f t="shared" si="23"/>
        <v>18144</v>
      </c>
      <c r="AG30" s="84">
        <f t="shared" si="23"/>
        <v>16524</v>
      </c>
      <c r="AH30" s="84">
        <f t="shared" si="23"/>
        <v>16524</v>
      </c>
      <c r="AI30" s="84">
        <f t="shared" si="23"/>
        <v>16524</v>
      </c>
      <c r="AJ30" s="84">
        <f t="shared" si="23"/>
        <v>11664</v>
      </c>
      <c r="AK30" s="84">
        <f t="shared" si="23"/>
        <v>10044</v>
      </c>
    </row>
    <row r="31" spans="1:37" s="11" customFormat="1" ht="12.75" hidden="1" customHeight="1" thickBot="1" x14ac:dyDescent="0.25">
      <c r="A31" s="170" t="s">
        <v>172</v>
      </c>
    </row>
    <row r="32" spans="1:37" s="11" customFormat="1" ht="12.75" hidden="1" customHeight="1" x14ac:dyDescent="0.2">
      <c r="A32" s="167" t="s">
        <v>167</v>
      </c>
      <c r="B32" s="168">
        <f t="shared" ref="B32:C32" si="24">B15*0.9</f>
        <v>0</v>
      </c>
      <c r="C32" s="168">
        <f t="shared" si="24"/>
        <v>0</v>
      </c>
      <c r="D32" s="168">
        <f t="shared" ref="D32" si="25">D15*0.9</f>
        <v>0</v>
      </c>
    </row>
    <row r="33" spans="1:37" s="11" customFormat="1" ht="12.75" hidden="1" customHeight="1" x14ac:dyDescent="0.2">
      <c r="A33" s="163" t="s">
        <v>168</v>
      </c>
      <c r="B33" s="158">
        <f t="shared" ref="B33:C33" si="26">B32*2</f>
        <v>0</v>
      </c>
      <c r="C33" s="158">
        <f t="shared" si="26"/>
        <v>0</v>
      </c>
      <c r="D33" s="158">
        <f t="shared" ref="D33" si="27">D32*2</f>
        <v>0</v>
      </c>
    </row>
    <row r="34" spans="1:37" s="11" customFormat="1" ht="12.75" hidden="1" customHeight="1" x14ac:dyDescent="0.2">
      <c r="A34" s="123"/>
    </row>
    <row r="35" spans="1:37" s="11" customFormat="1" ht="24" customHeight="1" x14ac:dyDescent="0.2">
      <c r="A35" s="135" t="s">
        <v>166</v>
      </c>
    </row>
    <row r="36" spans="1:37" s="11" customFormat="1" ht="12.75" customHeight="1" x14ac:dyDescent="0.2">
      <c r="A36" s="132" t="s">
        <v>302</v>
      </c>
    </row>
    <row r="37" spans="1:37" ht="21.75" customHeight="1" x14ac:dyDescent="0.2">
      <c r="A37" s="161" t="s">
        <v>52</v>
      </c>
      <c r="B37" s="148">
        <f t="shared" ref="B37" si="28">B20</f>
        <v>45639</v>
      </c>
      <c r="C37" s="148">
        <f t="shared" ref="C37:O37" si="29">C20</f>
        <v>45646</v>
      </c>
      <c r="D37" s="217">
        <f t="shared" si="29"/>
        <v>45653</v>
      </c>
      <c r="E37" s="217">
        <f t="shared" si="29"/>
        <v>45655</v>
      </c>
      <c r="F37" s="217">
        <f t="shared" si="29"/>
        <v>45656</v>
      </c>
      <c r="G37" s="217">
        <f t="shared" si="29"/>
        <v>45658</v>
      </c>
      <c r="H37" s="217">
        <f t="shared" si="29"/>
        <v>45660</v>
      </c>
      <c r="I37" s="217">
        <f t="shared" si="29"/>
        <v>45663</v>
      </c>
      <c r="J37" s="217">
        <f t="shared" si="29"/>
        <v>45664</v>
      </c>
      <c r="K37" s="217">
        <f t="shared" si="29"/>
        <v>45665</v>
      </c>
      <c r="L37" s="217">
        <f t="shared" si="29"/>
        <v>45666</v>
      </c>
      <c r="M37" s="148">
        <f t="shared" si="29"/>
        <v>45670</v>
      </c>
      <c r="N37" s="148">
        <f t="shared" si="29"/>
        <v>45674</v>
      </c>
      <c r="O37" s="148">
        <f t="shared" si="29"/>
        <v>45676</v>
      </c>
      <c r="P37" s="148">
        <f t="shared" ref="P37:AK37" si="30">P20</f>
        <v>45681</v>
      </c>
      <c r="Q37" s="148">
        <f t="shared" si="30"/>
        <v>45683</v>
      </c>
      <c r="R37" s="148">
        <f t="shared" si="30"/>
        <v>45688</v>
      </c>
      <c r="S37" s="148">
        <f t="shared" si="30"/>
        <v>45689</v>
      </c>
      <c r="T37" s="148">
        <f t="shared" si="30"/>
        <v>45690</v>
      </c>
      <c r="U37" s="148">
        <f t="shared" si="30"/>
        <v>45691</v>
      </c>
      <c r="V37" s="148">
        <f t="shared" si="30"/>
        <v>45692</v>
      </c>
      <c r="W37" s="148">
        <f t="shared" si="30"/>
        <v>45695</v>
      </c>
      <c r="X37" s="148">
        <f t="shared" si="30"/>
        <v>45697</v>
      </c>
      <c r="Y37" s="148">
        <f t="shared" si="30"/>
        <v>45702</v>
      </c>
      <c r="Z37" s="148">
        <f t="shared" si="30"/>
        <v>45708</v>
      </c>
      <c r="AA37" s="217">
        <f t="shared" si="30"/>
        <v>45709</v>
      </c>
      <c r="AB37" s="217">
        <f t="shared" si="30"/>
        <v>45712</v>
      </c>
      <c r="AC37" s="217">
        <f t="shared" si="30"/>
        <v>45714</v>
      </c>
      <c r="AD37" s="217">
        <f t="shared" si="30"/>
        <v>45717</v>
      </c>
      <c r="AE37" s="217">
        <f t="shared" si="30"/>
        <v>45718</v>
      </c>
      <c r="AF37" s="217">
        <f t="shared" si="30"/>
        <v>45723</v>
      </c>
      <c r="AG37" s="217">
        <f t="shared" si="30"/>
        <v>45725</v>
      </c>
      <c r="AH37" s="148">
        <f t="shared" si="30"/>
        <v>45727</v>
      </c>
      <c r="AI37" s="148">
        <f t="shared" si="30"/>
        <v>45730</v>
      </c>
      <c r="AJ37" s="148">
        <f t="shared" si="30"/>
        <v>45732</v>
      </c>
      <c r="AK37" s="148">
        <f t="shared" si="30"/>
        <v>45746</v>
      </c>
    </row>
    <row r="38" spans="1:37" ht="21.75" customHeight="1" x14ac:dyDescent="0.2">
      <c r="A38" s="161"/>
      <c r="B38" s="148">
        <f t="shared" ref="B38" si="31">B21</f>
        <v>45645</v>
      </c>
      <c r="C38" s="148">
        <f t="shared" ref="C38:O38" si="32">C21</f>
        <v>45652</v>
      </c>
      <c r="D38" s="217">
        <f t="shared" si="32"/>
        <v>45654</v>
      </c>
      <c r="E38" s="217">
        <f t="shared" si="32"/>
        <v>45655</v>
      </c>
      <c r="F38" s="217">
        <f t="shared" si="32"/>
        <v>45657</v>
      </c>
      <c r="G38" s="217">
        <f t="shared" si="32"/>
        <v>45659</v>
      </c>
      <c r="H38" s="217">
        <f t="shared" si="32"/>
        <v>45662</v>
      </c>
      <c r="I38" s="217">
        <f t="shared" si="32"/>
        <v>45663</v>
      </c>
      <c r="J38" s="217">
        <f t="shared" si="32"/>
        <v>45664</v>
      </c>
      <c r="K38" s="217">
        <f t="shared" si="32"/>
        <v>45665</v>
      </c>
      <c r="L38" s="217">
        <f t="shared" si="32"/>
        <v>45669</v>
      </c>
      <c r="M38" s="148">
        <f t="shared" si="32"/>
        <v>45673</v>
      </c>
      <c r="N38" s="148">
        <f t="shared" si="32"/>
        <v>45675</v>
      </c>
      <c r="O38" s="148">
        <f t="shared" si="32"/>
        <v>45680</v>
      </c>
      <c r="P38" s="148">
        <f t="shared" ref="P38:AK38" si="33">P21</f>
        <v>45682</v>
      </c>
      <c r="Q38" s="148">
        <f t="shared" si="33"/>
        <v>45687</v>
      </c>
      <c r="R38" s="148">
        <f t="shared" si="33"/>
        <v>45688</v>
      </c>
      <c r="S38" s="148">
        <f t="shared" si="33"/>
        <v>45689</v>
      </c>
      <c r="T38" s="148">
        <f t="shared" si="33"/>
        <v>45690</v>
      </c>
      <c r="U38" s="148">
        <f t="shared" si="33"/>
        <v>45691</v>
      </c>
      <c r="V38" s="148">
        <f t="shared" si="33"/>
        <v>45694</v>
      </c>
      <c r="W38" s="148">
        <f t="shared" si="33"/>
        <v>45696</v>
      </c>
      <c r="X38" s="148">
        <f t="shared" si="33"/>
        <v>45701</v>
      </c>
      <c r="Y38" s="148">
        <f t="shared" si="33"/>
        <v>45707</v>
      </c>
      <c r="Z38" s="148">
        <f t="shared" si="33"/>
        <v>45708</v>
      </c>
      <c r="AA38" s="217">
        <f t="shared" si="33"/>
        <v>45711</v>
      </c>
      <c r="AB38" s="217">
        <f t="shared" si="33"/>
        <v>45713</v>
      </c>
      <c r="AC38" s="217">
        <f t="shared" si="33"/>
        <v>45716</v>
      </c>
      <c r="AD38" s="217">
        <f t="shared" si="33"/>
        <v>45717</v>
      </c>
      <c r="AE38" s="217">
        <f t="shared" si="33"/>
        <v>45722</v>
      </c>
      <c r="AF38" s="217">
        <f t="shared" si="33"/>
        <v>45724</v>
      </c>
      <c r="AG38" s="217">
        <f t="shared" si="33"/>
        <v>45726</v>
      </c>
      <c r="AH38" s="148">
        <f t="shared" si="33"/>
        <v>45729</v>
      </c>
      <c r="AI38" s="148">
        <f t="shared" si="33"/>
        <v>45731</v>
      </c>
      <c r="AJ38" s="148">
        <f t="shared" si="33"/>
        <v>45745</v>
      </c>
      <c r="AK38" s="148">
        <f t="shared" si="33"/>
        <v>45747</v>
      </c>
    </row>
    <row r="39" spans="1:37" s="11" customFormat="1" ht="12.75" customHeight="1" x14ac:dyDescent="0.2">
      <c r="A39" s="33" t="s">
        <v>53</v>
      </c>
      <c r="B39" s="136"/>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c r="AH39" s="136"/>
      <c r="AI39" s="136"/>
      <c r="AJ39" s="136"/>
      <c r="AK39" s="136"/>
    </row>
    <row r="40" spans="1:37" s="11" customFormat="1" ht="12.75" customHeight="1" x14ac:dyDescent="0.2">
      <c r="A40" s="42">
        <v>1</v>
      </c>
      <c r="B40" s="84">
        <f t="shared" ref="B40" si="34">B23+B32</f>
        <v>5589</v>
      </c>
      <c r="C40" s="84">
        <f t="shared" ref="C40:O40" si="35">C23+C32</f>
        <v>8829</v>
      </c>
      <c r="D40" s="84">
        <f t="shared" si="35"/>
        <v>12879</v>
      </c>
      <c r="E40" s="84">
        <f t="shared" si="35"/>
        <v>21789</v>
      </c>
      <c r="F40" s="84">
        <f t="shared" si="35"/>
        <v>24219</v>
      </c>
      <c r="G40" s="84">
        <f t="shared" si="35"/>
        <v>29079</v>
      </c>
      <c r="H40" s="84">
        <f t="shared" si="35"/>
        <v>29079</v>
      </c>
      <c r="I40" s="84">
        <f t="shared" si="35"/>
        <v>29079</v>
      </c>
      <c r="J40" s="84">
        <f t="shared" si="35"/>
        <v>21789</v>
      </c>
      <c r="K40" s="84">
        <f t="shared" si="35"/>
        <v>12879</v>
      </c>
      <c r="L40" s="84">
        <f t="shared" si="35"/>
        <v>12879</v>
      </c>
      <c r="M40" s="84">
        <f t="shared" si="35"/>
        <v>12879</v>
      </c>
      <c r="N40" s="84">
        <f t="shared" si="35"/>
        <v>12879</v>
      </c>
      <c r="O40" s="84">
        <f t="shared" si="35"/>
        <v>14499</v>
      </c>
      <c r="P40" s="84">
        <f t="shared" ref="P40:AK40" si="36">P23+P32</f>
        <v>16929</v>
      </c>
      <c r="Q40" s="84">
        <f t="shared" si="36"/>
        <v>14499</v>
      </c>
      <c r="R40" s="84">
        <f t="shared" si="36"/>
        <v>16929</v>
      </c>
      <c r="S40" s="84">
        <f t="shared" si="36"/>
        <v>16929</v>
      </c>
      <c r="T40" s="84">
        <f t="shared" si="36"/>
        <v>14499</v>
      </c>
      <c r="U40" s="84">
        <f t="shared" si="36"/>
        <v>14499</v>
      </c>
      <c r="V40" s="84">
        <f t="shared" si="36"/>
        <v>14499</v>
      </c>
      <c r="W40" s="84">
        <f t="shared" si="36"/>
        <v>16929</v>
      </c>
      <c r="X40" s="84">
        <f t="shared" si="36"/>
        <v>14499</v>
      </c>
      <c r="Y40" s="84">
        <f t="shared" si="36"/>
        <v>24219</v>
      </c>
      <c r="Z40" s="84">
        <f t="shared" si="36"/>
        <v>25515</v>
      </c>
      <c r="AA40" s="84">
        <f t="shared" si="36"/>
        <v>25515</v>
      </c>
      <c r="AB40" s="84">
        <f t="shared" si="36"/>
        <v>25515</v>
      </c>
      <c r="AC40" s="84">
        <f t="shared" si="36"/>
        <v>14499</v>
      </c>
      <c r="AD40" s="84">
        <f t="shared" si="36"/>
        <v>14499</v>
      </c>
      <c r="AE40" s="84">
        <f t="shared" si="36"/>
        <v>12879</v>
      </c>
      <c r="AF40" s="84">
        <f t="shared" si="36"/>
        <v>14499</v>
      </c>
      <c r="AG40" s="84">
        <f t="shared" si="36"/>
        <v>12879</v>
      </c>
      <c r="AH40" s="84">
        <f t="shared" si="36"/>
        <v>12879</v>
      </c>
      <c r="AI40" s="84">
        <f t="shared" si="36"/>
        <v>12879</v>
      </c>
      <c r="AJ40" s="84">
        <f t="shared" si="36"/>
        <v>8019</v>
      </c>
      <c r="AK40" s="84">
        <f t="shared" si="36"/>
        <v>6399</v>
      </c>
    </row>
    <row r="41" spans="1:37" s="11" customFormat="1" ht="12.75" customHeight="1" x14ac:dyDescent="0.2">
      <c r="A41" s="42">
        <v>2</v>
      </c>
      <c r="B41" s="84">
        <f t="shared" ref="B41" si="37">B24+B33</f>
        <v>6642</v>
      </c>
      <c r="C41" s="84">
        <f t="shared" ref="C41:O41" si="38">C24+C33</f>
        <v>9882</v>
      </c>
      <c r="D41" s="84">
        <f t="shared" si="38"/>
        <v>13932</v>
      </c>
      <c r="E41" s="84">
        <f t="shared" si="38"/>
        <v>23004</v>
      </c>
      <c r="F41" s="84">
        <f t="shared" si="38"/>
        <v>25434</v>
      </c>
      <c r="G41" s="84">
        <f t="shared" si="38"/>
        <v>30294</v>
      </c>
      <c r="H41" s="84">
        <f t="shared" si="38"/>
        <v>30294</v>
      </c>
      <c r="I41" s="84">
        <f t="shared" si="38"/>
        <v>30294</v>
      </c>
      <c r="J41" s="84">
        <f t="shared" si="38"/>
        <v>23004</v>
      </c>
      <c r="K41" s="84">
        <f t="shared" si="38"/>
        <v>14094</v>
      </c>
      <c r="L41" s="84">
        <f t="shared" si="38"/>
        <v>14094</v>
      </c>
      <c r="M41" s="84">
        <f t="shared" si="38"/>
        <v>14094</v>
      </c>
      <c r="N41" s="84">
        <f t="shared" si="38"/>
        <v>14094</v>
      </c>
      <c r="O41" s="84">
        <f t="shared" si="38"/>
        <v>15714</v>
      </c>
      <c r="P41" s="84">
        <f t="shared" ref="P41:AK41" si="39">P24+P33</f>
        <v>18144</v>
      </c>
      <c r="Q41" s="84">
        <f t="shared" si="39"/>
        <v>15714</v>
      </c>
      <c r="R41" s="84">
        <f t="shared" si="39"/>
        <v>18144</v>
      </c>
      <c r="S41" s="84">
        <f t="shared" si="39"/>
        <v>18144</v>
      </c>
      <c r="T41" s="84">
        <f t="shared" si="39"/>
        <v>15714</v>
      </c>
      <c r="U41" s="84">
        <f t="shared" si="39"/>
        <v>15714</v>
      </c>
      <c r="V41" s="84">
        <f t="shared" si="39"/>
        <v>15714</v>
      </c>
      <c r="W41" s="84">
        <f t="shared" si="39"/>
        <v>18144</v>
      </c>
      <c r="X41" s="84">
        <f t="shared" si="39"/>
        <v>15714</v>
      </c>
      <c r="Y41" s="84">
        <f t="shared" si="39"/>
        <v>25434</v>
      </c>
      <c r="Z41" s="84">
        <f t="shared" si="39"/>
        <v>26730</v>
      </c>
      <c r="AA41" s="84">
        <f t="shared" si="39"/>
        <v>26730</v>
      </c>
      <c r="AB41" s="84">
        <f t="shared" si="39"/>
        <v>26730</v>
      </c>
      <c r="AC41" s="84">
        <f t="shared" si="39"/>
        <v>15714</v>
      </c>
      <c r="AD41" s="84">
        <f t="shared" si="39"/>
        <v>15714</v>
      </c>
      <c r="AE41" s="84">
        <f t="shared" si="39"/>
        <v>14094</v>
      </c>
      <c r="AF41" s="84">
        <f t="shared" si="39"/>
        <v>15714</v>
      </c>
      <c r="AG41" s="84">
        <f t="shared" si="39"/>
        <v>14094</v>
      </c>
      <c r="AH41" s="84">
        <f t="shared" si="39"/>
        <v>14094</v>
      </c>
      <c r="AI41" s="84">
        <f t="shared" si="39"/>
        <v>14094</v>
      </c>
      <c r="AJ41" s="84">
        <f t="shared" si="39"/>
        <v>9234</v>
      </c>
      <c r="AK41" s="84">
        <f t="shared" si="39"/>
        <v>7614</v>
      </c>
    </row>
    <row r="42" spans="1:37" s="11" customFormat="1" ht="12.75" customHeight="1" x14ac:dyDescent="0.2">
      <c r="A42" s="33" t="s">
        <v>54</v>
      </c>
      <c r="B42" s="84"/>
      <c r="C42" s="84"/>
      <c r="D42" s="84"/>
      <c r="E42" s="84"/>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c r="AF42" s="84"/>
      <c r="AG42" s="84"/>
      <c r="AH42" s="84"/>
      <c r="AI42" s="84"/>
      <c r="AJ42" s="84"/>
      <c r="AK42" s="84"/>
    </row>
    <row r="43" spans="1:37" s="11" customFormat="1" ht="12.75" customHeight="1" x14ac:dyDescent="0.2">
      <c r="A43" s="42">
        <v>1</v>
      </c>
      <c r="B43" s="84">
        <f t="shared" ref="B43" si="40">B26+B32</f>
        <v>7209</v>
      </c>
      <c r="C43" s="84">
        <f t="shared" ref="C43:O43" si="41">C26+C32</f>
        <v>10449</v>
      </c>
      <c r="D43" s="84">
        <f t="shared" si="41"/>
        <v>14499</v>
      </c>
      <c r="E43" s="84">
        <f t="shared" si="41"/>
        <v>23409</v>
      </c>
      <c r="F43" s="84">
        <f t="shared" si="41"/>
        <v>25839</v>
      </c>
      <c r="G43" s="84">
        <f t="shared" si="41"/>
        <v>30699</v>
      </c>
      <c r="H43" s="84">
        <f t="shared" si="41"/>
        <v>30699</v>
      </c>
      <c r="I43" s="84">
        <f t="shared" si="41"/>
        <v>30699</v>
      </c>
      <c r="J43" s="84">
        <f t="shared" si="41"/>
        <v>23409</v>
      </c>
      <c r="K43" s="84">
        <f t="shared" si="41"/>
        <v>14499</v>
      </c>
      <c r="L43" s="84">
        <f t="shared" si="41"/>
        <v>14499</v>
      </c>
      <c r="M43" s="84">
        <f t="shared" si="41"/>
        <v>14499</v>
      </c>
      <c r="N43" s="84">
        <f t="shared" si="41"/>
        <v>14499</v>
      </c>
      <c r="O43" s="84">
        <f t="shared" si="41"/>
        <v>16119</v>
      </c>
      <c r="P43" s="84">
        <f t="shared" ref="P43:AK43" si="42">P26+P32</f>
        <v>18549</v>
      </c>
      <c r="Q43" s="84">
        <f t="shared" si="42"/>
        <v>16119</v>
      </c>
      <c r="R43" s="84">
        <f t="shared" si="42"/>
        <v>18549</v>
      </c>
      <c r="S43" s="84">
        <f t="shared" si="42"/>
        <v>18549</v>
      </c>
      <c r="T43" s="84">
        <f t="shared" si="42"/>
        <v>16119</v>
      </c>
      <c r="U43" s="84">
        <f t="shared" si="42"/>
        <v>16119</v>
      </c>
      <c r="V43" s="84">
        <f t="shared" si="42"/>
        <v>16119</v>
      </c>
      <c r="W43" s="84">
        <f t="shared" si="42"/>
        <v>18549</v>
      </c>
      <c r="X43" s="84">
        <f t="shared" si="42"/>
        <v>16119</v>
      </c>
      <c r="Y43" s="84">
        <f t="shared" si="42"/>
        <v>25839</v>
      </c>
      <c r="Z43" s="84">
        <f t="shared" si="42"/>
        <v>27135</v>
      </c>
      <c r="AA43" s="84">
        <f t="shared" si="42"/>
        <v>27135</v>
      </c>
      <c r="AB43" s="84">
        <f t="shared" si="42"/>
        <v>27135</v>
      </c>
      <c r="AC43" s="84">
        <f t="shared" si="42"/>
        <v>16119</v>
      </c>
      <c r="AD43" s="84">
        <f t="shared" si="42"/>
        <v>16119</v>
      </c>
      <c r="AE43" s="84">
        <f t="shared" si="42"/>
        <v>14499</v>
      </c>
      <c r="AF43" s="84">
        <f t="shared" si="42"/>
        <v>16119</v>
      </c>
      <c r="AG43" s="84">
        <f t="shared" si="42"/>
        <v>14499</v>
      </c>
      <c r="AH43" s="84">
        <f t="shared" si="42"/>
        <v>14499</v>
      </c>
      <c r="AI43" s="84">
        <f t="shared" si="42"/>
        <v>14499</v>
      </c>
      <c r="AJ43" s="84">
        <f t="shared" si="42"/>
        <v>9639</v>
      </c>
      <c r="AK43" s="84">
        <f t="shared" si="42"/>
        <v>8019</v>
      </c>
    </row>
    <row r="44" spans="1:37" s="11" customFormat="1" ht="12.75" customHeight="1" x14ac:dyDescent="0.2">
      <c r="A44" s="42">
        <v>2</v>
      </c>
      <c r="B44" s="84">
        <f t="shared" ref="B44" si="43">B27+B33</f>
        <v>8262</v>
      </c>
      <c r="C44" s="84">
        <f t="shared" ref="C44:O44" si="44">C27+C33</f>
        <v>11502</v>
      </c>
      <c r="D44" s="84">
        <f t="shared" si="44"/>
        <v>15552</v>
      </c>
      <c r="E44" s="84">
        <f t="shared" si="44"/>
        <v>24624</v>
      </c>
      <c r="F44" s="84">
        <f t="shared" si="44"/>
        <v>27054</v>
      </c>
      <c r="G44" s="84">
        <f t="shared" si="44"/>
        <v>31914</v>
      </c>
      <c r="H44" s="84">
        <f t="shared" si="44"/>
        <v>31914</v>
      </c>
      <c r="I44" s="84">
        <f t="shared" si="44"/>
        <v>31914</v>
      </c>
      <c r="J44" s="84">
        <f t="shared" si="44"/>
        <v>24624</v>
      </c>
      <c r="K44" s="84">
        <f t="shared" si="44"/>
        <v>15714</v>
      </c>
      <c r="L44" s="84">
        <f t="shared" si="44"/>
        <v>15714</v>
      </c>
      <c r="M44" s="84">
        <f t="shared" si="44"/>
        <v>15714</v>
      </c>
      <c r="N44" s="84">
        <f t="shared" si="44"/>
        <v>15714</v>
      </c>
      <c r="O44" s="84">
        <f t="shared" si="44"/>
        <v>17334</v>
      </c>
      <c r="P44" s="84">
        <f t="shared" ref="P44:AK44" si="45">P27+P33</f>
        <v>19764</v>
      </c>
      <c r="Q44" s="84">
        <f t="shared" si="45"/>
        <v>17334</v>
      </c>
      <c r="R44" s="84">
        <f t="shared" si="45"/>
        <v>19764</v>
      </c>
      <c r="S44" s="84">
        <f t="shared" si="45"/>
        <v>19764</v>
      </c>
      <c r="T44" s="84">
        <f t="shared" si="45"/>
        <v>17334</v>
      </c>
      <c r="U44" s="84">
        <f t="shared" si="45"/>
        <v>17334</v>
      </c>
      <c r="V44" s="84">
        <f t="shared" si="45"/>
        <v>17334</v>
      </c>
      <c r="W44" s="84">
        <f t="shared" si="45"/>
        <v>19764</v>
      </c>
      <c r="X44" s="84">
        <f t="shared" si="45"/>
        <v>17334</v>
      </c>
      <c r="Y44" s="84">
        <f t="shared" si="45"/>
        <v>27054</v>
      </c>
      <c r="Z44" s="84">
        <f t="shared" si="45"/>
        <v>28350</v>
      </c>
      <c r="AA44" s="84">
        <f t="shared" si="45"/>
        <v>28350</v>
      </c>
      <c r="AB44" s="84">
        <f t="shared" si="45"/>
        <v>28350</v>
      </c>
      <c r="AC44" s="84">
        <f t="shared" si="45"/>
        <v>17334</v>
      </c>
      <c r="AD44" s="84">
        <f t="shared" si="45"/>
        <v>17334</v>
      </c>
      <c r="AE44" s="84">
        <f t="shared" si="45"/>
        <v>15714</v>
      </c>
      <c r="AF44" s="84">
        <f t="shared" si="45"/>
        <v>17334</v>
      </c>
      <c r="AG44" s="84">
        <f t="shared" si="45"/>
        <v>15714</v>
      </c>
      <c r="AH44" s="84">
        <f t="shared" si="45"/>
        <v>15714</v>
      </c>
      <c r="AI44" s="84">
        <f t="shared" si="45"/>
        <v>15714</v>
      </c>
      <c r="AJ44" s="84">
        <f t="shared" si="45"/>
        <v>10854</v>
      </c>
      <c r="AK44" s="84">
        <f t="shared" si="45"/>
        <v>9234</v>
      </c>
    </row>
    <row r="45" spans="1:37" s="11" customFormat="1" ht="12.75" customHeight="1" x14ac:dyDescent="0.2">
      <c r="A45" s="33" t="s">
        <v>151</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row>
    <row r="46" spans="1:37" s="11" customFormat="1" ht="12.75" customHeight="1" x14ac:dyDescent="0.2">
      <c r="A46" s="42">
        <v>1</v>
      </c>
      <c r="B46" s="84">
        <f t="shared" ref="B46" si="46">B29+B32</f>
        <v>8019</v>
      </c>
      <c r="C46" s="84">
        <f t="shared" ref="C46:O46" si="47">C29+C32</f>
        <v>11259</v>
      </c>
      <c r="D46" s="84">
        <f t="shared" si="47"/>
        <v>15309</v>
      </c>
      <c r="E46" s="84">
        <f t="shared" si="47"/>
        <v>25029</v>
      </c>
      <c r="F46" s="84">
        <f t="shared" si="47"/>
        <v>27459</v>
      </c>
      <c r="G46" s="84">
        <f t="shared" si="47"/>
        <v>32319</v>
      </c>
      <c r="H46" s="84">
        <f t="shared" si="47"/>
        <v>32319</v>
      </c>
      <c r="I46" s="84">
        <f t="shared" si="47"/>
        <v>32319</v>
      </c>
      <c r="J46" s="84">
        <f t="shared" si="47"/>
        <v>25029</v>
      </c>
      <c r="K46" s="84">
        <f t="shared" si="47"/>
        <v>16119</v>
      </c>
      <c r="L46" s="84">
        <f t="shared" si="47"/>
        <v>15309</v>
      </c>
      <c r="M46" s="84">
        <f t="shared" si="47"/>
        <v>15309</v>
      </c>
      <c r="N46" s="84">
        <f t="shared" si="47"/>
        <v>15309</v>
      </c>
      <c r="O46" s="84">
        <f t="shared" si="47"/>
        <v>16929</v>
      </c>
      <c r="P46" s="84">
        <f t="shared" ref="P46:AK46" si="48">P29+P32</f>
        <v>19359</v>
      </c>
      <c r="Q46" s="84">
        <f t="shared" si="48"/>
        <v>16929</v>
      </c>
      <c r="R46" s="84">
        <f t="shared" si="48"/>
        <v>19359</v>
      </c>
      <c r="S46" s="84">
        <f t="shared" si="48"/>
        <v>19359</v>
      </c>
      <c r="T46" s="84">
        <f t="shared" si="48"/>
        <v>16929</v>
      </c>
      <c r="U46" s="84">
        <f t="shared" si="48"/>
        <v>16929</v>
      </c>
      <c r="V46" s="84">
        <f t="shared" si="48"/>
        <v>16929</v>
      </c>
      <c r="W46" s="84">
        <f t="shared" si="48"/>
        <v>19359</v>
      </c>
      <c r="X46" s="84">
        <f t="shared" si="48"/>
        <v>16929</v>
      </c>
      <c r="Y46" s="84">
        <f t="shared" si="48"/>
        <v>26649</v>
      </c>
      <c r="Z46" s="84">
        <f t="shared" si="48"/>
        <v>27945</v>
      </c>
      <c r="AA46" s="84">
        <f t="shared" si="48"/>
        <v>27945</v>
      </c>
      <c r="AB46" s="84">
        <f t="shared" si="48"/>
        <v>27945</v>
      </c>
      <c r="AC46" s="84">
        <f t="shared" si="48"/>
        <v>16929</v>
      </c>
      <c r="AD46" s="84">
        <f t="shared" si="48"/>
        <v>16929</v>
      </c>
      <c r="AE46" s="84">
        <f t="shared" si="48"/>
        <v>15309</v>
      </c>
      <c r="AF46" s="84">
        <f t="shared" si="48"/>
        <v>16929</v>
      </c>
      <c r="AG46" s="84">
        <f t="shared" si="48"/>
        <v>15309</v>
      </c>
      <c r="AH46" s="84">
        <f t="shared" si="48"/>
        <v>15309</v>
      </c>
      <c r="AI46" s="84">
        <f t="shared" si="48"/>
        <v>15309</v>
      </c>
      <c r="AJ46" s="84">
        <f t="shared" si="48"/>
        <v>10449</v>
      </c>
      <c r="AK46" s="84">
        <f t="shared" si="48"/>
        <v>8829</v>
      </c>
    </row>
    <row r="47" spans="1:37" s="11" customFormat="1" ht="12.75" customHeight="1" x14ac:dyDescent="0.2">
      <c r="A47" s="42">
        <v>2</v>
      </c>
      <c r="B47" s="84">
        <f t="shared" ref="B47" si="49">B30+B33</f>
        <v>9072</v>
      </c>
      <c r="C47" s="84">
        <f t="shared" ref="C47:O47" si="50">C30+C33</f>
        <v>12312</v>
      </c>
      <c r="D47" s="84">
        <f t="shared" si="50"/>
        <v>16362</v>
      </c>
      <c r="E47" s="84">
        <f t="shared" si="50"/>
        <v>26244</v>
      </c>
      <c r="F47" s="84">
        <f t="shared" si="50"/>
        <v>28674</v>
      </c>
      <c r="G47" s="84">
        <f t="shared" si="50"/>
        <v>33534</v>
      </c>
      <c r="H47" s="84">
        <f t="shared" si="50"/>
        <v>33534</v>
      </c>
      <c r="I47" s="84">
        <f t="shared" si="50"/>
        <v>33534</v>
      </c>
      <c r="J47" s="84">
        <f t="shared" si="50"/>
        <v>26244</v>
      </c>
      <c r="K47" s="84">
        <f t="shared" si="50"/>
        <v>17334</v>
      </c>
      <c r="L47" s="84">
        <f t="shared" si="50"/>
        <v>16524</v>
      </c>
      <c r="M47" s="84">
        <f t="shared" si="50"/>
        <v>16524</v>
      </c>
      <c r="N47" s="84">
        <f t="shared" si="50"/>
        <v>16524</v>
      </c>
      <c r="O47" s="84">
        <f t="shared" si="50"/>
        <v>18144</v>
      </c>
      <c r="P47" s="84">
        <f t="shared" ref="P47:AK47" si="51">P30+P33</f>
        <v>20574</v>
      </c>
      <c r="Q47" s="84">
        <f t="shared" si="51"/>
        <v>18144</v>
      </c>
      <c r="R47" s="84">
        <f t="shared" si="51"/>
        <v>20574</v>
      </c>
      <c r="S47" s="84">
        <f t="shared" si="51"/>
        <v>20574</v>
      </c>
      <c r="T47" s="84">
        <f t="shared" si="51"/>
        <v>18144</v>
      </c>
      <c r="U47" s="84">
        <f t="shared" si="51"/>
        <v>18144</v>
      </c>
      <c r="V47" s="84">
        <f t="shared" si="51"/>
        <v>18144</v>
      </c>
      <c r="W47" s="84">
        <f t="shared" si="51"/>
        <v>20574</v>
      </c>
      <c r="X47" s="84">
        <f t="shared" si="51"/>
        <v>18144</v>
      </c>
      <c r="Y47" s="84">
        <f t="shared" si="51"/>
        <v>27864</v>
      </c>
      <c r="Z47" s="84">
        <f t="shared" si="51"/>
        <v>29160</v>
      </c>
      <c r="AA47" s="84">
        <f t="shared" si="51"/>
        <v>29160</v>
      </c>
      <c r="AB47" s="84">
        <f t="shared" si="51"/>
        <v>29160</v>
      </c>
      <c r="AC47" s="84">
        <f t="shared" si="51"/>
        <v>18144</v>
      </c>
      <c r="AD47" s="84">
        <f t="shared" si="51"/>
        <v>18144</v>
      </c>
      <c r="AE47" s="84">
        <f t="shared" si="51"/>
        <v>16524</v>
      </c>
      <c r="AF47" s="84">
        <f t="shared" si="51"/>
        <v>18144</v>
      </c>
      <c r="AG47" s="84">
        <f t="shared" si="51"/>
        <v>16524</v>
      </c>
      <c r="AH47" s="84">
        <f t="shared" si="51"/>
        <v>16524</v>
      </c>
      <c r="AI47" s="84">
        <f t="shared" si="51"/>
        <v>16524</v>
      </c>
      <c r="AJ47" s="84">
        <f t="shared" si="51"/>
        <v>11664</v>
      </c>
      <c r="AK47" s="84">
        <f t="shared" si="51"/>
        <v>10044</v>
      </c>
    </row>
    <row r="48" spans="1:37" s="11" customFormat="1" ht="12.75" customHeight="1" x14ac:dyDescent="0.2">
      <c r="A48" s="123"/>
    </row>
    <row r="49" spans="1:2" x14ac:dyDescent="0.2">
      <c r="A49" s="223" t="s">
        <v>157</v>
      </c>
    </row>
    <row r="50" spans="1:2" x14ac:dyDescent="0.2">
      <c r="A50" s="223"/>
    </row>
    <row r="51" spans="1:2" ht="13.5" thickBot="1" x14ac:dyDescent="0.25">
      <c r="A51" s="123"/>
    </row>
    <row r="52" spans="1:2" s="11" customFormat="1" ht="178.5" customHeight="1" thickBot="1" x14ac:dyDescent="0.25">
      <c r="A52" s="219" t="s">
        <v>299</v>
      </c>
      <c r="B52" s="218"/>
    </row>
    <row r="53" spans="1:2" s="11" customFormat="1" ht="12.75" customHeight="1" x14ac:dyDescent="0.2"/>
    <row r="54" spans="1:2" x14ac:dyDescent="0.2">
      <c r="A54" s="156" t="s">
        <v>80</v>
      </c>
    </row>
    <row r="55" spans="1:2" ht="25.5" customHeight="1" x14ac:dyDescent="0.2">
      <c r="A55" s="150" t="s">
        <v>295</v>
      </c>
    </row>
    <row r="56" spans="1:2" ht="49.5" customHeight="1" x14ac:dyDescent="0.2">
      <c r="A56" s="150" t="s">
        <v>296</v>
      </c>
    </row>
    <row r="57" spans="1:2" ht="12.75" customHeight="1" x14ac:dyDescent="0.2">
      <c r="A57"/>
    </row>
    <row r="58" spans="1:2" x14ac:dyDescent="0.2">
      <c r="A58" s="137" t="s">
        <v>58</v>
      </c>
    </row>
    <row r="59" spans="1:2" s="155" customFormat="1" ht="35.25" customHeight="1" x14ac:dyDescent="0.2">
      <c r="A59" s="138" t="s">
        <v>163</v>
      </c>
    </row>
    <row r="60" spans="1:2" s="155" customFormat="1" ht="35.25" customHeight="1" x14ac:dyDescent="0.2">
      <c r="A60" s="150" t="s">
        <v>188</v>
      </c>
    </row>
    <row r="61" spans="1:2" s="155" customFormat="1" ht="35.25" customHeight="1" x14ac:dyDescent="0.2">
      <c r="A61" s="138" t="s">
        <v>164</v>
      </c>
    </row>
    <row r="62" spans="1:2" s="155" customFormat="1" ht="13.5" customHeight="1" x14ac:dyDescent="0.2">
      <c r="A62" s="138" t="s">
        <v>165</v>
      </c>
    </row>
    <row r="63" spans="1:2" s="155" customFormat="1" ht="35.25" customHeight="1" x14ac:dyDescent="0.2">
      <c r="A63" s="138" t="s">
        <v>162</v>
      </c>
    </row>
    <row r="64" spans="1:2" ht="24" x14ac:dyDescent="0.2">
      <c r="A64" s="145" t="s">
        <v>173</v>
      </c>
    </row>
    <row r="65" spans="1:1" s="155" customFormat="1" ht="26.25" customHeight="1" x14ac:dyDescent="0.2">
      <c r="A65" s="157" t="s">
        <v>90</v>
      </c>
    </row>
    <row r="66" spans="1:1" s="155" customFormat="1" ht="12" customHeight="1" x14ac:dyDescent="0.2">
      <c r="A66" s="157"/>
    </row>
    <row r="67" spans="1:1" s="155" customFormat="1" ht="198.75" customHeight="1" x14ac:dyDescent="0.2">
      <c r="A67" s="186" t="s">
        <v>208</v>
      </c>
    </row>
    <row r="68" spans="1:1" x14ac:dyDescent="0.2">
      <c r="A68" s="146"/>
    </row>
    <row r="69" spans="1:1" ht="24" x14ac:dyDescent="0.2">
      <c r="A69" s="156" t="s">
        <v>92</v>
      </c>
    </row>
    <row r="70" spans="1:1" ht="40.5" hidden="1" customHeight="1" x14ac:dyDescent="0.2">
      <c r="A70" s="220" t="s">
        <v>222</v>
      </c>
    </row>
    <row r="71" spans="1:1" s="11" customFormat="1" ht="24" customHeight="1" x14ac:dyDescent="0.2">
      <c r="A71" s="144" t="s">
        <v>297</v>
      </c>
    </row>
    <row r="72" spans="1:1" x14ac:dyDescent="0.2">
      <c r="A72" s="13"/>
    </row>
    <row r="73" spans="1:1" x14ac:dyDescent="0.2">
      <c r="A73" s="139" t="s">
        <v>65</v>
      </c>
    </row>
    <row r="74" spans="1:1" ht="98.25" customHeight="1" x14ac:dyDescent="0.2">
      <c r="A74" s="152" t="s">
        <v>298</v>
      </c>
    </row>
    <row r="75" spans="1:1" x14ac:dyDescent="0.2">
      <c r="A75" s="133"/>
    </row>
    <row r="76" spans="1:1" x14ac:dyDescent="0.2">
      <c r="A76" s="143"/>
    </row>
    <row r="77" spans="1:1" x14ac:dyDescent="0.2">
      <c r="A77" s="143"/>
    </row>
    <row r="78" spans="1:1" x14ac:dyDescent="0.2">
      <c r="A78" s="143"/>
    </row>
    <row r="79" spans="1:1" x14ac:dyDescent="0.2">
      <c r="A79" s="143"/>
    </row>
    <row r="80" spans="1:1" x14ac:dyDescent="0.2">
      <c r="A80" s="143"/>
    </row>
    <row r="81" spans="1:1" x14ac:dyDescent="0.2">
      <c r="A81" s="143"/>
    </row>
    <row r="82" spans="1:1" x14ac:dyDescent="0.2">
      <c r="A82" s="143"/>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sheetData>
  <mergeCells count="1">
    <mergeCell ref="A49:A50"/>
  </mergeCells>
  <pageMargins left="0.7" right="0.7" top="0.75" bottom="0.75" header="0.3" footer="0.3"/>
  <pageSetup paperSize="9" orientation="portrait" horizontalDpi="4294967295" verticalDpi="4294967295"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71"/>
  <sheetViews>
    <sheetView topLeftCell="A62" workbookViewId="0">
      <pane xSplit="1" topLeftCell="B1" activePane="topRight" state="frozen"/>
      <selection activeCell="A10" sqref="A10"/>
      <selection pane="topRight" activeCell="A74" sqref="A74"/>
    </sheetView>
  </sheetViews>
  <sheetFormatPr defaultColWidth="10.140625" defaultRowHeight="12.75" x14ac:dyDescent="0.2"/>
  <cols>
    <col min="1" max="1" width="45.28515625" style="5" customWidth="1"/>
    <col min="4" max="12" width="0" hidden="1" customWidth="1"/>
    <col min="27" max="33" width="0" hidden="1" customWidth="1"/>
  </cols>
  <sheetData>
    <row r="1" spans="1:37" ht="24" x14ac:dyDescent="0.2">
      <c r="A1" s="47" t="s">
        <v>50</v>
      </c>
    </row>
    <row r="2" spans="1:37" ht="13.5" hidden="1" customHeight="1" thickBot="1" x14ac:dyDescent="0.25">
      <c r="A2"/>
    </row>
    <row r="3" spans="1:37" hidden="1" x14ac:dyDescent="0.2">
      <c r="A3" s="164" t="s">
        <v>170</v>
      </c>
    </row>
    <row r="4" spans="1:37" ht="21.75" hidden="1" customHeight="1" x14ac:dyDescent="0.2">
      <c r="A4" s="161" t="s">
        <v>52</v>
      </c>
      <c r="B4" s="148">
        <f>'Отдыхай и Катай FIT20+35Мантера'!B4</f>
        <v>45639</v>
      </c>
      <c r="C4" s="148">
        <f>'Отдыхай и Катай FIT20+35Мантера'!C4</f>
        <v>45646</v>
      </c>
      <c r="D4" s="217">
        <f>'Отдыхай и Катай FIT20+35Мантера'!D4</f>
        <v>45653</v>
      </c>
      <c r="E4" s="217">
        <f>'Отдыхай и Катай FIT20+35Мантера'!E4</f>
        <v>45655</v>
      </c>
      <c r="F4" s="217">
        <f>'Отдыхай и Катай FIT20+35Мантера'!F4</f>
        <v>45656</v>
      </c>
      <c r="G4" s="217">
        <f>'Отдыхай и Катай FIT20+35Мантера'!G4</f>
        <v>45658</v>
      </c>
      <c r="H4" s="217">
        <f>'Отдыхай и Катай FIT20+35Мантера'!H4</f>
        <v>45660</v>
      </c>
      <c r="I4" s="217">
        <f>'Отдыхай и Катай FIT20+35Мантера'!I4</f>
        <v>45663</v>
      </c>
      <c r="J4" s="217">
        <f>'Отдыхай и Катай FIT20+35Мантера'!J4</f>
        <v>45664</v>
      </c>
      <c r="K4" s="217">
        <f>'Отдыхай и Катай FIT20+35Мантера'!K4</f>
        <v>45665</v>
      </c>
      <c r="L4" s="217">
        <f>'Отдыхай и Катай FIT20+35Мантера'!L4</f>
        <v>45666</v>
      </c>
      <c r="M4" s="148">
        <f>'Отдыхай и Катай FIT20+35Мантера'!M4</f>
        <v>45670</v>
      </c>
      <c r="N4" s="148">
        <f>'Отдыхай и Катай FIT20+35Мантера'!N4</f>
        <v>45674</v>
      </c>
      <c r="O4" s="148">
        <f>'Отдыхай и Катай FIT20+35Мантера'!O4</f>
        <v>45676</v>
      </c>
      <c r="P4" s="148">
        <f>'Отдыхай и Катай FIT20+35Мантера'!P4</f>
        <v>45681</v>
      </c>
      <c r="Q4" s="148">
        <f>'Отдыхай и Катай FIT20+35Мантера'!Q4</f>
        <v>45683</v>
      </c>
      <c r="R4" s="148">
        <f>'Отдыхай и Катай FIT20+35Мантера'!R4</f>
        <v>45688</v>
      </c>
      <c r="S4" s="148">
        <f>'Отдыхай и Катай FIT20+35Мантера'!S4</f>
        <v>45689</v>
      </c>
      <c r="T4" s="148">
        <f>'Отдыхай и Катай FIT20+35Мантера'!T4</f>
        <v>45690</v>
      </c>
      <c r="U4" s="148">
        <f>'Отдыхай и Катай FIT20+35Мантера'!U4</f>
        <v>45691</v>
      </c>
      <c r="V4" s="148">
        <f>'Отдыхай и Катай FIT20+35Мантера'!V4</f>
        <v>45692</v>
      </c>
      <c r="W4" s="148">
        <f>'Отдыхай и Катай FIT20+35Мантера'!W4</f>
        <v>45695</v>
      </c>
      <c r="X4" s="148">
        <f>'Отдыхай и Катай FIT20+35Мантера'!X4</f>
        <v>45697</v>
      </c>
      <c r="Y4" s="148">
        <f>'Отдыхай и Катай FIT20+35Мантера'!Y4</f>
        <v>45702</v>
      </c>
      <c r="Z4" s="148">
        <f>'Отдыхай и Катай FIT20+35Мантера'!Z4</f>
        <v>45708</v>
      </c>
      <c r="AA4" s="217">
        <f>'Отдыхай и Катай FIT20+35Мантера'!AA4</f>
        <v>45709</v>
      </c>
      <c r="AB4" s="217">
        <f>'Отдыхай и Катай FIT20+35Мантера'!AB4</f>
        <v>45712</v>
      </c>
      <c r="AC4" s="217">
        <f>'Отдыхай и Катай FIT20+35Мантера'!AC4</f>
        <v>45714</v>
      </c>
      <c r="AD4" s="217">
        <f>'Отдыхай и Катай FIT20+35Мантера'!AD4</f>
        <v>45717</v>
      </c>
      <c r="AE4" s="217">
        <f>'Отдыхай и Катай FIT20+35Мантера'!AE4</f>
        <v>45718</v>
      </c>
      <c r="AF4" s="217">
        <f>'Отдыхай и Катай FIT20+35Мантера'!AF4</f>
        <v>45723</v>
      </c>
      <c r="AG4" s="217">
        <f>'Отдыхай и Катай FIT20+35Мантера'!AG4</f>
        <v>45725</v>
      </c>
      <c r="AH4" s="148">
        <f>'Отдыхай и Катай FIT20+35Мантера'!AH4</f>
        <v>45727</v>
      </c>
      <c r="AI4" s="148">
        <f>'Отдыхай и Катай FIT20+35Мантера'!AI4</f>
        <v>45730</v>
      </c>
      <c r="AJ4" s="148">
        <f>'Отдыхай и Катай FIT20+35Мантера'!AJ4</f>
        <v>45732</v>
      </c>
      <c r="AK4" s="148">
        <f>'Отдыхай и Катай FIT20+35Мантера'!AK4</f>
        <v>45746</v>
      </c>
    </row>
    <row r="5" spans="1:37" ht="21.75" hidden="1" customHeight="1" x14ac:dyDescent="0.2">
      <c r="A5" s="161"/>
      <c r="B5" s="148">
        <f>'Отдыхай и Катай FIT20+35Мантера'!B5</f>
        <v>45645</v>
      </c>
      <c r="C5" s="148">
        <f>'Отдыхай и Катай FIT20+35Мантера'!C5</f>
        <v>45652</v>
      </c>
      <c r="D5" s="217">
        <f>'Отдыхай и Катай FIT20+35Мантера'!D5</f>
        <v>45654</v>
      </c>
      <c r="E5" s="217">
        <f>'Отдыхай и Катай FIT20+35Мантера'!E5</f>
        <v>45655</v>
      </c>
      <c r="F5" s="217">
        <f>'Отдыхай и Катай FIT20+35Мантера'!F5</f>
        <v>45657</v>
      </c>
      <c r="G5" s="217">
        <f>'Отдыхай и Катай FIT20+35Мантера'!G5</f>
        <v>45659</v>
      </c>
      <c r="H5" s="217">
        <f>'Отдыхай и Катай FIT20+35Мантера'!H5</f>
        <v>45662</v>
      </c>
      <c r="I5" s="217">
        <f>'Отдыхай и Катай FIT20+35Мантера'!I5</f>
        <v>45663</v>
      </c>
      <c r="J5" s="217">
        <f>'Отдыхай и Катай FIT20+35Мантера'!J5</f>
        <v>45664</v>
      </c>
      <c r="K5" s="217">
        <f>'Отдыхай и Катай FIT20+35Мантера'!K5</f>
        <v>45665</v>
      </c>
      <c r="L5" s="217">
        <f>'Отдыхай и Катай FIT20+35Мантера'!L5</f>
        <v>45669</v>
      </c>
      <c r="M5" s="148">
        <f>'Отдыхай и Катай FIT20+35Мантера'!M5</f>
        <v>45673</v>
      </c>
      <c r="N5" s="148">
        <f>'Отдыхай и Катай FIT20+35Мантера'!N5</f>
        <v>45675</v>
      </c>
      <c r="O5" s="148">
        <f>'Отдыхай и Катай FIT20+35Мантера'!O5</f>
        <v>45680</v>
      </c>
      <c r="P5" s="148">
        <f>'Отдыхай и Катай FIT20+35Мантера'!P5</f>
        <v>45682</v>
      </c>
      <c r="Q5" s="148">
        <f>'Отдыхай и Катай FIT20+35Мантера'!Q5</f>
        <v>45687</v>
      </c>
      <c r="R5" s="148">
        <f>'Отдыхай и Катай FIT20+35Мантера'!R5</f>
        <v>45688</v>
      </c>
      <c r="S5" s="148">
        <f>'Отдыхай и Катай FIT20+35Мантера'!S5</f>
        <v>45689</v>
      </c>
      <c r="T5" s="148">
        <f>'Отдыхай и Катай FIT20+35Мантера'!T5</f>
        <v>45690</v>
      </c>
      <c r="U5" s="148">
        <f>'Отдыхай и Катай FIT20+35Мантера'!U5</f>
        <v>45691</v>
      </c>
      <c r="V5" s="148">
        <f>'Отдыхай и Катай FIT20+35Мантера'!V5</f>
        <v>45694</v>
      </c>
      <c r="W5" s="148">
        <f>'Отдыхай и Катай FIT20+35Мантера'!W5</f>
        <v>45696</v>
      </c>
      <c r="X5" s="148">
        <f>'Отдыхай и Катай FIT20+35Мантера'!X5</f>
        <v>45701</v>
      </c>
      <c r="Y5" s="148">
        <f>'Отдыхай и Катай FIT20+35Мантера'!Y5</f>
        <v>45707</v>
      </c>
      <c r="Z5" s="148">
        <f>'Отдыхай и Катай FIT20+35Мантера'!Z5</f>
        <v>45708</v>
      </c>
      <c r="AA5" s="217">
        <f>'Отдыхай и Катай FIT20+35Мантера'!AA5</f>
        <v>45711</v>
      </c>
      <c r="AB5" s="217">
        <f>'Отдыхай и Катай FIT20+35Мантера'!AB5</f>
        <v>45713</v>
      </c>
      <c r="AC5" s="217">
        <f>'Отдыхай и Катай FIT20+35Мантера'!AC5</f>
        <v>45716</v>
      </c>
      <c r="AD5" s="217">
        <f>'Отдыхай и Катай FIT20+35Мантера'!AD5</f>
        <v>45717</v>
      </c>
      <c r="AE5" s="217">
        <f>'Отдыхай и Катай FIT20+35Мантера'!AE5</f>
        <v>45722</v>
      </c>
      <c r="AF5" s="217">
        <f>'Отдыхай и Катай FIT20+35Мантера'!AF5</f>
        <v>45724</v>
      </c>
      <c r="AG5" s="217">
        <f>'Отдыхай и Катай FIT20+35Мантера'!AG5</f>
        <v>45726</v>
      </c>
      <c r="AH5" s="148">
        <f>'Отдыхай и Катай FIT20+35Мантера'!AH5</f>
        <v>45729</v>
      </c>
      <c r="AI5" s="148">
        <f>'Отдыхай и Катай FIT20+35Мантера'!AI5</f>
        <v>45731</v>
      </c>
      <c r="AJ5" s="148">
        <f>'Отдыхай и Катай FIT20+35Мантера'!AJ5</f>
        <v>45745</v>
      </c>
      <c r="AK5" s="148">
        <f>'Отдыхай и Катай FIT20+35Мантера'!AK5</f>
        <v>45747</v>
      </c>
    </row>
    <row r="6" spans="1:37" s="11" customFormat="1" ht="12.75" hidden="1" customHeight="1" x14ac:dyDescent="0.2">
      <c r="A6" s="162" t="s">
        <v>53</v>
      </c>
      <c r="B6" s="159"/>
      <c r="C6" s="159"/>
      <c r="D6" s="159"/>
      <c r="E6" s="159"/>
      <c r="F6" s="159"/>
      <c r="G6" s="159"/>
      <c r="H6" s="159"/>
      <c r="I6" s="159"/>
      <c r="J6" s="159"/>
      <c r="K6" s="159"/>
      <c r="L6" s="159"/>
      <c r="M6" s="159"/>
      <c r="N6" s="159"/>
      <c r="O6" s="159"/>
      <c r="P6" s="159"/>
      <c r="Q6" s="159"/>
      <c r="R6" s="159"/>
      <c r="S6" s="159"/>
      <c r="T6" s="159"/>
      <c r="U6" s="159"/>
      <c r="V6" s="159"/>
      <c r="W6" s="159"/>
      <c r="X6" s="159"/>
      <c r="Y6" s="159"/>
      <c r="Z6" s="159"/>
      <c r="AA6" s="159"/>
      <c r="AB6" s="159"/>
      <c r="AC6" s="159"/>
      <c r="AD6" s="159"/>
      <c r="AE6" s="159"/>
      <c r="AF6" s="159"/>
      <c r="AG6" s="159"/>
      <c r="AH6" s="159"/>
      <c r="AI6" s="159"/>
      <c r="AJ6" s="159"/>
      <c r="AK6" s="159"/>
    </row>
    <row r="7" spans="1:37" s="11" customFormat="1" ht="12.75" hidden="1" customHeight="1" x14ac:dyDescent="0.2">
      <c r="A7" s="163">
        <v>1</v>
      </c>
      <c r="B7" s="160">
        <f>'Отдыхай и Катай FIT20+35Мантера'!B7</f>
        <v>6900</v>
      </c>
      <c r="C7" s="160">
        <f>'Отдыхай и Катай FIT20+35Мантера'!C7</f>
        <v>10900</v>
      </c>
      <c r="D7" s="160">
        <f>'Отдыхай и Катай FIT20+35Мантера'!D7</f>
        <v>15900</v>
      </c>
      <c r="E7" s="160">
        <f>'Отдыхай и Катай FIT20+35Мантера'!E7</f>
        <v>26900</v>
      </c>
      <c r="F7" s="160">
        <f>'Отдыхай и Катай FIT20+35Мантера'!F7</f>
        <v>29900</v>
      </c>
      <c r="G7" s="160">
        <f>'Отдыхай и Катай FIT20+35Мантера'!G7</f>
        <v>35900</v>
      </c>
      <c r="H7" s="160">
        <f>'Отдыхай и Катай FIT20+35Мантера'!H7</f>
        <v>35900</v>
      </c>
      <c r="I7" s="160">
        <f>'Отдыхай и Катай FIT20+35Мантера'!I7</f>
        <v>35900</v>
      </c>
      <c r="J7" s="160">
        <f>'Отдыхай и Катай FIT20+35Мантера'!J7</f>
        <v>26900</v>
      </c>
      <c r="K7" s="160">
        <f>'Отдыхай и Катай FIT20+35Мантера'!K7</f>
        <v>15900</v>
      </c>
      <c r="L7" s="160">
        <f>'Отдыхай и Катай FIT20+35Мантера'!L7</f>
        <v>15900</v>
      </c>
      <c r="M7" s="160">
        <f>'Отдыхай и Катай FIT20+35Мантера'!M7</f>
        <v>15900</v>
      </c>
      <c r="N7" s="160">
        <f>'Отдыхай и Катай FIT20+35Мантера'!N7</f>
        <v>15900</v>
      </c>
      <c r="O7" s="160">
        <f>'Отдыхай и Катай FIT20+35Мантера'!O7</f>
        <v>17900</v>
      </c>
      <c r="P7" s="160">
        <f>'Отдыхай и Катай FIT20+35Мантера'!P7</f>
        <v>20900</v>
      </c>
      <c r="Q7" s="160">
        <f>'Отдыхай и Катай FIT20+35Мантера'!Q7</f>
        <v>17900</v>
      </c>
      <c r="R7" s="160">
        <f>'Отдыхай и Катай FIT20+35Мантера'!R7</f>
        <v>20900</v>
      </c>
      <c r="S7" s="160">
        <f>'Отдыхай и Катай FIT20+35Мантера'!S7</f>
        <v>20900</v>
      </c>
      <c r="T7" s="160">
        <f>'Отдыхай и Катай FIT20+35Мантера'!T7</f>
        <v>17900</v>
      </c>
      <c r="U7" s="160">
        <f>'Отдыхай и Катай FIT20+35Мантера'!U7</f>
        <v>17900</v>
      </c>
      <c r="V7" s="160">
        <f>'Отдыхай и Катай FIT20+35Мантера'!V7</f>
        <v>17900</v>
      </c>
      <c r="W7" s="160">
        <f>'Отдыхай и Катай FIT20+35Мантера'!W7</f>
        <v>20900</v>
      </c>
      <c r="X7" s="160">
        <f>'Отдыхай и Катай FIT20+35Мантера'!X7</f>
        <v>17900</v>
      </c>
      <c r="Y7" s="160">
        <f>'Отдыхай и Катай FIT20+35Мантера'!Y7</f>
        <v>29900</v>
      </c>
      <c r="Z7" s="160">
        <f>'Отдыхай и Катай FIT20+35Мантера'!Z7</f>
        <v>31500</v>
      </c>
      <c r="AA7" s="160">
        <f>'Отдыхай и Катай FIT20+35Мантера'!AA7</f>
        <v>31500</v>
      </c>
      <c r="AB7" s="160">
        <f>'Отдыхай и Катай FIT20+35Мантера'!AB7</f>
        <v>31500</v>
      </c>
      <c r="AC7" s="160">
        <f>'Отдыхай и Катай FIT20+35Мантера'!AC7</f>
        <v>17900</v>
      </c>
      <c r="AD7" s="160">
        <f>'Отдыхай и Катай FIT20+35Мантера'!AD7</f>
        <v>17900</v>
      </c>
      <c r="AE7" s="160">
        <f>'Отдыхай и Катай FIT20+35Мантера'!AE7</f>
        <v>15900</v>
      </c>
      <c r="AF7" s="160">
        <f>'Отдыхай и Катай FIT20+35Мантера'!AF7</f>
        <v>17900</v>
      </c>
      <c r="AG7" s="160">
        <f>'Отдыхай и Катай FIT20+35Мантера'!AG7</f>
        <v>15900</v>
      </c>
      <c r="AH7" s="160">
        <f>'Отдыхай и Катай FIT20+35Мантера'!AH7</f>
        <v>15900</v>
      </c>
      <c r="AI7" s="160">
        <f>'Отдыхай и Катай FIT20+35Мантера'!AI7</f>
        <v>15900</v>
      </c>
      <c r="AJ7" s="160">
        <f>'Отдыхай и Катай FIT20+35Мантера'!AJ7</f>
        <v>9900</v>
      </c>
      <c r="AK7" s="160">
        <f>'Отдыхай и Катай FIT20+35Мантера'!AK7</f>
        <v>7900</v>
      </c>
    </row>
    <row r="8" spans="1:37" s="11" customFormat="1" ht="12.75" hidden="1" customHeight="1" x14ac:dyDescent="0.2">
      <c r="A8" s="163">
        <v>2</v>
      </c>
      <c r="B8" s="160">
        <f>'Отдыхай и Катай FIT20+35Мантера'!B8</f>
        <v>8200</v>
      </c>
      <c r="C8" s="160">
        <f>'Отдыхай и Катай FIT20+35Мантера'!C8</f>
        <v>12200</v>
      </c>
      <c r="D8" s="160">
        <f>'Отдыхай и Катай FIT20+35Мантера'!D8</f>
        <v>17200</v>
      </c>
      <c r="E8" s="160">
        <f>'Отдыхай и Катай FIT20+35Мантера'!E8</f>
        <v>28400</v>
      </c>
      <c r="F8" s="160">
        <f>'Отдыхай и Катай FIT20+35Мантера'!F8</f>
        <v>31400</v>
      </c>
      <c r="G8" s="160">
        <f>'Отдыхай и Катай FIT20+35Мантера'!G8</f>
        <v>37400</v>
      </c>
      <c r="H8" s="160">
        <f>'Отдыхай и Катай FIT20+35Мантера'!H8</f>
        <v>37400</v>
      </c>
      <c r="I8" s="160">
        <f>'Отдыхай и Катай FIT20+35Мантера'!I8</f>
        <v>37400</v>
      </c>
      <c r="J8" s="160">
        <f>'Отдыхай и Катай FIT20+35Мантера'!J8</f>
        <v>28400</v>
      </c>
      <c r="K8" s="160">
        <f>'Отдыхай и Катай FIT20+35Мантера'!K8</f>
        <v>17400</v>
      </c>
      <c r="L8" s="160">
        <f>'Отдыхай и Катай FIT20+35Мантера'!L8</f>
        <v>17400</v>
      </c>
      <c r="M8" s="160">
        <f>'Отдыхай и Катай FIT20+35Мантера'!M8</f>
        <v>17400</v>
      </c>
      <c r="N8" s="160">
        <f>'Отдыхай и Катай FIT20+35Мантера'!N8</f>
        <v>17400</v>
      </c>
      <c r="O8" s="160">
        <f>'Отдыхай и Катай FIT20+35Мантера'!O8</f>
        <v>19400</v>
      </c>
      <c r="P8" s="160">
        <f>'Отдыхай и Катай FIT20+35Мантера'!P8</f>
        <v>22400</v>
      </c>
      <c r="Q8" s="160">
        <f>'Отдыхай и Катай FIT20+35Мантера'!Q8</f>
        <v>19400</v>
      </c>
      <c r="R8" s="160">
        <f>'Отдыхай и Катай FIT20+35Мантера'!R8</f>
        <v>22400</v>
      </c>
      <c r="S8" s="160">
        <f>'Отдыхай и Катай FIT20+35Мантера'!S8</f>
        <v>22400</v>
      </c>
      <c r="T8" s="160">
        <f>'Отдыхай и Катай FIT20+35Мантера'!T8</f>
        <v>19400</v>
      </c>
      <c r="U8" s="160">
        <f>'Отдыхай и Катай FIT20+35Мантера'!U8</f>
        <v>19400</v>
      </c>
      <c r="V8" s="160">
        <f>'Отдыхай и Катай FIT20+35Мантера'!V8</f>
        <v>19400</v>
      </c>
      <c r="W8" s="160">
        <f>'Отдыхай и Катай FIT20+35Мантера'!W8</f>
        <v>22400</v>
      </c>
      <c r="X8" s="160">
        <f>'Отдыхай и Катай FIT20+35Мантера'!X8</f>
        <v>19400</v>
      </c>
      <c r="Y8" s="160">
        <f>'Отдыхай и Катай FIT20+35Мантера'!Y8</f>
        <v>31400</v>
      </c>
      <c r="Z8" s="160">
        <f>'Отдыхай и Катай FIT20+35Мантера'!Z8</f>
        <v>33000</v>
      </c>
      <c r="AA8" s="160">
        <f>'Отдыхай и Катай FIT20+35Мантера'!AA8</f>
        <v>33000</v>
      </c>
      <c r="AB8" s="160">
        <f>'Отдыхай и Катай FIT20+35Мантера'!AB8</f>
        <v>33000</v>
      </c>
      <c r="AC8" s="160">
        <f>'Отдыхай и Катай FIT20+35Мантера'!AC8</f>
        <v>19400</v>
      </c>
      <c r="AD8" s="160">
        <f>'Отдыхай и Катай FIT20+35Мантера'!AD8</f>
        <v>19400</v>
      </c>
      <c r="AE8" s="160">
        <f>'Отдыхай и Катай FIT20+35Мантера'!AE8</f>
        <v>17400</v>
      </c>
      <c r="AF8" s="160">
        <f>'Отдыхай и Катай FIT20+35Мантера'!AF8</f>
        <v>19400</v>
      </c>
      <c r="AG8" s="160">
        <f>'Отдыхай и Катай FIT20+35Мантера'!AG8</f>
        <v>17400</v>
      </c>
      <c r="AH8" s="160">
        <f>'Отдыхай и Катай FIT20+35Мантера'!AH8</f>
        <v>17400</v>
      </c>
      <c r="AI8" s="160">
        <f>'Отдыхай и Катай FIT20+35Мантера'!AI8</f>
        <v>17400</v>
      </c>
      <c r="AJ8" s="160">
        <f>'Отдыхай и Катай FIT20+35Мантера'!AJ8</f>
        <v>11400</v>
      </c>
      <c r="AK8" s="160">
        <f>'Отдыхай и Катай FIT20+35Мантера'!AK8</f>
        <v>9400</v>
      </c>
    </row>
    <row r="9" spans="1:37" s="11" customFormat="1" ht="12.75" hidden="1" customHeight="1" x14ac:dyDescent="0.2">
      <c r="A9" s="162" t="s">
        <v>54</v>
      </c>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row>
    <row r="10" spans="1:37" s="11" customFormat="1" ht="12.75" hidden="1" customHeight="1" x14ac:dyDescent="0.2">
      <c r="A10" s="163">
        <v>1</v>
      </c>
      <c r="B10" s="160">
        <f>'Отдыхай и Катай FIT20+35Мантера'!B10</f>
        <v>8900</v>
      </c>
      <c r="C10" s="160">
        <f>'Отдыхай и Катай FIT20+35Мантера'!C10</f>
        <v>12900</v>
      </c>
      <c r="D10" s="160">
        <f>'Отдыхай и Катай FIT20+35Мантера'!D10</f>
        <v>17900</v>
      </c>
      <c r="E10" s="160">
        <f>'Отдыхай и Катай FIT20+35Мантера'!E10</f>
        <v>28900</v>
      </c>
      <c r="F10" s="160">
        <f>'Отдыхай и Катай FIT20+35Мантера'!F10</f>
        <v>31900</v>
      </c>
      <c r="G10" s="160">
        <f>'Отдыхай и Катай FIT20+35Мантера'!G10</f>
        <v>37900</v>
      </c>
      <c r="H10" s="160">
        <f>'Отдыхай и Катай FIT20+35Мантера'!H10</f>
        <v>37900</v>
      </c>
      <c r="I10" s="160">
        <f>'Отдыхай и Катай FIT20+35Мантера'!I10</f>
        <v>37900</v>
      </c>
      <c r="J10" s="160">
        <f>'Отдыхай и Катай FIT20+35Мантера'!J10</f>
        <v>28900</v>
      </c>
      <c r="K10" s="160">
        <f>'Отдыхай и Катай FIT20+35Мантера'!K10</f>
        <v>17900</v>
      </c>
      <c r="L10" s="160">
        <f>'Отдыхай и Катай FIT20+35Мантера'!L10</f>
        <v>17900</v>
      </c>
      <c r="M10" s="160">
        <f>'Отдыхай и Катай FIT20+35Мантера'!M10</f>
        <v>17900</v>
      </c>
      <c r="N10" s="160">
        <f>'Отдыхай и Катай FIT20+35Мантера'!N10</f>
        <v>17900</v>
      </c>
      <c r="O10" s="160">
        <f>'Отдыхай и Катай FIT20+35Мантера'!O10</f>
        <v>19900</v>
      </c>
      <c r="P10" s="160">
        <f>'Отдыхай и Катай FIT20+35Мантера'!P10</f>
        <v>22900</v>
      </c>
      <c r="Q10" s="160">
        <f>'Отдыхай и Катай FIT20+35Мантера'!Q10</f>
        <v>19900</v>
      </c>
      <c r="R10" s="160">
        <f>'Отдыхай и Катай FIT20+35Мантера'!R10</f>
        <v>22900</v>
      </c>
      <c r="S10" s="160">
        <f>'Отдыхай и Катай FIT20+35Мантера'!S10</f>
        <v>22900</v>
      </c>
      <c r="T10" s="160">
        <f>'Отдыхай и Катай FIT20+35Мантера'!T10</f>
        <v>19900</v>
      </c>
      <c r="U10" s="160">
        <f>'Отдыхай и Катай FIT20+35Мантера'!U10</f>
        <v>19900</v>
      </c>
      <c r="V10" s="160">
        <f>'Отдыхай и Катай FIT20+35Мантера'!V10</f>
        <v>19900</v>
      </c>
      <c r="W10" s="160">
        <f>'Отдыхай и Катай FIT20+35Мантера'!W10</f>
        <v>22900</v>
      </c>
      <c r="X10" s="160">
        <f>'Отдыхай и Катай FIT20+35Мантера'!X10</f>
        <v>19900</v>
      </c>
      <c r="Y10" s="160">
        <f>'Отдыхай и Катай FIT20+35Мантера'!Y10</f>
        <v>31900</v>
      </c>
      <c r="Z10" s="160">
        <f>'Отдыхай и Катай FIT20+35Мантера'!Z10</f>
        <v>33500</v>
      </c>
      <c r="AA10" s="160">
        <f>'Отдыхай и Катай FIT20+35Мантера'!AA10</f>
        <v>33500</v>
      </c>
      <c r="AB10" s="160">
        <f>'Отдыхай и Катай FIT20+35Мантера'!AB10</f>
        <v>33500</v>
      </c>
      <c r="AC10" s="160">
        <f>'Отдыхай и Катай FIT20+35Мантера'!AC10</f>
        <v>19900</v>
      </c>
      <c r="AD10" s="160">
        <f>'Отдыхай и Катай FIT20+35Мантера'!AD10</f>
        <v>19900</v>
      </c>
      <c r="AE10" s="160">
        <f>'Отдыхай и Катай FIT20+35Мантера'!AE10</f>
        <v>17900</v>
      </c>
      <c r="AF10" s="160">
        <f>'Отдыхай и Катай FIT20+35Мантера'!AF10</f>
        <v>19900</v>
      </c>
      <c r="AG10" s="160">
        <f>'Отдыхай и Катай FIT20+35Мантера'!AG10</f>
        <v>17900</v>
      </c>
      <c r="AH10" s="160">
        <f>'Отдыхай и Катай FIT20+35Мантера'!AH10</f>
        <v>17900</v>
      </c>
      <c r="AI10" s="160">
        <f>'Отдыхай и Катай FIT20+35Мантера'!AI10</f>
        <v>17900</v>
      </c>
      <c r="AJ10" s="160">
        <f>'Отдыхай и Катай FIT20+35Мантера'!AJ10</f>
        <v>11900</v>
      </c>
      <c r="AK10" s="160">
        <f>'Отдыхай и Катай FIT20+35Мантера'!AK10</f>
        <v>9900</v>
      </c>
    </row>
    <row r="11" spans="1:37" s="11" customFormat="1" ht="12.75" hidden="1" customHeight="1" x14ac:dyDescent="0.2">
      <c r="A11" s="163">
        <v>2</v>
      </c>
      <c r="B11" s="160">
        <f>'Отдыхай и Катай FIT20+35Мантера'!B11</f>
        <v>10200</v>
      </c>
      <c r="C11" s="160">
        <f>'Отдыхай и Катай FIT20+35Мантера'!C11</f>
        <v>14200</v>
      </c>
      <c r="D11" s="160">
        <f>'Отдыхай и Катай FIT20+35Мантера'!D11</f>
        <v>19200</v>
      </c>
      <c r="E11" s="160">
        <f>'Отдыхай и Катай FIT20+35Мантера'!E11</f>
        <v>30400</v>
      </c>
      <c r="F11" s="160">
        <f>'Отдыхай и Катай FIT20+35Мантера'!F11</f>
        <v>33400</v>
      </c>
      <c r="G11" s="160">
        <f>'Отдыхай и Катай FIT20+35Мантера'!G11</f>
        <v>39400</v>
      </c>
      <c r="H11" s="160">
        <f>'Отдыхай и Катай FIT20+35Мантера'!H11</f>
        <v>39400</v>
      </c>
      <c r="I11" s="160">
        <f>'Отдыхай и Катай FIT20+35Мантера'!I11</f>
        <v>39400</v>
      </c>
      <c r="J11" s="160">
        <f>'Отдыхай и Катай FIT20+35Мантера'!J11</f>
        <v>30400</v>
      </c>
      <c r="K11" s="160">
        <f>'Отдыхай и Катай FIT20+35Мантера'!K11</f>
        <v>19400</v>
      </c>
      <c r="L11" s="160">
        <f>'Отдыхай и Катай FIT20+35Мантера'!L11</f>
        <v>19400</v>
      </c>
      <c r="M11" s="160">
        <f>'Отдыхай и Катай FIT20+35Мантера'!M11</f>
        <v>19400</v>
      </c>
      <c r="N11" s="160">
        <f>'Отдыхай и Катай FIT20+35Мантера'!N11</f>
        <v>19400</v>
      </c>
      <c r="O11" s="160">
        <f>'Отдыхай и Катай FIT20+35Мантера'!O11</f>
        <v>21400</v>
      </c>
      <c r="P11" s="160">
        <f>'Отдыхай и Катай FIT20+35Мантера'!P11</f>
        <v>24400</v>
      </c>
      <c r="Q11" s="160">
        <f>'Отдыхай и Катай FIT20+35Мантера'!Q11</f>
        <v>21400</v>
      </c>
      <c r="R11" s="160">
        <f>'Отдыхай и Катай FIT20+35Мантера'!R11</f>
        <v>24400</v>
      </c>
      <c r="S11" s="160">
        <f>'Отдыхай и Катай FIT20+35Мантера'!S11</f>
        <v>24400</v>
      </c>
      <c r="T11" s="160">
        <f>'Отдыхай и Катай FIT20+35Мантера'!T11</f>
        <v>21400</v>
      </c>
      <c r="U11" s="160">
        <f>'Отдыхай и Катай FIT20+35Мантера'!U11</f>
        <v>21400</v>
      </c>
      <c r="V11" s="160">
        <f>'Отдыхай и Катай FIT20+35Мантера'!V11</f>
        <v>21400</v>
      </c>
      <c r="W11" s="160">
        <f>'Отдыхай и Катай FIT20+35Мантера'!W11</f>
        <v>24400</v>
      </c>
      <c r="X11" s="160">
        <f>'Отдыхай и Катай FIT20+35Мантера'!X11</f>
        <v>21400</v>
      </c>
      <c r="Y11" s="160">
        <f>'Отдыхай и Катай FIT20+35Мантера'!Y11</f>
        <v>33400</v>
      </c>
      <c r="Z11" s="160">
        <f>'Отдыхай и Катай FIT20+35Мантера'!Z11</f>
        <v>35000</v>
      </c>
      <c r="AA11" s="160">
        <f>'Отдыхай и Катай FIT20+35Мантера'!AA11</f>
        <v>35000</v>
      </c>
      <c r="AB11" s="160">
        <f>'Отдыхай и Катай FIT20+35Мантера'!AB11</f>
        <v>35000</v>
      </c>
      <c r="AC11" s="160">
        <f>'Отдыхай и Катай FIT20+35Мантера'!AC11</f>
        <v>21400</v>
      </c>
      <c r="AD11" s="160">
        <f>'Отдыхай и Катай FIT20+35Мантера'!AD11</f>
        <v>21400</v>
      </c>
      <c r="AE11" s="160">
        <f>'Отдыхай и Катай FIT20+35Мантера'!AE11</f>
        <v>19400</v>
      </c>
      <c r="AF11" s="160">
        <f>'Отдыхай и Катай FIT20+35Мантера'!AF11</f>
        <v>21400</v>
      </c>
      <c r="AG11" s="160">
        <f>'Отдыхай и Катай FIT20+35Мантера'!AG11</f>
        <v>19400</v>
      </c>
      <c r="AH11" s="160">
        <f>'Отдыхай и Катай FIT20+35Мантера'!AH11</f>
        <v>19400</v>
      </c>
      <c r="AI11" s="160">
        <f>'Отдыхай и Катай FIT20+35Мантера'!AI11</f>
        <v>19400</v>
      </c>
      <c r="AJ11" s="160">
        <f>'Отдыхай и Катай FIT20+35Мантера'!AJ11</f>
        <v>13400</v>
      </c>
      <c r="AK11" s="160">
        <f>'Отдыхай и Катай FIT20+35Мантера'!AK11</f>
        <v>11400</v>
      </c>
    </row>
    <row r="12" spans="1:37" s="11" customFormat="1" ht="12.75" hidden="1" customHeight="1" x14ac:dyDescent="0.2">
      <c r="A12" s="162" t="s">
        <v>151</v>
      </c>
      <c r="B12" s="160"/>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row>
    <row r="13" spans="1:37" s="11" customFormat="1" ht="12.75" hidden="1" customHeight="1" x14ac:dyDescent="0.2">
      <c r="A13" s="163">
        <v>1</v>
      </c>
      <c r="B13" s="160">
        <f>'Отдыхай и Катай FIT20+35Мантера'!B13</f>
        <v>9900</v>
      </c>
      <c r="C13" s="160">
        <f>'Отдыхай и Катай FIT20+35Мантера'!C13</f>
        <v>13900</v>
      </c>
      <c r="D13" s="160">
        <f>'Отдыхай и Катай FIT20+35Мантера'!D13</f>
        <v>18900</v>
      </c>
      <c r="E13" s="160">
        <f>'Отдыхай и Катай FIT20+35Мантера'!E13</f>
        <v>30900</v>
      </c>
      <c r="F13" s="160">
        <f>'Отдыхай и Катай FIT20+35Мантера'!F13</f>
        <v>33900</v>
      </c>
      <c r="G13" s="160">
        <f>'Отдыхай и Катай FIT20+35Мантера'!G13</f>
        <v>39900</v>
      </c>
      <c r="H13" s="160">
        <f>'Отдыхай и Катай FIT20+35Мантера'!H13</f>
        <v>39900</v>
      </c>
      <c r="I13" s="160">
        <f>'Отдыхай и Катай FIT20+35Мантера'!I13</f>
        <v>39900</v>
      </c>
      <c r="J13" s="160">
        <f>'Отдыхай и Катай FIT20+35Мантера'!J13</f>
        <v>30900</v>
      </c>
      <c r="K13" s="160">
        <f>'Отдыхай и Катай FIT20+35Мантера'!K13</f>
        <v>19900</v>
      </c>
      <c r="L13" s="160">
        <f>'Отдыхай и Катай FIT20+35Мантера'!L13</f>
        <v>18900</v>
      </c>
      <c r="M13" s="160">
        <f>'Отдыхай и Катай FIT20+35Мантера'!M13</f>
        <v>18900</v>
      </c>
      <c r="N13" s="160">
        <f>'Отдыхай и Катай FIT20+35Мантера'!N13</f>
        <v>18900</v>
      </c>
      <c r="O13" s="160">
        <f>'Отдыхай и Катай FIT20+35Мантера'!O13</f>
        <v>20900</v>
      </c>
      <c r="P13" s="160">
        <f>'Отдыхай и Катай FIT20+35Мантера'!P13</f>
        <v>23900</v>
      </c>
      <c r="Q13" s="160">
        <f>'Отдыхай и Катай FIT20+35Мантера'!Q13</f>
        <v>20900</v>
      </c>
      <c r="R13" s="160">
        <f>'Отдыхай и Катай FIT20+35Мантера'!R13</f>
        <v>23900</v>
      </c>
      <c r="S13" s="160">
        <f>'Отдыхай и Катай FIT20+35Мантера'!S13</f>
        <v>23900</v>
      </c>
      <c r="T13" s="160">
        <f>'Отдыхай и Катай FIT20+35Мантера'!T13</f>
        <v>20900</v>
      </c>
      <c r="U13" s="160">
        <f>'Отдыхай и Катай FIT20+35Мантера'!U13</f>
        <v>20900</v>
      </c>
      <c r="V13" s="160">
        <f>'Отдыхай и Катай FIT20+35Мантера'!V13</f>
        <v>20900</v>
      </c>
      <c r="W13" s="160">
        <f>'Отдыхай и Катай FIT20+35Мантера'!W13</f>
        <v>23900</v>
      </c>
      <c r="X13" s="160">
        <f>'Отдыхай и Катай FIT20+35Мантера'!X13</f>
        <v>20900</v>
      </c>
      <c r="Y13" s="160">
        <f>'Отдыхай и Катай FIT20+35Мантера'!Y13</f>
        <v>32900</v>
      </c>
      <c r="Z13" s="160">
        <f>'Отдыхай и Катай FIT20+35Мантера'!Z13</f>
        <v>34500</v>
      </c>
      <c r="AA13" s="160">
        <f>'Отдыхай и Катай FIT20+35Мантера'!AA13</f>
        <v>34500</v>
      </c>
      <c r="AB13" s="160">
        <f>'Отдыхай и Катай FIT20+35Мантера'!AB13</f>
        <v>34500</v>
      </c>
      <c r="AC13" s="160">
        <f>'Отдыхай и Катай FIT20+35Мантера'!AC13</f>
        <v>20900</v>
      </c>
      <c r="AD13" s="160">
        <f>'Отдыхай и Катай FIT20+35Мантера'!AD13</f>
        <v>20900</v>
      </c>
      <c r="AE13" s="160">
        <f>'Отдыхай и Катай FIT20+35Мантера'!AE13</f>
        <v>18900</v>
      </c>
      <c r="AF13" s="160">
        <f>'Отдыхай и Катай FIT20+35Мантера'!AF13</f>
        <v>20900</v>
      </c>
      <c r="AG13" s="160">
        <f>'Отдыхай и Катай FIT20+35Мантера'!AG13</f>
        <v>18900</v>
      </c>
      <c r="AH13" s="160">
        <f>'Отдыхай и Катай FIT20+35Мантера'!AH13</f>
        <v>18900</v>
      </c>
      <c r="AI13" s="160">
        <f>'Отдыхай и Катай FIT20+35Мантера'!AI13</f>
        <v>18900</v>
      </c>
      <c r="AJ13" s="160">
        <f>'Отдыхай и Катай FIT20+35Мантера'!AJ13</f>
        <v>12900</v>
      </c>
      <c r="AK13" s="160">
        <f>'Отдыхай и Катай FIT20+35Мантера'!AK13</f>
        <v>10900</v>
      </c>
    </row>
    <row r="14" spans="1:37" s="11" customFormat="1" ht="12.75" hidden="1" customHeight="1" thickBot="1" x14ac:dyDescent="0.25">
      <c r="A14" s="163">
        <v>2</v>
      </c>
      <c r="B14" s="160">
        <f>'Отдыхай и Катай FIT20+35Мантера'!B14</f>
        <v>11200</v>
      </c>
      <c r="C14" s="160">
        <f>'Отдыхай и Катай FIT20+35Мантера'!C14</f>
        <v>15200</v>
      </c>
      <c r="D14" s="160">
        <f>'Отдыхай и Катай FIT20+35Мантера'!D14</f>
        <v>20200</v>
      </c>
      <c r="E14" s="160">
        <f>'Отдыхай и Катай FIT20+35Мантера'!E14</f>
        <v>32400</v>
      </c>
      <c r="F14" s="160">
        <f>'Отдыхай и Катай FIT20+35Мантера'!F14</f>
        <v>35400</v>
      </c>
      <c r="G14" s="160">
        <f>'Отдыхай и Катай FIT20+35Мантера'!G14</f>
        <v>41400</v>
      </c>
      <c r="H14" s="160">
        <f>'Отдыхай и Катай FIT20+35Мантера'!H14</f>
        <v>41400</v>
      </c>
      <c r="I14" s="160">
        <f>'Отдыхай и Катай FIT20+35Мантера'!I14</f>
        <v>41400</v>
      </c>
      <c r="J14" s="160">
        <f>'Отдыхай и Катай FIT20+35Мантера'!J14</f>
        <v>32400</v>
      </c>
      <c r="K14" s="160">
        <f>'Отдыхай и Катай FIT20+35Мантера'!K14</f>
        <v>21400</v>
      </c>
      <c r="L14" s="160">
        <f>'Отдыхай и Катай FIT20+35Мантера'!L14</f>
        <v>20400</v>
      </c>
      <c r="M14" s="160">
        <f>'Отдыхай и Катай FIT20+35Мантера'!M14</f>
        <v>20400</v>
      </c>
      <c r="N14" s="160">
        <f>'Отдыхай и Катай FIT20+35Мантера'!N14</f>
        <v>20400</v>
      </c>
      <c r="O14" s="160">
        <f>'Отдыхай и Катай FIT20+35Мантера'!O14</f>
        <v>22400</v>
      </c>
      <c r="P14" s="160">
        <f>'Отдыхай и Катай FIT20+35Мантера'!P14</f>
        <v>25400</v>
      </c>
      <c r="Q14" s="160">
        <f>'Отдыхай и Катай FIT20+35Мантера'!Q14</f>
        <v>22400</v>
      </c>
      <c r="R14" s="160">
        <f>'Отдыхай и Катай FIT20+35Мантера'!R14</f>
        <v>25400</v>
      </c>
      <c r="S14" s="160">
        <f>'Отдыхай и Катай FIT20+35Мантера'!S14</f>
        <v>25400</v>
      </c>
      <c r="T14" s="160">
        <f>'Отдыхай и Катай FIT20+35Мантера'!T14</f>
        <v>22400</v>
      </c>
      <c r="U14" s="160">
        <f>'Отдыхай и Катай FIT20+35Мантера'!U14</f>
        <v>22400</v>
      </c>
      <c r="V14" s="160">
        <f>'Отдыхай и Катай FIT20+35Мантера'!V14</f>
        <v>22400</v>
      </c>
      <c r="W14" s="160">
        <f>'Отдыхай и Катай FIT20+35Мантера'!W14</f>
        <v>25400</v>
      </c>
      <c r="X14" s="160">
        <f>'Отдыхай и Катай FIT20+35Мантера'!X14</f>
        <v>22400</v>
      </c>
      <c r="Y14" s="160">
        <f>'Отдыхай и Катай FIT20+35Мантера'!Y14</f>
        <v>34400</v>
      </c>
      <c r="Z14" s="160">
        <f>'Отдыхай и Катай FIT20+35Мантера'!Z14</f>
        <v>36000</v>
      </c>
      <c r="AA14" s="160">
        <f>'Отдыхай и Катай FIT20+35Мантера'!AA14</f>
        <v>36000</v>
      </c>
      <c r="AB14" s="160">
        <f>'Отдыхай и Катай FIT20+35Мантера'!AB14</f>
        <v>36000</v>
      </c>
      <c r="AC14" s="160">
        <f>'Отдыхай и Катай FIT20+35Мантера'!AC14</f>
        <v>22400</v>
      </c>
      <c r="AD14" s="160">
        <f>'Отдыхай и Катай FIT20+35Мантера'!AD14</f>
        <v>22400</v>
      </c>
      <c r="AE14" s="160">
        <f>'Отдыхай и Катай FIT20+35Мантера'!AE14</f>
        <v>20400</v>
      </c>
      <c r="AF14" s="160">
        <f>'Отдыхай и Катай FIT20+35Мантера'!AF14</f>
        <v>22400</v>
      </c>
      <c r="AG14" s="160">
        <f>'Отдыхай и Катай FIT20+35Мантера'!AG14</f>
        <v>20400</v>
      </c>
      <c r="AH14" s="160">
        <f>'Отдыхай и Катай FIT20+35Мантера'!AH14</f>
        <v>20400</v>
      </c>
      <c r="AI14" s="160">
        <f>'Отдыхай и Катай FIT20+35Мантера'!AI14</f>
        <v>20400</v>
      </c>
      <c r="AJ14" s="160">
        <f>'Отдыхай и Катай FIT20+35Мантера'!AJ14</f>
        <v>14400</v>
      </c>
      <c r="AK14" s="160">
        <f>'Отдыхай и Катай FIT20+35Мантера'!AK14</f>
        <v>12400</v>
      </c>
    </row>
    <row r="15" spans="1:37" s="11" customFormat="1" ht="12.75" hidden="1" customHeight="1" x14ac:dyDescent="0.2">
      <c r="A15" s="167" t="s">
        <v>167</v>
      </c>
    </row>
    <row r="16" spans="1:37" s="11" customFormat="1" ht="12.75" hidden="1" customHeight="1" x14ac:dyDescent="0.2">
      <c r="A16" s="163" t="s">
        <v>168</v>
      </c>
    </row>
    <row r="17" spans="1:37" s="11" customFormat="1" ht="12.75" hidden="1" customHeight="1" thickBot="1" x14ac:dyDescent="0.25">
      <c r="A17" s="166" t="s">
        <v>169</v>
      </c>
    </row>
    <row r="18" spans="1:37" s="11" customFormat="1" ht="24" hidden="1" customHeight="1" x14ac:dyDescent="0.2">
      <c r="A18" s="135" t="s">
        <v>166</v>
      </c>
    </row>
    <row r="19" spans="1:37" s="11" customFormat="1" ht="12.75" hidden="1" customHeight="1" x14ac:dyDescent="0.2">
      <c r="A19" s="132" t="s">
        <v>171</v>
      </c>
    </row>
    <row r="20" spans="1:37" ht="21.75" hidden="1" customHeight="1" x14ac:dyDescent="0.2">
      <c r="A20" s="161" t="s">
        <v>52</v>
      </c>
      <c r="B20" s="148">
        <f t="shared" ref="B20" si="0">B4</f>
        <v>45639</v>
      </c>
      <c r="C20" s="148">
        <f t="shared" ref="C20:AK20" si="1">C4</f>
        <v>45646</v>
      </c>
      <c r="D20" s="217">
        <f t="shared" si="1"/>
        <v>45653</v>
      </c>
      <c r="E20" s="217">
        <f t="shared" si="1"/>
        <v>45655</v>
      </c>
      <c r="F20" s="217">
        <f t="shared" si="1"/>
        <v>45656</v>
      </c>
      <c r="G20" s="217">
        <f t="shared" si="1"/>
        <v>45658</v>
      </c>
      <c r="H20" s="217">
        <f t="shared" si="1"/>
        <v>45660</v>
      </c>
      <c r="I20" s="217">
        <f t="shared" si="1"/>
        <v>45663</v>
      </c>
      <c r="J20" s="217">
        <f t="shared" si="1"/>
        <v>45664</v>
      </c>
      <c r="K20" s="217">
        <f t="shared" si="1"/>
        <v>45665</v>
      </c>
      <c r="L20" s="217">
        <f t="shared" si="1"/>
        <v>45666</v>
      </c>
      <c r="M20" s="148">
        <f t="shared" si="1"/>
        <v>45670</v>
      </c>
      <c r="N20" s="148">
        <f t="shared" si="1"/>
        <v>45674</v>
      </c>
      <c r="O20" s="148">
        <f t="shared" si="1"/>
        <v>45676</v>
      </c>
      <c r="P20" s="148">
        <f t="shared" si="1"/>
        <v>45681</v>
      </c>
      <c r="Q20" s="148">
        <f t="shared" si="1"/>
        <v>45683</v>
      </c>
      <c r="R20" s="148">
        <f t="shared" si="1"/>
        <v>45688</v>
      </c>
      <c r="S20" s="148">
        <f t="shared" si="1"/>
        <v>45689</v>
      </c>
      <c r="T20" s="148">
        <f t="shared" si="1"/>
        <v>45690</v>
      </c>
      <c r="U20" s="148">
        <f t="shared" si="1"/>
        <v>45691</v>
      </c>
      <c r="V20" s="148">
        <f t="shared" si="1"/>
        <v>45692</v>
      </c>
      <c r="W20" s="148">
        <f t="shared" si="1"/>
        <v>45695</v>
      </c>
      <c r="X20" s="148">
        <f t="shared" si="1"/>
        <v>45697</v>
      </c>
      <c r="Y20" s="148">
        <f t="shared" si="1"/>
        <v>45702</v>
      </c>
      <c r="Z20" s="148">
        <f t="shared" si="1"/>
        <v>45708</v>
      </c>
      <c r="AA20" s="217">
        <f t="shared" si="1"/>
        <v>45709</v>
      </c>
      <c r="AB20" s="217">
        <f t="shared" si="1"/>
        <v>45712</v>
      </c>
      <c r="AC20" s="217">
        <f t="shared" si="1"/>
        <v>45714</v>
      </c>
      <c r="AD20" s="217">
        <f t="shared" si="1"/>
        <v>45717</v>
      </c>
      <c r="AE20" s="217">
        <f t="shared" si="1"/>
        <v>45718</v>
      </c>
      <c r="AF20" s="217">
        <f t="shared" si="1"/>
        <v>45723</v>
      </c>
      <c r="AG20" s="217">
        <f t="shared" si="1"/>
        <v>45725</v>
      </c>
      <c r="AH20" s="148">
        <f t="shared" si="1"/>
        <v>45727</v>
      </c>
      <c r="AI20" s="148">
        <f t="shared" si="1"/>
        <v>45730</v>
      </c>
      <c r="AJ20" s="148">
        <f t="shared" si="1"/>
        <v>45732</v>
      </c>
      <c r="AK20" s="148">
        <f t="shared" si="1"/>
        <v>45746</v>
      </c>
    </row>
    <row r="21" spans="1:37" ht="21.75" hidden="1" customHeight="1" x14ac:dyDescent="0.2">
      <c r="A21" s="161"/>
      <c r="B21" s="148">
        <f t="shared" ref="B21" si="2">B5</f>
        <v>45645</v>
      </c>
      <c r="C21" s="148">
        <f t="shared" ref="C21:AK21" si="3">C5</f>
        <v>45652</v>
      </c>
      <c r="D21" s="217">
        <f t="shared" si="3"/>
        <v>45654</v>
      </c>
      <c r="E21" s="217">
        <f t="shared" si="3"/>
        <v>45655</v>
      </c>
      <c r="F21" s="217">
        <f t="shared" si="3"/>
        <v>45657</v>
      </c>
      <c r="G21" s="217">
        <f t="shared" si="3"/>
        <v>45659</v>
      </c>
      <c r="H21" s="217">
        <f t="shared" si="3"/>
        <v>45662</v>
      </c>
      <c r="I21" s="217">
        <f t="shared" si="3"/>
        <v>45663</v>
      </c>
      <c r="J21" s="217">
        <f t="shared" si="3"/>
        <v>45664</v>
      </c>
      <c r="K21" s="217">
        <f t="shared" si="3"/>
        <v>45665</v>
      </c>
      <c r="L21" s="217">
        <f t="shared" si="3"/>
        <v>45669</v>
      </c>
      <c r="M21" s="148">
        <f t="shared" si="3"/>
        <v>45673</v>
      </c>
      <c r="N21" s="148">
        <f t="shared" si="3"/>
        <v>45675</v>
      </c>
      <c r="O21" s="148">
        <f t="shared" si="3"/>
        <v>45680</v>
      </c>
      <c r="P21" s="148">
        <f t="shared" si="3"/>
        <v>45682</v>
      </c>
      <c r="Q21" s="148">
        <f t="shared" si="3"/>
        <v>45687</v>
      </c>
      <c r="R21" s="148">
        <f t="shared" si="3"/>
        <v>45688</v>
      </c>
      <c r="S21" s="148">
        <f t="shared" si="3"/>
        <v>45689</v>
      </c>
      <c r="T21" s="148">
        <f t="shared" si="3"/>
        <v>45690</v>
      </c>
      <c r="U21" s="148">
        <f t="shared" si="3"/>
        <v>45691</v>
      </c>
      <c r="V21" s="148">
        <f t="shared" si="3"/>
        <v>45694</v>
      </c>
      <c r="W21" s="148">
        <f t="shared" si="3"/>
        <v>45696</v>
      </c>
      <c r="X21" s="148">
        <f t="shared" si="3"/>
        <v>45701</v>
      </c>
      <c r="Y21" s="148">
        <f t="shared" si="3"/>
        <v>45707</v>
      </c>
      <c r="Z21" s="148">
        <f t="shared" si="3"/>
        <v>45708</v>
      </c>
      <c r="AA21" s="217">
        <f t="shared" si="3"/>
        <v>45711</v>
      </c>
      <c r="AB21" s="217">
        <f t="shared" si="3"/>
        <v>45713</v>
      </c>
      <c r="AC21" s="217">
        <f t="shared" si="3"/>
        <v>45716</v>
      </c>
      <c r="AD21" s="217">
        <f t="shared" si="3"/>
        <v>45717</v>
      </c>
      <c r="AE21" s="217">
        <f t="shared" si="3"/>
        <v>45722</v>
      </c>
      <c r="AF21" s="217">
        <f t="shared" si="3"/>
        <v>45724</v>
      </c>
      <c r="AG21" s="217">
        <f t="shared" si="3"/>
        <v>45726</v>
      </c>
      <c r="AH21" s="148">
        <f t="shared" si="3"/>
        <v>45729</v>
      </c>
      <c r="AI21" s="148">
        <f t="shared" si="3"/>
        <v>45731</v>
      </c>
      <c r="AJ21" s="148">
        <f t="shared" si="3"/>
        <v>45745</v>
      </c>
      <c r="AK21" s="148">
        <f t="shared" si="3"/>
        <v>45747</v>
      </c>
    </row>
    <row r="22" spans="1:37" s="11" customFormat="1" ht="12.75" hidden="1" customHeight="1" x14ac:dyDescent="0.2">
      <c r="A22" s="33" t="s">
        <v>53</v>
      </c>
      <c r="B22" s="136"/>
      <c r="C22" s="136"/>
      <c r="D22" s="136"/>
      <c r="E22" s="136"/>
      <c r="F22" s="136"/>
      <c r="G22" s="136"/>
      <c r="H22" s="136"/>
      <c r="I22" s="136"/>
      <c r="J22" s="136"/>
      <c r="K22" s="136"/>
      <c r="L22" s="136"/>
      <c r="M22" s="136"/>
      <c r="N22" s="136"/>
      <c r="O22" s="136"/>
      <c r="P22" s="136"/>
      <c r="Q22" s="136"/>
      <c r="R22" s="136"/>
      <c r="S22" s="136"/>
      <c r="T22" s="136"/>
      <c r="U22" s="136"/>
      <c r="V22" s="136"/>
      <c r="W22" s="136"/>
      <c r="X22" s="136"/>
      <c r="Y22" s="136"/>
      <c r="Z22" s="136"/>
      <c r="AA22" s="136"/>
      <c r="AB22" s="136"/>
      <c r="AC22" s="136"/>
      <c r="AD22" s="136"/>
      <c r="AE22" s="136"/>
      <c r="AF22" s="136"/>
      <c r="AG22" s="136"/>
      <c r="AH22" s="136"/>
      <c r="AI22" s="136"/>
      <c r="AJ22" s="136"/>
      <c r="AK22" s="136"/>
    </row>
    <row r="23" spans="1:37" s="11" customFormat="1" ht="12.75" hidden="1" customHeight="1" x14ac:dyDescent="0.2">
      <c r="A23" s="42">
        <v>1</v>
      </c>
      <c r="B23" s="84">
        <f t="shared" ref="B23" si="4">B7*0.9</f>
        <v>6210</v>
      </c>
      <c r="C23" s="84">
        <f t="shared" ref="C23:AK23" si="5">C7*0.9</f>
        <v>9810</v>
      </c>
      <c r="D23" s="84">
        <f t="shared" si="5"/>
        <v>14310</v>
      </c>
      <c r="E23" s="84">
        <f t="shared" si="5"/>
        <v>24210</v>
      </c>
      <c r="F23" s="84">
        <f t="shared" si="5"/>
        <v>26910</v>
      </c>
      <c r="G23" s="84">
        <f t="shared" si="5"/>
        <v>32310</v>
      </c>
      <c r="H23" s="84">
        <f t="shared" si="5"/>
        <v>32310</v>
      </c>
      <c r="I23" s="84">
        <f t="shared" si="5"/>
        <v>32310</v>
      </c>
      <c r="J23" s="84">
        <f t="shared" si="5"/>
        <v>24210</v>
      </c>
      <c r="K23" s="84">
        <f t="shared" si="5"/>
        <v>14310</v>
      </c>
      <c r="L23" s="84">
        <f t="shared" si="5"/>
        <v>14310</v>
      </c>
      <c r="M23" s="84">
        <f t="shared" si="5"/>
        <v>14310</v>
      </c>
      <c r="N23" s="84">
        <f t="shared" si="5"/>
        <v>14310</v>
      </c>
      <c r="O23" s="84">
        <f t="shared" si="5"/>
        <v>16110</v>
      </c>
      <c r="P23" s="84">
        <f t="shared" si="5"/>
        <v>18810</v>
      </c>
      <c r="Q23" s="84">
        <f t="shared" si="5"/>
        <v>16110</v>
      </c>
      <c r="R23" s="84">
        <f t="shared" si="5"/>
        <v>18810</v>
      </c>
      <c r="S23" s="84">
        <f t="shared" si="5"/>
        <v>18810</v>
      </c>
      <c r="T23" s="84">
        <f t="shared" si="5"/>
        <v>16110</v>
      </c>
      <c r="U23" s="84">
        <f t="shared" si="5"/>
        <v>16110</v>
      </c>
      <c r="V23" s="84">
        <f t="shared" si="5"/>
        <v>16110</v>
      </c>
      <c r="W23" s="84">
        <f t="shared" si="5"/>
        <v>18810</v>
      </c>
      <c r="X23" s="84">
        <f t="shared" si="5"/>
        <v>16110</v>
      </c>
      <c r="Y23" s="84">
        <f t="shared" si="5"/>
        <v>26910</v>
      </c>
      <c r="Z23" s="84">
        <f t="shared" si="5"/>
        <v>28350</v>
      </c>
      <c r="AA23" s="84">
        <f t="shared" si="5"/>
        <v>28350</v>
      </c>
      <c r="AB23" s="84">
        <f t="shared" si="5"/>
        <v>28350</v>
      </c>
      <c r="AC23" s="84">
        <f t="shared" si="5"/>
        <v>16110</v>
      </c>
      <c r="AD23" s="84">
        <f t="shared" si="5"/>
        <v>16110</v>
      </c>
      <c r="AE23" s="84">
        <f t="shared" si="5"/>
        <v>14310</v>
      </c>
      <c r="AF23" s="84">
        <f t="shared" si="5"/>
        <v>16110</v>
      </c>
      <c r="AG23" s="84">
        <f t="shared" si="5"/>
        <v>14310</v>
      </c>
      <c r="AH23" s="84">
        <f t="shared" si="5"/>
        <v>14310</v>
      </c>
      <c r="AI23" s="84">
        <f t="shared" si="5"/>
        <v>14310</v>
      </c>
      <c r="AJ23" s="84">
        <f t="shared" si="5"/>
        <v>8910</v>
      </c>
      <c r="AK23" s="84">
        <f t="shared" si="5"/>
        <v>7110</v>
      </c>
    </row>
    <row r="24" spans="1:37" s="11" customFormat="1" ht="12.75" hidden="1" customHeight="1" x14ac:dyDescent="0.2">
      <c r="A24" s="42">
        <v>2</v>
      </c>
      <c r="B24" s="84">
        <f t="shared" ref="B24" si="6">B8*0.9</f>
        <v>7380</v>
      </c>
      <c r="C24" s="84">
        <f t="shared" ref="C24:AK24" si="7">C8*0.9</f>
        <v>10980</v>
      </c>
      <c r="D24" s="84">
        <f t="shared" si="7"/>
        <v>15480</v>
      </c>
      <c r="E24" s="84">
        <f t="shared" si="7"/>
        <v>25560</v>
      </c>
      <c r="F24" s="84">
        <f t="shared" si="7"/>
        <v>28260</v>
      </c>
      <c r="G24" s="84">
        <f t="shared" si="7"/>
        <v>33660</v>
      </c>
      <c r="H24" s="84">
        <f t="shared" si="7"/>
        <v>33660</v>
      </c>
      <c r="I24" s="84">
        <f t="shared" si="7"/>
        <v>33660</v>
      </c>
      <c r="J24" s="84">
        <f t="shared" si="7"/>
        <v>25560</v>
      </c>
      <c r="K24" s="84">
        <f t="shared" si="7"/>
        <v>15660</v>
      </c>
      <c r="L24" s="84">
        <f t="shared" si="7"/>
        <v>15660</v>
      </c>
      <c r="M24" s="84">
        <f t="shared" si="7"/>
        <v>15660</v>
      </c>
      <c r="N24" s="84">
        <f t="shared" si="7"/>
        <v>15660</v>
      </c>
      <c r="O24" s="84">
        <f t="shared" si="7"/>
        <v>17460</v>
      </c>
      <c r="P24" s="84">
        <f t="shared" si="7"/>
        <v>20160</v>
      </c>
      <c r="Q24" s="84">
        <f t="shared" si="7"/>
        <v>17460</v>
      </c>
      <c r="R24" s="84">
        <f t="shared" si="7"/>
        <v>20160</v>
      </c>
      <c r="S24" s="84">
        <f t="shared" si="7"/>
        <v>20160</v>
      </c>
      <c r="T24" s="84">
        <f t="shared" si="7"/>
        <v>17460</v>
      </c>
      <c r="U24" s="84">
        <f t="shared" si="7"/>
        <v>17460</v>
      </c>
      <c r="V24" s="84">
        <f t="shared" si="7"/>
        <v>17460</v>
      </c>
      <c r="W24" s="84">
        <f t="shared" si="7"/>
        <v>20160</v>
      </c>
      <c r="X24" s="84">
        <f t="shared" si="7"/>
        <v>17460</v>
      </c>
      <c r="Y24" s="84">
        <f t="shared" si="7"/>
        <v>28260</v>
      </c>
      <c r="Z24" s="84">
        <f t="shared" si="7"/>
        <v>29700</v>
      </c>
      <c r="AA24" s="84">
        <f t="shared" si="7"/>
        <v>29700</v>
      </c>
      <c r="AB24" s="84">
        <f t="shared" si="7"/>
        <v>29700</v>
      </c>
      <c r="AC24" s="84">
        <f t="shared" si="7"/>
        <v>17460</v>
      </c>
      <c r="AD24" s="84">
        <f t="shared" si="7"/>
        <v>17460</v>
      </c>
      <c r="AE24" s="84">
        <f t="shared" si="7"/>
        <v>15660</v>
      </c>
      <c r="AF24" s="84">
        <f t="shared" si="7"/>
        <v>17460</v>
      </c>
      <c r="AG24" s="84">
        <f t="shared" si="7"/>
        <v>15660</v>
      </c>
      <c r="AH24" s="84">
        <f t="shared" si="7"/>
        <v>15660</v>
      </c>
      <c r="AI24" s="84">
        <f t="shared" si="7"/>
        <v>15660</v>
      </c>
      <c r="AJ24" s="84">
        <f t="shared" si="7"/>
        <v>10260</v>
      </c>
      <c r="AK24" s="84">
        <f t="shared" si="7"/>
        <v>8460</v>
      </c>
    </row>
    <row r="25" spans="1:37" s="11" customFormat="1" ht="12.75" hidden="1" customHeight="1" x14ac:dyDescent="0.2">
      <c r="A25" s="33" t="s">
        <v>54</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row>
    <row r="26" spans="1:37" s="11" customFormat="1" ht="12.75" hidden="1" customHeight="1" x14ac:dyDescent="0.2">
      <c r="A26" s="42">
        <v>1</v>
      </c>
      <c r="B26" s="84">
        <f t="shared" ref="B26" si="8">B10*0.9</f>
        <v>8010</v>
      </c>
      <c r="C26" s="84">
        <f t="shared" ref="C26:AK26" si="9">C10*0.9</f>
        <v>11610</v>
      </c>
      <c r="D26" s="84">
        <f t="shared" si="9"/>
        <v>16110</v>
      </c>
      <c r="E26" s="84">
        <f t="shared" si="9"/>
        <v>26010</v>
      </c>
      <c r="F26" s="84">
        <f t="shared" si="9"/>
        <v>28710</v>
      </c>
      <c r="G26" s="84">
        <f t="shared" si="9"/>
        <v>34110</v>
      </c>
      <c r="H26" s="84">
        <f t="shared" si="9"/>
        <v>34110</v>
      </c>
      <c r="I26" s="84">
        <f t="shared" si="9"/>
        <v>34110</v>
      </c>
      <c r="J26" s="84">
        <f t="shared" si="9"/>
        <v>26010</v>
      </c>
      <c r="K26" s="84">
        <f t="shared" si="9"/>
        <v>16110</v>
      </c>
      <c r="L26" s="84">
        <f t="shared" si="9"/>
        <v>16110</v>
      </c>
      <c r="M26" s="84">
        <f t="shared" si="9"/>
        <v>16110</v>
      </c>
      <c r="N26" s="84">
        <f t="shared" si="9"/>
        <v>16110</v>
      </c>
      <c r="O26" s="84">
        <f t="shared" si="9"/>
        <v>17910</v>
      </c>
      <c r="P26" s="84">
        <f t="shared" si="9"/>
        <v>20610</v>
      </c>
      <c r="Q26" s="84">
        <f t="shared" si="9"/>
        <v>17910</v>
      </c>
      <c r="R26" s="84">
        <f t="shared" si="9"/>
        <v>20610</v>
      </c>
      <c r="S26" s="84">
        <f t="shared" si="9"/>
        <v>20610</v>
      </c>
      <c r="T26" s="84">
        <f t="shared" si="9"/>
        <v>17910</v>
      </c>
      <c r="U26" s="84">
        <f t="shared" si="9"/>
        <v>17910</v>
      </c>
      <c r="V26" s="84">
        <f t="shared" si="9"/>
        <v>17910</v>
      </c>
      <c r="W26" s="84">
        <f t="shared" si="9"/>
        <v>20610</v>
      </c>
      <c r="X26" s="84">
        <f t="shared" si="9"/>
        <v>17910</v>
      </c>
      <c r="Y26" s="84">
        <f t="shared" si="9"/>
        <v>28710</v>
      </c>
      <c r="Z26" s="84">
        <f t="shared" si="9"/>
        <v>30150</v>
      </c>
      <c r="AA26" s="84">
        <f t="shared" si="9"/>
        <v>30150</v>
      </c>
      <c r="AB26" s="84">
        <f t="shared" si="9"/>
        <v>30150</v>
      </c>
      <c r="AC26" s="84">
        <f t="shared" si="9"/>
        <v>17910</v>
      </c>
      <c r="AD26" s="84">
        <f t="shared" si="9"/>
        <v>17910</v>
      </c>
      <c r="AE26" s="84">
        <f t="shared" si="9"/>
        <v>16110</v>
      </c>
      <c r="AF26" s="84">
        <f t="shared" si="9"/>
        <v>17910</v>
      </c>
      <c r="AG26" s="84">
        <f t="shared" si="9"/>
        <v>16110</v>
      </c>
      <c r="AH26" s="84">
        <f t="shared" si="9"/>
        <v>16110</v>
      </c>
      <c r="AI26" s="84">
        <f t="shared" si="9"/>
        <v>16110</v>
      </c>
      <c r="AJ26" s="84">
        <f t="shared" si="9"/>
        <v>10710</v>
      </c>
      <c r="AK26" s="84">
        <f t="shared" si="9"/>
        <v>8910</v>
      </c>
    </row>
    <row r="27" spans="1:37" s="11" customFormat="1" ht="12.75" hidden="1" customHeight="1" x14ac:dyDescent="0.2">
      <c r="A27" s="42">
        <v>2</v>
      </c>
      <c r="B27" s="84">
        <f t="shared" ref="B27" si="10">B11*0.9</f>
        <v>9180</v>
      </c>
      <c r="C27" s="84">
        <f t="shared" ref="C27:AK27" si="11">C11*0.9</f>
        <v>12780</v>
      </c>
      <c r="D27" s="84">
        <f t="shared" si="11"/>
        <v>17280</v>
      </c>
      <c r="E27" s="84">
        <f t="shared" si="11"/>
        <v>27360</v>
      </c>
      <c r="F27" s="84">
        <f t="shared" si="11"/>
        <v>30060</v>
      </c>
      <c r="G27" s="84">
        <f t="shared" si="11"/>
        <v>35460</v>
      </c>
      <c r="H27" s="84">
        <f t="shared" si="11"/>
        <v>35460</v>
      </c>
      <c r="I27" s="84">
        <f t="shared" si="11"/>
        <v>35460</v>
      </c>
      <c r="J27" s="84">
        <f t="shared" si="11"/>
        <v>27360</v>
      </c>
      <c r="K27" s="84">
        <f t="shared" si="11"/>
        <v>17460</v>
      </c>
      <c r="L27" s="84">
        <f t="shared" si="11"/>
        <v>17460</v>
      </c>
      <c r="M27" s="84">
        <f t="shared" si="11"/>
        <v>17460</v>
      </c>
      <c r="N27" s="84">
        <f t="shared" si="11"/>
        <v>17460</v>
      </c>
      <c r="O27" s="84">
        <f t="shared" si="11"/>
        <v>19260</v>
      </c>
      <c r="P27" s="84">
        <f t="shared" si="11"/>
        <v>21960</v>
      </c>
      <c r="Q27" s="84">
        <f t="shared" si="11"/>
        <v>19260</v>
      </c>
      <c r="R27" s="84">
        <f t="shared" si="11"/>
        <v>21960</v>
      </c>
      <c r="S27" s="84">
        <f t="shared" si="11"/>
        <v>21960</v>
      </c>
      <c r="T27" s="84">
        <f t="shared" si="11"/>
        <v>19260</v>
      </c>
      <c r="U27" s="84">
        <f t="shared" si="11"/>
        <v>19260</v>
      </c>
      <c r="V27" s="84">
        <f t="shared" si="11"/>
        <v>19260</v>
      </c>
      <c r="W27" s="84">
        <f t="shared" si="11"/>
        <v>21960</v>
      </c>
      <c r="X27" s="84">
        <f t="shared" si="11"/>
        <v>19260</v>
      </c>
      <c r="Y27" s="84">
        <f t="shared" si="11"/>
        <v>30060</v>
      </c>
      <c r="Z27" s="84">
        <f t="shared" si="11"/>
        <v>31500</v>
      </c>
      <c r="AA27" s="84">
        <f t="shared" si="11"/>
        <v>31500</v>
      </c>
      <c r="AB27" s="84">
        <f t="shared" si="11"/>
        <v>31500</v>
      </c>
      <c r="AC27" s="84">
        <f t="shared" si="11"/>
        <v>19260</v>
      </c>
      <c r="AD27" s="84">
        <f t="shared" si="11"/>
        <v>19260</v>
      </c>
      <c r="AE27" s="84">
        <f t="shared" si="11"/>
        <v>17460</v>
      </c>
      <c r="AF27" s="84">
        <f t="shared" si="11"/>
        <v>19260</v>
      </c>
      <c r="AG27" s="84">
        <f t="shared" si="11"/>
        <v>17460</v>
      </c>
      <c r="AH27" s="84">
        <f t="shared" si="11"/>
        <v>17460</v>
      </c>
      <c r="AI27" s="84">
        <f t="shared" si="11"/>
        <v>17460</v>
      </c>
      <c r="AJ27" s="84">
        <f t="shared" si="11"/>
        <v>12060</v>
      </c>
      <c r="AK27" s="84">
        <f t="shared" si="11"/>
        <v>10260</v>
      </c>
    </row>
    <row r="28" spans="1:37" s="11" customFormat="1" ht="12.75" hidden="1" customHeight="1" x14ac:dyDescent="0.2">
      <c r="A28" s="33" t="s">
        <v>151</v>
      </c>
      <c r="B28" s="84"/>
      <c r="C28" s="84"/>
      <c r="D28" s="84"/>
      <c r="E28" s="84"/>
      <c r="F28" s="84"/>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row>
    <row r="29" spans="1:37" s="11" customFormat="1" ht="12.75" hidden="1" customHeight="1" x14ac:dyDescent="0.2">
      <c r="A29" s="42">
        <v>1</v>
      </c>
      <c r="B29" s="84">
        <f t="shared" ref="B29" si="12">B13*0.9</f>
        <v>8910</v>
      </c>
      <c r="C29" s="84">
        <f t="shared" ref="C29:AK29" si="13">C13*0.9</f>
        <v>12510</v>
      </c>
      <c r="D29" s="84">
        <f t="shared" si="13"/>
        <v>17010</v>
      </c>
      <c r="E29" s="84">
        <f t="shared" si="13"/>
        <v>27810</v>
      </c>
      <c r="F29" s="84">
        <f t="shared" si="13"/>
        <v>30510</v>
      </c>
      <c r="G29" s="84">
        <f t="shared" si="13"/>
        <v>35910</v>
      </c>
      <c r="H29" s="84">
        <f t="shared" si="13"/>
        <v>35910</v>
      </c>
      <c r="I29" s="84">
        <f t="shared" si="13"/>
        <v>35910</v>
      </c>
      <c r="J29" s="84">
        <f t="shared" si="13"/>
        <v>27810</v>
      </c>
      <c r="K29" s="84">
        <f t="shared" si="13"/>
        <v>17910</v>
      </c>
      <c r="L29" s="84">
        <f t="shared" si="13"/>
        <v>17010</v>
      </c>
      <c r="M29" s="84">
        <f t="shared" si="13"/>
        <v>17010</v>
      </c>
      <c r="N29" s="84">
        <f t="shared" si="13"/>
        <v>17010</v>
      </c>
      <c r="O29" s="84">
        <f t="shared" si="13"/>
        <v>18810</v>
      </c>
      <c r="P29" s="84">
        <f t="shared" si="13"/>
        <v>21510</v>
      </c>
      <c r="Q29" s="84">
        <f t="shared" si="13"/>
        <v>18810</v>
      </c>
      <c r="R29" s="84">
        <f t="shared" si="13"/>
        <v>21510</v>
      </c>
      <c r="S29" s="84">
        <f t="shared" si="13"/>
        <v>21510</v>
      </c>
      <c r="T29" s="84">
        <f t="shared" si="13"/>
        <v>18810</v>
      </c>
      <c r="U29" s="84">
        <f t="shared" si="13"/>
        <v>18810</v>
      </c>
      <c r="V29" s="84">
        <f t="shared" si="13"/>
        <v>18810</v>
      </c>
      <c r="W29" s="84">
        <f t="shared" si="13"/>
        <v>21510</v>
      </c>
      <c r="X29" s="84">
        <f t="shared" si="13"/>
        <v>18810</v>
      </c>
      <c r="Y29" s="84">
        <f t="shared" si="13"/>
        <v>29610</v>
      </c>
      <c r="Z29" s="84">
        <f t="shared" si="13"/>
        <v>31050</v>
      </c>
      <c r="AA29" s="84">
        <f t="shared" si="13"/>
        <v>31050</v>
      </c>
      <c r="AB29" s="84">
        <f t="shared" si="13"/>
        <v>31050</v>
      </c>
      <c r="AC29" s="84">
        <f t="shared" si="13"/>
        <v>18810</v>
      </c>
      <c r="AD29" s="84">
        <f t="shared" si="13"/>
        <v>18810</v>
      </c>
      <c r="AE29" s="84">
        <f t="shared" si="13"/>
        <v>17010</v>
      </c>
      <c r="AF29" s="84">
        <f t="shared" si="13"/>
        <v>18810</v>
      </c>
      <c r="AG29" s="84">
        <f t="shared" si="13"/>
        <v>17010</v>
      </c>
      <c r="AH29" s="84">
        <f t="shared" si="13"/>
        <v>17010</v>
      </c>
      <c r="AI29" s="84">
        <f t="shared" si="13"/>
        <v>17010</v>
      </c>
      <c r="AJ29" s="84">
        <f t="shared" si="13"/>
        <v>11610</v>
      </c>
      <c r="AK29" s="84">
        <f t="shared" si="13"/>
        <v>9810</v>
      </c>
    </row>
    <row r="30" spans="1:37" s="11" customFormat="1" ht="12.75" hidden="1" customHeight="1" thickBot="1" x14ac:dyDescent="0.25">
      <c r="A30" s="169">
        <v>2</v>
      </c>
      <c r="B30" s="84">
        <f t="shared" ref="B30" si="14">B14*0.9</f>
        <v>10080</v>
      </c>
      <c r="C30" s="84">
        <f t="shared" ref="C30:AK30" si="15">C14*0.9</f>
        <v>13680</v>
      </c>
      <c r="D30" s="84">
        <f t="shared" si="15"/>
        <v>18180</v>
      </c>
      <c r="E30" s="84">
        <f t="shared" si="15"/>
        <v>29160</v>
      </c>
      <c r="F30" s="84">
        <f t="shared" si="15"/>
        <v>31860</v>
      </c>
      <c r="G30" s="84">
        <f t="shared" si="15"/>
        <v>37260</v>
      </c>
      <c r="H30" s="84">
        <f t="shared" si="15"/>
        <v>37260</v>
      </c>
      <c r="I30" s="84">
        <f t="shared" si="15"/>
        <v>37260</v>
      </c>
      <c r="J30" s="84">
        <f t="shared" si="15"/>
        <v>29160</v>
      </c>
      <c r="K30" s="84">
        <f t="shared" si="15"/>
        <v>19260</v>
      </c>
      <c r="L30" s="84">
        <f t="shared" si="15"/>
        <v>18360</v>
      </c>
      <c r="M30" s="84">
        <f t="shared" si="15"/>
        <v>18360</v>
      </c>
      <c r="N30" s="84">
        <f t="shared" si="15"/>
        <v>18360</v>
      </c>
      <c r="O30" s="84">
        <f t="shared" si="15"/>
        <v>20160</v>
      </c>
      <c r="P30" s="84">
        <f t="shared" si="15"/>
        <v>22860</v>
      </c>
      <c r="Q30" s="84">
        <f t="shared" si="15"/>
        <v>20160</v>
      </c>
      <c r="R30" s="84">
        <f t="shared" si="15"/>
        <v>22860</v>
      </c>
      <c r="S30" s="84">
        <f t="shared" si="15"/>
        <v>22860</v>
      </c>
      <c r="T30" s="84">
        <f t="shared" si="15"/>
        <v>20160</v>
      </c>
      <c r="U30" s="84">
        <f t="shared" si="15"/>
        <v>20160</v>
      </c>
      <c r="V30" s="84">
        <f t="shared" si="15"/>
        <v>20160</v>
      </c>
      <c r="W30" s="84">
        <f t="shared" si="15"/>
        <v>22860</v>
      </c>
      <c r="X30" s="84">
        <f t="shared" si="15"/>
        <v>20160</v>
      </c>
      <c r="Y30" s="84">
        <f t="shared" si="15"/>
        <v>30960</v>
      </c>
      <c r="Z30" s="84">
        <f t="shared" si="15"/>
        <v>32400</v>
      </c>
      <c r="AA30" s="84">
        <f t="shared" si="15"/>
        <v>32400</v>
      </c>
      <c r="AB30" s="84">
        <f t="shared" si="15"/>
        <v>32400</v>
      </c>
      <c r="AC30" s="84">
        <f t="shared" si="15"/>
        <v>20160</v>
      </c>
      <c r="AD30" s="84">
        <f t="shared" si="15"/>
        <v>20160</v>
      </c>
      <c r="AE30" s="84">
        <f t="shared" si="15"/>
        <v>18360</v>
      </c>
      <c r="AF30" s="84">
        <f t="shared" si="15"/>
        <v>20160</v>
      </c>
      <c r="AG30" s="84">
        <f t="shared" si="15"/>
        <v>18360</v>
      </c>
      <c r="AH30" s="84">
        <f t="shared" si="15"/>
        <v>18360</v>
      </c>
      <c r="AI30" s="84">
        <f t="shared" si="15"/>
        <v>18360</v>
      </c>
      <c r="AJ30" s="84">
        <f t="shared" si="15"/>
        <v>12960</v>
      </c>
      <c r="AK30" s="84">
        <f t="shared" si="15"/>
        <v>11160</v>
      </c>
    </row>
    <row r="31" spans="1:37" s="11" customFormat="1" ht="12.75" hidden="1" customHeight="1" thickBot="1" x14ac:dyDescent="0.25">
      <c r="A31" s="170" t="s">
        <v>172</v>
      </c>
    </row>
    <row r="32" spans="1:37" s="11" customFormat="1" ht="12.75" hidden="1" customHeight="1" x14ac:dyDescent="0.2">
      <c r="A32" s="167" t="s">
        <v>167</v>
      </c>
    </row>
    <row r="33" spans="1:37" s="11" customFormat="1" ht="12.75" hidden="1" customHeight="1" x14ac:dyDescent="0.2">
      <c r="A33" s="163" t="s">
        <v>168</v>
      </c>
    </row>
    <row r="34" spans="1:37" s="11" customFormat="1" ht="12.75" hidden="1" customHeight="1" x14ac:dyDescent="0.2">
      <c r="A34" s="123"/>
    </row>
    <row r="35" spans="1:37" s="11" customFormat="1" ht="24" customHeight="1" x14ac:dyDescent="0.2">
      <c r="A35" s="135" t="s">
        <v>166</v>
      </c>
    </row>
    <row r="36" spans="1:37" s="11" customFormat="1" ht="12.75" customHeight="1" x14ac:dyDescent="0.2">
      <c r="A36" s="132" t="s">
        <v>171</v>
      </c>
    </row>
    <row r="37" spans="1:37" ht="21.75" customHeight="1" x14ac:dyDescent="0.2">
      <c r="A37" s="161" t="s">
        <v>52</v>
      </c>
      <c r="B37" s="148">
        <f t="shared" ref="B37" si="16">B20</f>
        <v>45639</v>
      </c>
      <c r="C37" s="148">
        <f t="shared" ref="C37:AJ37" si="17">C20</f>
        <v>45646</v>
      </c>
      <c r="D37" s="217">
        <f t="shared" si="17"/>
        <v>45653</v>
      </c>
      <c r="E37" s="217">
        <f t="shared" si="17"/>
        <v>45655</v>
      </c>
      <c r="F37" s="217">
        <f t="shared" si="17"/>
        <v>45656</v>
      </c>
      <c r="G37" s="217">
        <f t="shared" si="17"/>
        <v>45658</v>
      </c>
      <c r="H37" s="217">
        <f t="shared" si="17"/>
        <v>45660</v>
      </c>
      <c r="I37" s="217">
        <f t="shared" si="17"/>
        <v>45663</v>
      </c>
      <c r="J37" s="217">
        <f t="shared" si="17"/>
        <v>45664</v>
      </c>
      <c r="K37" s="217">
        <f t="shared" si="17"/>
        <v>45665</v>
      </c>
      <c r="L37" s="217">
        <f t="shared" si="17"/>
        <v>45666</v>
      </c>
      <c r="M37" s="148">
        <f t="shared" si="17"/>
        <v>45670</v>
      </c>
      <c r="N37" s="148">
        <f t="shared" si="17"/>
        <v>45674</v>
      </c>
      <c r="O37" s="148">
        <f t="shared" si="17"/>
        <v>45676</v>
      </c>
      <c r="P37" s="148">
        <f t="shared" si="17"/>
        <v>45681</v>
      </c>
      <c r="Q37" s="148">
        <f t="shared" si="17"/>
        <v>45683</v>
      </c>
      <c r="R37" s="148">
        <f t="shared" si="17"/>
        <v>45688</v>
      </c>
      <c r="S37" s="148">
        <f t="shared" si="17"/>
        <v>45689</v>
      </c>
      <c r="T37" s="148">
        <f t="shared" si="17"/>
        <v>45690</v>
      </c>
      <c r="U37" s="148">
        <f t="shared" si="17"/>
        <v>45691</v>
      </c>
      <c r="V37" s="148">
        <f t="shared" si="17"/>
        <v>45692</v>
      </c>
      <c r="W37" s="148">
        <f t="shared" si="17"/>
        <v>45695</v>
      </c>
      <c r="X37" s="148">
        <f t="shared" si="17"/>
        <v>45697</v>
      </c>
      <c r="Y37" s="148">
        <f t="shared" si="17"/>
        <v>45702</v>
      </c>
      <c r="Z37" s="148">
        <f t="shared" si="17"/>
        <v>45708</v>
      </c>
      <c r="AA37" s="217">
        <f t="shared" si="17"/>
        <v>45709</v>
      </c>
      <c r="AB37" s="217">
        <f t="shared" si="17"/>
        <v>45712</v>
      </c>
      <c r="AC37" s="217">
        <f t="shared" si="17"/>
        <v>45714</v>
      </c>
      <c r="AD37" s="217">
        <f t="shared" si="17"/>
        <v>45717</v>
      </c>
      <c r="AE37" s="217">
        <f t="shared" si="17"/>
        <v>45718</v>
      </c>
      <c r="AF37" s="217">
        <f t="shared" si="17"/>
        <v>45723</v>
      </c>
      <c r="AG37" s="217">
        <f t="shared" si="17"/>
        <v>45725</v>
      </c>
      <c r="AH37" s="148">
        <f t="shared" si="17"/>
        <v>45727</v>
      </c>
      <c r="AI37" s="148">
        <f t="shared" si="17"/>
        <v>45730</v>
      </c>
      <c r="AJ37" s="148">
        <f t="shared" si="17"/>
        <v>45732</v>
      </c>
      <c r="AK37" s="148">
        <f t="shared" ref="AK37" si="18">AK20</f>
        <v>45746</v>
      </c>
    </row>
    <row r="38" spans="1:37" ht="21.75" customHeight="1" x14ac:dyDescent="0.2">
      <c r="A38" s="161"/>
      <c r="B38" s="148">
        <f t="shared" ref="B38" si="19">B21</f>
        <v>45645</v>
      </c>
      <c r="C38" s="148">
        <f t="shared" ref="C38:AJ38" si="20">C21</f>
        <v>45652</v>
      </c>
      <c r="D38" s="217">
        <f t="shared" si="20"/>
        <v>45654</v>
      </c>
      <c r="E38" s="217">
        <f t="shared" si="20"/>
        <v>45655</v>
      </c>
      <c r="F38" s="217">
        <f t="shared" si="20"/>
        <v>45657</v>
      </c>
      <c r="G38" s="217">
        <f t="shared" si="20"/>
        <v>45659</v>
      </c>
      <c r="H38" s="217">
        <f t="shared" si="20"/>
        <v>45662</v>
      </c>
      <c r="I38" s="217">
        <f t="shared" si="20"/>
        <v>45663</v>
      </c>
      <c r="J38" s="217">
        <f t="shared" si="20"/>
        <v>45664</v>
      </c>
      <c r="K38" s="217">
        <f t="shared" si="20"/>
        <v>45665</v>
      </c>
      <c r="L38" s="217">
        <f t="shared" si="20"/>
        <v>45669</v>
      </c>
      <c r="M38" s="148">
        <f t="shared" si="20"/>
        <v>45673</v>
      </c>
      <c r="N38" s="148">
        <f t="shared" si="20"/>
        <v>45675</v>
      </c>
      <c r="O38" s="148">
        <f t="shared" si="20"/>
        <v>45680</v>
      </c>
      <c r="P38" s="148">
        <f t="shared" si="20"/>
        <v>45682</v>
      </c>
      <c r="Q38" s="148">
        <f t="shared" si="20"/>
        <v>45687</v>
      </c>
      <c r="R38" s="148">
        <f t="shared" si="20"/>
        <v>45688</v>
      </c>
      <c r="S38" s="148">
        <f t="shared" si="20"/>
        <v>45689</v>
      </c>
      <c r="T38" s="148">
        <f t="shared" si="20"/>
        <v>45690</v>
      </c>
      <c r="U38" s="148">
        <f t="shared" si="20"/>
        <v>45691</v>
      </c>
      <c r="V38" s="148">
        <f t="shared" si="20"/>
        <v>45694</v>
      </c>
      <c r="W38" s="148">
        <f t="shared" si="20"/>
        <v>45696</v>
      </c>
      <c r="X38" s="148">
        <f t="shared" si="20"/>
        <v>45701</v>
      </c>
      <c r="Y38" s="148">
        <f t="shared" si="20"/>
        <v>45707</v>
      </c>
      <c r="Z38" s="148">
        <f t="shared" si="20"/>
        <v>45708</v>
      </c>
      <c r="AA38" s="217">
        <f t="shared" si="20"/>
        <v>45711</v>
      </c>
      <c r="AB38" s="217">
        <f t="shared" si="20"/>
        <v>45713</v>
      </c>
      <c r="AC38" s="217">
        <f t="shared" si="20"/>
        <v>45716</v>
      </c>
      <c r="AD38" s="217">
        <f t="shared" si="20"/>
        <v>45717</v>
      </c>
      <c r="AE38" s="217">
        <f t="shared" si="20"/>
        <v>45722</v>
      </c>
      <c r="AF38" s="217">
        <f t="shared" si="20"/>
        <v>45724</v>
      </c>
      <c r="AG38" s="217">
        <f t="shared" si="20"/>
        <v>45726</v>
      </c>
      <c r="AH38" s="148">
        <f t="shared" si="20"/>
        <v>45729</v>
      </c>
      <c r="AI38" s="148">
        <f t="shared" si="20"/>
        <v>45731</v>
      </c>
      <c r="AJ38" s="148">
        <f t="shared" si="20"/>
        <v>45745</v>
      </c>
      <c r="AK38" s="148">
        <f t="shared" ref="AK38" si="21">AK21</f>
        <v>45747</v>
      </c>
    </row>
    <row r="39" spans="1:37" s="11" customFormat="1" ht="12.75" customHeight="1" x14ac:dyDescent="0.2">
      <c r="A39" s="33" t="s">
        <v>53</v>
      </c>
      <c r="B39" s="136"/>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c r="AH39" s="136"/>
      <c r="AI39" s="136"/>
      <c r="AJ39" s="136"/>
      <c r="AK39" s="136"/>
    </row>
    <row r="40" spans="1:37" s="11" customFormat="1" ht="12.75" customHeight="1" x14ac:dyDescent="0.2">
      <c r="A40" s="42">
        <v>1</v>
      </c>
      <c r="B40" s="84">
        <f t="shared" ref="B40" si="22">B23+B32</f>
        <v>6210</v>
      </c>
      <c r="C40" s="84">
        <f t="shared" ref="C40:AJ40" si="23">C23+C32</f>
        <v>9810</v>
      </c>
      <c r="D40" s="84">
        <f t="shared" si="23"/>
        <v>14310</v>
      </c>
      <c r="E40" s="84">
        <f t="shared" si="23"/>
        <v>24210</v>
      </c>
      <c r="F40" s="84">
        <f t="shared" si="23"/>
        <v>26910</v>
      </c>
      <c r="G40" s="84">
        <f t="shared" si="23"/>
        <v>32310</v>
      </c>
      <c r="H40" s="84">
        <f t="shared" si="23"/>
        <v>32310</v>
      </c>
      <c r="I40" s="84">
        <f t="shared" si="23"/>
        <v>32310</v>
      </c>
      <c r="J40" s="84">
        <f t="shared" si="23"/>
        <v>24210</v>
      </c>
      <c r="K40" s="84">
        <f t="shared" si="23"/>
        <v>14310</v>
      </c>
      <c r="L40" s="84">
        <f t="shared" si="23"/>
        <v>14310</v>
      </c>
      <c r="M40" s="84">
        <f t="shared" si="23"/>
        <v>14310</v>
      </c>
      <c r="N40" s="84">
        <f t="shared" si="23"/>
        <v>14310</v>
      </c>
      <c r="O40" s="84">
        <f t="shared" si="23"/>
        <v>16110</v>
      </c>
      <c r="P40" s="84">
        <f t="shared" si="23"/>
        <v>18810</v>
      </c>
      <c r="Q40" s="84">
        <f t="shared" si="23"/>
        <v>16110</v>
      </c>
      <c r="R40" s="84">
        <f t="shared" si="23"/>
        <v>18810</v>
      </c>
      <c r="S40" s="84">
        <f t="shared" si="23"/>
        <v>18810</v>
      </c>
      <c r="T40" s="84">
        <f t="shared" si="23"/>
        <v>16110</v>
      </c>
      <c r="U40" s="84">
        <f t="shared" si="23"/>
        <v>16110</v>
      </c>
      <c r="V40" s="84">
        <f t="shared" si="23"/>
        <v>16110</v>
      </c>
      <c r="W40" s="84">
        <f t="shared" si="23"/>
        <v>18810</v>
      </c>
      <c r="X40" s="84">
        <f t="shared" si="23"/>
        <v>16110</v>
      </c>
      <c r="Y40" s="84">
        <f t="shared" si="23"/>
        <v>26910</v>
      </c>
      <c r="Z40" s="84">
        <f t="shared" si="23"/>
        <v>28350</v>
      </c>
      <c r="AA40" s="84">
        <f t="shared" si="23"/>
        <v>28350</v>
      </c>
      <c r="AB40" s="84">
        <f t="shared" si="23"/>
        <v>28350</v>
      </c>
      <c r="AC40" s="84">
        <f t="shared" si="23"/>
        <v>16110</v>
      </c>
      <c r="AD40" s="84">
        <f t="shared" si="23"/>
        <v>16110</v>
      </c>
      <c r="AE40" s="84">
        <f t="shared" si="23"/>
        <v>14310</v>
      </c>
      <c r="AF40" s="84">
        <f t="shared" si="23"/>
        <v>16110</v>
      </c>
      <c r="AG40" s="84">
        <f t="shared" si="23"/>
        <v>14310</v>
      </c>
      <c r="AH40" s="84">
        <f t="shared" si="23"/>
        <v>14310</v>
      </c>
      <c r="AI40" s="84">
        <f t="shared" si="23"/>
        <v>14310</v>
      </c>
      <c r="AJ40" s="84">
        <f t="shared" si="23"/>
        <v>8910</v>
      </c>
      <c r="AK40" s="84">
        <f t="shared" ref="AK40" si="24">AK23+AK32</f>
        <v>7110</v>
      </c>
    </row>
    <row r="41" spans="1:37" s="11" customFormat="1" ht="12.75" customHeight="1" x14ac:dyDescent="0.2">
      <c r="A41" s="42">
        <v>2</v>
      </c>
      <c r="B41" s="84">
        <f t="shared" ref="B41" si="25">B24+B33</f>
        <v>7380</v>
      </c>
      <c r="C41" s="84">
        <f t="shared" ref="C41:AJ41" si="26">C24+C33</f>
        <v>10980</v>
      </c>
      <c r="D41" s="84">
        <f t="shared" si="26"/>
        <v>15480</v>
      </c>
      <c r="E41" s="84">
        <f t="shared" si="26"/>
        <v>25560</v>
      </c>
      <c r="F41" s="84">
        <f t="shared" si="26"/>
        <v>28260</v>
      </c>
      <c r="G41" s="84">
        <f t="shared" si="26"/>
        <v>33660</v>
      </c>
      <c r="H41" s="84">
        <f t="shared" si="26"/>
        <v>33660</v>
      </c>
      <c r="I41" s="84">
        <f t="shared" si="26"/>
        <v>33660</v>
      </c>
      <c r="J41" s="84">
        <f t="shared" si="26"/>
        <v>25560</v>
      </c>
      <c r="K41" s="84">
        <f t="shared" si="26"/>
        <v>15660</v>
      </c>
      <c r="L41" s="84">
        <f t="shared" si="26"/>
        <v>15660</v>
      </c>
      <c r="M41" s="84">
        <f t="shared" si="26"/>
        <v>15660</v>
      </c>
      <c r="N41" s="84">
        <f t="shared" si="26"/>
        <v>15660</v>
      </c>
      <c r="O41" s="84">
        <f t="shared" si="26"/>
        <v>17460</v>
      </c>
      <c r="P41" s="84">
        <f t="shared" si="26"/>
        <v>20160</v>
      </c>
      <c r="Q41" s="84">
        <f t="shared" si="26"/>
        <v>17460</v>
      </c>
      <c r="R41" s="84">
        <f t="shared" si="26"/>
        <v>20160</v>
      </c>
      <c r="S41" s="84">
        <f t="shared" si="26"/>
        <v>20160</v>
      </c>
      <c r="T41" s="84">
        <f t="shared" si="26"/>
        <v>17460</v>
      </c>
      <c r="U41" s="84">
        <f t="shared" si="26"/>
        <v>17460</v>
      </c>
      <c r="V41" s="84">
        <f t="shared" si="26"/>
        <v>17460</v>
      </c>
      <c r="W41" s="84">
        <f t="shared" si="26"/>
        <v>20160</v>
      </c>
      <c r="X41" s="84">
        <f t="shared" si="26"/>
        <v>17460</v>
      </c>
      <c r="Y41" s="84">
        <f t="shared" si="26"/>
        <v>28260</v>
      </c>
      <c r="Z41" s="84">
        <f t="shared" si="26"/>
        <v>29700</v>
      </c>
      <c r="AA41" s="84">
        <f t="shared" si="26"/>
        <v>29700</v>
      </c>
      <c r="AB41" s="84">
        <f t="shared" si="26"/>
        <v>29700</v>
      </c>
      <c r="AC41" s="84">
        <f t="shared" si="26"/>
        <v>17460</v>
      </c>
      <c r="AD41" s="84">
        <f t="shared" si="26"/>
        <v>17460</v>
      </c>
      <c r="AE41" s="84">
        <f t="shared" si="26"/>
        <v>15660</v>
      </c>
      <c r="AF41" s="84">
        <f t="shared" si="26"/>
        <v>17460</v>
      </c>
      <c r="AG41" s="84">
        <f t="shared" si="26"/>
        <v>15660</v>
      </c>
      <c r="AH41" s="84">
        <f t="shared" si="26"/>
        <v>15660</v>
      </c>
      <c r="AI41" s="84">
        <f t="shared" si="26"/>
        <v>15660</v>
      </c>
      <c r="AJ41" s="84">
        <f t="shared" si="26"/>
        <v>10260</v>
      </c>
      <c r="AK41" s="84">
        <f t="shared" ref="AK41" si="27">AK24+AK33</f>
        <v>8460</v>
      </c>
    </row>
    <row r="42" spans="1:37" s="11" customFormat="1" ht="12.75" customHeight="1" x14ac:dyDescent="0.2">
      <c r="A42" s="33" t="s">
        <v>54</v>
      </c>
      <c r="B42" s="84"/>
      <c r="C42" s="84"/>
      <c r="D42" s="84"/>
      <c r="E42" s="84"/>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c r="AF42" s="84"/>
      <c r="AG42" s="84"/>
      <c r="AH42" s="84"/>
      <c r="AI42" s="84"/>
      <c r="AJ42" s="84"/>
      <c r="AK42" s="84"/>
    </row>
    <row r="43" spans="1:37" s="11" customFormat="1" ht="12.75" customHeight="1" x14ac:dyDescent="0.2">
      <c r="A43" s="42">
        <v>1</v>
      </c>
      <c r="B43" s="84">
        <f t="shared" ref="B43" si="28">B26+B32</f>
        <v>8010</v>
      </c>
      <c r="C43" s="84">
        <f t="shared" ref="C43:AJ43" si="29">C26+C32</f>
        <v>11610</v>
      </c>
      <c r="D43" s="84">
        <f t="shared" si="29"/>
        <v>16110</v>
      </c>
      <c r="E43" s="84">
        <f t="shared" si="29"/>
        <v>26010</v>
      </c>
      <c r="F43" s="84">
        <f t="shared" si="29"/>
        <v>28710</v>
      </c>
      <c r="G43" s="84">
        <f t="shared" si="29"/>
        <v>34110</v>
      </c>
      <c r="H43" s="84">
        <f t="shared" si="29"/>
        <v>34110</v>
      </c>
      <c r="I43" s="84">
        <f t="shared" si="29"/>
        <v>34110</v>
      </c>
      <c r="J43" s="84">
        <f t="shared" si="29"/>
        <v>26010</v>
      </c>
      <c r="K43" s="84">
        <f t="shared" si="29"/>
        <v>16110</v>
      </c>
      <c r="L43" s="84">
        <f t="shared" si="29"/>
        <v>16110</v>
      </c>
      <c r="M43" s="84">
        <f t="shared" si="29"/>
        <v>16110</v>
      </c>
      <c r="N43" s="84">
        <f t="shared" si="29"/>
        <v>16110</v>
      </c>
      <c r="O43" s="84">
        <f t="shared" si="29"/>
        <v>17910</v>
      </c>
      <c r="P43" s="84">
        <f t="shared" si="29"/>
        <v>20610</v>
      </c>
      <c r="Q43" s="84">
        <f t="shared" si="29"/>
        <v>17910</v>
      </c>
      <c r="R43" s="84">
        <f t="shared" si="29"/>
        <v>20610</v>
      </c>
      <c r="S43" s="84">
        <f t="shared" si="29"/>
        <v>20610</v>
      </c>
      <c r="T43" s="84">
        <f t="shared" si="29"/>
        <v>17910</v>
      </c>
      <c r="U43" s="84">
        <f t="shared" si="29"/>
        <v>17910</v>
      </c>
      <c r="V43" s="84">
        <f t="shared" si="29"/>
        <v>17910</v>
      </c>
      <c r="W43" s="84">
        <f t="shared" si="29"/>
        <v>20610</v>
      </c>
      <c r="X43" s="84">
        <f t="shared" si="29"/>
        <v>17910</v>
      </c>
      <c r="Y43" s="84">
        <f t="shared" si="29"/>
        <v>28710</v>
      </c>
      <c r="Z43" s="84">
        <f t="shared" si="29"/>
        <v>30150</v>
      </c>
      <c r="AA43" s="84">
        <f t="shared" si="29"/>
        <v>30150</v>
      </c>
      <c r="AB43" s="84">
        <f t="shared" si="29"/>
        <v>30150</v>
      </c>
      <c r="AC43" s="84">
        <f t="shared" si="29"/>
        <v>17910</v>
      </c>
      <c r="AD43" s="84">
        <f t="shared" si="29"/>
        <v>17910</v>
      </c>
      <c r="AE43" s="84">
        <f t="shared" si="29"/>
        <v>16110</v>
      </c>
      <c r="AF43" s="84">
        <f t="shared" si="29"/>
        <v>17910</v>
      </c>
      <c r="AG43" s="84">
        <f t="shared" si="29"/>
        <v>16110</v>
      </c>
      <c r="AH43" s="84">
        <f t="shared" si="29"/>
        <v>16110</v>
      </c>
      <c r="AI43" s="84">
        <f t="shared" si="29"/>
        <v>16110</v>
      </c>
      <c r="AJ43" s="84">
        <f t="shared" si="29"/>
        <v>10710</v>
      </c>
      <c r="AK43" s="84">
        <f t="shared" ref="AK43" si="30">AK26+AK32</f>
        <v>8910</v>
      </c>
    </row>
    <row r="44" spans="1:37" s="11" customFormat="1" ht="12.75" customHeight="1" x14ac:dyDescent="0.2">
      <c r="A44" s="42">
        <v>2</v>
      </c>
      <c r="B44" s="84">
        <f t="shared" ref="B44" si="31">B27+B33</f>
        <v>9180</v>
      </c>
      <c r="C44" s="84">
        <f t="shared" ref="C44:AJ44" si="32">C27+C33</f>
        <v>12780</v>
      </c>
      <c r="D44" s="84">
        <f t="shared" si="32"/>
        <v>17280</v>
      </c>
      <c r="E44" s="84">
        <f t="shared" si="32"/>
        <v>27360</v>
      </c>
      <c r="F44" s="84">
        <f t="shared" si="32"/>
        <v>30060</v>
      </c>
      <c r="G44" s="84">
        <f t="shared" si="32"/>
        <v>35460</v>
      </c>
      <c r="H44" s="84">
        <f t="shared" si="32"/>
        <v>35460</v>
      </c>
      <c r="I44" s="84">
        <f t="shared" si="32"/>
        <v>35460</v>
      </c>
      <c r="J44" s="84">
        <f t="shared" si="32"/>
        <v>27360</v>
      </c>
      <c r="K44" s="84">
        <f t="shared" si="32"/>
        <v>17460</v>
      </c>
      <c r="L44" s="84">
        <f t="shared" si="32"/>
        <v>17460</v>
      </c>
      <c r="M44" s="84">
        <f t="shared" si="32"/>
        <v>17460</v>
      </c>
      <c r="N44" s="84">
        <f t="shared" si="32"/>
        <v>17460</v>
      </c>
      <c r="O44" s="84">
        <f t="shared" si="32"/>
        <v>19260</v>
      </c>
      <c r="P44" s="84">
        <f t="shared" si="32"/>
        <v>21960</v>
      </c>
      <c r="Q44" s="84">
        <f t="shared" si="32"/>
        <v>19260</v>
      </c>
      <c r="R44" s="84">
        <f t="shared" si="32"/>
        <v>21960</v>
      </c>
      <c r="S44" s="84">
        <f t="shared" si="32"/>
        <v>21960</v>
      </c>
      <c r="T44" s="84">
        <f t="shared" si="32"/>
        <v>19260</v>
      </c>
      <c r="U44" s="84">
        <f t="shared" si="32"/>
        <v>19260</v>
      </c>
      <c r="V44" s="84">
        <f t="shared" si="32"/>
        <v>19260</v>
      </c>
      <c r="W44" s="84">
        <f t="shared" si="32"/>
        <v>21960</v>
      </c>
      <c r="X44" s="84">
        <f t="shared" si="32"/>
        <v>19260</v>
      </c>
      <c r="Y44" s="84">
        <f t="shared" si="32"/>
        <v>30060</v>
      </c>
      <c r="Z44" s="84">
        <f t="shared" si="32"/>
        <v>31500</v>
      </c>
      <c r="AA44" s="84">
        <f t="shared" si="32"/>
        <v>31500</v>
      </c>
      <c r="AB44" s="84">
        <f t="shared" si="32"/>
        <v>31500</v>
      </c>
      <c r="AC44" s="84">
        <f t="shared" si="32"/>
        <v>19260</v>
      </c>
      <c r="AD44" s="84">
        <f t="shared" si="32"/>
        <v>19260</v>
      </c>
      <c r="AE44" s="84">
        <f t="shared" si="32"/>
        <v>17460</v>
      </c>
      <c r="AF44" s="84">
        <f t="shared" si="32"/>
        <v>19260</v>
      </c>
      <c r="AG44" s="84">
        <f t="shared" si="32"/>
        <v>17460</v>
      </c>
      <c r="AH44" s="84">
        <f t="shared" si="32"/>
        <v>17460</v>
      </c>
      <c r="AI44" s="84">
        <f t="shared" si="32"/>
        <v>17460</v>
      </c>
      <c r="AJ44" s="84">
        <f t="shared" si="32"/>
        <v>12060</v>
      </c>
      <c r="AK44" s="84">
        <f t="shared" ref="AK44" si="33">AK27+AK33</f>
        <v>10260</v>
      </c>
    </row>
    <row r="45" spans="1:37" s="11" customFormat="1" ht="12.75" customHeight="1" x14ac:dyDescent="0.2">
      <c r="A45" s="33" t="s">
        <v>151</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row>
    <row r="46" spans="1:37" s="11" customFormat="1" ht="12.75" customHeight="1" x14ac:dyDescent="0.2">
      <c r="A46" s="42">
        <v>1</v>
      </c>
      <c r="B46" s="84">
        <f t="shared" ref="B46" si="34">B29+B32</f>
        <v>8910</v>
      </c>
      <c r="C46" s="84">
        <f t="shared" ref="C46:AJ46" si="35">C29+C32</f>
        <v>12510</v>
      </c>
      <c r="D46" s="84">
        <f t="shared" si="35"/>
        <v>17010</v>
      </c>
      <c r="E46" s="84">
        <f t="shared" si="35"/>
        <v>27810</v>
      </c>
      <c r="F46" s="84">
        <f t="shared" si="35"/>
        <v>30510</v>
      </c>
      <c r="G46" s="84">
        <f t="shared" si="35"/>
        <v>35910</v>
      </c>
      <c r="H46" s="84">
        <f t="shared" si="35"/>
        <v>35910</v>
      </c>
      <c r="I46" s="84">
        <f t="shared" si="35"/>
        <v>35910</v>
      </c>
      <c r="J46" s="84">
        <f t="shared" si="35"/>
        <v>27810</v>
      </c>
      <c r="K46" s="84">
        <f t="shared" si="35"/>
        <v>17910</v>
      </c>
      <c r="L46" s="84">
        <f t="shared" si="35"/>
        <v>17010</v>
      </c>
      <c r="M46" s="84">
        <f t="shared" si="35"/>
        <v>17010</v>
      </c>
      <c r="N46" s="84">
        <f t="shared" si="35"/>
        <v>17010</v>
      </c>
      <c r="O46" s="84">
        <f t="shared" si="35"/>
        <v>18810</v>
      </c>
      <c r="P46" s="84">
        <f t="shared" si="35"/>
        <v>21510</v>
      </c>
      <c r="Q46" s="84">
        <f t="shared" si="35"/>
        <v>18810</v>
      </c>
      <c r="R46" s="84">
        <f t="shared" si="35"/>
        <v>21510</v>
      </c>
      <c r="S46" s="84">
        <f t="shared" si="35"/>
        <v>21510</v>
      </c>
      <c r="T46" s="84">
        <f t="shared" si="35"/>
        <v>18810</v>
      </c>
      <c r="U46" s="84">
        <f t="shared" si="35"/>
        <v>18810</v>
      </c>
      <c r="V46" s="84">
        <f t="shared" si="35"/>
        <v>18810</v>
      </c>
      <c r="W46" s="84">
        <f t="shared" si="35"/>
        <v>21510</v>
      </c>
      <c r="X46" s="84">
        <f t="shared" si="35"/>
        <v>18810</v>
      </c>
      <c r="Y46" s="84">
        <f t="shared" si="35"/>
        <v>29610</v>
      </c>
      <c r="Z46" s="84">
        <f t="shared" si="35"/>
        <v>31050</v>
      </c>
      <c r="AA46" s="84">
        <f t="shared" si="35"/>
        <v>31050</v>
      </c>
      <c r="AB46" s="84">
        <f t="shared" si="35"/>
        <v>31050</v>
      </c>
      <c r="AC46" s="84">
        <f t="shared" si="35"/>
        <v>18810</v>
      </c>
      <c r="AD46" s="84">
        <f t="shared" si="35"/>
        <v>18810</v>
      </c>
      <c r="AE46" s="84">
        <f t="shared" si="35"/>
        <v>17010</v>
      </c>
      <c r="AF46" s="84">
        <f t="shared" si="35"/>
        <v>18810</v>
      </c>
      <c r="AG46" s="84">
        <f t="shared" si="35"/>
        <v>17010</v>
      </c>
      <c r="AH46" s="84">
        <f t="shared" si="35"/>
        <v>17010</v>
      </c>
      <c r="AI46" s="84">
        <f t="shared" si="35"/>
        <v>17010</v>
      </c>
      <c r="AJ46" s="84">
        <f t="shared" si="35"/>
        <v>11610</v>
      </c>
      <c r="AK46" s="84">
        <f t="shared" ref="AK46" si="36">AK29+AK32</f>
        <v>9810</v>
      </c>
    </row>
    <row r="47" spans="1:37" s="11" customFormat="1" ht="12.75" customHeight="1" x14ac:dyDescent="0.2">
      <c r="A47" s="42">
        <v>2</v>
      </c>
      <c r="B47" s="84">
        <f t="shared" ref="B47" si="37">B30+B33</f>
        <v>10080</v>
      </c>
      <c r="C47" s="84">
        <f t="shared" ref="C47:AJ47" si="38">C30+C33</f>
        <v>13680</v>
      </c>
      <c r="D47" s="84">
        <f t="shared" si="38"/>
        <v>18180</v>
      </c>
      <c r="E47" s="84">
        <f t="shared" si="38"/>
        <v>29160</v>
      </c>
      <c r="F47" s="84">
        <f t="shared" si="38"/>
        <v>31860</v>
      </c>
      <c r="G47" s="84">
        <f t="shared" si="38"/>
        <v>37260</v>
      </c>
      <c r="H47" s="84">
        <f t="shared" si="38"/>
        <v>37260</v>
      </c>
      <c r="I47" s="84">
        <f t="shared" si="38"/>
        <v>37260</v>
      </c>
      <c r="J47" s="84">
        <f t="shared" si="38"/>
        <v>29160</v>
      </c>
      <c r="K47" s="84">
        <f t="shared" si="38"/>
        <v>19260</v>
      </c>
      <c r="L47" s="84">
        <f t="shared" si="38"/>
        <v>18360</v>
      </c>
      <c r="M47" s="84">
        <f t="shared" si="38"/>
        <v>18360</v>
      </c>
      <c r="N47" s="84">
        <f t="shared" si="38"/>
        <v>18360</v>
      </c>
      <c r="O47" s="84">
        <f t="shared" si="38"/>
        <v>20160</v>
      </c>
      <c r="P47" s="84">
        <f t="shared" si="38"/>
        <v>22860</v>
      </c>
      <c r="Q47" s="84">
        <f t="shared" si="38"/>
        <v>20160</v>
      </c>
      <c r="R47" s="84">
        <f t="shared" si="38"/>
        <v>22860</v>
      </c>
      <c r="S47" s="84">
        <f t="shared" si="38"/>
        <v>22860</v>
      </c>
      <c r="T47" s="84">
        <f t="shared" si="38"/>
        <v>20160</v>
      </c>
      <c r="U47" s="84">
        <f t="shared" si="38"/>
        <v>20160</v>
      </c>
      <c r="V47" s="84">
        <f t="shared" si="38"/>
        <v>20160</v>
      </c>
      <c r="W47" s="84">
        <f t="shared" si="38"/>
        <v>22860</v>
      </c>
      <c r="X47" s="84">
        <f t="shared" si="38"/>
        <v>20160</v>
      </c>
      <c r="Y47" s="84">
        <f t="shared" si="38"/>
        <v>30960</v>
      </c>
      <c r="Z47" s="84">
        <f t="shared" si="38"/>
        <v>32400</v>
      </c>
      <c r="AA47" s="84">
        <f t="shared" si="38"/>
        <v>32400</v>
      </c>
      <c r="AB47" s="84">
        <f t="shared" si="38"/>
        <v>32400</v>
      </c>
      <c r="AC47" s="84">
        <f t="shared" si="38"/>
        <v>20160</v>
      </c>
      <c r="AD47" s="84">
        <f t="shared" si="38"/>
        <v>20160</v>
      </c>
      <c r="AE47" s="84">
        <f t="shared" si="38"/>
        <v>18360</v>
      </c>
      <c r="AF47" s="84">
        <f t="shared" si="38"/>
        <v>20160</v>
      </c>
      <c r="AG47" s="84">
        <f t="shared" si="38"/>
        <v>18360</v>
      </c>
      <c r="AH47" s="84">
        <f t="shared" si="38"/>
        <v>18360</v>
      </c>
      <c r="AI47" s="84">
        <f t="shared" si="38"/>
        <v>18360</v>
      </c>
      <c r="AJ47" s="84">
        <f t="shared" si="38"/>
        <v>12960</v>
      </c>
      <c r="AK47" s="84">
        <f t="shared" ref="AK47" si="39">AK30+AK33</f>
        <v>11160</v>
      </c>
    </row>
    <row r="48" spans="1:37" s="11" customFormat="1" ht="12.75" customHeight="1" x14ac:dyDescent="0.2">
      <c r="A48" s="123"/>
    </row>
    <row r="49" spans="1:6" x14ac:dyDescent="0.2">
      <c r="A49" s="223" t="s">
        <v>157</v>
      </c>
    </row>
    <row r="50" spans="1:6" x14ac:dyDescent="0.2">
      <c r="A50" s="223"/>
    </row>
    <row r="51" spans="1:6" ht="13.5" thickBot="1" x14ac:dyDescent="0.25">
      <c r="A51" s="123"/>
    </row>
    <row r="52" spans="1:6" s="11" customFormat="1" ht="215.25" customHeight="1" thickBot="1" x14ac:dyDescent="0.25">
      <c r="A52" s="219" t="s">
        <v>299</v>
      </c>
      <c r="B52" s="218"/>
      <c r="C52" s="154"/>
      <c r="D52" s="154"/>
      <c r="E52" s="154"/>
      <c r="F52" s="154"/>
    </row>
    <row r="53" spans="1:6" s="11" customFormat="1" ht="12.75" customHeight="1" x14ac:dyDescent="0.2"/>
    <row r="54" spans="1:6" x14ac:dyDescent="0.2">
      <c r="A54" s="156" t="s">
        <v>80</v>
      </c>
    </row>
    <row r="55" spans="1:6" ht="25.5" customHeight="1" x14ac:dyDescent="0.2">
      <c r="A55" s="150" t="s">
        <v>295</v>
      </c>
    </row>
    <row r="56" spans="1:6" ht="49.5" customHeight="1" x14ac:dyDescent="0.2">
      <c r="A56" s="150" t="s">
        <v>296</v>
      </c>
    </row>
    <row r="57" spans="1:6" ht="12.75" customHeight="1" x14ac:dyDescent="0.2">
      <c r="A57"/>
    </row>
    <row r="58" spans="1:6" x14ac:dyDescent="0.2">
      <c r="A58" s="137" t="s">
        <v>58</v>
      </c>
    </row>
    <row r="59" spans="1:6" s="155" customFormat="1" ht="35.25" customHeight="1" x14ac:dyDescent="0.2">
      <c r="A59" s="138" t="s">
        <v>163</v>
      </c>
    </row>
    <row r="60" spans="1:6" s="155" customFormat="1" ht="35.25" customHeight="1" x14ac:dyDescent="0.2">
      <c r="A60" s="150" t="s">
        <v>188</v>
      </c>
    </row>
    <row r="61" spans="1:6" s="155" customFormat="1" ht="35.25" customHeight="1" x14ac:dyDescent="0.2">
      <c r="A61" s="138" t="s">
        <v>164</v>
      </c>
    </row>
    <row r="62" spans="1:6" s="155" customFormat="1" ht="13.5" customHeight="1" x14ac:dyDescent="0.2">
      <c r="A62" s="138" t="s">
        <v>165</v>
      </c>
    </row>
    <row r="63" spans="1:6" s="155" customFormat="1" ht="35.25" customHeight="1" x14ac:dyDescent="0.2">
      <c r="A63" s="138" t="s">
        <v>162</v>
      </c>
    </row>
    <row r="64" spans="1:6" ht="24" x14ac:dyDescent="0.2">
      <c r="A64" s="145" t="s">
        <v>173</v>
      </c>
    </row>
    <row r="65" spans="1:1" s="155" customFormat="1" ht="26.25" customHeight="1" x14ac:dyDescent="0.2">
      <c r="A65" s="157" t="s">
        <v>90</v>
      </c>
    </row>
    <row r="66" spans="1:1" s="155" customFormat="1" ht="12" customHeight="1" x14ac:dyDescent="0.2">
      <c r="A66" s="157"/>
    </row>
    <row r="67" spans="1:1" s="155" customFormat="1" ht="198.75" customHeight="1" x14ac:dyDescent="0.2">
      <c r="A67" s="186" t="s">
        <v>208</v>
      </c>
    </row>
    <row r="68" spans="1:1" x14ac:dyDescent="0.2">
      <c r="A68" s="146"/>
    </row>
    <row r="69" spans="1:1" ht="24" x14ac:dyDescent="0.2">
      <c r="A69" s="156" t="s">
        <v>92</v>
      </c>
    </row>
    <row r="70" spans="1:1" ht="40.5" hidden="1" customHeight="1" x14ac:dyDescent="0.2">
      <c r="A70" s="220" t="s">
        <v>222</v>
      </c>
    </row>
    <row r="71" spans="1:1" s="11" customFormat="1" ht="24" customHeight="1" x14ac:dyDescent="0.2">
      <c r="A71" s="144" t="s">
        <v>297</v>
      </c>
    </row>
    <row r="72" spans="1:1" x14ac:dyDescent="0.2">
      <c r="A72" s="13"/>
    </row>
    <row r="73" spans="1:1" x14ac:dyDescent="0.2">
      <c r="A73" s="139" t="s">
        <v>65</v>
      </c>
    </row>
    <row r="74" spans="1:1" ht="98.25" customHeight="1" x14ac:dyDescent="0.2">
      <c r="A74" s="152" t="s">
        <v>307</v>
      </c>
    </row>
    <row r="75" spans="1:1" x14ac:dyDescent="0.2">
      <c r="A75" s="133"/>
    </row>
    <row r="76" spans="1:1" x14ac:dyDescent="0.2">
      <c r="A76" s="143"/>
    </row>
    <row r="77" spans="1:1" x14ac:dyDescent="0.2">
      <c r="A77" s="143"/>
    </row>
    <row r="78" spans="1:1" x14ac:dyDescent="0.2">
      <c r="A78" s="143"/>
    </row>
    <row r="79" spans="1:1" x14ac:dyDescent="0.2">
      <c r="A79" s="143"/>
    </row>
    <row r="80" spans="1:1" x14ac:dyDescent="0.2">
      <c r="A80" s="143"/>
    </row>
    <row r="81" spans="1:1" x14ac:dyDescent="0.2">
      <c r="A81" s="143"/>
    </row>
    <row r="82" spans="1:1" x14ac:dyDescent="0.2">
      <c r="A82" s="143"/>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sheetData>
  <mergeCells count="1">
    <mergeCell ref="A49:A50"/>
  </mergeCells>
  <pageMargins left="0.7" right="0.7" top="0.75" bottom="0.75" header="0.3" footer="0.3"/>
  <pageSetup paperSize="9" orientation="portrait" horizontalDpi="4294967295" verticalDpi="4294967295"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297"/>
  <sheetViews>
    <sheetView workbookViewId="0">
      <pane xSplit="1" topLeftCell="B1" activePane="topRight" state="frozen"/>
      <selection activeCell="A10" sqref="A10"/>
      <selection pane="topRight" activeCell="C7" sqref="C7"/>
    </sheetView>
  </sheetViews>
  <sheetFormatPr defaultColWidth="9.85546875" defaultRowHeight="12.75" x14ac:dyDescent="0.2"/>
  <cols>
    <col min="1" max="1" width="44.7109375" style="5" customWidth="1"/>
  </cols>
  <sheetData>
    <row r="1" spans="1:13" ht="24" x14ac:dyDescent="0.2">
      <c r="A1" s="47" t="s">
        <v>50</v>
      </c>
    </row>
    <row r="2" spans="1:13" ht="24" x14ac:dyDescent="0.2">
      <c r="A2" s="135" t="s">
        <v>249</v>
      </c>
    </row>
    <row r="3" spans="1:13" s="11" customFormat="1" ht="21.75" customHeight="1" x14ac:dyDescent="0.2">
      <c r="A3" s="205" t="s">
        <v>243</v>
      </c>
      <c r="B3" s="73">
        <f>'BAR BB| Open rates'!B3</f>
        <v>45595</v>
      </c>
      <c r="C3" s="73">
        <f>'BAR BB| Open rates'!C3</f>
        <v>45597</v>
      </c>
      <c r="D3" s="73">
        <f>'BAR BB| Open rates'!D3</f>
        <v>45599</v>
      </c>
      <c r="E3" s="73">
        <f>'BAR BB| Open rates'!E3</f>
        <v>45600</v>
      </c>
      <c r="F3" s="73">
        <f>'BAR BB| Open rates'!F3</f>
        <v>45601</v>
      </c>
      <c r="G3" s="73">
        <f>'BAR BB| Open rates'!G3</f>
        <v>45604</v>
      </c>
      <c r="H3" s="73">
        <f>'BAR BB| Open rates'!H3</f>
        <v>45606</v>
      </c>
      <c r="I3" s="73">
        <f>'BAR BB| Open rates'!I3</f>
        <v>45611</v>
      </c>
      <c r="J3" s="73">
        <f>'BAR BB| Open rates'!J3</f>
        <v>45613</v>
      </c>
      <c r="K3" s="73">
        <f>'BAR BB| Open rates'!K3</f>
        <v>45618</v>
      </c>
      <c r="L3" s="73">
        <f>'BAR BB| Open rates'!L3</f>
        <v>45620</v>
      </c>
      <c r="M3" s="73">
        <f>'BAR BB| Open rates'!M3</f>
        <v>45625</v>
      </c>
    </row>
    <row r="4" spans="1:13" s="11" customFormat="1" ht="21.75" customHeight="1" x14ac:dyDescent="0.2">
      <c r="A4" s="74"/>
      <c r="B4" s="73">
        <f>'BAR BB| Open rates'!B4</f>
        <v>45596</v>
      </c>
      <c r="C4" s="73">
        <f>'BAR BB| Open rates'!C4</f>
        <v>45598</v>
      </c>
      <c r="D4" s="73">
        <f>'BAR BB| Open rates'!D4</f>
        <v>45599</v>
      </c>
      <c r="E4" s="73">
        <f>'BAR BB| Open rates'!E4</f>
        <v>45600</v>
      </c>
      <c r="F4" s="73">
        <f>'BAR BB| Open rates'!F4</f>
        <v>45603</v>
      </c>
      <c r="G4" s="73">
        <f>'BAR BB| Open rates'!G4</f>
        <v>45605</v>
      </c>
      <c r="H4" s="73">
        <f>'BAR BB| Open rates'!H4</f>
        <v>45610</v>
      </c>
      <c r="I4" s="73">
        <f>'BAR BB| Open rates'!I4</f>
        <v>45612</v>
      </c>
      <c r="J4" s="73">
        <f>'BAR BB| Open rates'!J4</f>
        <v>45617</v>
      </c>
      <c r="K4" s="73">
        <f>'BAR BB| Open rates'!K4</f>
        <v>45619</v>
      </c>
      <c r="L4" s="73">
        <f>'BAR BB| Open rates'!L4</f>
        <v>45624</v>
      </c>
      <c r="M4" s="73">
        <f>'BAR BB| Open rates'!M4</f>
        <v>45626</v>
      </c>
    </row>
    <row r="5" spans="1:13" s="11" customFormat="1" x14ac:dyDescent="0.2">
      <c r="A5" s="33" t="s">
        <v>53</v>
      </c>
      <c r="B5" s="136"/>
      <c r="C5" s="136"/>
      <c r="D5" s="136"/>
      <c r="E5" s="136"/>
      <c r="F5" s="136"/>
      <c r="G5" s="136"/>
      <c r="H5" s="136"/>
      <c r="I5" s="136"/>
      <c r="J5" s="136"/>
      <c r="K5" s="136"/>
      <c r="L5" s="136"/>
      <c r="M5" s="136"/>
    </row>
    <row r="6" spans="1:13" s="11" customFormat="1" x14ac:dyDescent="0.2">
      <c r="A6" s="42">
        <v>1</v>
      </c>
      <c r="B6" s="84">
        <f>'BAR BB| Open rates'!B6*0.9*0.87</f>
        <v>8534.7000000000007</v>
      </c>
      <c r="C6" s="84">
        <f>'BAR BB| Open rates'!C6*0.9*0.87</f>
        <v>8534.7000000000007</v>
      </c>
      <c r="D6" s="84">
        <f>'BAR BB| Open rates'!D6*0.9*0.87</f>
        <v>5402.7</v>
      </c>
      <c r="E6" s="84">
        <f>'BAR BB| Open rates'!E6*0.9*0.87</f>
        <v>5089.5</v>
      </c>
      <c r="F6" s="84">
        <f>'BAR BB| Open rates'!F6*0.9*0.87</f>
        <v>5089.5</v>
      </c>
      <c r="G6" s="84">
        <f>'BAR BB| Open rates'!G6*0.9*0.87</f>
        <v>5402.7</v>
      </c>
      <c r="H6" s="84">
        <f>'BAR BB| Open rates'!H6*0.9*0.87</f>
        <v>5089.5</v>
      </c>
      <c r="I6" s="84">
        <f>'BAR BB| Open rates'!I6*0.9*0.87</f>
        <v>5402.7</v>
      </c>
      <c r="J6" s="84">
        <f>'BAR BB| Open rates'!J6*0.9*0.87</f>
        <v>5089.5</v>
      </c>
      <c r="K6" s="84">
        <f>'BAR BB| Open rates'!K6*0.9*0.87</f>
        <v>5402.7</v>
      </c>
      <c r="L6" s="84">
        <f>'BAR BB| Open rates'!L6*0.9*0.87</f>
        <v>5089.5</v>
      </c>
      <c r="M6" s="84">
        <f>'BAR BB| Open rates'!M6*0.9*0.87</f>
        <v>5402.7</v>
      </c>
    </row>
    <row r="7" spans="1:13" s="11" customFormat="1" x14ac:dyDescent="0.2">
      <c r="A7" s="42">
        <v>2</v>
      </c>
      <c r="B7" s="84">
        <f>'BAR BB| Open rates'!B7*0.9*0.87</f>
        <v>9552.6</v>
      </c>
      <c r="C7" s="84">
        <f>'BAR BB| Open rates'!C7*0.9*0.87</f>
        <v>9552.6</v>
      </c>
      <c r="D7" s="84">
        <f>'BAR BB| Open rates'!D7*0.9*0.87</f>
        <v>6420.6</v>
      </c>
      <c r="E7" s="84">
        <f>'BAR BB| Open rates'!E7*0.9*0.87</f>
        <v>6107.4</v>
      </c>
      <c r="F7" s="84">
        <f>'BAR BB| Open rates'!F7*0.9*0.87</f>
        <v>6107.4</v>
      </c>
      <c r="G7" s="84">
        <f>'BAR BB| Open rates'!G7*0.9*0.87</f>
        <v>6420.6</v>
      </c>
      <c r="H7" s="84">
        <f>'BAR BB| Open rates'!H7*0.9*0.87</f>
        <v>6107.4</v>
      </c>
      <c r="I7" s="84">
        <f>'BAR BB| Open rates'!I7*0.9*0.87</f>
        <v>6420.6</v>
      </c>
      <c r="J7" s="84">
        <f>'BAR BB| Open rates'!J7*0.9*0.87</f>
        <v>6107.4</v>
      </c>
      <c r="K7" s="84">
        <f>'BAR BB| Open rates'!K7*0.9*0.87</f>
        <v>6420.6</v>
      </c>
      <c r="L7" s="84">
        <f>'BAR BB| Open rates'!L7*0.9*0.87</f>
        <v>6107.4</v>
      </c>
      <c r="M7" s="84">
        <f>'BAR BB| Open rates'!M7*0.9*0.87</f>
        <v>6420.6</v>
      </c>
    </row>
    <row r="8" spans="1:13" s="11" customFormat="1" x14ac:dyDescent="0.2">
      <c r="A8" s="33" t="s">
        <v>54</v>
      </c>
      <c r="B8" s="84"/>
      <c r="C8" s="84"/>
      <c r="D8" s="84"/>
      <c r="E8" s="84"/>
      <c r="F8" s="84"/>
      <c r="G8" s="84"/>
      <c r="H8" s="84"/>
      <c r="I8" s="84"/>
      <c r="J8" s="84"/>
      <c r="K8" s="84"/>
      <c r="L8" s="84"/>
      <c r="M8" s="84"/>
    </row>
    <row r="9" spans="1:13" s="11" customFormat="1" x14ac:dyDescent="0.2">
      <c r="A9" s="42">
        <v>1</v>
      </c>
      <c r="B9" s="84">
        <f>'BAR BB| Open rates'!B9*0.9*0.87</f>
        <v>10100.700000000001</v>
      </c>
      <c r="C9" s="84">
        <f>'BAR BB| Open rates'!C9*0.9*0.87</f>
        <v>10100.700000000001</v>
      </c>
      <c r="D9" s="84">
        <f>'BAR BB| Open rates'!D9*0.9*0.87</f>
        <v>6968.7</v>
      </c>
      <c r="E9" s="84">
        <f>'BAR BB| Open rates'!E9*0.9*0.87</f>
        <v>6655.5</v>
      </c>
      <c r="F9" s="84">
        <f>'BAR BB| Open rates'!F9*0.9*0.87</f>
        <v>6655.5</v>
      </c>
      <c r="G9" s="84">
        <f>'BAR BB| Open rates'!G9*0.9*0.87</f>
        <v>6968.7</v>
      </c>
      <c r="H9" s="84">
        <f>'BAR BB| Open rates'!H9*0.9*0.87</f>
        <v>6655.5</v>
      </c>
      <c r="I9" s="84">
        <f>'BAR BB| Open rates'!I9*0.9*0.87</f>
        <v>6968.7</v>
      </c>
      <c r="J9" s="84">
        <f>'BAR BB| Open rates'!J9*0.9*0.87</f>
        <v>6655.5</v>
      </c>
      <c r="K9" s="84">
        <f>'BAR BB| Open rates'!K9*0.9*0.87</f>
        <v>6968.7</v>
      </c>
      <c r="L9" s="84">
        <f>'BAR BB| Open rates'!L9*0.9*0.87</f>
        <v>6655.5</v>
      </c>
      <c r="M9" s="84">
        <f>'BAR BB| Open rates'!M9*0.9*0.87</f>
        <v>6968.7</v>
      </c>
    </row>
    <row r="10" spans="1:13" s="11" customFormat="1" x14ac:dyDescent="0.2">
      <c r="A10" s="42">
        <v>2</v>
      </c>
      <c r="B10" s="84">
        <f>'BAR BB| Open rates'!B10*0.9*0.87</f>
        <v>11118.6</v>
      </c>
      <c r="C10" s="84">
        <f>'BAR BB| Open rates'!C10*0.9*0.87</f>
        <v>11118.6</v>
      </c>
      <c r="D10" s="84">
        <f>'BAR BB| Open rates'!D10*0.9*0.87</f>
        <v>7986.6</v>
      </c>
      <c r="E10" s="84">
        <f>'BAR BB| Open rates'!E10*0.9*0.87</f>
        <v>7673.4</v>
      </c>
      <c r="F10" s="84">
        <f>'BAR BB| Open rates'!F10*0.9*0.87</f>
        <v>7673.4</v>
      </c>
      <c r="G10" s="84">
        <f>'BAR BB| Open rates'!G10*0.9*0.87</f>
        <v>7986.6</v>
      </c>
      <c r="H10" s="84">
        <f>'BAR BB| Open rates'!H10*0.9*0.87</f>
        <v>7673.4</v>
      </c>
      <c r="I10" s="84">
        <f>'BAR BB| Open rates'!I10*0.9*0.87</f>
        <v>7986.6</v>
      </c>
      <c r="J10" s="84">
        <f>'BAR BB| Open rates'!J10*0.9*0.87</f>
        <v>7673.4</v>
      </c>
      <c r="K10" s="84">
        <f>'BAR BB| Open rates'!K10*0.9*0.87</f>
        <v>7986.6</v>
      </c>
      <c r="L10" s="84">
        <f>'BAR BB| Open rates'!L10*0.9*0.87</f>
        <v>7673.4</v>
      </c>
      <c r="M10" s="84">
        <f>'BAR BB| Open rates'!M10*0.9*0.87</f>
        <v>7986.6</v>
      </c>
    </row>
    <row r="11" spans="1:13" s="11" customFormat="1" x14ac:dyDescent="0.2">
      <c r="A11" s="33" t="s">
        <v>151</v>
      </c>
      <c r="B11" s="84"/>
      <c r="C11" s="84"/>
      <c r="D11" s="84"/>
      <c r="E11" s="84"/>
      <c r="F11" s="84"/>
      <c r="G11" s="84"/>
      <c r="H11" s="84"/>
      <c r="I11" s="84"/>
      <c r="J11" s="84"/>
      <c r="K11" s="84"/>
      <c r="L11" s="84"/>
      <c r="M11" s="84"/>
    </row>
    <row r="12" spans="1:13" s="11" customFormat="1" x14ac:dyDescent="0.2">
      <c r="A12" s="42">
        <v>1</v>
      </c>
      <c r="B12" s="84">
        <f>'BAR BB| Open rates'!B12*0.9*0.87</f>
        <v>10883.7</v>
      </c>
      <c r="C12" s="84">
        <f>'BAR BB| Open rates'!C12*0.9*0.87</f>
        <v>10883.7</v>
      </c>
      <c r="D12" s="84">
        <f>'BAR BB| Open rates'!D12*0.9*0.87</f>
        <v>7751.7</v>
      </c>
      <c r="E12" s="84">
        <f>'BAR BB| Open rates'!E12*0.9*0.87</f>
        <v>7438.5</v>
      </c>
      <c r="F12" s="84">
        <f>'BAR BB| Open rates'!F12*0.9*0.87</f>
        <v>7438.5</v>
      </c>
      <c r="G12" s="84">
        <f>'BAR BB| Open rates'!G12*0.9*0.87</f>
        <v>7751.7</v>
      </c>
      <c r="H12" s="84">
        <f>'BAR BB| Open rates'!H12*0.9*0.87</f>
        <v>7438.5</v>
      </c>
      <c r="I12" s="84">
        <f>'BAR BB| Open rates'!I12*0.9*0.87</f>
        <v>7751.7</v>
      </c>
      <c r="J12" s="84">
        <f>'BAR BB| Open rates'!J12*0.9*0.87</f>
        <v>7438.5</v>
      </c>
      <c r="K12" s="84">
        <f>'BAR BB| Open rates'!K12*0.9*0.87</f>
        <v>7751.7</v>
      </c>
      <c r="L12" s="84">
        <f>'BAR BB| Open rates'!L12*0.9*0.87</f>
        <v>7438.5</v>
      </c>
      <c r="M12" s="84">
        <f>'BAR BB| Open rates'!M12*0.9*0.87</f>
        <v>7751.7</v>
      </c>
    </row>
    <row r="13" spans="1:13" s="11" customFormat="1" x14ac:dyDescent="0.2">
      <c r="A13" s="42">
        <v>2</v>
      </c>
      <c r="B13" s="84">
        <f>'BAR BB| Open rates'!B13*0.9*0.87</f>
        <v>11901.6</v>
      </c>
      <c r="C13" s="84">
        <f>'BAR BB| Open rates'!C13*0.9*0.87</f>
        <v>11901.6</v>
      </c>
      <c r="D13" s="84">
        <f>'BAR BB| Open rates'!D13*0.9*0.87</f>
        <v>8769.6</v>
      </c>
      <c r="E13" s="84">
        <f>'BAR BB| Open rates'!E13*0.9*0.87</f>
        <v>8456.4</v>
      </c>
      <c r="F13" s="84">
        <f>'BAR BB| Open rates'!F13*0.9*0.87</f>
        <v>8456.4</v>
      </c>
      <c r="G13" s="84">
        <f>'BAR BB| Open rates'!G13*0.9*0.87</f>
        <v>8769.6</v>
      </c>
      <c r="H13" s="84">
        <f>'BAR BB| Open rates'!H13*0.9*0.87</f>
        <v>8456.4</v>
      </c>
      <c r="I13" s="84">
        <f>'BAR BB| Open rates'!I13*0.9*0.87</f>
        <v>8769.6</v>
      </c>
      <c r="J13" s="84">
        <f>'BAR BB| Open rates'!J13*0.9*0.87</f>
        <v>8456.4</v>
      </c>
      <c r="K13" s="84">
        <f>'BAR BB| Open rates'!K13*0.9*0.87</f>
        <v>8769.6</v>
      </c>
      <c r="L13" s="84">
        <f>'BAR BB| Open rates'!L13*0.9*0.87</f>
        <v>8456.4</v>
      </c>
      <c r="M13" s="84">
        <f>'BAR BB| Open rates'!M13*0.9*0.87</f>
        <v>8769.6</v>
      </c>
    </row>
    <row r="14" spans="1:13" x14ac:dyDescent="0.2">
      <c r="A14" s="47"/>
    </row>
    <row r="15" spans="1:13" x14ac:dyDescent="0.2">
      <c r="A15" s="223" t="s">
        <v>157</v>
      </c>
    </row>
    <row r="16" spans="1:13" x14ac:dyDescent="0.2">
      <c r="A16" s="223"/>
    </row>
    <row r="17" spans="1:1" x14ac:dyDescent="0.2">
      <c r="A17" s="123"/>
    </row>
    <row r="18" spans="1:1" s="11" customFormat="1" ht="41.25" customHeight="1" x14ac:dyDescent="0.2">
      <c r="A18" s="257" t="s">
        <v>232</v>
      </c>
    </row>
    <row r="19" spans="1:1" s="11" customFormat="1" ht="41.25" customHeight="1" x14ac:dyDescent="0.2">
      <c r="A19" s="257"/>
    </row>
    <row r="20" spans="1:1" s="11" customFormat="1" ht="41.25" customHeight="1" x14ac:dyDescent="0.2">
      <c r="A20" s="257"/>
    </row>
    <row r="21" spans="1:1" s="11" customFormat="1" ht="41.25" customHeight="1" x14ac:dyDescent="0.2">
      <c r="A21" s="257"/>
    </row>
    <row r="22" spans="1:1" ht="12.75" customHeight="1" x14ac:dyDescent="0.2">
      <c r="A22"/>
    </row>
    <row r="23" spans="1:1" x14ac:dyDescent="0.2">
      <c r="A23" s="135" t="s">
        <v>80</v>
      </c>
    </row>
    <row r="24" spans="1:1" ht="24" x14ac:dyDescent="0.2">
      <c r="A24" s="138" t="s">
        <v>293</v>
      </c>
    </row>
    <row r="25" spans="1:1" ht="24" x14ac:dyDescent="0.2">
      <c r="A25" s="138" t="s">
        <v>294</v>
      </c>
    </row>
    <row r="26" spans="1:1" x14ac:dyDescent="0.2">
      <c r="A26" s="22"/>
    </row>
    <row r="27" spans="1:1" x14ac:dyDescent="0.2">
      <c r="A27" s="137" t="s">
        <v>58</v>
      </c>
    </row>
    <row r="28" spans="1:1" ht="24" x14ac:dyDescent="0.2">
      <c r="A28" s="173" t="s">
        <v>178</v>
      </c>
    </row>
    <row r="29" spans="1:1" s="155" customFormat="1" ht="35.25" customHeight="1" x14ac:dyDescent="0.2">
      <c r="A29" s="138" t="s">
        <v>163</v>
      </c>
    </row>
    <row r="30" spans="1:1" s="155" customFormat="1" ht="35.25" customHeight="1" x14ac:dyDescent="0.2">
      <c r="A30" s="150" t="s">
        <v>188</v>
      </c>
    </row>
    <row r="31" spans="1:1" s="155" customFormat="1" ht="35.25" customHeight="1" x14ac:dyDescent="0.2">
      <c r="A31" s="138" t="s">
        <v>164</v>
      </c>
    </row>
    <row r="32" spans="1:1" s="155" customFormat="1" ht="13.5" customHeight="1" x14ac:dyDescent="0.2">
      <c r="A32" s="138" t="s">
        <v>165</v>
      </c>
    </row>
    <row r="33" spans="1:1" s="155" customFormat="1" ht="35.25" customHeight="1" x14ac:dyDescent="0.2">
      <c r="A33" s="138" t="s">
        <v>162</v>
      </c>
    </row>
    <row r="34" spans="1:1" x14ac:dyDescent="0.2">
      <c r="A34" s="145" t="s">
        <v>102</v>
      </c>
    </row>
    <row r="35" spans="1:1" ht="24" x14ac:dyDescent="0.2">
      <c r="A35" s="145" t="s">
        <v>179</v>
      </c>
    </row>
    <row r="36" spans="1:1" ht="72" customHeight="1" x14ac:dyDescent="0.2">
      <c r="A36" s="174" t="s">
        <v>103</v>
      </c>
    </row>
    <row r="37" spans="1:1" x14ac:dyDescent="0.2">
      <c r="A37" s="146"/>
    </row>
    <row r="38" spans="1:1" ht="36" x14ac:dyDescent="0.2">
      <c r="A38" s="178" t="s">
        <v>180</v>
      </c>
    </row>
    <row r="39" spans="1:1" s="11" customFormat="1" ht="27.75" customHeight="1" x14ac:dyDescent="0.2">
      <c r="A39" s="175" t="s">
        <v>233</v>
      </c>
    </row>
    <row r="40" spans="1:1" x14ac:dyDescent="0.2">
      <c r="A40" s="13"/>
    </row>
    <row r="41" spans="1:1" x14ac:dyDescent="0.2">
      <c r="A41" s="139" t="s">
        <v>65</v>
      </c>
    </row>
    <row r="42" spans="1:1" ht="48" x14ac:dyDescent="0.2">
      <c r="A42" s="144" t="s">
        <v>104</v>
      </c>
    </row>
    <row r="43" spans="1:1" ht="36" x14ac:dyDescent="0.2">
      <c r="A43" s="144" t="s">
        <v>105</v>
      </c>
    </row>
    <row r="44" spans="1:1" x14ac:dyDescent="0.2">
      <c r="A44" s="133"/>
    </row>
    <row r="45" spans="1:1" ht="26.25" x14ac:dyDescent="0.2">
      <c r="A45" s="137" t="s">
        <v>247</v>
      </c>
    </row>
    <row r="46" spans="1:1" x14ac:dyDescent="0.2">
      <c r="A46" s="143"/>
    </row>
    <row r="47" spans="1:1" s="11" customFormat="1" ht="36" x14ac:dyDescent="0.2">
      <c r="A47" s="182" t="s">
        <v>234</v>
      </c>
    </row>
    <row r="48" spans="1:1" s="11" customFormat="1" x14ac:dyDescent="0.2">
      <c r="A48" s="176" t="s">
        <v>181</v>
      </c>
    </row>
    <row r="49" spans="1:1" s="11" customFormat="1" ht="12.75" customHeight="1" x14ac:dyDescent="0.2">
      <c r="A49" s="176"/>
    </row>
    <row r="50" spans="1:1" s="11" customFormat="1" x14ac:dyDescent="0.2">
      <c r="A50" s="182" t="s">
        <v>278</v>
      </c>
    </row>
    <row r="51" spans="1:1" s="11" customFormat="1" x14ac:dyDescent="0.2">
      <c r="A51" s="183" t="s">
        <v>279</v>
      </c>
    </row>
    <row r="52" spans="1:1" s="11" customFormat="1" ht="13.5" customHeight="1" x14ac:dyDescent="0.2">
      <c r="A52" s="144"/>
    </row>
    <row r="53" spans="1:1" s="11" customFormat="1" x14ac:dyDescent="0.2">
      <c r="A53" s="182" t="s">
        <v>280</v>
      </c>
    </row>
    <row r="54" spans="1:1" s="11" customFormat="1" x14ac:dyDescent="0.2">
      <c r="A54" s="183" t="s">
        <v>281</v>
      </c>
    </row>
    <row r="55" spans="1:1" s="11" customFormat="1" ht="12.75" customHeight="1" x14ac:dyDescent="0.2">
      <c r="A55" s="144"/>
    </row>
    <row r="56" spans="1:1" s="11" customFormat="1" x14ac:dyDescent="0.2">
      <c r="A56" s="182" t="s">
        <v>282</v>
      </c>
    </row>
    <row r="57" spans="1:1" s="11" customFormat="1" ht="42.75" customHeight="1" x14ac:dyDescent="0.2">
      <c r="A57" s="176" t="s">
        <v>283</v>
      </c>
    </row>
    <row r="58" spans="1:1" s="11" customFormat="1" x14ac:dyDescent="0.2">
      <c r="A58" s="181"/>
    </row>
    <row r="59" spans="1:1" s="11" customFormat="1" ht="23.25" customHeight="1" x14ac:dyDescent="0.2">
      <c r="A59" s="182" t="s">
        <v>235</v>
      </c>
    </row>
    <row r="60" spans="1:1" s="11" customFormat="1" x14ac:dyDescent="0.2">
      <c r="A60" s="183" t="s">
        <v>236</v>
      </c>
    </row>
    <row r="61" spans="1:1" s="11" customFormat="1" x14ac:dyDescent="0.2">
      <c r="A61" s="183"/>
    </row>
    <row r="62" spans="1:1" s="11" customFormat="1" x14ac:dyDescent="0.2">
      <c r="A62" s="182" t="s">
        <v>237</v>
      </c>
    </row>
    <row r="63" spans="1:1" s="11" customFormat="1" x14ac:dyDescent="0.2">
      <c r="A63" s="183" t="s">
        <v>238</v>
      </c>
    </row>
    <row r="64" spans="1:1" s="11" customFormat="1" x14ac:dyDescent="0.2">
      <c r="A64" s="176"/>
    </row>
    <row r="65" spans="1:1" ht="24" x14ac:dyDescent="0.2">
      <c r="A65" s="135" t="s">
        <v>248</v>
      </c>
    </row>
    <row r="66" spans="1:1" s="11" customFormat="1" ht="24" x14ac:dyDescent="0.2">
      <c r="A66" s="182" t="s">
        <v>239</v>
      </c>
    </row>
    <row r="67" spans="1:1" s="11" customFormat="1" x14ac:dyDescent="0.2">
      <c r="A67" s="176" t="s">
        <v>182</v>
      </c>
    </row>
    <row r="68" spans="1:1" s="11" customFormat="1" x14ac:dyDescent="0.2">
      <c r="A68" s="144"/>
    </row>
    <row r="69" spans="1:1" s="11" customFormat="1" ht="30" customHeight="1" x14ac:dyDescent="0.2">
      <c r="A69" s="182" t="s">
        <v>284</v>
      </c>
    </row>
    <row r="70" spans="1:1" s="11" customFormat="1" x14ac:dyDescent="0.2">
      <c r="A70" s="176" t="s">
        <v>285</v>
      </c>
    </row>
    <row r="71" spans="1:1" s="11" customFormat="1" x14ac:dyDescent="0.2">
      <c r="A71" s="144"/>
    </row>
    <row r="72" spans="1:1" s="11" customFormat="1" ht="24" x14ac:dyDescent="0.2">
      <c r="A72" s="182" t="s">
        <v>286</v>
      </c>
    </row>
    <row r="73" spans="1:1" s="11" customFormat="1" x14ac:dyDescent="0.2">
      <c r="A73" s="176" t="s">
        <v>287</v>
      </c>
    </row>
    <row r="74" spans="1:1" s="11" customFormat="1" x14ac:dyDescent="0.2">
      <c r="A74" s="144"/>
    </row>
    <row r="75" spans="1:1" s="11" customFormat="1" x14ac:dyDescent="0.2">
      <c r="A75" s="182" t="s">
        <v>288</v>
      </c>
    </row>
    <row r="76" spans="1:1" s="11" customFormat="1" ht="36" x14ac:dyDescent="0.2">
      <c r="A76" s="176" t="s">
        <v>289</v>
      </c>
    </row>
    <row r="77" spans="1:1" s="11" customFormat="1" x14ac:dyDescent="0.2">
      <c r="A77" s="144"/>
    </row>
    <row r="78" spans="1:1" s="11" customFormat="1" ht="24" x14ac:dyDescent="0.2">
      <c r="A78" s="182" t="s">
        <v>240</v>
      </c>
    </row>
    <row r="79" spans="1:1" s="11" customFormat="1" x14ac:dyDescent="0.2">
      <c r="A79" s="176" t="s">
        <v>241</v>
      </c>
    </row>
    <row r="80" spans="1:1" x14ac:dyDescent="0.2">
      <c r="A80" s="143"/>
    </row>
    <row r="81" spans="1:1" x14ac:dyDescent="0.2">
      <c r="A81" s="182" t="s">
        <v>242</v>
      </c>
    </row>
    <row r="82" spans="1:1" x14ac:dyDescent="0.2">
      <c r="A82" s="176" t="s">
        <v>238</v>
      </c>
    </row>
    <row r="83" spans="1:1" x14ac:dyDescent="0.2">
      <c r="A83" s="106"/>
    </row>
    <row r="84" spans="1:1" s="11" customFormat="1" ht="24" x14ac:dyDescent="0.2">
      <c r="A84" s="182" t="s">
        <v>240</v>
      </c>
    </row>
    <row r="85" spans="1:1" s="11" customFormat="1" x14ac:dyDescent="0.2">
      <c r="A85" s="176" t="s">
        <v>241</v>
      </c>
    </row>
    <row r="86" spans="1:1" x14ac:dyDescent="0.2">
      <c r="A86" s="143"/>
    </row>
    <row r="87" spans="1:1" x14ac:dyDescent="0.2">
      <c r="A87" s="182" t="s">
        <v>242</v>
      </c>
    </row>
    <row r="88" spans="1:1" x14ac:dyDescent="0.2">
      <c r="A88" s="176" t="s">
        <v>238</v>
      </c>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297"/>
  <sheetViews>
    <sheetView workbookViewId="0">
      <pane xSplit="1" topLeftCell="B1" activePane="topRight" state="frozen"/>
      <selection activeCell="A10" sqref="A10"/>
      <selection pane="topRight" activeCell="C6" sqref="C6"/>
    </sheetView>
  </sheetViews>
  <sheetFormatPr defaultColWidth="10.140625" defaultRowHeight="12.75" x14ac:dyDescent="0.2"/>
  <cols>
    <col min="1" max="1" width="40.28515625" style="5" customWidth="1"/>
  </cols>
  <sheetData>
    <row r="1" spans="1:13" ht="24" x14ac:dyDescent="0.2">
      <c r="A1" s="47" t="s">
        <v>50</v>
      </c>
    </row>
    <row r="2" spans="1:13" ht="24" x14ac:dyDescent="0.2">
      <c r="A2" s="135" t="s">
        <v>249</v>
      </c>
    </row>
    <row r="3" spans="1:13" s="11" customFormat="1" ht="21.75" customHeight="1" x14ac:dyDescent="0.2">
      <c r="A3" s="205" t="s">
        <v>244</v>
      </c>
      <c r="B3" s="73">
        <f>'BAR BB| Open rates'!B3</f>
        <v>45595</v>
      </c>
      <c r="C3" s="73">
        <f>'BAR BB| Open rates'!C3</f>
        <v>45597</v>
      </c>
      <c r="D3" s="73">
        <f>'BAR BB| Open rates'!D3</f>
        <v>45599</v>
      </c>
      <c r="E3" s="73">
        <f>'BAR BB| Open rates'!E3</f>
        <v>45600</v>
      </c>
      <c r="F3" s="73">
        <f>'BAR BB| Open rates'!F3</f>
        <v>45601</v>
      </c>
      <c r="G3" s="73">
        <f>'BAR BB| Open rates'!G3</f>
        <v>45604</v>
      </c>
      <c r="H3" s="73">
        <f>'BAR BB| Open rates'!H3</f>
        <v>45606</v>
      </c>
      <c r="I3" s="73">
        <f>'BAR BB| Open rates'!I3</f>
        <v>45611</v>
      </c>
      <c r="J3" s="73">
        <f>'BAR BB| Open rates'!J3</f>
        <v>45613</v>
      </c>
      <c r="K3" s="73">
        <f>'BAR BB| Open rates'!K3</f>
        <v>45618</v>
      </c>
      <c r="L3" s="73">
        <f>'BAR BB| Open rates'!L3</f>
        <v>45620</v>
      </c>
      <c r="M3" s="73">
        <f>'BAR BB| Open rates'!M3</f>
        <v>45625</v>
      </c>
    </row>
    <row r="4" spans="1:13" s="11" customFormat="1" ht="21.75" customHeight="1" x14ac:dyDescent="0.2">
      <c r="A4" s="74"/>
      <c r="B4" s="73">
        <f>'BAR BB| Open rates'!B4</f>
        <v>45596</v>
      </c>
      <c r="C4" s="73">
        <f>'BAR BB| Open rates'!C4</f>
        <v>45598</v>
      </c>
      <c r="D4" s="73">
        <f>'BAR BB| Open rates'!D4</f>
        <v>45599</v>
      </c>
      <c r="E4" s="73">
        <f>'BAR BB| Open rates'!E4</f>
        <v>45600</v>
      </c>
      <c r="F4" s="73">
        <f>'BAR BB| Open rates'!F4</f>
        <v>45603</v>
      </c>
      <c r="G4" s="73">
        <f>'BAR BB| Open rates'!G4</f>
        <v>45605</v>
      </c>
      <c r="H4" s="73">
        <f>'BAR BB| Open rates'!H4</f>
        <v>45610</v>
      </c>
      <c r="I4" s="73">
        <f>'BAR BB| Open rates'!I4</f>
        <v>45612</v>
      </c>
      <c r="J4" s="73">
        <f>'BAR BB| Open rates'!J4</f>
        <v>45617</v>
      </c>
      <c r="K4" s="73">
        <f>'BAR BB| Open rates'!K4</f>
        <v>45619</v>
      </c>
      <c r="L4" s="73">
        <f>'BAR BB| Open rates'!L4</f>
        <v>45624</v>
      </c>
      <c r="M4" s="73">
        <f>'BAR BB| Open rates'!M4</f>
        <v>45626</v>
      </c>
    </row>
    <row r="5" spans="1:13" s="11" customFormat="1" x14ac:dyDescent="0.2">
      <c r="A5" s="33" t="s">
        <v>53</v>
      </c>
      <c r="B5" s="136"/>
      <c r="C5" s="136"/>
      <c r="D5" s="136"/>
      <c r="E5" s="136"/>
      <c r="F5" s="136"/>
      <c r="G5" s="136"/>
      <c r="H5" s="136"/>
      <c r="I5" s="136"/>
      <c r="J5" s="136"/>
      <c r="K5" s="136"/>
      <c r="L5" s="136"/>
      <c r="M5" s="136"/>
    </row>
    <row r="6" spans="1:13" s="11" customFormat="1" x14ac:dyDescent="0.2">
      <c r="A6" s="42">
        <v>1</v>
      </c>
      <c r="B6" s="84">
        <f>'BAR BB| Open rates'!B6*0.9*0.87+25</f>
        <v>8559.7000000000007</v>
      </c>
      <c r="C6" s="84">
        <f>'BAR BB| Open rates'!C6*0.9*0.87+25</f>
        <v>8559.7000000000007</v>
      </c>
      <c r="D6" s="84">
        <f>'BAR BB| Open rates'!D6*0.9*0.87+25</f>
        <v>5427.7</v>
      </c>
      <c r="E6" s="84">
        <f>'BAR BB| Open rates'!E6*0.9*0.87+25</f>
        <v>5114.5</v>
      </c>
      <c r="F6" s="84">
        <f>'BAR BB| Open rates'!F6*0.9*0.87+25</f>
        <v>5114.5</v>
      </c>
      <c r="G6" s="84">
        <f>'BAR BB| Open rates'!G6*0.9*0.87+25</f>
        <v>5427.7</v>
      </c>
      <c r="H6" s="84">
        <f>'BAR BB| Open rates'!H6*0.9*0.87+25</f>
        <v>5114.5</v>
      </c>
      <c r="I6" s="84">
        <f>'BAR BB| Open rates'!I6*0.9*0.87+25</f>
        <v>5427.7</v>
      </c>
      <c r="J6" s="84">
        <f>'BAR BB| Open rates'!J6*0.9*0.87+25</f>
        <v>5114.5</v>
      </c>
      <c r="K6" s="84">
        <f>'BAR BB| Open rates'!K6*0.9*0.87+25</f>
        <v>5427.7</v>
      </c>
      <c r="L6" s="84">
        <f>'BAR BB| Open rates'!L6*0.9*0.87+25</f>
        <v>5114.5</v>
      </c>
      <c r="M6" s="84">
        <f>'BAR BB| Open rates'!M6*0.9*0.87+25</f>
        <v>5427.7</v>
      </c>
    </row>
    <row r="7" spans="1:13" s="11" customFormat="1" x14ac:dyDescent="0.2">
      <c r="A7" s="42">
        <v>2</v>
      </c>
      <c r="B7" s="84">
        <f>'BAR BB| Open rates'!B7*0.9*0.87+25</f>
        <v>9577.6</v>
      </c>
      <c r="C7" s="84">
        <f>'BAR BB| Open rates'!C7*0.9*0.87+25</f>
        <v>9577.6</v>
      </c>
      <c r="D7" s="84">
        <f>'BAR BB| Open rates'!D7*0.9*0.87+25</f>
        <v>6445.6</v>
      </c>
      <c r="E7" s="84">
        <f>'BAR BB| Open rates'!E7*0.9*0.87+25</f>
        <v>6132.4</v>
      </c>
      <c r="F7" s="84">
        <f>'BAR BB| Open rates'!F7*0.9*0.87+25</f>
        <v>6132.4</v>
      </c>
      <c r="G7" s="84">
        <f>'BAR BB| Open rates'!G7*0.9*0.87+25</f>
        <v>6445.6</v>
      </c>
      <c r="H7" s="84">
        <f>'BAR BB| Open rates'!H7*0.9*0.87+25</f>
        <v>6132.4</v>
      </c>
      <c r="I7" s="84">
        <f>'BAR BB| Open rates'!I7*0.9*0.87+25</f>
        <v>6445.6</v>
      </c>
      <c r="J7" s="84">
        <f>'BAR BB| Open rates'!J7*0.9*0.87+25</f>
        <v>6132.4</v>
      </c>
      <c r="K7" s="84">
        <f>'BAR BB| Open rates'!K7*0.9*0.87+25</f>
        <v>6445.6</v>
      </c>
      <c r="L7" s="84">
        <f>'BAR BB| Open rates'!L7*0.9*0.87+25</f>
        <v>6132.4</v>
      </c>
      <c r="M7" s="84">
        <f>'BAR BB| Open rates'!M7*0.9*0.87+25</f>
        <v>6445.6</v>
      </c>
    </row>
    <row r="8" spans="1:13" s="11" customFormat="1" x14ac:dyDescent="0.2">
      <c r="A8" s="33" t="s">
        <v>54</v>
      </c>
      <c r="B8" s="84"/>
      <c r="C8" s="84"/>
      <c r="D8" s="84"/>
      <c r="E8" s="84"/>
      <c r="F8" s="84"/>
      <c r="G8" s="84"/>
      <c r="H8" s="84"/>
      <c r="I8" s="84"/>
      <c r="J8" s="84"/>
      <c r="K8" s="84"/>
      <c r="L8" s="84"/>
      <c r="M8" s="84"/>
    </row>
    <row r="9" spans="1:13" s="11" customFormat="1" x14ac:dyDescent="0.2">
      <c r="A9" s="42">
        <v>1</v>
      </c>
      <c r="B9" s="84">
        <f>'BAR BB| Open rates'!B9*0.9*0.87+25</f>
        <v>10125.700000000001</v>
      </c>
      <c r="C9" s="84">
        <f>'BAR BB| Open rates'!C9*0.9*0.87+25</f>
        <v>10125.700000000001</v>
      </c>
      <c r="D9" s="84">
        <f>'BAR BB| Open rates'!D9*0.9*0.87+25</f>
        <v>6993.7</v>
      </c>
      <c r="E9" s="84">
        <f>'BAR BB| Open rates'!E9*0.9*0.87+25</f>
        <v>6680.5</v>
      </c>
      <c r="F9" s="84">
        <f>'BAR BB| Open rates'!F9*0.9*0.87+25</f>
        <v>6680.5</v>
      </c>
      <c r="G9" s="84">
        <f>'BAR BB| Open rates'!G9*0.9*0.87+25</f>
        <v>6993.7</v>
      </c>
      <c r="H9" s="84">
        <f>'BAR BB| Open rates'!H9*0.9*0.87+25</f>
        <v>6680.5</v>
      </c>
      <c r="I9" s="84">
        <f>'BAR BB| Open rates'!I9*0.9*0.87+25</f>
        <v>6993.7</v>
      </c>
      <c r="J9" s="84">
        <f>'BAR BB| Open rates'!J9*0.9*0.87+25</f>
        <v>6680.5</v>
      </c>
      <c r="K9" s="84">
        <f>'BAR BB| Open rates'!K9*0.9*0.87+25</f>
        <v>6993.7</v>
      </c>
      <c r="L9" s="84">
        <f>'BAR BB| Open rates'!L9*0.9*0.87+25</f>
        <v>6680.5</v>
      </c>
      <c r="M9" s="84">
        <f>'BAR BB| Open rates'!M9*0.9*0.87+25</f>
        <v>6993.7</v>
      </c>
    </row>
    <row r="10" spans="1:13" s="11" customFormat="1" x14ac:dyDescent="0.2">
      <c r="A10" s="42">
        <v>2</v>
      </c>
      <c r="B10" s="84">
        <f>'BAR BB| Open rates'!B10*0.9*0.87+25</f>
        <v>11143.6</v>
      </c>
      <c r="C10" s="84">
        <f>'BAR BB| Open rates'!C10*0.9*0.87+25</f>
        <v>11143.6</v>
      </c>
      <c r="D10" s="84">
        <f>'BAR BB| Open rates'!D10*0.9*0.87+25</f>
        <v>8011.6</v>
      </c>
      <c r="E10" s="84">
        <f>'BAR BB| Open rates'!E10*0.9*0.87+25</f>
        <v>7698.4</v>
      </c>
      <c r="F10" s="84">
        <f>'BAR BB| Open rates'!F10*0.9*0.87+25</f>
        <v>7698.4</v>
      </c>
      <c r="G10" s="84">
        <f>'BAR BB| Open rates'!G10*0.9*0.87+25</f>
        <v>8011.6</v>
      </c>
      <c r="H10" s="84">
        <f>'BAR BB| Open rates'!H10*0.9*0.87+25</f>
        <v>7698.4</v>
      </c>
      <c r="I10" s="84">
        <f>'BAR BB| Open rates'!I10*0.9*0.87+25</f>
        <v>8011.6</v>
      </c>
      <c r="J10" s="84">
        <f>'BAR BB| Open rates'!J10*0.9*0.87+25</f>
        <v>7698.4</v>
      </c>
      <c r="K10" s="84">
        <f>'BAR BB| Open rates'!K10*0.9*0.87+25</f>
        <v>8011.6</v>
      </c>
      <c r="L10" s="84">
        <f>'BAR BB| Open rates'!L10*0.9*0.87+25</f>
        <v>7698.4</v>
      </c>
      <c r="M10" s="84">
        <f>'BAR BB| Open rates'!M10*0.9*0.87+25</f>
        <v>8011.6</v>
      </c>
    </row>
    <row r="11" spans="1:13" s="11" customFormat="1" x14ac:dyDescent="0.2">
      <c r="A11" s="33" t="s">
        <v>151</v>
      </c>
      <c r="B11" s="84"/>
      <c r="C11" s="84"/>
      <c r="D11" s="84"/>
      <c r="E11" s="84"/>
      <c r="F11" s="84"/>
      <c r="G11" s="84"/>
      <c r="H11" s="84"/>
      <c r="I11" s="84"/>
      <c r="J11" s="84"/>
      <c r="K11" s="84"/>
      <c r="L11" s="84"/>
      <c r="M11" s="84"/>
    </row>
    <row r="12" spans="1:13" s="11" customFormat="1" x14ac:dyDescent="0.2">
      <c r="A12" s="42">
        <v>1</v>
      </c>
      <c r="B12" s="84">
        <f>'BAR BB| Open rates'!B12*0.9*0.87+25</f>
        <v>10908.7</v>
      </c>
      <c r="C12" s="84">
        <f>'BAR BB| Open rates'!C12*0.9*0.87+25</f>
        <v>10908.7</v>
      </c>
      <c r="D12" s="84">
        <f>'BAR BB| Open rates'!D12*0.9*0.87+25</f>
        <v>7776.7</v>
      </c>
      <c r="E12" s="84">
        <f>'BAR BB| Open rates'!E12*0.9*0.87+25</f>
        <v>7463.5</v>
      </c>
      <c r="F12" s="84">
        <f>'BAR BB| Open rates'!F12*0.9*0.87+25</f>
        <v>7463.5</v>
      </c>
      <c r="G12" s="84">
        <f>'BAR BB| Open rates'!G12*0.9*0.87+25</f>
        <v>7776.7</v>
      </c>
      <c r="H12" s="84">
        <f>'BAR BB| Open rates'!H12*0.9*0.87+25</f>
        <v>7463.5</v>
      </c>
      <c r="I12" s="84">
        <f>'BAR BB| Open rates'!I12*0.9*0.87+25</f>
        <v>7776.7</v>
      </c>
      <c r="J12" s="84">
        <f>'BAR BB| Open rates'!J12*0.9*0.87+25</f>
        <v>7463.5</v>
      </c>
      <c r="K12" s="84">
        <f>'BAR BB| Open rates'!K12*0.9*0.87+25</f>
        <v>7776.7</v>
      </c>
      <c r="L12" s="84">
        <f>'BAR BB| Open rates'!L12*0.9*0.87+25</f>
        <v>7463.5</v>
      </c>
      <c r="M12" s="84">
        <f>'BAR BB| Open rates'!M12*0.9*0.87+25</f>
        <v>7776.7</v>
      </c>
    </row>
    <row r="13" spans="1:13" s="11" customFormat="1" x14ac:dyDescent="0.2">
      <c r="A13" s="42">
        <v>2</v>
      </c>
      <c r="B13" s="84">
        <f>'BAR BB| Open rates'!B13*0.9*0.87+25</f>
        <v>11926.6</v>
      </c>
      <c r="C13" s="84">
        <f>'BAR BB| Open rates'!C13*0.9*0.87+25</f>
        <v>11926.6</v>
      </c>
      <c r="D13" s="84">
        <f>'BAR BB| Open rates'!D13*0.9*0.87+25</f>
        <v>8794.6</v>
      </c>
      <c r="E13" s="84">
        <f>'BAR BB| Open rates'!E13*0.9*0.87+25</f>
        <v>8481.4</v>
      </c>
      <c r="F13" s="84">
        <f>'BAR BB| Open rates'!F13*0.9*0.87+25</f>
        <v>8481.4</v>
      </c>
      <c r="G13" s="84">
        <f>'BAR BB| Open rates'!G13*0.9*0.87+25</f>
        <v>8794.6</v>
      </c>
      <c r="H13" s="84">
        <f>'BAR BB| Open rates'!H13*0.9*0.87+25</f>
        <v>8481.4</v>
      </c>
      <c r="I13" s="84">
        <f>'BAR BB| Open rates'!I13*0.9*0.87+25</f>
        <v>8794.6</v>
      </c>
      <c r="J13" s="84">
        <f>'BAR BB| Open rates'!J13*0.9*0.87+25</f>
        <v>8481.4</v>
      </c>
      <c r="K13" s="84">
        <f>'BAR BB| Open rates'!K13*0.9*0.87+25</f>
        <v>8794.6</v>
      </c>
      <c r="L13" s="84">
        <f>'BAR BB| Open rates'!L13*0.9*0.87+25</f>
        <v>8481.4</v>
      </c>
      <c r="M13" s="84">
        <f>'BAR BB| Open rates'!M13*0.9*0.87+25</f>
        <v>8794.6</v>
      </c>
    </row>
    <row r="14" spans="1:13" x14ac:dyDescent="0.2">
      <c r="A14" s="47"/>
    </row>
    <row r="15" spans="1:13" x14ac:dyDescent="0.2">
      <c r="A15" s="223" t="s">
        <v>157</v>
      </c>
    </row>
    <row r="16" spans="1:13" x14ac:dyDescent="0.2">
      <c r="A16" s="223"/>
    </row>
    <row r="17" spans="1:1" x14ac:dyDescent="0.2">
      <c r="A17" s="123"/>
    </row>
    <row r="18" spans="1:1" s="11" customFormat="1" ht="41.25" customHeight="1" x14ac:dyDescent="0.2">
      <c r="A18" s="257" t="s">
        <v>232</v>
      </c>
    </row>
    <row r="19" spans="1:1" s="11" customFormat="1" ht="41.25" customHeight="1" x14ac:dyDescent="0.2">
      <c r="A19" s="257"/>
    </row>
    <row r="20" spans="1:1" s="11" customFormat="1" ht="41.25" customHeight="1" x14ac:dyDescent="0.2">
      <c r="A20" s="257"/>
    </row>
    <row r="21" spans="1:1" s="11" customFormat="1" ht="41.25" customHeight="1" x14ac:dyDescent="0.2">
      <c r="A21" s="257"/>
    </row>
    <row r="22" spans="1:1" ht="12.75" customHeight="1" x14ac:dyDescent="0.2">
      <c r="A22"/>
    </row>
    <row r="23" spans="1:1" x14ac:dyDescent="0.2">
      <c r="A23" s="135" t="s">
        <v>80</v>
      </c>
    </row>
    <row r="24" spans="1:1" ht="24" x14ac:dyDescent="0.2">
      <c r="A24" s="138" t="s">
        <v>293</v>
      </c>
    </row>
    <row r="25" spans="1:1" ht="24" x14ac:dyDescent="0.2">
      <c r="A25" s="138" t="s">
        <v>294</v>
      </c>
    </row>
    <row r="26" spans="1:1" x14ac:dyDescent="0.2">
      <c r="A26" s="22"/>
    </row>
    <row r="27" spans="1:1" x14ac:dyDescent="0.2">
      <c r="A27" s="137" t="s">
        <v>58</v>
      </c>
    </row>
    <row r="28" spans="1:1" ht="24" x14ac:dyDescent="0.2">
      <c r="A28" s="173" t="s">
        <v>178</v>
      </c>
    </row>
    <row r="29" spans="1:1" s="155" customFormat="1" ht="35.25" customHeight="1" x14ac:dyDescent="0.2">
      <c r="A29" s="138" t="s">
        <v>163</v>
      </c>
    </row>
    <row r="30" spans="1:1" s="155" customFormat="1" ht="35.25" customHeight="1" x14ac:dyDescent="0.2">
      <c r="A30" s="150" t="s">
        <v>188</v>
      </c>
    </row>
    <row r="31" spans="1:1" s="155" customFormat="1" ht="35.25" customHeight="1" x14ac:dyDescent="0.2">
      <c r="A31" s="138" t="s">
        <v>164</v>
      </c>
    </row>
    <row r="32" spans="1:1" s="155" customFormat="1" ht="13.5" customHeight="1" x14ac:dyDescent="0.2">
      <c r="A32" s="138" t="s">
        <v>165</v>
      </c>
    </row>
    <row r="33" spans="1:1" s="155" customFormat="1" ht="35.25" customHeight="1" x14ac:dyDescent="0.2">
      <c r="A33" s="138" t="s">
        <v>162</v>
      </c>
    </row>
    <row r="34" spans="1:1" x14ac:dyDescent="0.2">
      <c r="A34" s="145" t="s">
        <v>102</v>
      </c>
    </row>
    <row r="35" spans="1:1" ht="24" x14ac:dyDescent="0.2">
      <c r="A35" s="145" t="s">
        <v>179</v>
      </c>
    </row>
    <row r="36" spans="1:1" ht="72" customHeight="1" x14ac:dyDescent="0.2">
      <c r="A36" s="174" t="s">
        <v>103</v>
      </c>
    </row>
    <row r="37" spans="1:1" x14ac:dyDescent="0.2">
      <c r="A37" s="146"/>
    </row>
    <row r="38" spans="1:1" ht="36" x14ac:dyDescent="0.2">
      <c r="A38" s="178" t="s">
        <v>180</v>
      </c>
    </row>
    <row r="39" spans="1:1" s="11" customFormat="1" ht="27.75" customHeight="1" x14ac:dyDescent="0.2">
      <c r="A39" s="175" t="s">
        <v>233</v>
      </c>
    </row>
    <row r="40" spans="1:1" x14ac:dyDescent="0.2">
      <c r="A40" s="13"/>
    </row>
    <row r="41" spans="1:1" x14ac:dyDescent="0.2">
      <c r="A41" s="139" t="s">
        <v>65</v>
      </c>
    </row>
    <row r="42" spans="1:1" ht="48" x14ac:dyDescent="0.2">
      <c r="A42" s="144" t="s">
        <v>104</v>
      </c>
    </row>
    <row r="43" spans="1:1" ht="36" x14ac:dyDescent="0.2">
      <c r="A43" s="144" t="s">
        <v>105</v>
      </c>
    </row>
    <row r="44" spans="1:1" x14ac:dyDescent="0.2">
      <c r="A44" s="133"/>
    </row>
    <row r="45" spans="1:1" ht="26.25" x14ac:dyDescent="0.2">
      <c r="A45" s="137" t="s">
        <v>247</v>
      </c>
    </row>
    <row r="46" spans="1:1" x14ac:dyDescent="0.2">
      <c r="A46" s="143"/>
    </row>
    <row r="47" spans="1:1" s="11" customFormat="1" ht="36" x14ac:dyDescent="0.2">
      <c r="A47" s="182" t="s">
        <v>234</v>
      </c>
    </row>
    <row r="48" spans="1:1" s="11" customFormat="1" x14ac:dyDescent="0.2">
      <c r="A48" s="176" t="s">
        <v>181</v>
      </c>
    </row>
    <row r="49" spans="1:1" s="11" customFormat="1" ht="12.75" customHeight="1" x14ac:dyDescent="0.2">
      <c r="A49" s="176"/>
    </row>
    <row r="50" spans="1:1" s="11" customFormat="1" x14ac:dyDescent="0.2">
      <c r="A50" s="182" t="s">
        <v>278</v>
      </c>
    </row>
    <row r="51" spans="1:1" s="11" customFormat="1" x14ac:dyDescent="0.2">
      <c r="A51" s="183" t="s">
        <v>279</v>
      </c>
    </row>
    <row r="52" spans="1:1" s="11" customFormat="1" ht="13.5" customHeight="1" x14ac:dyDescent="0.2">
      <c r="A52" s="144"/>
    </row>
    <row r="53" spans="1:1" s="11" customFormat="1" x14ac:dyDescent="0.2">
      <c r="A53" s="182" t="s">
        <v>280</v>
      </c>
    </row>
    <row r="54" spans="1:1" s="11" customFormat="1" x14ac:dyDescent="0.2">
      <c r="A54" s="183" t="s">
        <v>281</v>
      </c>
    </row>
    <row r="55" spans="1:1" s="11" customFormat="1" ht="12.75" customHeight="1" x14ac:dyDescent="0.2">
      <c r="A55" s="144"/>
    </row>
    <row r="56" spans="1:1" s="11" customFormat="1" x14ac:dyDescent="0.2">
      <c r="A56" s="182" t="s">
        <v>282</v>
      </c>
    </row>
    <row r="57" spans="1:1" s="11" customFormat="1" ht="42.75" customHeight="1" x14ac:dyDescent="0.2">
      <c r="A57" s="176" t="s">
        <v>283</v>
      </c>
    </row>
    <row r="58" spans="1:1" s="11" customFormat="1" x14ac:dyDescent="0.2">
      <c r="A58" s="181"/>
    </row>
    <row r="59" spans="1:1" s="11" customFormat="1" ht="23.25" customHeight="1" x14ac:dyDescent="0.2">
      <c r="A59" s="182" t="s">
        <v>235</v>
      </c>
    </row>
    <row r="60" spans="1:1" s="11" customFormat="1" x14ac:dyDescent="0.2">
      <c r="A60" s="183" t="s">
        <v>236</v>
      </c>
    </row>
    <row r="61" spans="1:1" s="11" customFormat="1" x14ac:dyDescent="0.2">
      <c r="A61" s="183"/>
    </row>
    <row r="62" spans="1:1" s="11" customFormat="1" x14ac:dyDescent="0.2">
      <c r="A62" s="182" t="s">
        <v>237</v>
      </c>
    </row>
    <row r="63" spans="1:1" s="11" customFormat="1" x14ac:dyDescent="0.2">
      <c r="A63" s="183" t="s">
        <v>238</v>
      </c>
    </row>
    <row r="64" spans="1:1" s="11" customFormat="1" x14ac:dyDescent="0.2">
      <c r="A64" s="176"/>
    </row>
    <row r="65" spans="1:1" ht="24" x14ac:dyDescent="0.2">
      <c r="A65" s="135" t="s">
        <v>248</v>
      </c>
    </row>
    <row r="66" spans="1:1" s="11" customFormat="1" ht="36" x14ac:dyDescent="0.2">
      <c r="A66" s="182" t="s">
        <v>239</v>
      </c>
    </row>
    <row r="67" spans="1:1" s="11" customFormat="1" x14ac:dyDescent="0.2">
      <c r="A67" s="176" t="s">
        <v>182</v>
      </c>
    </row>
    <row r="68" spans="1:1" s="11" customFormat="1" x14ac:dyDescent="0.2">
      <c r="A68" s="144"/>
    </row>
    <row r="69" spans="1:1" s="11" customFormat="1" ht="30" customHeight="1" x14ac:dyDescent="0.2">
      <c r="A69" s="182" t="s">
        <v>284</v>
      </c>
    </row>
    <row r="70" spans="1:1" s="11" customFormat="1" x14ac:dyDescent="0.2">
      <c r="A70" s="176" t="s">
        <v>285</v>
      </c>
    </row>
    <row r="71" spans="1:1" s="11" customFormat="1" x14ac:dyDescent="0.2">
      <c r="A71" s="144"/>
    </row>
    <row r="72" spans="1:1" s="11" customFormat="1" ht="24" x14ac:dyDescent="0.2">
      <c r="A72" s="182" t="s">
        <v>286</v>
      </c>
    </row>
    <row r="73" spans="1:1" s="11" customFormat="1" x14ac:dyDescent="0.2">
      <c r="A73" s="176" t="s">
        <v>287</v>
      </c>
    </row>
    <row r="74" spans="1:1" s="11" customFormat="1" x14ac:dyDescent="0.2">
      <c r="A74" s="144"/>
    </row>
    <row r="75" spans="1:1" s="11" customFormat="1" x14ac:dyDescent="0.2">
      <c r="A75" s="182" t="s">
        <v>288</v>
      </c>
    </row>
    <row r="76" spans="1:1" s="11" customFormat="1" ht="36" x14ac:dyDescent="0.2">
      <c r="A76" s="176" t="s">
        <v>289</v>
      </c>
    </row>
    <row r="77" spans="1:1" s="11" customFormat="1" x14ac:dyDescent="0.2">
      <c r="A77" s="144"/>
    </row>
    <row r="78" spans="1:1" s="11" customFormat="1" ht="24" x14ac:dyDescent="0.2">
      <c r="A78" s="182" t="s">
        <v>240</v>
      </c>
    </row>
    <row r="79" spans="1:1" s="11" customFormat="1" x14ac:dyDescent="0.2">
      <c r="A79" s="176" t="s">
        <v>241</v>
      </c>
    </row>
    <row r="80" spans="1:1" x14ac:dyDescent="0.2">
      <c r="A80" s="143"/>
    </row>
    <row r="81" spans="1:1" x14ac:dyDescent="0.2">
      <c r="A81" s="182" t="s">
        <v>242</v>
      </c>
    </row>
    <row r="82" spans="1:1" x14ac:dyDescent="0.2">
      <c r="A82" s="176" t="s">
        <v>238</v>
      </c>
    </row>
    <row r="83" spans="1:1" x14ac:dyDescent="0.2">
      <c r="A83" s="106"/>
    </row>
    <row r="84" spans="1:1" s="11" customFormat="1" ht="24" x14ac:dyDescent="0.2">
      <c r="A84" s="182" t="s">
        <v>240</v>
      </c>
    </row>
    <row r="85" spans="1:1" s="11" customFormat="1" x14ac:dyDescent="0.2">
      <c r="A85" s="176" t="s">
        <v>241</v>
      </c>
    </row>
    <row r="86" spans="1:1" x14ac:dyDescent="0.2">
      <c r="A86" s="143"/>
    </row>
    <row r="87" spans="1:1" x14ac:dyDescent="0.2">
      <c r="A87" s="182" t="s">
        <v>242</v>
      </c>
    </row>
    <row r="88" spans="1:1" x14ac:dyDescent="0.2">
      <c r="A88" s="176" t="s">
        <v>238</v>
      </c>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297"/>
  <sheetViews>
    <sheetView workbookViewId="0">
      <pane xSplit="1" topLeftCell="B1" activePane="topRight" state="frozen"/>
      <selection activeCell="A10" sqref="A10"/>
      <selection pane="topRight" activeCell="C9" sqref="C9"/>
    </sheetView>
  </sheetViews>
  <sheetFormatPr defaultColWidth="10" defaultRowHeight="12.75" x14ac:dyDescent="0.2"/>
  <cols>
    <col min="1" max="1" width="43.7109375" style="5" customWidth="1"/>
  </cols>
  <sheetData>
    <row r="1" spans="1:13" ht="24" x14ac:dyDescent="0.2">
      <c r="A1" s="47" t="s">
        <v>50</v>
      </c>
    </row>
    <row r="2" spans="1:13" ht="24" x14ac:dyDescent="0.2">
      <c r="A2" s="135" t="s">
        <v>249</v>
      </c>
    </row>
    <row r="3" spans="1:13" s="11" customFormat="1" ht="21.75" customHeight="1" x14ac:dyDescent="0.2">
      <c r="A3" s="205" t="s">
        <v>244</v>
      </c>
      <c r="B3" s="73">
        <f>'BAR BB| Open rates'!B3</f>
        <v>45595</v>
      </c>
      <c r="C3" s="73">
        <f>'BAR BB| Open rates'!C3</f>
        <v>45597</v>
      </c>
      <c r="D3" s="73">
        <f>'BAR BB| Open rates'!D3</f>
        <v>45599</v>
      </c>
      <c r="E3" s="73">
        <f>'BAR BB| Open rates'!E3</f>
        <v>45600</v>
      </c>
      <c r="F3" s="73">
        <f>'BAR BB| Open rates'!F3</f>
        <v>45601</v>
      </c>
      <c r="G3" s="73">
        <f>'BAR BB| Open rates'!G3</f>
        <v>45604</v>
      </c>
      <c r="H3" s="73">
        <f>'BAR BB| Open rates'!H3</f>
        <v>45606</v>
      </c>
      <c r="I3" s="73">
        <f>'BAR BB| Open rates'!I3</f>
        <v>45611</v>
      </c>
      <c r="J3" s="73">
        <f>'BAR BB| Open rates'!J3</f>
        <v>45613</v>
      </c>
      <c r="K3" s="73">
        <f>'BAR BB| Open rates'!K3</f>
        <v>45618</v>
      </c>
      <c r="L3" s="73">
        <f>'BAR BB| Open rates'!L3</f>
        <v>45620</v>
      </c>
      <c r="M3" s="73">
        <f>'BAR BB| Open rates'!M3</f>
        <v>45625</v>
      </c>
    </row>
    <row r="4" spans="1:13" s="11" customFormat="1" ht="21.75" customHeight="1" x14ac:dyDescent="0.2">
      <c r="A4" s="74"/>
      <c r="B4" s="73">
        <f>'BAR BB| Open rates'!B4</f>
        <v>45596</v>
      </c>
      <c r="C4" s="73">
        <f>'BAR BB| Open rates'!C4</f>
        <v>45598</v>
      </c>
      <c r="D4" s="73">
        <f>'BAR BB| Open rates'!D4</f>
        <v>45599</v>
      </c>
      <c r="E4" s="73">
        <f>'BAR BB| Open rates'!E4</f>
        <v>45600</v>
      </c>
      <c r="F4" s="73">
        <f>'BAR BB| Open rates'!F4</f>
        <v>45603</v>
      </c>
      <c r="G4" s="73">
        <f>'BAR BB| Open rates'!G4</f>
        <v>45605</v>
      </c>
      <c r="H4" s="73">
        <f>'BAR BB| Open rates'!H4</f>
        <v>45610</v>
      </c>
      <c r="I4" s="73">
        <f>'BAR BB| Open rates'!I4</f>
        <v>45612</v>
      </c>
      <c r="J4" s="73">
        <f>'BAR BB| Open rates'!J4</f>
        <v>45617</v>
      </c>
      <c r="K4" s="73">
        <f>'BAR BB| Open rates'!K4</f>
        <v>45619</v>
      </c>
      <c r="L4" s="73">
        <f>'BAR BB| Open rates'!L4</f>
        <v>45624</v>
      </c>
      <c r="M4" s="73">
        <f>'BAR BB| Open rates'!M4</f>
        <v>45626</v>
      </c>
    </row>
    <row r="5" spans="1:13" s="11" customFormat="1" x14ac:dyDescent="0.2">
      <c r="A5" s="33" t="s">
        <v>53</v>
      </c>
      <c r="B5" s="136"/>
      <c r="C5" s="136"/>
      <c r="D5" s="136"/>
      <c r="E5" s="136"/>
      <c r="F5" s="136"/>
      <c r="G5" s="136"/>
      <c r="H5" s="136"/>
      <c r="I5" s="136"/>
      <c r="J5" s="136"/>
      <c r="K5" s="136"/>
      <c r="L5" s="136"/>
      <c r="M5" s="136"/>
    </row>
    <row r="6" spans="1:13" s="11" customFormat="1" x14ac:dyDescent="0.2">
      <c r="A6" s="42">
        <v>1</v>
      </c>
      <c r="B6" s="84">
        <f>'BAR BB| Open rates'!B6*0.9*0.87+25</f>
        <v>8559.7000000000007</v>
      </c>
      <c r="C6" s="84">
        <f>'BAR BB| Open rates'!C6*0.9*0.87+25</f>
        <v>8559.7000000000007</v>
      </c>
      <c r="D6" s="84">
        <f>'BAR BB| Open rates'!D6*0.9*0.87+25</f>
        <v>5427.7</v>
      </c>
      <c r="E6" s="84">
        <f>'BAR BB| Open rates'!E6*0.9*0.87+25</f>
        <v>5114.5</v>
      </c>
      <c r="F6" s="84">
        <f>'BAR BB| Open rates'!F6*0.9*0.87+25</f>
        <v>5114.5</v>
      </c>
      <c r="G6" s="84">
        <f>'BAR BB| Open rates'!G6*0.9*0.87+25</f>
        <v>5427.7</v>
      </c>
      <c r="H6" s="84">
        <f>'BAR BB| Open rates'!H6*0.9*0.87+25</f>
        <v>5114.5</v>
      </c>
      <c r="I6" s="84">
        <f>'BAR BB| Open rates'!I6*0.9*0.87+25</f>
        <v>5427.7</v>
      </c>
      <c r="J6" s="84">
        <f>'BAR BB| Open rates'!J6*0.9*0.87+25</f>
        <v>5114.5</v>
      </c>
      <c r="K6" s="84">
        <f>'BAR BB| Open rates'!K6*0.9*0.87+25</f>
        <v>5427.7</v>
      </c>
      <c r="L6" s="84">
        <f>'BAR BB| Open rates'!L6*0.9*0.87+25</f>
        <v>5114.5</v>
      </c>
      <c r="M6" s="84">
        <f>'BAR BB| Open rates'!M6*0.9*0.87+25</f>
        <v>5427.7</v>
      </c>
    </row>
    <row r="7" spans="1:13" s="11" customFormat="1" x14ac:dyDescent="0.2">
      <c r="A7" s="42">
        <v>2</v>
      </c>
      <c r="B7" s="84">
        <f>'BAR BB| Open rates'!B7*0.9*0.87+25</f>
        <v>9577.6</v>
      </c>
      <c r="C7" s="84">
        <f>'BAR BB| Open rates'!C7*0.9*0.87+25</f>
        <v>9577.6</v>
      </c>
      <c r="D7" s="84">
        <f>'BAR BB| Open rates'!D7*0.9*0.87+25</f>
        <v>6445.6</v>
      </c>
      <c r="E7" s="84">
        <f>'BAR BB| Open rates'!E7*0.9*0.87+25</f>
        <v>6132.4</v>
      </c>
      <c r="F7" s="84">
        <f>'BAR BB| Open rates'!F7*0.9*0.87+25</f>
        <v>6132.4</v>
      </c>
      <c r="G7" s="84">
        <f>'BAR BB| Open rates'!G7*0.9*0.87+25</f>
        <v>6445.6</v>
      </c>
      <c r="H7" s="84">
        <f>'BAR BB| Open rates'!H7*0.9*0.87+25</f>
        <v>6132.4</v>
      </c>
      <c r="I7" s="84">
        <f>'BAR BB| Open rates'!I7*0.9*0.87+25</f>
        <v>6445.6</v>
      </c>
      <c r="J7" s="84">
        <f>'BAR BB| Open rates'!J7*0.9*0.87+25</f>
        <v>6132.4</v>
      </c>
      <c r="K7" s="84">
        <f>'BAR BB| Open rates'!K7*0.9*0.87+25</f>
        <v>6445.6</v>
      </c>
      <c r="L7" s="84">
        <f>'BAR BB| Open rates'!L7*0.9*0.87+25</f>
        <v>6132.4</v>
      </c>
      <c r="M7" s="84">
        <f>'BAR BB| Open rates'!M7*0.9*0.87+25</f>
        <v>6445.6</v>
      </c>
    </row>
    <row r="8" spans="1:13" s="11" customFormat="1" x14ac:dyDescent="0.2">
      <c r="A8" s="33" t="s">
        <v>54</v>
      </c>
      <c r="B8" s="84"/>
      <c r="C8" s="84"/>
      <c r="D8" s="84"/>
      <c r="E8" s="84"/>
      <c r="F8" s="84"/>
      <c r="G8" s="84"/>
      <c r="H8" s="84"/>
      <c r="I8" s="84"/>
      <c r="J8" s="84"/>
      <c r="K8" s="84"/>
      <c r="L8" s="84"/>
      <c r="M8" s="84"/>
    </row>
    <row r="9" spans="1:13" s="11" customFormat="1" x14ac:dyDescent="0.2">
      <c r="A9" s="42">
        <v>1</v>
      </c>
      <c r="B9" s="84">
        <f>'BAR BB| Open rates'!B9*0.9*0.87+25</f>
        <v>10125.700000000001</v>
      </c>
      <c r="C9" s="84">
        <f>'BAR BB| Open rates'!C9*0.9*0.87+25</f>
        <v>10125.700000000001</v>
      </c>
      <c r="D9" s="84">
        <f>'BAR BB| Open rates'!D9*0.9*0.87+25</f>
        <v>6993.7</v>
      </c>
      <c r="E9" s="84">
        <f>'BAR BB| Open rates'!E9*0.9*0.87+25</f>
        <v>6680.5</v>
      </c>
      <c r="F9" s="84">
        <f>'BAR BB| Open rates'!F9*0.9*0.87+25</f>
        <v>6680.5</v>
      </c>
      <c r="G9" s="84">
        <f>'BAR BB| Open rates'!G9*0.9*0.87+25</f>
        <v>6993.7</v>
      </c>
      <c r="H9" s="84">
        <f>'BAR BB| Open rates'!H9*0.9*0.87+25</f>
        <v>6680.5</v>
      </c>
      <c r="I9" s="84">
        <f>'BAR BB| Open rates'!I9*0.9*0.87+25</f>
        <v>6993.7</v>
      </c>
      <c r="J9" s="84">
        <f>'BAR BB| Open rates'!J9*0.9*0.87+25</f>
        <v>6680.5</v>
      </c>
      <c r="K9" s="84">
        <f>'BAR BB| Open rates'!K9*0.9*0.87+25</f>
        <v>6993.7</v>
      </c>
      <c r="L9" s="84">
        <f>'BAR BB| Open rates'!L9*0.9*0.87+25</f>
        <v>6680.5</v>
      </c>
      <c r="M9" s="84">
        <f>'BAR BB| Open rates'!M9*0.9*0.87+25</f>
        <v>6993.7</v>
      </c>
    </row>
    <row r="10" spans="1:13" s="11" customFormat="1" x14ac:dyDescent="0.2">
      <c r="A10" s="42">
        <v>2</v>
      </c>
      <c r="B10" s="84">
        <f>'BAR BB| Open rates'!B10*0.9*0.87+25</f>
        <v>11143.6</v>
      </c>
      <c r="C10" s="84">
        <f>'BAR BB| Open rates'!C10*0.9*0.87+25</f>
        <v>11143.6</v>
      </c>
      <c r="D10" s="84">
        <f>'BAR BB| Open rates'!D10*0.9*0.87+25</f>
        <v>8011.6</v>
      </c>
      <c r="E10" s="84">
        <f>'BAR BB| Open rates'!E10*0.9*0.87+25</f>
        <v>7698.4</v>
      </c>
      <c r="F10" s="84">
        <f>'BAR BB| Open rates'!F10*0.9*0.87+25</f>
        <v>7698.4</v>
      </c>
      <c r="G10" s="84">
        <f>'BAR BB| Open rates'!G10*0.9*0.87+25</f>
        <v>8011.6</v>
      </c>
      <c r="H10" s="84">
        <f>'BAR BB| Open rates'!H10*0.9*0.87+25</f>
        <v>7698.4</v>
      </c>
      <c r="I10" s="84">
        <f>'BAR BB| Open rates'!I10*0.9*0.87+25</f>
        <v>8011.6</v>
      </c>
      <c r="J10" s="84">
        <f>'BAR BB| Open rates'!J10*0.9*0.87+25</f>
        <v>7698.4</v>
      </c>
      <c r="K10" s="84">
        <f>'BAR BB| Open rates'!K10*0.9*0.87+25</f>
        <v>8011.6</v>
      </c>
      <c r="L10" s="84">
        <f>'BAR BB| Open rates'!L10*0.9*0.87+25</f>
        <v>7698.4</v>
      </c>
      <c r="M10" s="84">
        <f>'BAR BB| Open rates'!M10*0.9*0.87+25</f>
        <v>8011.6</v>
      </c>
    </row>
    <row r="11" spans="1:13" s="11" customFormat="1" x14ac:dyDescent="0.2">
      <c r="A11" s="33" t="s">
        <v>151</v>
      </c>
      <c r="B11" s="84"/>
      <c r="C11" s="84"/>
      <c r="D11" s="84"/>
      <c r="E11" s="84"/>
      <c r="F11" s="84"/>
      <c r="G11" s="84"/>
      <c r="H11" s="84"/>
      <c r="I11" s="84"/>
      <c r="J11" s="84"/>
      <c r="K11" s="84"/>
      <c r="L11" s="84"/>
      <c r="M11" s="84"/>
    </row>
    <row r="12" spans="1:13" s="11" customFormat="1" x14ac:dyDescent="0.2">
      <c r="A12" s="42">
        <v>1</v>
      </c>
      <c r="B12" s="84">
        <f>'BAR BB| Open rates'!B12*0.9*0.87+25</f>
        <v>10908.7</v>
      </c>
      <c r="C12" s="84">
        <f>'BAR BB| Open rates'!C12*0.9*0.87+25</f>
        <v>10908.7</v>
      </c>
      <c r="D12" s="84">
        <f>'BAR BB| Open rates'!D12*0.9*0.87+25</f>
        <v>7776.7</v>
      </c>
      <c r="E12" s="84">
        <f>'BAR BB| Open rates'!E12*0.9*0.87+25</f>
        <v>7463.5</v>
      </c>
      <c r="F12" s="84">
        <f>'BAR BB| Open rates'!F12*0.9*0.87+25</f>
        <v>7463.5</v>
      </c>
      <c r="G12" s="84">
        <f>'BAR BB| Open rates'!G12*0.9*0.87+25</f>
        <v>7776.7</v>
      </c>
      <c r="H12" s="84">
        <f>'BAR BB| Open rates'!H12*0.9*0.87+25</f>
        <v>7463.5</v>
      </c>
      <c r="I12" s="84">
        <f>'BAR BB| Open rates'!I12*0.9*0.87+25</f>
        <v>7776.7</v>
      </c>
      <c r="J12" s="84">
        <f>'BAR BB| Open rates'!J12*0.9*0.87+25</f>
        <v>7463.5</v>
      </c>
      <c r="K12" s="84">
        <f>'BAR BB| Open rates'!K12*0.9*0.87+25</f>
        <v>7776.7</v>
      </c>
      <c r="L12" s="84">
        <f>'BAR BB| Open rates'!L12*0.9*0.87+25</f>
        <v>7463.5</v>
      </c>
      <c r="M12" s="84">
        <f>'BAR BB| Open rates'!M12*0.9*0.87+25</f>
        <v>7776.7</v>
      </c>
    </row>
    <row r="13" spans="1:13" s="11" customFormat="1" x14ac:dyDescent="0.2">
      <c r="A13" s="42">
        <v>2</v>
      </c>
      <c r="B13" s="84">
        <f>'BAR BB| Open rates'!B13*0.9*0.87+25</f>
        <v>11926.6</v>
      </c>
      <c r="C13" s="84">
        <f>'BAR BB| Open rates'!C13*0.9*0.87+25</f>
        <v>11926.6</v>
      </c>
      <c r="D13" s="84">
        <f>'BAR BB| Open rates'!D13*0.9*0.87+25</f>
        <v>8794.6</v>
      </c>
      <c r="E13" s="84">
        <f>'BAR BB| Open rates'!E13*0.9*0.87+25</f>
        <v>8481.4</v>
      </c>
      <c r="F13" s="84">
        <f>'BAR BB| Open rates'!F13*0.9*0.87+25</f>
        <v>8481.4</v>
      </c>
      <c r="G13" s="84">
        <f>'BAR BB| Open rates'!G13*0.9*0.87+25</f>
        <v>8794.6</v>
      </c>
      <c r="H13" s="84">
        <f>'BAR BB| Open rates'!H13*0.9*0.87+25</f>
        <v>8481.4</v>
      </c>
      <c r="I13" s="84">
        <f>'BAR BB| Open rates'!I13*0.9*0.87+25</f>
        <v>8794.6</v>
      </c>
      <c r="J13" s="84">
        <f>'BAR BB| Open rates'!J13*0.9*0.87+25</f>
        <v>8481.4</v>
      </c>
      <c r="K13" s="84">
        <f>'BAR BB| Open rates'!K13*0.9*0.87+25</f>
        <v>8794.6</v>
      </c>
      <c r="L13" s="84">
        <f>'BAR BB| Open rates'!L13*0.9*0.87+25</f>
        <v>8481.4</v>
      </c>
      <c r="M13" s="84">
        <f>'BAR BB| Open rates'!M13*0.9*0.87+25</f>
        <v>8794.6</v>
      </c>
    </row>
    <row r="14" spans="1:13" x14ac:dyDescent="0.2">
      <c r="A14" s="47"/>
    </row>
    <row r="15" spans="1:13" x14ac:dyDescent="0.2">
      <c r="A15" s="223" t="s">
        <v>157</v>
      </c>
    </row>
    <row r="16" spans="1:13" x14ac:dyDescent="0.2">
      <c r="A16" s="223"/>
    </row>
    <row r="17" spans="1:1" x14ac:dyDescent="0.2">
      <c r="A17" s="123"/>
    </row>
    <row r="18" spans="1:1" s="11" customFormat="1" ht="41.25" customHeight="1" x14ac:dyDescent="0.2">
      <c r="A18" s="257" t="s">
        <v>232</v>
      </c>
    </row>
    <row r="19" spans="1:1" s="11" customFormat="1" ht="41.25" customHeight="1" x14ac:dyDescent="0.2">
      <c r="A19" s="257"/>
    </row>
    <row r="20" spans="1:1" s="11" customFormat="1" ht="41.25" customHeight="1" x14ac:dyDescent="0.2">
      <c r="A20" s="257"/>
    </row>
    <row r="21" spans="1:1" s="11" customFormat="1" ht="41.25" customHeight="1" x14ac:dyDescent="0.2">
      <c r="A21" s="257"/>
    </row>
    <row r="22" spans="1:1" ht="12.75" customHeight="1" x14ac:dyDescent="0.2">
      <c r="A22"/>
    </row>
    <row r="23" spans="1:1" x14ac:dyDescent="0.2">
      <c r="A23" s="135" t="s">
        <v>80</v>
      </c>
    </row>
    <row r="24" spans="1:1" ht="24" x14ac:dyDescent="0.2">
      <c r="A24" s="138" t="s">
        <v>293</v>
      </c>
    </row>
    <row r="25" spans="1:1" ht="24" x14ac:dyDescent="0.2">
      <c r="A25" s="138" t="s">
        <v>294</v>
      </c>
    </row>
    <row r="26" spans="1:1" x14ac:dyDescent="0.2">
      <c r="A26" s="22"/>
    </row>
    <row r="27" spans="1:1" x14ac:dyDescent="0.2">
      <c r="A27" s="137" t="s">
        <v>58</v>
      </c>
    </row>
    <row r="28" spans="1:1" ht="24" x14ac:dyDescent="0.2">
      <c r="A28" s="173" t="s">
        <v>178</v>
      </c>
    </row>
    <row r="29" spans="1:1" s="155" customFormat="1" ht="35.25" customHeight="1" x14ac:dyDescent="0.2">
      <c r="A29" s="138" t="s">
        <v>163</v>
      </c>
    </row>
    <row r="30" spans="1:1" s="155" customFormat="1" ht="35.25" customHeight="1" x14ac:dyDescent="0.2">
      <c r="A30" s="150" t="s">
        <v>188</v>
      </c>
    </row>
    <row r="31" spans="1:1" s="155" customFormat="1" ht="35.25" customHeight="1" x14ac:dyDescent="0.2">
      <c r="A31" s="138" t="s">
        <v>164</v>
      </c>
    </row>
    <row r="32" spans="1:1" s="155" customFormat="1" ht="13.5" customHeight="1" x14ac:dyDescent="0.2">
      <c r="A32" s="138" t="s">
        <v>165</v>
      </c>
    </row>
    <row r="33" spans="1:1" s="155" customFormat="1" ht="35.25" customHeight="1" x14ac:dyDescent="0.2">
      <c r="A33" s="138" t="s">
        <v>162</v>
      </c>
    </row>
    <row r="34" spans="1:1" x14ac:dyDescent="0.2">
      <c r="A34" s="145" t="s">
        <v>102</v>
      </c>
    </row>
    <row r="35" spans="1:1" ht="24" x14ac:dyDescent="0.2">
      <c r="A35" s="145" t="s">
        <v>179</v>
      </c>
    </row>
    <row r="36" spans="1:1" ht="72" customHeight="1" x14ac:dyDescent="0.2">
      <c r="A36" s="174" t="s">
        <v>103</v>
      </c>
    </row>
    <row r="37" spans="1:1" x14ac:dyDescent="0.2">
      <c r="A37" s="146"/>
    </row>
    <row r="38" spans="1:1" ht="36" x14ac:dyDescent="0.2">
      <c r="A38" s="178" t="s">
        <v>180</v>
      </c>
    </row>
    <row r="39" spans="1:1" s="11" customFormat="1" ht="27.75" customHeight="1" x14ac:dyDescent="0.2">
      <c r="A39" s="175" t="s">
        <v>233</v>
      </c>
    </row>
    <row r="40" spans="1:1" x14ac:dyDescent="0.2">
      <c r="A40" s="13"/>
    </row>
    <row r="41" spans="1:1" x14ac:dyDescent="0.2">
      <c r="A41" s="139" t="s">
        <v>65</v>
      </c>
    </row>
    <row r="42" spans="1:1" ht="48" x14ac:dyDescent="0.2">
      <c r="A42" s="144" t="s">
        <v>104</v>
      </c>
    </row>
    <row r="43" spans="1:1" ht="36" x14ac:dyDescent="0.2">
      <c r="A43" s="144" t="s">
        <v>105</v>
      </c>
    </row>
    <row r="44" spans="1:1" x14ac:dyDescent="0.2">
      <c r="A44" s="133"/>
    </row>
    <row r="45" spans="1:1" ht="26.25" x14ac:dyDescent="0.2">
      <c r="A45" s="137" t="s">
        <v>247</v>
      </c>
    </row>
    <row r="46" spans="1:1" x14ac:dyDescent="0.2">
      <c r="A46" s="143"/>
    </row>
    <row r="47" spans="1:1" s="11" customFormat="1" ht="36" x14ac:dyDescent="0.2">
      <c r="A47" s="182" t="s">
        <v>234</v>
      </c>
    </row>
    <row r="48" spans="1:1" s="11" customFormat="1" x14ac:dyDescent="0.2">
      <c r="A48" s="176" t="s">
        <v>181</v>
      </c>
    </row>
    <row r="49" spans="1:1" s="11" customFormat="1" ht="12.75" customHeight="1" x14ac:dyDescent="0.2">
      <c r="A49" s="176"/>
    </row>
    <row r="50" spans="1:1" s="11" customFormat="1" x14ac:dyDescent="0.2">
      <c r="A50" s="182" t="s">
        <v>278</v>
      </c>
    </row>
    <row r="51" spans="1:1" s="11" customFormat="1" x14ac:dyDescent="0.2">
      <c r="A51" s="183" t="s">
        <v>279</v>
      </c>
    </row>
    <row r="52" spans="1:1" s="11" customFormat="1" ht="13.5" customHeight="1" x14ac:dyDescent="0.2">
      <c r="A52" s="144"/>
    </row>
    <row r="53" spans="1:1" s="11" customFormat="1" x14ac:dyDescent="0.2">
      <c r="A53" s="182" t="s">
        <v>280</v>
      </c>
    </row>
    <row r="54" spans="1:1" s="11" customFormat="1" x14ac:dyDescent="0.2">
      <c r="A54" s="183" t="s">
        <v>281</v>
      </c>
    </row>
    <row r="55" spans="1:1" s="11" customFormat="1" ht="12.75" customHeight="1" x14ac:dyDescent="0.2">
      <c r="A55" s="144"/>
    </row>
    <row r="56" spans="1:1" s="11" customFormat="1" x14ac:dyDescent="0.2">
      <c r="A56" s="182" t="s">
        <v>282</v>
      </c>
    </row>
    <row r="57" spans="1:1" s="11" customFormat="1" ht="42.75" customHeight="1" x14ac:dyDescent="0.2">
      <c r="A57" s="176" t="s">
        <v>283</v>
      </c>
    </row>
    <row r="58" spans="1:1" s="11" customFormat="1" x14ac:dyDescent="0.2">
      <c r="A58" s="181"/>
    </row>
    <row r="59" spans="1:1" s="11" customFormat="1" ht="23.25" customHeight="1" x14ac:dyDescent="0.2">
      <c r="A59" s="182" t="s">
        <v>235</v>
      </c>
    </row>
    <row r="60" spans="1:1" s="11" customFormat="1" x14ac:dyDescent="0.2">
      <c r="A60" s="183" t="s">
        <v>236</v>
      </c>
    </row>
    <row r="61" spans="1:1" s="11" customFormat="1" x14ac:dyDescent="0.2">
      <c r="A61" s="183"/>
    </row>
    <row r="62" spans="1:1" s="11" customFormat="1" x14ac:dyDescent="0.2">
      <c r="A62" s="182" t="s">
        <v>237</v>
      </c>
    </row>
    <row r="63" spans="1:1" s="11" customFormat="1" x14ac:dyDescent="0.2">
      <c r="A63" s="183" t="s">
        <v>238</v>
      </c>
    </row>
    <row r="64" spans="1:1" s="11" customFormat="1" x14ac:dyDescent="0.2">
      <c r="A64" s="176"/>
    </row>
    <row r="65" spans="1:1" ht="24" x14ac:dyDescent="0.2">
      <c r="A65" s="135" t="s">
        <v>248</v>
      </c>
    </row>
    <row r="66" spans="1:1" s="11" customFormat="1" ht="24" x14ac:dyDescent="0.2">
      <c r="A66" s="182" t="s">
        <v>239</v>
      </c>
    </row>
    <row r="67" spans="1:1" s="11" customFormat="1" x14ac:dyDescent="0.2">
      <c r="A67" s="176" t="s">
        <v>182</v>
      </c>
    </row>
    <row r="68" spans="1:1" s="11" customFormat="1" x14ac:dyDescent="0.2">
      <c r="A68" s="144"/>
    </row>
    <row r="69" spans="1:1" s="11" customFormat="1" ht="30" customHeight="1" x14ac:dyDescent="0.2">
      <c r="A69" s="182" t="s">
        <v>284</v>
      </c>
    </row>
    <row r="70" spans="1:1" s="11" customFormat="1" x14ac:dyDescent="0.2">
      <c r="A70" s="176" t="s">
        <v>285</v>
      </c>
    </row>
    <row r="71" spans="1:1" s="11" customFormat="1" x14ac:dyDescent="0.2">
      <c r="A71" s="144"/>
    </row>
    <row r="72" spans="1:1" s="11" customFormat="1" ht="24" x14ac:dyDescent="0.2">
      <c r="A72" s="182" t="s">
        <v>286</v>
      </c>
    </row>
    <row r="73" spans="1:1" s="11" customFormat="1" x14ac:dyDescent="0.2">
      <c r="A73" s="176" t="s">
        <v>287</v>
      </c>
    </row>
    <row r="74" spans="1:1" s="11" customFormat="1" x14ac:dyDescent="0.2">
      <c r="A74" s="144"/>
    </row>
    <row r="75" spans="1:1" s="11" customFormat="1" x14ac:dyDescent="0.2">
      <c r="A75" s="182" t="s">
        <v>288</v>
      </c>
    </row>
    <row r="76" spans="1:1" s="11" customFormat="1" ht="36" x14ac:dyDescent="0.2">
      <c r="A76" s="176" t="s">
        <v>289</v>
      </c>
    </row>
    <row r="77" spans="1:1" s="11" customFormat="1" x14ac:dyDescent="0.2">
      <c r="A77" s="144"/>
    </row>
    <row r="78" spans="1:1" s="11" customFormat="1" ht="24" x14ac:dyDescent="0.2">
      <c r="A78" s="182" t="s">
        <v>240</v>
      </c>
    </row>
    <row r="79" spans="1:1" s="11" customFormat="1" x14ac:dyDescent="0.2">
      <c r="A79" s="176" t="s">
        <v>241</v>
      </c>
    </row>
    <row r="80" spans="1:1" x14ac:dyDescent="0.2">
      <c r="A80" s="143"/>
    </row>
    <row r="81" spans="1:1" x14ac:dyDescent="0.2">
      <c r="A81" s="182" t="s">
        <v>242</v>
      </c>
    </row>
    <row r="82" spans="1:1" x14ac:dyDescent="0.2">
      <c r="A82" s="176" t="s">
        <v>238</v>
      </c>
    </row>
    <row r="83" spans="1:1" x14ac:dyDescent="0.2">
      <c r="A83" s="106"/>
    </row>
    <row r="84" spans="1:1" s="11" customFormat="1" ht="24" x14ac:dyDescent="0.2">
      <c r="A84" s="182" t="s">
        <v>240</v>
      </c>
    </row>
    <row r="85" spans="1:1" s="11" customFormat="1" x14ac:dyDescent="0.2">
      <c r="A85" s="176" t="s">
        <v>241</v>
      </c>
    </row>
    <row r="86" spans="1:1" x14ac:dyDescent="0.2">
      <c r="A86" s="143"/>
    </row>
    <row r="87" spans="1:1" x14ac:dyDescent="0.2">
      <c r="A87" s="182" t="s">
        <v>242</v>
      </c>
    </row>
    <row r="88" spans="1:1" x14ac:dyDescent="0.2">
      <c r="A88" s="176" t="s">
        <v>238</v>
      </c>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Y58"/>
  <sheetViews>
    <sheetView zoomScaleNormal="100" workbookViewId="0">
      <pane xSplit="1" topLeftCell="B1" activePane="topRight" state="frozen"/>
      <selection activeCell="BE26" sqref="BE26:BE27"/>
      <selection pane="topRight" activeCell="G30" sqref="G30"/>
    </sheetView>
  </sheetViews>
  <sheetFormatPr defaultColWidth="10.140625" defaultRowHeight="12" x14ac:dyDescent="0.2"/>
  <cols>
    <col min="1" max="1" width="42" style="1" customWidth="1"/>
    <col min="2" max="16384" width="10.140625" style="2"/>
  </cols>
  <sheetData>
    <row r="1" spans="1:51" s="5" customFormat="1" ht="25.5" customHeight="1" x14ac:dyDescent="0.2">
      <c r="A1" s="47" t="s">
        <v>50</v>
      </c>
    </row>
    <row r="2" spans="1:51" s="5" customFormat="1" ht="12.75" x14ac:dyDescent="0.2">
      <c r="A2" s="6" t="s">
        <v>227</v>
      </c>
    </row>
    <row r="3" spans="1:51" s="11" customFormat="1" ht="28.5" customHeight="1" x14ac:dyDescent="0.2">
      <c r="A3" s="74" t="s">
        <v>52</v>
      </c>
      <c r="B3" s="73">
        <f>'BAR BB| Open rates'!B3</f>
        <v>45595</v>
      </c>
      <c r="C3" s="73">
        <f>'BAR BB| Open rates'!C3</f>
        <v>45597</v>
      </c>
      <c r="D3" s="73">
        <f>'BAR BB| Open rates'!D3</f>
        <v>45599</v>
      </c>
      <c r="E3" s="73">
        <f>'BAR BB| Open rates'!E3</f>
        <v>45600</v>
      </c>
      <c r="F3" s="73">
        <f>'BAR BB| Open rates'!F3</f>
        <v>45601</v>
      </c>
      <c r="G3" s="73">
        <f>'BAR BB| Open rates'!G3</f>
        <v>45604</v>
      </c>
      <c r="H3" s="73">
        <f>'BAR BB| Open rates'!H3</f>
        <v>45606</v>
      </c>
      <c r="I3" s="73">
        <f>'BAR BB| Open rates'!I3</f>
        <v>45611</v>
      </c>
      <c r="J3" s="73">
        <f>'BAR BB| Open rates'!J3</f>
        <v>45613</v>
      </c>
      <c r="K3" s="73">
        <f>'BAR BB| Open rates'!K3</f>
        <v>45618</v>
      </c>
      <c r="L3" s="73">
        <f>'BAR BB| Open rates'!L3</f>
        <v>45620</v>
      </c>
      <c r="M3" s="73">
        <f>'BAR BB| Open rates'!M3</f>
        <v>45625</v>
      </c>
      <c r="N3" s="73">
        <f>'BAR BB| Open rates'!N3</f>
        <v>45627</v>
      </c>
      <c r="O3" s="73">
        <f>'BAR BB| Open rates'!O3</f>
        <v>45628</v>
      </c>
      <c r="P3" s="73">
        <f>'BAR BB| Open rates'!P3</f>
        <v>45639</v>
      </c>
      <c r="Q3" s="73">
        <f>'BAR BB| Open rates'!Q3</f>
        <v>45646</v>
      </c>
      <c r="R3" s="73">
        <f>'BAR BB| Open rates'!R3</f>
        <v>45653</v>
      </c>
      <c r="S3" s="73">
        <f>'BAR BB| Open rates'!S3</f>
        <v>45655</v>
      </c>
      <c r="T3" s="73">
        <f>'BAR BB| Open rates'!T3</f>
        <v>45656</v>
      </c>
      <c r="U3" s="73">
        <f>'BAR BB| Open rates'!U3</f>
        <v>45658</v>
      </c>
      <c r="V3" s="73">
        <f>'BAR BB| Open rates'!V3</f>
        <v>45660</v>
      </c>
      <c r="W3" s="73">
        <f>'BAR BB| Open rates'!W3</f>
        <v>45663</v>
      </c>
      <c r="X3" s="73">
        <f>'BAR BB| Open rates'!X3</f>
        <v>45664</v>
      </c>
      <c r="Y3" s="73">
        <f>'BAR BB| Open rates'!Y3</f>
        <v>45665</v>
      </c>
      <c r="Z3" s="73">
        <f>'BAR BB| Open rates'!Z3</f>
        <v>45666</v>
      </c>
      <c r="AA3" s="73">
        <f>'BAR BB| Open rates'!AA3</f>
        <v>45670</v>
      </c>
      <c r="AB3" s="73">
        <f>'BAR BB| Open rates'!AB3</f>
        <v>45674</v>
      </c>
      <c r="AC3" s="73">
        <f>'BAR BB| Open rates'!AC3</f>
        <v>45676</v>
      </c>
      <c r="AD3" s="73">
        <f>'BAR BB| Open rates'!AD3</f>
        <v>45681</v>
      </c>
      <c r="AE3" s="73">
        <f>'BAR BB| Open rates'!AE3</f>
        <v>45683</v>
      </c>
      <c r="AF3" s="73">
        <f>'BAR BB| Open rates'!AF3</f>
        <v>45688</v>
      </c>
      <c r="AG3" s="73">
        <f>'BAR BB| Open rates'!AG3</f>
        <v>45689</v>
      </c>
      <c r="AH3" s="73">
        <f>'BAR BB| Open rates'!AH3</f>
        <v>45690</v>
      </c>
      <c r="AI3" s="73">
        <f>'BAR BB| Open rates'!AI3</f>
        <v>45691</v>
      </c>
      <c r="AJ3" s="73">
        <f>'BAR BB| Open rates'!AJ3</f>
        <v>45692</v>
      </c>
      <c r="AK3" s="73">
        <f>'BAR BB| Open rates'!AK3</f>
        <v>45695</v>
      </c>
      <c r="AL3" s="73">
        <f>'BAR BB| Open rates'!AL3</f>
        <v>45697</v>
      </c>
      <c r="AM3" s="73">
        <f>'BAR BB| Open rates'!AM3</f>
        <v>45702</v>
      </c>
      <c r="AN3" s="73">
        <f>'BAR BB| Open rates'!AN3</f>
        <v>45708</v>
      </c>
      <c r="AO3" s="73">
        <f>'BAR BB| Open rates'!AO3</f>
        <v>45709</v>
      </c>
      <c r="AP3" s="73">
        <f>'BAR BB| Open rates'!AP3</f>
        <v>45712</v>
      </c>
      <c r="AQ3" s="73">
        <f>'BAR BB| Open rates'!AQ3</f>
        <v>45714</v>
      </c>
      <c r="AR3" s="73">
        <f>'BAR BB| Open rates'!AR3</f>
        <v>45717</v>
      </c>
      <c r="AS3" s="73">
        <f>'BAR BB| Open rates'!AS3</f>
        <v>45718</v>
      </c>
      <c r="AT3" s="73">
        <f>'BAR BB| Open rates'!AT3</f>
        <v>45723</v>
      </c>
      <c r="AU3" s="73">
        <f>'BAR BB| Open rates'!AU3</f>
        <v>45725</v>
      </c>
      <c r="AV3" s="73">
        <f>'BAR BB| Open rates'!AV3</f>
        <v>45727</v>
      </c>
      <c r="AW3" s="73">
        <f>'BAR BB| Open rates'!AW3</f>
        <v>45730</v>
      </c>
      <c r="AX3" s="73">
        <f>'BAR BB| Open rates'!AX3</f>
        <v>45732</v>
      </c>
      <c r="AY3" s="73">
        <f>'BAR BB| Open rates'!AY3</f>
        <v>45746</v>
      </c>
    </row>
    <row r="4" spans="1:51" s="11" customFormat="1" ht="28.5" customHeight="1" x14ac:dyDescent="0.2">
      <c r="A4" s="8"/>
      <c r="B4" s="73">
        <f>'BAR BB| Open rates'!B4</f>
        <v>45596</v>
      </c>
      <c r="C4" s="73">
        <f>'BAR BB| Open rates'!C4</f>
        <v>45598</v>
      </c>
      <c r="D4" s="73">
        <f>'BAR BB| Open rates'!D4</f>
        <v>45599</v>
      </c>
      <c r="E4" s="73">
        <f>'BAR BB| Open rates'!E4</f>
        <v>45600</v>
      </c>
      <c r="F4" s="73">
        <f>'BAR BB| Open rates'!F4</f>
        <v>45603</v>
      </c>
      <c r="G4" s="73">
        <f>'BAR BB| Open rates'!G4</f>
        <v>45605</v>
      </c>
      <c r="H4" s="73">
        <f>'BAR BB| Open rates'!H4</f>
        <v>45610</v>
      </c>
      <c r="I4" s="73">
        <f>'BAR BB| Open rates'!I4</f>
        <v>45612</v>
      </c>
      <c r="J4" s="73">
        <f>'BAR BB| Open rates'!J4</f>
        <v>45617</v>
      </c>
      <c r="K4" s="73">
        <f>'BAR BB| Open rates'!K4</f>
        <v>45619</v>
      </c>
      <c r="L4" s="73">
        <f>'BAR BB| Open rates'!L4</f>
        <v>45624</v>
      </c>
      <c r="M4" s="73">
        <f>'BAR BB| Open rates'!M4</f>
        <v>45626</v>
      </c>
      <c r="N4" s="73">
        <f>'BAR BB| Open rates'!N4</f>
        <v>45627</v>
      </c>
      <c r="O4" s="73">
        <f>'BAR BB| Open rates'!O4</f>
        <v>45638</v>
      </c>
      <c r="P4" s="73">
        <f>'BAR BB| Open rates'!P4</f>
        <v>45645</v>
      </c>
      <c r="Q4" s="73">
        <f>'BAR BB| Open rates'!Q4</f>
        <v>45652</v>
      </c>
      <c r="R4" s="73">
        <f>'BAR BB| Open rates'!R4</f>
        <v>45654</v>
      </c>
      <c r="S4" s="73">
        <f>'BAR BB| Open rates'!S4</f>
        <v>45655</v>
      </c>
      <c r="T4" s="73">
        <f>'BAR BB| Open rates'!T4</f>
        <v>45657</v>
      </c>
      <c r="U4" s="73">
        <f>'BAR BB| Open rates'!U4</f>
        <v>45659</v>
      </c>
      <c r="V4" s="73">
        <f>'BAR BB| Open rates'!V4</f>
        <v>45662</v>
      </c>
      <c r="W4" s="73">
        <f>'BAR BB| Open rates'!W4</f>
        <v>45663</v>
      </c>
      <c r="X4" s="73">
        <f>'BAR BB| Open rates'!X4</f>
        <v>45664</v>
      </c>
      <c r="Y4" s="73">
        <f>'BAR BB| Open rates'!Y4</f>
        <v>45665</v>
      </c>
      <c r="Z4" s="73">
        <f>'BAR BB| Open rates'!Z4</f>
        <v>45669</v>
      </c>
      <c r="AA4" s="73">
        <f>'BAR BB| Open rates'!AA4</f>
        <v>45673</v>
      </c>
      <c r="AB4" s="73">
        <f>'BAR BB| Open rates'!AB4</f>
        <v>45675</v>
      </c>
      <c r="AC4" s="73">
        <f>'BAR BB| Open rates'!AC4</f>
        <v>45680</v>
      </c>
      <c r="AD4" s="73">
        <f>'BAR BB| Open rates'!AD4</f>
        <v>45682</v>
      </c>
      <c r="AE4" s="73">
        <f>'BAR BB| Open rates'!AE4</f>
        <v>45687</v>
      </c>
      <c r="AF4" s="73">
        <f>'BAR BB| Open rates'!AF4</f>
        <v>45688</v>
      </c>
      <c r="AG4" s="73">
        <f>'BAR BB| Open rates'!AG4</f>
        <v>45689</v>
      </c>
      <c r="AH4" s="73">
        <f>'BAR BB| Open rates'!AH4</f>
        <v>45690</v>
      </c>
      <c r="AI4" s="73">
        <f>'BAR BB| Open rates'!AI4</f>
        <v>45691</v>
      </c>
      <c r="AJ4" s="73">
        <f>'BAR BB| Open rates'!AJ4</f>
        <v>45694</v>
      </c>
      <c r="AK4" s="73">
        <f>'BAR BB| Open rates'!AK4</f>
        <v>45696</v>
      </c>
      <c r="AL4" s="73">
        <f>'BAR BB| Open rates'!AL4</f>
        <v>45701</v>
      </c>
      <c r="AM4" s="73">
        <f>'BAR BB| Open rates'!AM4</f>
        <v>45707</v>
      </c>
      <c r="AN4" s="73">
        <f>'BAR BB| Open rates'!AN4</f>
        <v>45708</v>
      </c>
      <c r="AO4" s="73">
        <f>'BAR BB| Open rates'!AO4</f>
        <v>45711</v>
      </c>
      <c r="AP4" s="73">
        <f>'BAR BB| Open rates'!AP4</f>
        <v>45713</v>
      </c>
      <c r="AQ4" s="73">
        <f>'BAR BB| Open rates'!AQ4</f>
        <v>45716</v>
      </c>
      <c r="AR4" s="73">
        <f>'BAR BB| Open rates'!AR4</f>
        <v>45717</v>
      </c>
      <c r="AS4" s="73">
        <f>'BAR BB| Open rates'!AS4</f>
        <v>45722</v>
      </c>
      <c r="AT4" s="73">
        <f>'BAR BB| Open rates'!AT4</f>
        <v>45724</v>
      </c>
      <c r="AU4" s="73">
        <f>'BAR BB| Open rates'!AU4</f>
        <v>45726</v>
      </c>
      <c r="AV4" s="73">
        <f>'BAR BB| Open rates'!AV4</f>
        <v>45729</v>
      </c>
      <c r="AW4" s="73">
        <f>'BAR BB| Open rates'!AW4</f>
        <v>45731</v>
      </c>
      <c r="AX4" s="73">
        <f>'BAR BB| Open rates'!AX4</f>
        <v>45745</v>
      </c>
      <c r="AY4" s="73">
        <f>'BAR BB| Open rates'!AY4</f>
        <v>45747</v>
      </c>
    </row>
    <row r="5" spans="1:51" s="14" customFormat="1" ht="12" customHeight="1" x14ac:dyDescent="0.2">
      <c r="A5" s="33" t="s">
        <v>53</v>
      </c>
    </row>
    <row r="6" spans="1:51" s="14" customFormat="1" ht="12" customHeight="1" x14ac:dyDescent="0.2">
      <c r="A6" s="33">
        <v>1</v>
      </c>
      <c r="B6" s="84">
        <f>'BAR BB| Open rates'!B6*0.8 + 35</f>
        <v>8755</v>
      </c>
      <c r="C6" s="84">
        <f>'BAR BB| Open rates'!C6*0.8 + 35</f>
        <v>8755</v>
      </c>
      <c r="D6" s="84">
        <f>'BAR BB| Open rates'!D6*0.8 + 35</f>
        <v>5555</v>
      </c>
      <c r="E6" s="84">
        <f>'BAR BB| Open rates'!E6*0.8 + 35</f>
        <v>5235</v>
      </c>
      <c r="F6" s="84">
        <f>'BAR BB| Open rates'!F6*0.8 + 35</f>
        <v>5235</v>
      </c>
      <c r="G6" s="84">
        <f>'BAR BB| Open rates'!G6*0.8 + 35</f>
        <v>5555</v>
      </c>
      <c r="H6" s="84">
        <f>'BAR BB| Open rates'!H6*0.8 + 35</f>
        <v>5235</v>
      </c>
      <c r="I6" s="84">
        <f>'BAR BB| Open rates'!I6*0.8 + 35</f>
        <v>5555</v>
      </c>
      <c r="J6" s="84">
        <f>'BAR BB| Open rates'!J6*0.8 + 35</f>
        <v>5235</v>
      </c>
      <c r="K6" s="84">
        <f>'BAR BB| Open rates'!K6*0.8 + 35</f>
        <v>5555</v>
      </c>
      <c r="L6" s="84">
        <f>'BAR BB| Open rates'!L6*0.8 + 35</f>
        <v>5235</v>
      </c>
      <c r="M6" s="84">
        <f>'BAR BB| Open rates'!M6*0.8 + 35</f>
        <v>5555</v>
      </c>
      <c r="N6" s="84">
        <f>'BAR BB| Open rates'!N6*0.8 + 35</f>
        <v>4515</v>
      </c>
      <c r="O6" s="84">
        <f>'BAR BB| Open rates'!O6*0.8 + 35</f>
        <v>4515</v>
      </c>
      <c r="P6" s="84">
        <f>'BAR BB| Open rates'!P6*0.8 + 35</f>
        <v>5555</v>
      </c>
      <c r="Q6" s="84">
        <f>'BAR BB| Open rates'!Q6*0.8 + 35</f>
        <v>8755</v>
      </c>
      <c r="R6" s="84">
        <f>'BAR BB| Open rates'!R6*0.8 + 35</f>
        <v>12755</v>
      </c>
      <c r="S6" s="84">
        <f>'BAR BB| Open rates'!S6*0.8 + 35</f>
        <v>21555</v>
      </c>
      <c r="T6" s="84">
        <f>'BAR BB| Open rates'!T6*0.8 + 35</f>
        <v>23955</v>
      </c>
      <c r="U6" s="84">
        <f>'BAR BB| Open rates'!U6*0.8 + 35</f>
        <v>28755</v>
      </c>
      <c r="V6" s="84">
        <f>'BAR BB| Open rates'!V6*0.8 + 35</f>
        <v>28755</v>
      </c>
      <c r="W6" s="84">
        <f>'BAR BB| Open rates'!W6*0.8 + 35</f>
        <v>28755</v>
      </c>
      <c r="X6" s="84">
        <f>'BAR BB| Open rates'!X6*0.8 + 35</f>
        <v>21555</v>
      </c>
      <c r="Y6" s="84">
        <f>'BAR BB| Open rates'!Y6*0.8 + 35</f>
        <v>12755</v>
      </c>
      <c r="Z6" s="84">
        <f>'BAR BB| Open rates'!Z6*0.8 + 35</f>
        <v>12755</v>
      </c>
      <c r="AA6" s="84">
        <f>'BAR BB| Open rates'!AA6*0.8 + 35</f>
        <v>12755</v>
      </c>
      <c r="AB6" s="84">
        <f>'BAR BB| Open rates'!AB6*0.8 + 35</f>
        <v>12755</v>
      </c>
      <c r="AC6" s="84">
        <f>'BAR BB| Open rates'!AC6*0.8 + 35</f>
        <v>14355</v>
      </c>
      <c r="AD6" s="84">
        <f>'BAR BB| Open rates'!AD6*0.8 + 35</f>
        <v>16755</v>
      </c>
      <c r="AE6" s="84">
        <f>'BAR BB| Open rates'!AE6*0.8 + 35</f>
        <v>14355</v>
      </c>
      <c r="AF6" s="84">
        <f>'BAR BB| Open rates'!AF6*0.8 + 35</f>
        <v>16755</v>
      </c>
      <c r="AG6" s="84">
        <f>'BAR BB| Open rates'!AG6*0.8 + 35</f>
        <v>16755</v>
      </c>
      <c r="AH6" s="84">
        <f>'BAR BB| Open rates'!AH6*0.8 + 35</f>
        <v>14355</v>
      </c>
      <c r="AI6" s="84">
        <f>'BAR BB| Open rates'!AI6*0.8 + 35</f>
        <v>14355</v>
      </c>
      <c r="AJ6" s="84">
        <f>'BAR BB| Open rates'!AJ6*0.8 + 35</f>
        <v>14355</v>
      </c>
      <c r="AK6" s="84">
        <f>'BAR BB| Open rates'!AK6*0.8 + 35</f>
        <v>16755</v>
      </c>
      <c r="AL6" s="84">
        <f>'BAR BB| Open rates'!AL6*0.8 + 35</f>
        <v>14355</v>
      </c>
      <c r="AM6" s="84">
        <f>'BAR BB| Open rates'!AM6*0.8 + 35</f>
        <v>23955</v>
      </c>
      <c r="AN6" s="84">
        <f>'BAR BB| Open rates'!AN6*0.8 + 35</f>
        <v>25235</v>
      </c>
      <c r="AO6" s="84">
        <f>'BAR BB| Open rates'!AO6*0.8 + 35</f>
        <v>25235</v>
      </c>
      <c r="AP6" s="84">
        <f>'BAR BB| Open rates'!AP6*0.8 + 35</f>
        <v>25235</v>
      </c>
      <c r="AQ6" s="84">
        <f>'BAR BB| Open rates'!AQ6*0.8 + 35</f>
        <v>14355</v>
      </c>
      <c r="AR6" s="84">
        <f>'BAR BB| Open rates'!AR6*0.8 + 35</f>
        <v>14355</v>
      </c>
      <c r="AS6" s="84">
        <f>'BAR BB| Open rates'!AS6*0.8 + 35</f>
        <v>12755</v>
      </c>
      <c r="AT6" s="84">
        <f>'BAR BB| Open rates'!AT6*0.8 + 35</f>
        <v>14355</v>
      </c>
      <c r="AU6" s="84">
        <f>'BAR BB| Open rates'!AU6*0.8 + 35</f>
        <v>12755</v>
      </c>
      <c r="AV6" s="84">
        <f>'BAR BB| Open rates'!AV6*0.8 + 35</f>
        <v>12755</v>
      </c>
      <c r="AW6" s="84">
        <f>'BAR BB| Open rates'!AW6*0.8 + 35</f>
        <v>12755</v>
      </c>
      <c r="AX6" s="84">
        <f>'BAR BB| Open rates'!AX6*0.8 + 35</f>
        <v>7955</v>
      </c>
      <c r="AY6" s="84">
        <f>'BAR BB| Open rates'!AY6*0.8 + 35</f>
        <v>6355</v>
      </c>
    </row>
    <row r="7" spans="1:51" s="14" customFormat="1" ht="12" customHeight="1" x14ac:dyDescent="0.2">
      <c r="A7" s="33">
        <v>2</v>
      </c>
      <c r="B7" s="84">
        <f>'BAR BB| Open rates'!B7*0.8 + 35</f>
        <v>9795</v>
      </c>
      <c r="C7" s="84">
        <f>'BAR BB| Open rates'!C7*0.8 + 35</f>
        <v>9795</v>
      </c>
      <c r="D7" s="84">
        <f>'BAR BB| Open rates'!D7*0.8 + 35</f>
        <v>6595</v>
      </c>
      <c r="E7" s="84">
        <f>'BAR BB| Open rates'!E7*0.8 + 35</f>
        <v>6275</v>
      </c>
      <c r="F7" s="84">
        <f>'BAR BB| Open rates'!F7*0.8 + 35</f>
        <v>6275</v>
      </c>
      <c r="G7" s="84">
        <f>'BAR BB| Open rates'!G7*0.8 + 35</f>
        <v>6595</v>
      </c>
      <c r="H7" s="84">
        <f>'BAR BB| Open rates'!H7*0.8 + 35</f>
        <v>6275</v>
      </c>
      <c r="I7" s="84">
        <f>'BAR BB| Open rates'!I7*0.8 + 35</f>
        <v>6595</v>
      </c>
      <c r="J7" s="84">
        <f>'BAR BB| Open rates'!J7*0.8 + 35</f>
        <v>6275</v>
      </c>
      <c r="K7" s="84">
        <f>'BAR BB| Open rates'!K7*0.8 + 35</f>
        <v>6595</v>
      </c>
      <c r="L7" s="84">
        <f>'BAR BB| Open rates'!L7*0.8 + 35</f>
        <v>6275</v>
      </c>
      <c r="M7" s="84">
        <f>'BAR BB| Open rates'!M7*0.8 + 35</f>
        <v>6595</v>
      </c>
      <c r="N7" s="84">
        <f>'BAR BB| Open rates'!N7*0.8 + 35</f>
        <v>5555</v>
      </c>
      <c r="O7" s="84">
        <f>'BAR BB| Open rates'!O7*0.8 + 35</f>
        <v>5555</v>
      </c>
      <c r="P7" s="84">
        <f>'BAR BB| Open rates'!P7*0.8 + 35</f>
        <v>6595</v>
      </c>
      <c r="Q7" s="84">
        <f>'BAR BB| Open rates'!Q7*0.8 + 35</f>
        <v>9795</v>
      </c>
      <c r="R7" s="84">
        <f>'BAR BB| Open rates'!R7*0.8 + 35</f>
        <v>13795</v>
      </c>
      <c r="S7" s="84">
        <f>'BAR BB| Open rates'!S7*0.8 + 35</f>
        <v>22755</v>
      </c>
      <c r="T7" s="84">
        <f>'BAR BB| Open rates'!T7*0.8 + 35</f>
        <v>25155</v>
      </c>
      <c r="U7" s="84">
        <f>'BAR BB| Open rates'!U7*0.8 + 35</f>
        <v>29955</v>
      </c>
      <c r="V7" s="84">
        <f>'BAR BB| Open rates'!V7*0.8 + 35</f>
        <v>29955</v>
      </c>
      <c r="W7" s="84">
        <f>'BAR BB| Open rates'!W7*0.8 + 35</f>
        <v>29955</v>
      </c>
      <c r="X7" s="84">
        <f>'BAR BB| Open rates'!X7*0.8 + 35</f>
        <v>22755</v>
      </c>
      <c r="Y7" s="84">
        <f>'BAR BB| Open rates'!Y7*0.8 + 35</f>
        <v>13955</v>
      </c>
      <c r="Z7" s="84">
        <f>'BAR BB| Open rates'!Z7*0.8 + 35</f>
        <v>13955</v>
      </c>
      <c r="AA7" s="84">
        <f>'BAR BB| Open rates'!AA7*0.8 + 35</f>
        <v>13955</v>
      </c>
      <c r="AB7" s="84">
        <f>'BAR BB| Open rates'!AB7*0.8 + 35</f>
        <v>13955</v>
      </c>
      <c r="AC7" s="84">
        <f>'BAR BB| Open rates'!AC7*0.8 + 35</f>
        <v>15555</v>
      </c>
      <c r="AD7" s="84">
        <f>'BAR BB| Open rates'!AD7*0.8 + 35</f>
        <v>17955</v>
      </c>
      <c r="AE7" s="84">
        <f>'BAR BB| Open rates'!AE7*0.8 + 35</f>
        <v>15555</v>
      </c>
      <c r="AF7" s="84">
        <f>'BAR BB| Open rates'!AF7*0.8 + 35</f>
        <v>17955</v>
      </c>
      <c r="AG7" s="84">
        <f>'BAR BB| Open rates'!AG7*0.8 + 35</f>
        <v>17955</v>
      </c>
      <c r="AH7" s="84">
        <f>'BAR BB| Open rates'!AH7*0.8 + 35</f>
        <v>15555</v>
      </c>
      <c r="AI7" s="84">
        <f>'BAR BB| Open rates'!AI7*0.8 + 35</f>
        <v>15555</v>
      </c>
      <c r="AJ7" s="84">
        <f>'BAR BB| Open rates'!AJ7*0.8 + 35</f>
        <v>15555</v>
      </c>
      <c r="AK7" s="84">
        <f>'BAR BB| Open rates'!AK7*0.8 + 35</f>
        <v>17955</v>
      </c>
      <c r="AL7" s="84">
        <f>'BAR BB| Open rates'!AL7*0.8 + 35</f>
        <v>15555</v>
      </c>
      <c r="AM7" s="84">
        <f>'BAR BB| Open rates'!AM7*0.8 + 35</f>
        <v>25155</v>
      </c>
      <c r="AN7" s="84">
        <f>'BAR BB| Open rates'!AN7*0.8 + 35</f>
        <v>26435</v>
      </c>
      <c r="AO7" s="84">
        <f>'BAR BB| Open rates'!AO7*0.8 + 35</f>
        <v>26435</v>
      </c>
      <c r="AP7" s="84">
        <f>'BAR BB| Open rates'!AP7*0.8 + 35</f>
        <v>26435</v>
      </c>
      <c r="AQ7" s="84">
        <f>'BAR BB| Open rates'!AQ7*0.8 + 35</f>
        <v>15555</v>
      </c>
      <c r="AR7" s="84">
        <f>'BAR BB| Open rates'!AR7*0.8 + 35</f>
        <v>15555</v>
      </c>
      <c r="AS7" s="84">
        <f>'BAR BB| Open rates'!AS7*0.8 + 35</f>
        <v>13955</v>
      </c>
      <c r="AT7" s="84">
        <f>'BAR BB| Open rates'!AT7*0.8 + 35</f>
        <v>15555</v>
      </c>
      <c r="AU7" s="84">
        <f>'BAR BB| Open rates'!AU7*0.8 + 35</f>
        <v>13955</v>
      </c>
      <c r="AV7" s="84">
        <f>'BAR BB| Open rates'!AV7*0.8 + 35</f>
        <v>13955</v>
      </c>
      <c r="AW7" s="84">
        <f>'BAR BB| Open rates'!AW7*0.8 + 35</f>
        <v>13955</v>
      </c>
      <c r="AX7" s="84">
        <f>'BAR BB| Open rates'!AX7*0.8 + 35</f>
        <v>9155</v>
      </c>
      <c r="AY7" s="84">
        <f>'BAR BB| Open rates'!AY7*0.8 + 35</f>
        <v>7555</v>
      </c>
    </row>
    <row r="8" spans="1:51"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row>
    <row r="9" spans="1:51" s="14" customFormat="1" ht="12" customHeight="1" x14ac:dyDescent="0.2">
      <c r="A9" s="33">
        <v>1</v>
      </c>
      <c r="B9" s="84">
        <f>'BAR BB| Open rates'!B9*0.8 + 35</f>
        <v>10355</v>
      </c>
      <c r="C9" s="84">
        <f>'BAR BB| Open rates'!C9*0.8 + 35</f>
        <v>10355</v>
      </c>
      <c r="D9" s="84">
        <f>'BAR BB| Open rates'!D9*0.8 + 35</f>
        <v>7155</v>
      </c>
      <c r="E9" s="84">
        <f>'BAR BB| Open rates'!E9*0.8 + 35</f>
        <v>6835</v>
      </c>
      <c r="F9" s="84">
        <f>'BAR BB| Open rates'!F9*0.8 + 35</f>
        <v>6835</v>
      </c>
      <c r="G9" s="84">
        <f>'BAR BB| Open rates'!G9*0.8 + 35</f>
        <v>7155</v>
      </c>
      <c r="H9" s="84">
        <f>'BAR BB| Open rates'!H9*0.8 + 35</f>
        <v>6835</v>
      </c>
      <c r="I9" s="84">
        <f>'BAR BB| Open rates'!I9*0.8 + 35</f>
        <v>7155</v>
      </c>
      <c r="J9" s="84">
        <f>'BAR BB| Open rates'!J9*0.8 + 35</f>
        <v>6835</v>
      </c>
      <c r="K9" s="84">
        <f>'BAR BB| Open rates'!K9*0.8 + 35</f>
        <v>7155</v>
      </c>
      <c r="L9" s="84">
        <f>'BAR BB| Open rates'!L9*0.8 + 35</f>
        <v>6835</v>
      </c>
      <c r="M9" s="84">
        <f>'BAR BB| Open rates'!M9*0.8 + 35</f>
        <v>7155</v>
      </c>
      <c r="N9" s="84">
        <f>'BAR BB| Open rates'!N9*0.8 + 35</f>
        <v>6115</v>
      </c>
      <c r="O9" s="84">
        <f>'BAR BB| Open rates'!O9*0.8 + 35</f>
        <v>6115</v>
      </c>
      <c r="P9" s="84">
        <f>'BAR BB| Open rates'!P9*0.8 + 35</f>
        <v>7155</v>
      </c>
      <c r="Q9" s="84">
        <f>'BAR BB| Open rates'!Q9*0.8 + 35</f>
        <v>10355</v>
      </c>
      <c r="R9" s="84">
        <f>'BAR BB| Open rates'!R9*0.8 + 35</f>
        <v>14355</v>
      </c>
      <c r="S9" s="84">
        <f>'BAR BB| Open rates'!S9*0.8 + 35</f>
        <v>23155</v>
      </c>
      <c r="T9" s="84">
        <f>'BAR BB| Open rates'!T9*0.8 + 35</f>
        <v>25555</v>
      </c>
      <c r="U9" s="84">
        <f>'BAR BB| Open rates'!U9*0.8 + 35</f>
        <v>30355</v>
      </c>
      <c r="V9" s="84">
        <f>'BAR BB| Open rates'!V9*0.8 + 35</f>
        <v>30355</v>
      </c>
      <c r="W9" s="84">
        <f>'BAR BB| Open rates'!W9*0.8 + 35</f>
        <v>30355</v>
      </c>
      <c r="X9" s="84">
        <f>'BAR BB| Open rates'!X9*0.8 + 35</f>
        <v>23155</v>
      </c>
      <c r="Y9" s="84">
        <f>'BAR BB| Open rates'!Y9*0.8 + 35</f>
        <v>14355</v>
      </c>
      <c r="Z9" s="84">
        <f>'BAR BB| Open rates'!Z9*0.8 + 35</f>
        <v>14355</v>
      </c>
      <c r="AA9" s="84">
        <f>'BAR BB| Open rates'!AA9*0.8 + 35</f>
        <v>14355</v>
      </c>
      <c r="AB9" s="84">
        <f>'BAR BB| Open rates'!AB9*0.8 + 35</f>
        <v>14355</v>
      </c>
      <c r="AC9" s="84">
        <f>'BAR BB| Open rates'!AC9*0.8 + 35</f>
        <v>15955</v>
      </c>
      <c r="AD9" s="84">
        <f>'BAR BB| Open rates'!AD9*0.8 + 35</f>
        <v>18355</v>
      </c>
      <c r="AE9" s="84">
        <f>'BAR BB| Open rates'!AE9*0.8 + 35</f>
        <v>15955</v>
      </c>
      <c r="AF9" s="84">
        <f>'BAR BB| Open rates'!AF9*0.8 + 35</f>
        <v>18355</v>
      </c>
      <c r="AG9" s="84">
        <f>'BAR BB| Open rates'!AG9*0.8 + 35</f>
        <v>18355</v>
      </c>
      <c r="AH9" s="84">
        <f>'BAR BB| Open rates'!AH9*0.8 + 35</f>
        <v>15955</v>
      </c>
      <c r="AI9" s="84">
        <f>'BAR BB| Open rates'!AI9*0.8 + 35</f>
        <v>15955</v>
      </c>
      <c r="AJ9" s="84">
        <f>'BAR BB| Open rates'!AJ9*0.8 + 35</f>
        <v>15955</v>
      </c>
      <c r="AK9" s="84">
        <f>'BAR BB| Open rates'!AK9*0.8 + 35</f>
        <v>18355</v>
      </c>
      <c r="AL9" s="84">
        <f>'BAR BB| Open rates'!AL9*0.8 + 35</f>
        <v>15955</v>
      </c>
      <c r="AM9" s="84">
        <f>'BAR BB| Open rates'!AM9*0.8 + 35</f>
        <v>25555</v>
      </c>
      <c r="AN9" s="84">
        <f>'BAR BB| Open rates'!AN9*0.8 + 35</f>
        <v>26835</v>
      </c>
      <c r="AO9" s="84">
        <f>'BAR BB| Open rates'!AO9*0.8 + 35</f>
        <v>26835</v>
      </c>
      <c r="AP9" s="84">
        <f>'BAR BB| Open rates'!AP9*0.8 + 35</f>
        <v>26835</v>
      </c>
      <c r="AQ9" s="84">
        <f>'BAR BB| Open rates'!AQ9*0.8 + 35</f>
        <v>15955</v>
      </c>
      <c r="AR9" s="84">
        <f>'BAR BB| Open rates'!AR9*0.8 + 35</f>
        <v>15955</v>
      </c>
      <c r="AS9" s="84">
        <f>'BAR BB| Open rates'!AS9*0.8 + 35</f>
        <v>14355</v>
      </c>
      <c r="AT9" s="84">
        <f>'BAR BB| Open rates'!AT9*0.8 + 35</f>
        <v>15955</v>
      </c>
      <c r="AU9" s="84">
        <f>'BAR BB| Open rates'!AU9*0.8 + 35</f>
        <v>14355</v>
      </c>
      <c r="AV9" s="84">
        <f>'BAR BB| Open rates'!AV9*0.8 + 35</f>
        <v>14355</v>
      </c>
      <c r="AW9" s="84">
        <f>'BAR BB| Open rates'!AW9*0.8 + 35</f>
        <v>14355</v>
      </c>
      <c r="AX9" s="84">
        <f>'BAR BB| Open rates'!AX9*0.8 + 35</f>
        <v>9555</v>
      </c>
      <c r="AY9" s="84">
        <f>'BAR BB| Open rates'!AY9*0.8 + 35</f>
        <v>7955</v>
      </c>
    </row>
    <row r="10" spans="1:51" s="14" customFormat="1" ht="12" customHeight="1" x14ac:dyDescent="0.2">
      <c r="A10" s="33">
        <v>2</v>
      </c>
      <c r="B10" s="84">
        <f>'BAR BB| Open rates'!B10*0.8 + 35</f>
        <v>11395</v>
      </c>
      <c r="C10" s="84">
        <f>'BAR BB| Open rates'!C10*0.8 + 35</f>
        <v>11395</v>
      </c>
      <c r="D10" s="84">
        <f>'BAR BB| Open rates'!D10*0.8 + 35</f>
        <v>8195</v>
      </c>
      <c r="E10" s="84">
        <f>'BAR BB| Open rates'!E10*0.8 + 35</f>
        <v>7875</v>
      </c>
      <c r="F10" s="84">
        <f>'BAR BB| Open rates'!F10*0.8 + 35</f>
        <v>7875</v>
      </c>
      <c r="G10" s="84">
        <f>'BAR BB| Open rates'!G10*0.8 + 35</f>
        <v>8195</v>
      </c>
      <c r="H10" s="84">
        <f>'BAR BB| Open rates'!H10*0.8 + 35</f>
        <v>7875</v>
      </c>
      <c r="I10" s="84">
        <f>'BAR BB| Open rates'!I10*0.8 + 35</f>
        <v>8195</v>
      </c>
      <c r="J10" s="84">
        <f>'BAR BB| Open rates'!J10*0.8 + 35</f>
        <v>7875</v>
      </c>
      <c r="K10" s="84">
        <f>'BAR BB| Open rates'!K10*0.8 + 35</f>
        <v>8195</v>
      </c>
      <c r="L10" s="84">
        <f>'BAR BB| Open rates'!L10*0.8 + 35</f>
        <v>7875</v>
      </c>
      <c r="M10" s="84">
        <f>'BAR BB| Open rates'!M10*0.8 + 35</f>
        <v>8195</v>
      </c>
      <c r="N10" s="84">
        <f>'BAR BB| Open rates'!N10*0.8 + 35</f>
        <v>7155</v>
      </c>
      <c r="O10" s="84">
        <f>'BAR BB| Open rates'!O10*0.8 + 35</f>
        <v>7155</v>
      </c>
      <c r="P10" s="84">
        <f>'BAR BB| Open rates'!P10*0.8 + 35</f>
        <v>8195</v>
      </c>
      <c r="Q10" s="84">
        <f>'BAR BB| Open rates'!Q10*0.8 + 35</f>
        <v>11395</v>
      </c>
      <c r="R10" s="84">
        <f>'BAR BB| Open rates'!R10*0.8 + 35</f>
        <v>15395</v>
      </c>
      <c r="S10" s="84">
        <f>'BAR BB| Open rates'!S10*0.8 + 35</f>
        <v>24355</v>
      </c>
      <c r="T10" s="84">
        <f>'BAR BB| Open rates'!T10*0.8 + 35</f>
        <v>26755</v>
      </c>
      <c r="U10" s="84">
        <f>'BAR BB| Open rates'!U10*0.8 + 35</f>
        <v>31555</v>
      </c>
      <c r="V10" s="84">
        <f>'BAR BB| Open rates'!V10*0.8 + 35</f>
        <v>31555</v>
      </c>
      <c r="W10" s="84">
        <f>'BAR BB| Open rates'!W10*0.8 + 35</f>
        <v>31555</v>
      </c>
      <c r="X10" s="84">
        <f>'BAR BB| Open rates'!X10*0.8 + 35</f>
        <v>24355</v>
      </c>
      <c r="Y10" s="84">
        <f>'BAR BB| Open rates'!Y10*0.8 + 35</f>
        <v>15555</v>
      </c>
      <c r="Z10" s="84">
        <f>'BAR BB| Open rates'!Z10*0.8 + 35</f>
        <v>15555</v>
      </c>
      <c r="AA10" s="84">
        <f>'BAR BB| Open rates'!AA10*0.8 + 35</f>
        <v>15555</v>
      </c>
      <c r="AB10" s="84">
        <f>'BAR BB| Open rates'!AB10*0.8 + 35</f>
        <v>15555</v>
      </c>
      <c r="AC10" s="84">
        <f>'BAR BB| Open rates'!AC10*0.8 + 35</f>
        <v>17155</v>
      </c>
      <c r="AD10" s="84">
        <f>'BAR BB| Open rates'!AD10*0.8 + 35</f>
        <v>19555</v>
      </c>
      <c r="AE10" s="84">
        <f>'BAR BB| Open rates'!AE10*0.8 + 35</f>
        <v>17155</v>
      </c>
      <c r="AF10" s="84">
        <f>'BAR BB| Open rates'!AF10*0.8 + 35</f>
        <v>19555</v>
      </c>
      <c r="AG10" s="84">
        <f>'BAR BB| Open rates'!AG10*0.8 + 35</f>
        <v>19555</v>
      </c>
      <c r="AH10" s="84">
        <f>'BAR BB| Open rates'!AH10*0.8 + 35</f>
        <v>17155</v>
      </c>
      <c r="AI10" s="84">
        <f>'BAR BB| Open rates'!AI10*0.8 + 35</f>
        <v>17155</v>
      </c>
      <c r="AJ10" s="84">
        <f>'BAR BB| Open rates'!AJ10*0.8 + 35</f>
        <v>17155</v>
      </c>
      <c r="AK10" s="84">
        <f>'BAR BB| Open rates'!AK10*0.8 + 35</f>
        <v>19555</v>
      </c>
      <c r="AL10" s="84">
        <f>'BAR BB| Open rates'!AL10*0.8 + 35</f>
        <v>17155</v>
      </c>
      <c r="AM10" s="84">
        <f>'BAR BB| Open rates'!AM10*0.8 + 35</f>
        <v>26755</v>
      </c>
      <c r="AN10" s="84">
        <f>'BAR BB| Open rates'!AN10*0.8 + 35</f>
        <v>28035</v>
      </c>
      <c r="AO10" s="84">
        <f>'BAR BB| Open rates'!AO10*0.8 + 35</f>
        <v>28035</v>
      </c>
      <c r="AP10" s="84">
        <f>'BAR BB| Open rates'!AP10*0.8 + 35</f>
        <v>28035</v>
      </c>
      <c r="AQ10" s="84">
        <f>'BAR BB| Open rates'!AQ10*0.8 + 35</f>
        <v>17155</v>
      </c>
      <c r="AR10" s="84">
        <f>'BAR BB| Open rates'!AR10*0.8 + 35</f>
        <v>17155</v>
      </c>
      <c r="AS10" s="84">
        <f>'BAR BB| Open rates'!AS10*0.8 + 35</f>
        <v>15555</v>
      </c>
      <c r="AT10" s="84">
        <f>'BAR BB| Open rates'!AT10*0.8 + 35</f>
        <v>17155</v>
      </c>
      <c r="AU10" s="84">
        <f>'BAR BB| Open rates'!AU10*0.8 + 35</f>
        <v>15555</v>
      </c>
      <c r="AV10" s="84">
        <f>'BAR BB| Open rates'!AV10*0.8 + 35</f>
        <v>15555</v>
      </c>
      <c r="AW10" s="84">
        <f>'BAR BB| Open rates'!AW10*0.8 + 35</f>
        <v>15555</v>
      </c>
      <c r="AX10" s="84">
        <f>'BAR BB| Open rates'!AX10*0.8 + 35</f>
        <v>10755</v>
      </c>
      <c r="AY10" s="84">
        <f>'BAR BB| Open rates'!AY10*0.8 + 35</f>
        <v>9155</v>
      </c>
    </row>
    <row r="11" spans="1:51"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row>
    <row r="12" spans="1:51" s="14" customFormat="1" ht="12" customHeight="1" x14ac:dyDescent="0.2">
      <c r="A12" s="33">
        <v>1</v>
      </c>
      <c r="B12" s="84">
        <f>'BAR BB| Open rates'!B12*0.8 + 35</f>
        <v>11155</v>
      </c>
      <c r="C12" s="84">
        <f>'BAR BB| Open rates'!C12*0.8 + 35</f>
        <v>11155</v>
      </c>
      <c r="D12" s="84">
        <f>'BAR BB| Open rates'!D12*0.8 + 35</f>
        <v>7955</v>
      </c>
      <c r="E12" s="84">
        <f>'BAR BB| Open rates'!E12*0.8 + 35</f>
        <v>7635</v>
      </c>
      <c r="F12" s="84">
        <f>'BAR BB| Open rates'!F12*0.8 + 35</f>
        <v>7635</v>
      </c>
      <c r="G12" s="84">
        <f>'BAR BB| Open rates'!G12*0.8 + 35</f>
        <v>7955</v>
      </c>
      <c r="H12" s="84">
        <f>'BAR BB| Open rates'!H12*0.8 + 35</f>
        <v>7635</v>
      </c>
      <c r="I12" s="84">
        <f>'BAR BB| Open rates'!I12*0.8 + 35</f>
        <v>7955</v>
      </c>
      <c r="J12" s="84">
        <f>'BAR BB| Open rates'!J12*0.8 + 35</f>
        <v>7635</v>
      </c>
      <c r="K12" s="84">
        <f>'BAR BB| Open rates'!K12*0.8 + 35</f>
        <v>7955</v>
      </c>
      <c r="L12" s="84">
        <f>'BAR BB| Open rates'!L12*0.8 + 35</f>
        <v>7635</v>
      </c>
      <c r="M12" s="84">
        <f>'BAR BB| Open rates'!M12*0.8 + 35</f>
        <v>7955</v>
      </c>
      <c r="N12" s="84">
        <f>'BAR BB| Open rates'!N12*0.8 + 35</f>
        <v>6915</v>
      </c>
      <c r="O12" s="84">
        <f>'BAR BB| Open rates'!O12*0.8 + 35</f>
        <v>6915</v>
      </c>
      <c r="P12" s="84">
        <f>'BAR BB| Open rates'!P12*0.8 + 35</f>
        <v>7955</v>
      </c>
      <c r="Q12" s="84">
        <f>'BAR BB| Open rates'!Q12*0.8 + 35</f>
        <v>11155</v>
      </c>
      <c r="R12" s="84">
        <f>'BAR BB| Open rates'!R12*0.8 + 35</f>
        <v>15155</v>
      </c>
      <c r="S12" s="84">
        <f>'BAR BB| Open rates'!S12*0.8 + 35</f>
        <v>24755</v>
      </c>
      <c r="T12" s="84">
        <f>'BAR BB| Open rates'!T12*0.8 + 35</f>
        <v>27155</v>
      </c>
      <c r="U12" s="84">
        <f>'BAR BB| Open rates'!U12*0.8 + 35</f>
        <v>31955</v>
      </c>
      <c r="V12" s="84">
        <f>'BAR BB| Open rates'!V12*0.8 + 35</f>
        <v>31955</v>
      </c>
      <c r="W12" s="84">
        <f>'BAR BB| Open rates'!W12*0.8 + 35</f>
        <v>31955</v>
      </c>
      <c r="X12" s="84">
        <f>'BAR BB| Open rates'!X12*0.8 + 35</f>
        <v>24755</v>
      </c>
      <c r="Y12" s="84">
        <f>'BAR BB| Open rates'!Y12*0.8 + 35</f>
        <v>15955</v>
      </c>
      <c r="Z12" s="84">
        <f>'BAR BB| Open rates'!Z12*0.8 + 35</f>
        <v>15155</v>
      </c>
      <c r="AA12" s="84">
        <f>'BAR BB| Open rates'!AA12*0.8 + 35</f>
        <v>15155</v>
      </c>
      <c r="AB12" s="84">
        <f>'BAR BB| Open rates'!AB12*0.8 + 35</f>
        <v>15155</v>
      </c>
      <c r="AC12" s="84">
        <f>'BAR BB| Open rates'!AC12*0.8 + 35</f>
        <v>16755</v>
      </c>
      <c r="AD12" s="84">
        <f>'BAR BB| Open rates'!AD12*0.8 + 35</f>
        <v>19155</v>
      </c>
      <c r="AE12" s="84">
        <f>'BAR BB| Open rates'!AE12*0.8 + 35</f>
        <v>16755</v>
      </c>
      <c r="AF12" s="84">
        <f>'BAR BB| Open rates'!AF12*0.8 + 35</f>
        <v>19155</v>
      </c>
      <c r="AG12" s="84">
        <f>'BAR BB| Open rates'!AG12*0.8 + 35</f>
        <v>19155</v>
      </c>
      <c r="AH12" s="84">
        <f>'BAR BB| Open rates'!AH12*0.8 + 35</f>
        <v>16755</v>
      </c>
      <c r="AI12" s="84">
        <f>'BAR BB| Open rates'!AI12*0.8 + 35</f>
        <v>16755</v>
      </c>
      <c r="AJ12" s="84">
        <f>'BAR BB| Open rates'!AJ12*0.8 + 35</f>
        <v>16755</v>
      </c>
      <c r="AK12" s="84">
        <f>'BAR BB| Open rates'!AK12*0.8 + 35</f>
        <v>19155</v>
      </c>
      <c r="AL12" s="84">
        <f>'BAR BB| Open rates'!AL12*0.8 + 35</f>
        <v>16755</v>
      </c>
      <c r="AM12" s="84">
        <f>'BAR BB| Open rates'!AM12*0.8 + 35</f>
        <v>26355</v>
      </c>
      <c r="AN12" s="84">
        <f>'BAR BB| Open rates'!AN12*0.8 + 35</f>
        <v>27635</v>
      </c>
      <c r="AO12" s="84">
        <f>'BAR BB| Open rates'!AO12*0.8 + 35</f>
        <v>27635</v>
      </c>
      <c r="AP12" s="84">
        <f>'BAR BB| Open rates'!AP12*0.8 + 35</f>
        <v>27635</v>
      </c>
      <c r="AQ12" s="84">
        <f>'BAR BB| Open rates'!AQ12*0.8 + 35</f>
        <v>16755</v>
      </c>
      <c r="AR12" s="84">
        <f>'BAR BB| Open rates'!AR12*0.8 + 35</f>
        <v>16755</v>
      </c>
      <c r="AS12" s="84">
        <f>'BAR BB| Open rates'!AS12*0.8 + 35</f>
        <v>15155</v>
      </c>
      <c r="AT12" s="84">
        <f>'BAR BB| Open rates'!AT12*0.8 + 35</f>
        <v>16755</v>
      </c>
      <c r="AU12" s="84">
        <f>'BAR BB| Open rates'!AU12*0.8 + 35</f>
        <v>15155</v>
      </c>
      <c r="AV12" s="84">
        <f>'BAR BB| Open rates'!AV12*0.8 + 35</f>
        <v>15155</v>
      </c>
      <c r="AW12" s="84">
        <f>'BAR BB| Open rates'!AW12*0.8 + 35</f>
        <v>15155</v>
      </c>
      <c r="AX12" s="84">
        <f>'BAR BB| Open rates'!AX12*0.8 + 35</f>
        <v>10355</v>
      </c>
      <c r="AY12" s="84">
        <f>'BAR BB| Open rates'!AY12*0.8 + 35</f>
        <v>8755</v>
      </c>
    </row>
    <row r="13" spans="1:51" s="14" customFormat="1" ht="12" customHeight="1" x14ac:dyDescent="0.2">
      <c r="A13" s="33">
        <v>2</v>
      </c>
      <c r="B13" s="84">
        <f>'BAR BB| Open rates'!B13*0.8 + 35</f>
        <v>12195</v>
      </c>
      <c r="C13" s="84">
        <f>'BAR BB| Open rates'!C13*0.8 + 35</f>
        <v>12195</v>
      </c>
      <c r="D13" s="84">
        <f>'BAR BB| Open rates'!D13*0.8 + 35</f>
        <v>8995</v>
      </c>
      <c r="E13" s="84">
        <f>'BAR BB| Open rates'!E13*0.8 + 35</f>
        <v>8675</v>
      </c>
      <c r="F13" s="84">
        <f>'BAR BB| Open rates'!F13*0.8 + 35</f>
        <v>8675</v>
      </c>
      <c r="G13" s="84">
        <f>'BAR BB| Open rates'!G13*0.8 + 35</f>
        <v>8995</v>
      </c>
      <c r="H13" s="84">
        <f>'BAR BB| Open rates'!H13*0.8 + 35</f>
        <v>8675</v>
      </c>
      <c r="I13" s="84">
        <f>'BAR BB| Open rates'!I13*0.8 + 35</f>
        <v>8995</v>
      </c>
      <c r="J13" s="84">
        <f>'BAR BB| Open rates'!J13*0.8 + 35</f>
        <v>8675</v>
      </c>
      <c r="K13" s="84">
        <f>'BAR BB| Open rates'!K13*0.8 + 35</f>
        <v>8995</v>
      </c>
      <c r="L13" s="84">
        <f>'BAR BB| Open rates'!L13*0.8 + 35</f>
        <v>8675</v>
      </c>
      <c r="M13" s="84">
        <f>'BAR BB| Open rates'!M13*0.8 + 35</f>
        <v>8995</v>
      </c>
      <c r="N13" s="84">
        <f>'BAR BB| Open rates'!N13*0.8 + 35</f>
        <v>7955</v>
      </c>
      <c r="O13" s="84">
        <f>'BAR BB| Open rates'!O13*0.8 + 35</f>
        <v>7955</v>
      </c>
      <c r="P13" s="84">
        <f>'BAR BB| Open rates'!P13*0.8 + 35</f>
        <v>8995</v>
      </c>
      <c r="Q13" s="84">
        <f>'BAR BB| Open rates'!Q13*0.8 + 35</f>
        <v>12195</v>
      </c>
      <c r="R13" s="84">
        <f>'BAR BB| Open rates'!R13*0.8 + 35</f>
        <v>16195</v>
      </c>
      <c r="S13" s="84">
        <f>'BAR BB| Open rates'!S13*0.8 + 35</f>
        <v>25955</v>
      </c>
      <c r="T13" s="84">
        <f>'BAR BB| Open rates'!T13*0.8 + 35</f>
        <v>28355</v>
      </c>
      <c r="U13" s="84">
        <f>'BAR BB| Open rates'!U13*0.8 + 35</f>
        <v>33155</v>
      </c>
      <c r="V13" s="84">
        <f>'BAR BB| Open rates'!V13*0.8 + 35</f>
        <v>33155</v>
      </c>
      <c r="W13" s="84">
        <f>'BAR BB| Open rates'!W13*0.8 + 35</f>
        <v>33155</v>
      </c>
      <c r="X13" s="84">
        <f>'BAR BB| Open rates'!X13*0.8 + 35</f>
        <v>25955</v>
      </c>
      <c r="Y13" s="84">
        <f>'BAR BB| Open rates'!Y13*0.8 + 35</f>
        <v>17155</v>
      </c>
      <c r="Z13" s="84">
        <f>'BAR BB| Open rates'!Z13*0.8 + 35</f>
        <v>16355</v>
      </c>
      <c r="AA13" s="84">
        <f>'BAR BB| Open rates'!AA13*0.8 + 35</f>
        <v>16355</v>
      </c>
      <c r="AB13" s="84">
        <f>'BAR BB| Open rates'!AB13*0.8 + 35</f>
        <v>16355</v>
      </c>
      <c r="AC13" s="84">
        <f>'BAR BB| Open rates'!AC13*0.8 + 35</f>
        <v>17955</v>
      </c>
      <c r="AD13" s="84">
        <f>'BAR BB| Open rates'!AD13*0.8 + 35</f>
        <v>20355</v>
      </c>
      <c r="AE13" s="84">
        <f>'BAR BB| Open rates'!AE13*0.8 + 35</f>
        <v>17955</v>
      </c>
      <c r="AF13" s="84">
        <f>'BAR BB| Open rates'!AF13*0.8 + 35</f>
        <v>20355</v>
      </c>
      <c r="AG13" s="84">
        <f>'BAR BB| Open rates'!AG13*0.8 + 35</f>
        <v>20355</v>
      </c>
      <c r="AH13" s="84">
        <f>'BAR BB| Open rates'!AH13*0.8 + 35</f>
        <v>17955</v>
      </c>
      <c r="AI13" s="84">
        <f>'BAR BB| Open rates'!AI13*0.8 + 35</f>
        <v>17955</v>
      </c>
      <c r="AJ13" s="84">
        <f>'BAR BB| Open rates'!AJ13*0.8 + 35</f>
        <v>17955</v>
      </c>
      <c r="AK13" s="84">
        <f>'BAR BB| Open rates'!AK13*0.8 + 35</f>
        <v>20355</v>
      </c>
      <c r="AL13" s="84">
        <f>'BAR BB| Open rates'!AL13*0.8 + 35</f>
        <v>17955</v>
      </c>
      <c r="AM13" s="84">
        <f>'BAR BB| Open rates'!AM13*0.8 + 35</f>
        <v>27555</v>
      </c>
      <c r="AN13" s="84">
        <f>'BAR BB| Open rates'!AN13*0.8 + 35</f>
        <v>28835</v>
      </c>
      <c r="AO13" s="84">
        <f>'BAR BB| Open rates'!AO13*0.8 + 35</f>
        <v>28835</v>
      </c>
      <c r="AP13" s="84">
        <f>'BAR BB| Open rates'!AP13*0.8 + 35</f>
        <v>28835</v>
      </c>
      <c r="AQ13" s="84">
        <f>'BAR BB| Open rates'!AQ13*0.8 + 35</f>
        <v>17955</v>
      </c>
      <c r="AR13" s="84">
        <f>'BAR BB| Open rates'!AR13*0.8 + 35</f>
        <v>17955</v>
      </c>
      <c r="AS13" s="84">
        <f>'BAR BB| Open rates'!AS13*0.8 + 35</f>
        <v>16355</v>
      </c>
      <c r="AT13" s="84">
        <f>'BAR BB| Open rates'!AT13*0.8 + 35</f>
        <v>17955</v>
      </c>
      <c r="AU13" s="84">
        <f>'BAR BB| Open rates'!AU13*0.8 + 35</f>
        <v>16355</v>
      </c>
      <c r="AV13" s="84">
        <f>'BAR BB| Open rates'!AV13*0.8 + 35</f>
        <v>16355</v>
      </c>
      <c r="AW13" s="84">
        <f>'BAR BB| Open rates'!AW13*0.8 + 35</f>
        <v>16355</v>
      </c>
      <c r="AX13" s="84">
        <f>'BAR BB| Open rates'!AX13*0.8 + 35</f>
        <v>11555</v>
      </c>
      <c r="AY13" s="84">
        <f>'BAR BB| Open rates'!AY13*0.8 + 35</f>
        <v>9955</v>
      </c>
    </row>
    <row r="14" spans="1:51"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row>
    <row r="15" spans="1:51" s="14" customFormat="1" ht="12" customHeight="1" x14ac:dyDescent="0.2">
      <c r="A15" s="42" t="s">
        <v>159</v>
      </c>
      <c r="B15" s="84">
        <f>'BAR BB| Open rates'!B15*0.8 + 35</f>
        <v>14035</v>
      </c>
      <c r="C15" s="84">
        <f>'BAR BB| Open rates'!C15*0.8 + 35</f>
        <v>14035</v>
      </c>
      <c r="D15" s="84">
        <f>'BAR BB| Open rates'!D15*0.8 + 35</f>
        <v>10835</v>
      </c>
      <c r="E15" s="84">
        <f>'BAR BB| Open rates'!E15*0.8 + 35</f>
        <v>10515</v>
      </c>
      <c r="F15" s="84">
        <f>'BAR BB| Open rates'!F15*0.8 + 35</f>
        <v>10515</v>
      </c>
      <c r="G15" s="84">
        <f>'BAR BB| Open rates'!G15*0.8 + 35</f>
        <v>10835</v>
      </c>
      <c r="H15" s="84">
        <f>'BAR BB| Open rates'!H15*0.8 + 35</f>
        <v>10515</v>
      </c>
      <c r="I15" s="84">
        <f>'BAR BB| Open rates'!I15*0.8 + 35</f>
        <v>10835</v>
      </c>
      <c r="J15" s="84">
        <f>'BAR BB| Open rates'!J15*0.8 + 35</f>
        <v>10515</v>
      </c>
      <c r="K15" s="84">
        <f>'BAR BB| Open rates'!K15*0.8 + 35</f>
        <v>10835</v>
      </c>
      <c r="L15" s="84">
        <f>'BAR BB| Open rates'!L15*0.8 + 35</f>
        <v>10515</v>
      </c>
      <c r="M15" s="84">
        <f>'BAR BB| Open rates'!M15*0.8 + 35</f>
        <v>10835</v>
      </c>
      <c r="N15" s="84">
        <f>'BAR BB| Open rates'!N15*0.8 + 35</f>
        <v>9795</v>
      </c>
      <c r="O15" s="84">
        <f>'BAR BB| Open rates'!O15*0.8 + 35</f>
        <v>9795</v>
      </c>
      <c r="P15" s="84">
        <f>'BAR BB| Open rates'!P15*0.8 + 35</f>
        <v>10835</v>
      </c>
      <c r="Q15" s="84">
        <f>'BAR BB| Open rates'!Q15*0.8 + 35</f>
        <v>14035</v>
      </c>
      <c r="R15" s="84">
        <f>'BAR BB| Open rates'!R15*0.8 + 35</f>
        <v>18035</v>
      </c>
      <c r="S15" s="84">
        <f>'BAR BB| Open rates'!S15*0.8 + 35</f>
        <v>31155</v>
      </c>
      <c r="T15" s="84">
        <f>'BAR BB| Open rates'!T15*0.8 + 35</f>
        <v>33555</v>
      </c>
      <c r="U15" s="84">
        <f>'BAR BB| Open rates'!U15*0.8 + 35</f>
        <v>38355</v>
      </c>
      <c r="V15" s="84">
        <f>'BAR BB| Open rates'!V15*0.8 + 35</f>
        <v>38355</v>
      </c>
      <c r="W15" s="84">
        <f>'BAR BB| Open rates'!W15*0.8 + 35</f>
        <v>38355</v>
      </c>
      <c r="X15" s="84">
        <f>'BAR BB| Open rates'!X15*0.8 + 35</f>
        <v>31155</v>
      </c>
      <c r="Y15" s="84">
        <f>'BAR BB| Open rates'!Y15*0.8 + 35</f>
        <v>22355</v>
      </c>
      <c r="Z15" s="84">
        <f>'BAR BB| Open rates'!Z15*0.8 + 35</f>
        <v>16435</v>
      </c>
      <c r="AA15" s="84">
        <f>'BAR BB| Open rates'!AA15*0.8 + 35</f>
        <v>16435</v>
      </c>
      <c r="AB15" s="84">
        <f>'BAR BB| Open rates'!AB15*0.8 + 35</f>
        <v>16435</v>
      </c>
      <c r="AC15" s="84">
        <f>'BAR BB| Open rates'!AC15*0.8 + 35</f>
        <v>18035</v>
      </c>
      <c r="AD15" s="84">
        <f>'BAR BB| Open rates'!AD15*0.8 + 35</f>
        <v>20435</v>
      </c>
      <c r="AE15" s="84">
        <f>'BAR BB| Open rates'!AE15*0.8 + 35</f>
        <v>18035</v>
      </c>
      <c r="AF15" s="84">
        <f>'BAR BB| Open rates'!AF15*0.8 + 35</f>
        <v>20435</v>
      </c>
      <c r="AG15" s="84">
        <f>'BAR BB| Open rates'!AG15*0.8 + 35</f>
        <v>20435</v>
      </c>
      <c r="AH15" s="84">
        <f>'BAR BB| Open rates'!AH15*0.8 + 35</f>
        <v>18035</v>
      </c>
      <c r="AI15" s="84">
        <f>'BAR BB| Open rates'!AI15*0.8 + 35</f>
        <v>23635</v>
      </c>
      <c r="AJ15" s="84">
        <f>'BAR BB| Open rates'!AJ15*0.8 + 35</f>
        <v>23635</v>
      </c>
      <c r="AK15" s="84">
        <f>'BAR BB| Open rates'!AK15*0.8 + 35</f>
        <v>26035</v>
      </c>
      <c r="AL15" s="84">
        <f>'BAR BB| Open rates'!AL15*0.8 + 35</f>
        <v>23635</v>
      </c>
      <c r="AM15" s="84">
        <f>'BAR BB| Open rates'!AM15*0.8 + 35</f>
        <v>33235</v>
      </c>
      <c r="AN15" s="84">
        <f>'BAR BB| Open rates'!AN15*0.8 + 35</f>
        <v>34515</v>
      </c>
      <c r="AO15" s="84">
        <f>'BAR BB| Open rates'!AO15*0.8 + 35</f>
        <v>34515</v>
      </c>
      <c r="AP15" s="84">
        <f>'BAR BB| Open rates'!AP15*0.8 + 35</f>
        <v>34515</v>
      </c>
      <c r="AQ15" s="84">
        <f>'BAR BB| Open rates'!AQ15*0.8 + 35</f>
        <v>18035</v>
      </c>
      <c r="AR15" s="84">
        <f>'BAR BB| Open rates'!AR15*0.8 + 35</f>
        <v>18035</v>
      </c>
      <c r="AS15" s="84">
        <f>'BAR BB| Open rates'!AS15*0.8 + 35</f>
        <v>16435</v>
      </c>
      <c r="AT15" s="84">
        <f>'BAR BB| Open rates'!AT15*0.8 + 35</f>
        <v>18035</v>
      </c>
      <c r="AU15" s="84">
        <f>'BAR BB| Open rates'!AU15*0.8 + 35</f>
        <v>16435</v>
      </c>
      <c r="AV15" s="84">
        <f>'BAR BB| Open rates'!AV15*0.8 + 35</f>
        <v>16435</v>
      </c>
      <c r="AW15" s="84">
        <f>'BAR BB| Open rates'!AW15*0.8 + 35</f>
        <v>16435</v>
      </c>
      <c r="AX15" s="84">
        <f>'BAR BB| Open rates'!AX15*0.8 + 35</f>
        <v>11635</v>
      </c>
      <c r="AY15" s="84">
        <f>'BAR BB| Open rates'!AY15*0.8 + 35</f>
        <v>10035</v>
      </c>
    </row>
    <row r="16" spans="1:51" s="14" customFormat="1" ht="12" customHeight="1" x14ac:dyDescent="0.2">
      <c r="A16" s="33" t="s">
        <v>160</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row>
    <row r="17" spans="1:51" s="14" customFormat="1" ht="12" customHeight="1" x14ac:dyDescent="0.2">
      <c r="A17" s="42" t="s">
        <v>159</v>
      </c>
      <c r="B17" s="84">
        <f>'BAR BB| Open rates'!B17*0.8 + 35</f>
        <v>14435</v>
      </c>
      <c r="C17" s="84">
        <f>'BAR BB| Open rates'!C17*0.8 + 35</f>
        <v>14435</v>
      </c>
      <c r="D17" s="84">
        <f>'BAR BB| Open rates'!D17*0.8 + 35</f>
        <v>11235</v>
      </c>
      <c r="E17" s="84">
        <f>'BAR BB| Open rates'!E17*0.8 + 35</f>
        <v>10915</v>
      </c>
      <c r="F17" s="84">
        <f>'BAR BB| Open rates'!F17*0.8 + 35</f>
        <v>10915</v>
      </c>
      <c r="G17" s="84">
        <f>'BAR BB| Open rates'!G17*0.8 + 35</f>
        <v>11235</v>
      </c>
      <c r="H17" s="84">
        <f>'BAR BB| Open rates'!H17*0.8 + 35</f>
        <v>10915</v>
      </c>
      <c r="I17" s="84">
        <f>'BAR BB| Open rates'!I17*0.8 + 35</f>
        <v>11235</v>
      </c>
      <c r="J17" s="84">
        <f>'BAR BB| Open rates'!J17*0.8 + 35</f>
        <v>10915</v>
      </c>
      <c r="K17" s="84">
        <f>'BAR BB| Open rates'!K17*0.8 + 35</f>
        <v>11235</v>
      </c>
      <c r="L17" s="84">
        <f>'BAR BB| Open rates'!L17*0.8 + 35</f>
        <v>10915</v>
      </c>
      <c r="M17" s="84">
        <f>'BAR BB| Open rates'!M17*0.8 + 35</f>
        <v>11235</v>
      </c>
      <c r="N17" s="84">
        <f>'BAR BB| Open rates'!N17*0.8 + 35</f>
        <v>10195</v>
      </c>
      <c r="O17" s="84">
        <f>'BAR BB| Open rates'!O17*0.8 + 35</f>
        <v>10195</v>
      </c>
      <c r="P17" s="84">
        <f>'BAR BB| Open rates'!P17*0.8 + 35</f>
        <v>11235</v>
      </c>
      <c r="Q17" s="84">
        <f>'BAR BB| Open rates'!Q17*0.8 + 35</f>
        <v>14435</v>
      </c>
      <c r="R17" s="84">
        <f>'BAR BB| Open rates'!R17*0.8 + 35</f>
        <v>18435</v>
      </c>
      <c r="S17" s="84">
        <f>'BAR BB| Open rates'!S17*0.8 + 35</f>
        <v>32755</v>
      </c>
      <c r="T17" s="84">
        <f>'BAR BB| Open rates'!T17*0.8 + 35</f>
        <v>35155</v>
      </c>
      <c r="U17" s="84">
        <f>'BAR BB| Open rates'!U17*0.8 + 35</f>
        <v>39955</v>
      </c>
      <c r="V17" s="84">
        <f>'BAR BB| Open rates'!V17*0.8 + 35</f>
        <v>39955</v>
      </c>
      <c r="W17" s="84">
        <f>'BAR BB| Open rates'!W17*0.8 + 35</f>
        <v>39955</v>
      </c>
      <c r="X17" s="84">
        <f>'BAR BB| Open rates'!X17*0.8 + 35</f>
        <v>32755</v>
      </c>
      <c r="Y17" s="84">
        <f>'BAR BB| Open rates'!Y17*0.8 + 35</f>
        <v>23955</v>
      </c>
      <c r="Z17" s="84">
        <f>'BAR BB| Open rates'!Z17*0.8 + 35</f>
        <v>18035</v>
      </c>
      <c r="AA17" s="84">
        <f>'BAR BB| Open rates'!AA17*0.8 + 35</f>
        <v>18035</v>
      </c>
      <c r="AB17" s="84">
        <f>'BAR BB| Open rates'!AB17*0.8 + 35</f>
        <v>18035</v>
      </c>
      <c r="AC17" s="84">
        <f>'BAR BB| Open rates'!AC17*0.8 + 35</f>
        <v>19635</v>
      </c>
      <c r="AD17" s="84">
        <f>'BAR BB| Open rates'!AD17*0.8 + 35</f>
        <v>22035</v>
      </c>
      <c r="AE17" s="84">
        <f>'BAR BB| Open rates'!AE17*0.8 + 35</f>
        <v>19635</v>
      </c>
      <c r="AF17" s="84">
        <f>'BAR BB| Open rates'!AF17*0.8 + 35</f>
        <v>22035</v>
      </c>
      <c r="AG17" s="84">
        <f>'BAR BB| Open rates'!AG17*0.8 + 35</f>
        <v>22035</v>
      </c>
      <c r="AH17" s="84">
        <f>'BAR BB| Open rates'!AH17*0.8 + 35</f>
        <v>19635</v>
      </c>
      <c r="AI17" s="84">
        <f>'BAR BB| Open rates'!AI17*0.8 + 35</f>
        <v>25235</v>
      </c>
      <c r="AJ17" s="84">
        <f>'BAR BB| Open rates'!AJ17*0.8 + 35</f>
        <v>25235</v>
      </c>
      <c r="AK17" s="84">
        <f>'BAR BB| Open rates'!AK17*0.8 + 35</f>
        <v>27635</v>
      </c>
      <c r="AL17" s="84">
        <f>'BAR BB| Open rates'!AL17*0.8 + 35</f>
        <v>25235</v>
      </c>
      <c r="AM17" s="84">
        <f>'BAR BB| Open rates'!AM17*0.8 + 35</f>
        <v>34835</v>
      </c>
      <c r="AN17" s="84">
        <f>'BAR BB| Open rates'!AN17*0.8 + 35</f>
        <v>36115</v>
      </c>
      <c r="AO17" s="84">
        <f>'BAR BB| Open rates'!AO17*0.8 + 35</f>
        <v>36115</v>
      </c>
      <c r="AP17" s="84">
        <f>'BAR BB| Open rates'!AP17*0.8 + 35</f>
        <v>36115</v>
      </c>
      <c r="AQ17" s="84">
        <f>'BAR BB| Open rates'!AQ17*0.8 + 35</f>
        <v>19635</v>
      </c>
      <c r="AR17" s="84">
        <f>'BAR BB| Open rates'!AR17*0.8 + 35</f>
        <v>19635</v>
      </c>
      <c r="AS17" s="84">
        <f>'BAR BB| Open rates'!AS17*0.8 + 35</f>
        <v>18035</v>
      </c>
      <c r="AT17" s="84">
        <f>'BAR BB| Open rates'!AT17*0.8 + 35</f>
        <v>19635</v>
      </c>
      <c r="AU17" s="84">
        <f>'BAR BB| Open rates'!AU17*0.8 + 35</f>
        <v>18035</v>
      </c>
      <c r="AV17" s="84">
        <f>'BAR BB| Open rates'!AV17*0.8 + 35</f>
        <v>18035</v>
      </c>
      <c r="AW17" s="84">
        <f>'BAR BB| Open rates'!AW17*0.8 + 35</f>
        <v>18035</v>
      </c>
      <c r="AX17" s="84">
        <f>'BAR BB| Open rates'!AX17*0.8 + 35</f>
        <v>13235</v>
      </c>
      <c r="AY17" s="84">
        <f>'BAR BB| Open rates'!AY17*0.8 + 35</f>
        <v>11635</v>
      </c>
    </row>
    <row r="18" spans="1:51" s="14" customFormat="1" ht="12" customHeight="1" x14ac:dyDescent="0.2">
      <c r="A18" s="33" t="s">
        <v>56</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row>
    <row r="19" spans="1:51" s="14" customFormat="1" ht="12" customHeight="1" x14ac:dyDescent="0.2">
      <c r="A19" s="42" t="s">
        <v>8</v>
      </c>
      <c r="B19" s="84">
        <f>'BAR BB| Open rates'!B19*0.8 + 35</f>
        <v>15955</v>
      </c>
      <c r="C19" s="84">
        <f>'BAR BB| Open rates'!C19*0.8 + 35</f>
        <v>15955</v>
      </c>
      <c r="D19" s="84">
        <f>'BAR BB| Open rates'!D19*0.8 + 35</f>
        <v>12755</v>
      </c>
      <c r="E19" s="84">
        <f>'BAR BB| Open rates'!E19*0.8 + 35</f>
        <v>12435</v>
      </c>
      <c r="F19" s="84">
        <f>'BAR BB| Open rates'!F19*0.8 + 35</f>
        <v>12435</v>
      </c>
      <c r="G19" s="84">
        <f>'BAR BB| Open rates'!G19*0.8 + 35</f>
        <v>12755</v>
      </c>
      <c r="H19" s="84">
        <f>'BAR BB| Open rates'!H19*0.8 + 35</f>
        <v>12435</v>
      </c>
      <c r="I19" s="84">
        <f>'BAR BB| Open rates'!I19*0.8 + 35</f>
        <v>12755</v>
      </c>
      <c r="J19" s="84">
        <f>'BAR BB| Open rates'!J19*0.8 + 35</f>
        <v>12435</v>
      </c>
      <c r="K19" s="84">
        <f>'BAR BB| Open rates'!K19*0.8 + 35</f>
        <v>12755</v>
      </c>
      <c r="L19" s="84">
        <f>'BAR BB| Open rates'!L19*0.8 + 35</f>
        <v>12435</v>
      </c>
      <c r="M19" s="84">
        <f>'BAR BB| Open rates'!M19*0.8 + 35</f>
        <v>12755</v>
      </c>
      <c r="N19" s="84">
        <f>'BAR BB| Open rates'!N19*0.8 + 35</f>
        <v>11715</v>
      </c>
      <c r="O19" s="84">
        <f>'BAR BB| Open rates'!O19*0.8 + 35</f>
        <v>11715</v>
      </c>
      <c r="P19" s="84">
        <f>'BAR BB| Open rates'!P19*0.8 + 35</f>
        <v>12755</v>
      </c>
      <c r="Q19" s="84">
        <f>'BAR BB| Open rates'!Q19*0.8 + 35</f>
        <v>15955</v>
      </c>
      <c r="R19" s="84">
        <f>'BAR BB| Open rates'!R19*0.8 + 35</f>
        <v>19955</v>
      </c>
      <c r="S19" s="84">
        <f>'BAR BB| Open rates'!S19*0.8 + 35</f>
        <v>53555</v>
      </c>
      <c r="T19" s="84">
        <f>'BAR BB| Open rates'!T19*0.8 + 35</f>
        <v>55955</v>
      </c>
      <c r="U19" s="84">
        <f>'BAR BB| Open rates'!U19*0.8 + 35</f>
        <v>60755</v>
      </c>
      <c r="V19" s="84">
        <f>'BAR BB| Open rates'!V19*0.8 + 35</f>
        <v>60755</v>
      </c>
      <c r="W19" s="84">
        <f>'BAR BB| Open rates'!W19*0.8 + 35</f>
        <v>60755</v>
      </c>
      <c r="X19" s="84">
        <f>'BAR BB| Open rates'!X19*0.8 + 35</f>
        <v>53555</v>
      </c>
      <c r="Y19" s="84">
        <f>'BAR BB| Open rates'!Y19*0.8 + 35</f>
        <v>44755</v>
      </c>
      <c r="Z19" s="84">
        <f>'BAR BB| Open rates'!Z19*0.8 + 35</f>
        <v>28755</v>
      </c>
      <c r="AA19" s="84">
        <f>'BAR BB| Open rates'!AA19*0.8 + 35</f>
        <v>28755</v>
      </c>
      <c r="AB19" s="84">
        <f>'BAR BB| Open rates'!AB19*0.8 + 35</f>
        <v>28755</v>
      </c>
      <c r="AC19" s="84">
        <f>'BAR BB| Open rates'!AC19*0.8 + 35</f>
        <v>30355</v>
      </c>
      <c r="AD19" s="84">
        <f>'BAR BB| Open rates'!AD19*0.8 + 35</f>
        <v>32755</v>
      </c>
      <c r="AE19" s="84">
        <f>'BAR BB| Open rates'!AE19*0.8 + 35</f>
        <v>30355</v>
      </c>
      <c r="AF19" s="84">
        <f>'BAR BB| Open rates'!AF19*0.8 + 35</f>
        <v>32755</v>
      </c>
      <c r="AG19" s="84">
        <f>'BAR BB| Open rates'!AG19*0.8 + 35</f>
        <v>32755</v>
      </c>
      <c r="AH19" s="84">
        <f>'BAR BB| Open rates'!AH19*0.8 + 35</f>
        <v>30355</v>
      </c>
      <c r="AI19" s="84">
        <f>'BAR BB| Open rates'!AI19*0.8 + 35</f>
        <v>42355</v>
      </c>
      <c r="AJ19" s="84">
        <f>'BAR BB| Open rates'!AJ19*0.8 + 35</f>
        <v>42355</v>
      </c>
      <c r="AK19" s="84">
        <f>'BAR BB| Open rates'!AK19*0.8 + 35</f>
        <v>44755</v>
      </c>
      <c r="AL19" s="84">
        <f>'BAR BB| Open rates'!AL19*0.8 + 35</f>
        <v>42355</v>
      </c>
      <c r="AM19" s="84">
        <f>'BAR BB| Open rates'!AM19*0.8 + 35</f>
        <v>51955</v>
      </c>
      <c r="AN19" s="84">
        <f>'BAR BB| Open rates'!AN19*0.8 + 35</f>
        <v>53235</v>
      </c>
      <c r="AO19" s="84">
        <f>'BAR BB| Open rates'!AO19*0.8 + 35</f>
        <v>53235</v>
      </c>
      <c r="AP19" s="84">
        <f>'BAR BB| Open rates'!AP19*0.8 + 35</f>
        <v>53235</v>
      </c>
      <c r="AQ19" s="84">
        <f>'BAR BB| Open rates'!AQ19*0.8 + 35</f>
        <v>30355</v>
      </c>
      <c r="AR19" s="84">
        <f>'BAR BB| Open rates'!AR19*0.8 + 35</f>
        <v>30355</v>
      </c>
      <c r="AS19" s="84">
        <f>'BAR BB| Open rates'!AS19*0.8 + 35</f>
        <v>28755</v>
      </c>
      <c r="AT19" s="84">
        <f>'BAR BB| Open rates'!AT19*0.8 + 35</f>
        <v>30355</v>
      </c>
      <c r="AU19" s="84">
        <f>'BAR BB| Open rates'!AU19*0.8 + 35</f>
        <v>28755</v>
      </c>
      <c r="AV19" s="84">
        <f>'BAR BB| Open rates'!AV19*0.8 + 35</f>
        <v>28755</v>
      </c>
      <c r="AW19" s="84">
        <f>'BAR BB| Open rates'!AW19*0.8 + 35</f>
        <v>28755</v>
      </c>
      <c r="AX19" s="84">
        <f>'BAR BB| Open rates'!AX19*0.8 + 35</f>
        <v>23955</v>
      </c>
      <c r="AY19" s="84">
        <f>'BAR BB| Open rates'!AY19*0.8 + 35</f>
        <v>22355</v>
      </c>
    </row>
    <row r="20" spans="1:51" s="14" customFormat="1" ht="12" customHeight="1" x14ac:dyDescent="0.2">
      <c r="A20" s="33" t="s">
        <v>57</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row>
    <row r="21" spans="1:51" s="14" customFormat="1" ht="12" customHeight="1" x14ac:dyDescent="0.2">
      <c r="A21" s="42" t="s">
        <v>8</v>
      </c>
      <c r="B21" s="84">
        <f>'BAR BB| Open rates'!B21*0.8 + 35</f>
        <v>20755</v>
      </c>
      <c r="C21" s="84">
        <f>'BAR BB| Open rates'!C21*0.8 + 35</f>
        <v>20755</v>
      </c>
      <c r="D21" s="84">
        <f>'BAR BB| Open rates'!D21*0.8 + 35</f>
        <v>17555</v>
      </c>
      <c r="E21" s="84">
        <f>'BAR BB| Open rates'!E21*0.8 + 35</f>
        <v>17235</v>
      </c>
      <c r="F21" s="84">
        <f>'BAR BB| Open rates'!F21*0.8 + 35</f>
        <v>17235</v>
      </c>
      <c r="G21" s="84">
        <f>'BAR BB| Open rates'!G21*0.8 + 35</f>
        <v>17555</v>
      </c>
      <c r="H21" s="84">
        <f>'BAR BB| Open rates'!H21*0.8 + 35</f>
        <v>17235</v>
      </c>
      <c r="I21" s="84">
        <f>'BAR BB| Open rates'!I21*0.8 + 35</f>
        <v>17555</v>
      </c>
      <c r="J21" s="84">
        <f>'BAR BB| Open rates'!J21*0.8 + 35</f>
        <v>17235</v>
      </c>
      <c r="K21" s="84">
        <f>'BAR BB| Open rates'!K21*0.8 + 35</f>
        <v>17555</v>
      </c>
      <c r="L21" s="84">
        <f>'BAR BB| Open rates'!L21*0.8 + 35</f>
        <v>17235</v>
      </c>
      <c r="M21" s="84">
        <f>'BAR BB| Open rates'!M21*0.8 + 35</f>
        <v>17555</v>
      </c>
      <c r="N21" s="84">
        <f>'BAR BB| Open rates'!N21*0.8 + 35</f>
        <v>16515</v>
      </c>
      <c r="O21" s="84">
        <f>'BAR BB| Open rates'!O21*0.8 + 35</f>
        <v>16515</v>
      </c>
      <c r="P21" s="84">
        <f>'BAR BB| Open rates'!P21*0.8 + 35</f>
        <v>17555</v>
      </c>
      <c r="Q21" s="84">
        <f>'BAR BB| Open rates'!Q21*0.8 + 35</f>
        <v>20755</v>
      </c>
      <c r="R21" s="84">
        <f>'BAR BB| Open rates'!R21*0.8 + 35</f>
        <v>24755</v>
      </c>
      <c r="S21" s="84">
        <f>'BAR BB| Open rates'!S21*0.8 + 35</f>
        <v>58355</v>
      </c>
      <c r="T21" s="84">
        <f>'BAR BB| Open rates'!T21*0.8 + 35</f>
        <v>60755</v>
      </c>
      <c r="U21" s="84">
        <f>'BAR BB| Open rates'!U21*0.8 + 35</f>
        <v>65555</v>
      </c>
      <c r="V21" s="84">
        <f>'BAR BB| Open rates'!V21*0.8 + 35</f>
        <v>65555</v>
      </c>
      <c r="W21" s="84">
        <f>'BAR BB| Open rates'!W21*0.8 + 35</f>
        <v>65555</v>
      </c>
      <c r="X21" s="84">
        <f>'BAR BB| Open rates'!X21*0.8 + 35</f>
        <v>58355</v>
      </c>
      <c r="Y21" s="84">
        <f>'BAR BB| Open rates'!Y21*0.8 + 35</f>
        <v>49555</v>
      </c>
      <c r="Z21" s="84">
        <f>'BAR BB| Open rates'!Z21*0.8 + 35</f>
        <v>36755</v>
      </c>
      <c r="AA21" s="84">
        <f>'BAR BB| Open rates'!AA21*0.8 + 35</f>
        <v>36755</v>
      </c>
      <c r="AB21" s="84">
        <f>'BAR BB| Open rates'!AB21*0.8 + 35</f>
        <v>36755</v>
      </c>
      <c r="AC21" s="84">
        <f>'BAR BB| Open rates'!AC21*0.8 + 35</f>
        <v>38355</v>
      </c>
      <c r="AD21" s="84">
        <f>'BAR BB| Open rates'!AD21*0.8 + 35</f>
        <v>40755</v>
      </c>
      <c r="AE21" s="84">
        <f>'BAR BB| Open rates'!AE21*0.8 + 35</f>
        <v>38355</v>
      </c>
      <c r="AF21" s="84">
        <f>'BAR BB| Open rates'!AF21*0.8 + 35</f>
        <v>40755</v>
      </c>
      <c r="AG21" s="84">
        <f>'BAR BB| Open rates'!AG21*0.8 + 35</f>
        <v>40755</v>
      </c>
      <c r="AH21" s="84">
        <f>'BAR BB| Open rates'!AH21*0.8 + 35</f>
        <v>38355</v>
      </c>
      <c r="AI21" s="84">
        <f>'BAR BB| Open rates'!AI21*0.8 + 35</f>
        <v>46355</v>
      </c>
      <c r="AJ21" s="84">
        <f>'BAR BB| Open rates'!AJ21*0.8 + 35</f>
        <v>46355</v>
      </c>
      <c r="AK21" s="84">
        <f>'BAR BB| Open rates'!AK21*0.8 + 35</f>
        <v>48755</v>
      </c>
      <c r="AL21" s="84">
        <f>'BAR BB| Open rates'!AL21*0.8 + 35</f>
        <v>46355</v>
      </c>
      <c r="AM21" s="84">
        <f>'BAR BB| Open rates'!AM21*0.8 + 35</f>
        <v>55955</v>
      </c>
      <c r="AN21" s="84">
        <f>'BAR BB| Open rates'!AN21*0.8 + 35</f>
        <v>57235</v>
      </c>
      <c r="AO21" s="84">
        <f>'BAR BB| Open rates'!AO21*0.8 + 35</f>
        <v>57235</v>
      </c>
      <c r="AP21" s="84">
        <f>'BAR BB| Open rates'!AP21*0.8 + 35</f>
        <v>57235</v>
      </c>
      <c r="AQ21" s="84">
        <f>'BAR BB| Open rates'!AQ21*0.8 + 35</f>
        <v>38355</v>
      </c>
      <c r="AR21" s="84">
        <f>'BAR BB| Open rates'!AR21*0.8 + 35</f>
        <v>38355</v>
      </c>
      <c r="AS21" s="84">
        <f>'BAR BB| Open rates'!AS21*0.8 + 35</f>
        <v>36755</v>
      </c>
      <c r="AT21" s="84">
        <f>'BAR BB| Open rates'!AT21*0.8 + 35</f>
        <v>38355</v>
      </c>
      <c r="AU21" s="84">
        <f>'BAR BB| Open rates'!AU21*0.8 + 35</f>
        <v>36755</v>
      </c>
      <c r="AV21" s="84">
        <f>'BAR BB| Open rates'!AV21*0.8 + 35</f>
        <v>36755</v>
      </c>
      <c r="AW21" s="84">
        <f>'BAR BB| Open rates'!AW21*0.8 + 35</f>
        <v>36755</v>
      </c>
      <c r="AX21" s="84">
        <f>'BAR BB| Open rates'!AX21*0.8 + 35</f>
        <v>31955</v>
      </c>
      <c r="AY21" s="84">
        <f>'BAR BB| Open rates'!AY21*0.8 + 35</f>
        <v>30355</v>
      </c>
    </row>
    <row r="22" spans="1:51" s="14" customFormat="1" ht="12" hidden="1" customHeight="1" x14ac:dyDescent="0.2">
      <c r="A22" s="134" t="s">
        <v>158</v>
      </c>
    </row>
    <row r="23" spans="1:51" s="14" customFormat="1" ht="12" hidden="1" customHeight="1" x14ac:dyDescent="0.2">
      <c r="A23" s="42" t="s">
        <v>8</v>
      </c>
    </row>
    <row r="24" spans="1:51" s="14" customFormat="1" ht="12" customHeight="1" x14ac:dyDescent="0.2">
      <c r="A24" s="123"/>
    </row>
    <row r="25" spans="1:51" s="14" customFormat="1" ht="12.75" customHeight="1" x14ac:dyDescent="0.2">
      <c r="A25" s="223" t="s">
        <v>157</v>
      </c>
    </row>
    <row r="26" spans="1:51" s="14" customFormat="1" ht="12.75" customHeight="1" x14ac:dyDescent="0.2">
      <c r="A26" s="223"/>
    </row>
    <row r="27" spans="1:51" s="11" customFormat="1" ht="12.75" customHeight="1" x14ac:dyDescent="0.2">
      <c r="A27" s="223"/>
    </row>
    <row r="28" spans="1:51" s="1" customFormat="1" x14ac:dyDescent="0.2"/>
    <row r="29" spans="1:51" s="76" customFormat="1" ht="12.75" customHeight="1" x14ac:dyDescent="0.2">
      <c r="A29" s="137" t="s">
        <v>58</v>
      </c>
    </row>
    <row r="30" spans="1:51" s="108" customFormat="1" ht="35.25" customHeight="1" x14ac:dyDescent="0.2">
      <c r="A30" s="150" t="s">
        <v>163</v>
      </c>
    </row>
    <row r="31" spans="1:51" s="108" customFormat="1" ht="35.25" customHeight="1" x14ac:dyDescent="0.2">
      <c r="A31" s="150" t="s">
        <v>188</v>
      </c>
    </row>
    <row r="32" spans="1:51" s="108" customFormat="1" ht="35.25" customHeight="1" x14ac:dyDescent="0.2">
      <c r="A32" s="150" t="s">
        <v>164</v>
      </c>
    </row>
    <row r="33" spans="1:1" s="108" customFormat="1" ht="13.5" customHeight="1" x14ac:dyDescent="0.2">
      <c r="A33" s="150" t="s">
        <v>165</v>
      </c>
    </row>
    <row r="34" spans="1:1" s="108" customFormat="1" ht="35.25" customHeight="1" x14ac:dyDescent="0.2">
      <c r="A34" s="150" t="s">
        <v>162</v>
      </c>
    </row>
    <row r="35" spans="1:1" s="108" customFormat="1" ht="35.25" customHeight="1" x14ac:dyDescent="0.2">
      <c r="A35" s="145" t="s">
        <v>173</v>
      </c>
    </row>
    <row r="36" spans="1:1" s="13" customFormat="1" ht="18" customHeight="1" thickBot="1" x14ac:dyDescent="0.25"/>
    <row r="37" spans="1:1" s="76" customFormat="1" ht="12.75" thickBot="1" x14ac:dyDescent="0.25">
      <c r="A37" s="85" t="s">
        <v>65</v>
      </c>
    </row>
    <row r="38" spans="1:1" s="13" customFormat="1" ht="108" customHeight="1" x14ac:dyDescent="0.2">
      <c r="A38" s="226" t="s">
        <v>274</v>
      </c>
    </row>
    <row r="39" spans="1:1" x14ac:dyDescent="0.2">
      <c r="A39" s="227"/>
    </row>
    <row r="40" spans="1:1" x14ac:dyDescent="0.2">
      <c r="A40" s="227"/>
    </row>
    <row r="41" spans="1:1" x14ac:dyDescent="0.2">
      <c r="A41" s="227"/>
    </row>
    <row r="42" spans="1:1" x14ac:dyDescent="0.2">
      <c r="A42" s="227"/>
    </row>
    <row r="43" spans="1:1" x14ac:dyDescent="0.2">
      <c r="A43" s="227"/>
    </row>
    <row r="44" spans="1:1" x14ac:dyDescent="0.2">
      <c r="A44" s="227"/>
    </row>
    <row r="45" spans="1:1" x14ac:dyDescent="0.2">
      <c r="A45" s="227"/>
    </row>
    <row r="46" spans="1:1" x14ac:dyDescent="0.2">
      <c r="A46" s="227"/>
    </row>
    <row r="47" spans="1:1" x14ac:dyDescent="0.2">
      <c r="A47" s="227"/>
    </row>
    <row r="48" spans="1:1" x14ac:dyDescent="0.2">
      <c r="A48" s="227"/>
    </row>
    <row r="49" spans="1:1" x14ac:dyDescent="0.2">
      <c r="A49" s="227"/>
    </row>
    <row r="50" spans="1:1" x14ac:dyDescent="0.2">
      <c r="A50" s="227"/>
    </row>
    <row r="51" spans="1:1" x14ac:dyDescent="0.2">
      <c r="A51" s="227"/>
    </row>
    <row r="52" spans="1:1" x14ac:dyDescent="0.2">
      <c r="A52" s="227"/>
    </row>
    <row r="53" spans="1:1" x14ac:dyDescent="0.2">
      <c r="A53" s="227"/>
    </row>
    <row r="54" spans="1:1" x14ac:dyDescent="0.2">
      <c r="A54" s="227"/>
    </row>
    <row r="55" spans="1:1" x14ac:dyDescent="0.2">
      <c r="A55" s="227"/>
    </row>
    <row r="56" spans="1:1" x14ac:dyDescent="0.2">
      <c r="A56" s="227"/>
    </row>
    <row r="57" spans="1:1" x14ac:dyDescent="0.2">
      <c r="A57" s="227"/>
    </row>
    <row r="58" spans="1:1" ht="12.75" thickBot="1" x14ac:dyDescent="0.25">
      <c r="A58" s="228"/>
    </row>
  </sheetData>
  <mergeCells count="2">
    <mergeCell ref="A25:A27"/>
    <mergeCell ref="A38:A58"/>
  </mergeCells>
  <pageMargins left="0.7" right="0.7" top="0.75" bottom="0.75" header="0.3" footer="0.3"/>
  <pageSetup paperSize="9" orientation="portrait" horizontalDpi="4294967295" verticalDpi="4294967295"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297"/>
  <sheetViews>
    <sheetView workbookViewId="0">
      <pane xSplit="1" topLeftCell="B1" activePane="topRight" state="frozen"/>
      <selection activeCell="A10" sqref="A10"/>
      <selection pane="topRight" activeCell="C9" sqref="C9"/>
    </sheetView>
  </sheetViews>
  <sheetFormatPr defaultColWidth="9.85546875" defaultRowHeight="12.75" x14ac:dyDescent="0.2"/>
  <cols>
    <col min="1" max="1" width="43.140625" style="5" customWidth="1"/>
  </cols>
  <sheetData>
    <row r="1" spans="1:13" ht="26.25" customHeight="1" x14ac:dyDescent="0.2">
      <c r="A1" s="47" t="s">
        <v>50</v>
      </c>
    </row>
    <row r="2" spans="1:13" ht="24" x14ac:dyDescent="0.2">
      <c r="A2" s="135" t="s">
        <v>249</v>
      </c>
    </row>
    <row r="3" spans="1:13" s="11" customFormat="1" ht="24.75" customHeight="1" x14ac:dyDescent="0.2">
      <c r="A3" s="205" t="s">
        <v>245</v>
      </c>
      <c r="B3" s="73">
        <f>'BAR BB| Open rates'!B3</f>
        <v>45595</v>
      </c>
      <c r="C3" s="73">
        <f>'BAR BB| Open rates'!C3</f>
        <v>45597</v>
      </c>
      <c r="D3" s="73">
        <f>'BAR BB| Open rates'!D3</f>
        <v>45599</v>
      </c>
      <c r="E3" s="73">
        <f>'BAR BB| Open rates'!E3</f>
        <v>45600</v>
      </c>
      <c r="F3" s="73">
        <f>'BAR BB| Open rates'!F3</f>
        <v>45601</v>
      </c>
      <c r="G3" s="73">
        <f>'BAR BB| Open rates'!G3</f>
        <v>45604</v>
      </c>
      <c r="H3" s="73">
        <f>'BAR BB| Open rates'!H3</f>
        <v>45606</v>
      </c>
      <c r="I3" s="73">
        <f>'BAR BB| Open rates'!I3</f>
        <v>45611</v>
      </c>
      <c r="J3" s="73">
        <f>'BAR BB| Open rates'!J3</f>
        <v>45613</v>
      </c>
      <c r="K3" s="73">
        <f>'BAR BB| Open rates'!K3</f>
        <v>45618</v>
      </c>
      <c r="L3" s="73">
        <f>'BAR BB| Open rates'!L3</f>
        <v>45620</v>
      </c>
      <c r="M3" s="73">
        <f>'BAR BB| Open rates'!M3</f>
        <v>45625</v>
      </c>
    </row>
    <row r="4" spans="1:13" s="11" customFormat="1" ht="21.75" customHeight="1" x14ac:dyDescent="0.2">
      <c r="A4" s="74"/>
      <c r="B4" s="73">
        <f>'BAR BB| Open rates'!B4</f>
        <v>45596</v>
      </c>
      <c r="C4" s="73">
        <f>'BAR BB| Open rates'!C4</f>
        <v>45598</v>
      </c>
      <c r="D4" s="73">
        <f>'BAR BB| Open rates'!D4</f>
        <v>45599</v>
      </c>
      <c r="E4" s="73">
        <f>'BAR BB| Open rates'!E4</f>
        <v>45600</v>
      </c>
      <c r="F4" s="73">
        <f>'BAR BB| Open rates'!F4</f>
        <v>45603</v>
      </c>
      <c r="G4" s="73">
        <f>'BAR BB| Open rates'!G4</f>
        <v>45605</v>
      </c>
      <c r="H4" s="73">
        <f>'BAR BB| Open rates'!H4</f>
        <v>45610</v>
      </c>
      <c r="I4" s="73">
        <f>'BAR BB| Open rates'!I4</f>
        <v>45612</v>
      </c>
      <c r="J4" s="73">
        <f>'BAR BB| Open rates'!J4</f>
        <v>45617</v>
      </c>
      <c r="K4" s="73">
        <f>'BAR BB| Open rates'!K4</f>
        <v>45619</v>
      </c>
      <c r="L4" s="73">
        <f>'BAR BB| Open rates'!L4</f>
        <v>45624</v>
      </c>
      <c r="M4" s="73">
        <f>'BAR BB| Open rates'!M4</f>
        <v>45626</v>
      </c>
    </row>
    <row r="5" spans="1:13" s="11" customFormat="1" x14ac:dyDescent="0.2">
      <c r="A5" s="33" t="s">
        <v>53</v>
      </c>
      <c r="B5" s="136"/>
      <c r="C5" s="136"/>
      <c r="D5" s="136"/>
      <c r="E5" s="136"/>
      <c r="F5" s="136"/>
      <c r="G5" s="136"/>
      <c r="H5" s="136"/>
      <c r="I5" s="136"/>
      <c r="J5" s="136"/>
      <c r="K5" s="136"/>
      <c r="L5" s="136"/>
      <c r="M5" s="136"/>
    </row>
    <row r="6" spans="1:13" s="11" customFormat="1" x14ac:dyDescent="0.2">
      <c r="A6" s="42">
        <v>1</v>
      </c>
      <c r="B6" s="84">
        <f>'BAR BB| Open rates'!B6*0.9*0.85+35</f>
        <v>8373.5</v>
      </c>
      <c r="C6" s="84">
        <f>'BAR BB| Open rates'!C6*0.9*0.85+35</f>
        <v>8373.5</v>
      </c>
      <c r="D6" s="84">
        <f>'BAR BB| Open rates'!D6*0.9*0.85+35</f>
        <v>5313.5</v>
      </c>
      <c r="E6" s="84">
        <f>'BAR BB| Open rates'!E6*0.9*0.85+35</f>
        <v>5007.5</v>
      </c>
      <c r="F6" s="84">
        <f>'BAR BB| Open rates'!F6*0.9*0.85+35</f>
        <v>5007.5</v>
      </c>
      <c r="G6" s="84">
        <f>'BAR BB| Open rates'!G6*0.9*0.85+35</f>
        <v>5313.5</v>
      </c>
      <c r="H6" s="84">
        <f>'BAR BB| Open rates'!H6*0.9*0.85+35</f>
        <v>5007.5</v>
      </c>
      <c r="I6" s="84">
        <f>'BAR BB| Open rates'!I6*0.9*0.85+35</f>
        <v>5313.5</v>
      </c>
      <c r="J6" s="84">
        <f>'BAR BB| Open rates'!J6*0.9*0.85+35</f>
        <v>5007.5</v>
      </c>
      <c r="K6" s="84">
        <f>'BAR BB| Open rates'!K6*0.9*0.85+35</f>
        <v>5313.5</v>
      </c>
      <c r="L6" s="84">
        <f>'BAR BB| Open rates'!L6*0.9*0.85+35</f>
        <v>5007.5</v>
      </c>
      <c r="M6" s="84">
        <f>'BAR BB| Open rates'!M6*0.9*0.85+35</f>
        <v>5313.5</v>
      </c>
    </row>
    <row r="7" spans="1:13" s="11" customFormat="1" x14ac:dyDescent="0.2">
      <c r="A7" s="42">
        <v>2</v>
      </c>
      <c r="B7" s="84">
        <f>'BAR BB| Open rates'!B7*0.9*0.85+35</f>
        <v>9368</v>
      </c>
      <c r="C7" s="84">
        <f>'BAR BB| Open rates'!C7*0.9*0.85+35</f>
        <v>9368</v>
      </c>
      <c r="D7" s="84">
        <f>'BAR BB| Open rates'!D7*0.9*0.85+35</f>
        <v>6308</v>
      </c>
      <c r="E7" s="84">
        <f>'BAR BB| Open rates'!E7*0.9*0.85+35</f>
        <v>6002</v>
      </c>
      <c r="F7" s="84">
        <f>'BAR BB| Open rates'!F7*0.9*0.85+35</f>
        <v>6002</v>
      </c>
      <c r="G7" s="84">
        <f>'BAR BB| Open rates'!G7*0.9*0.85+35</f>
        <v>6308</v>
      </c>
      <c r="H7" s="84">
        <f>'BAR BB| Open rates'!H7*0.9*0.85+35</f>
        <v>6002</v>
      </c>
      <c r="I7" s="84">
        <f>'BAR BB| Open rates'!I7*0.9*0.85+35</f>
        <v>6308</v>
      </c>
      <c r="J7" s="84">
        <f>'BAR BB| Open rates'!J7*0.9*0.85+35</f>
        <v>6002</v>
      </c>
      <c r="K7" s="84">
        <f>'BAR BB| Open rates'!K7*0.9*0.85+35</f>
        <v>6308</v>
      </c>
      <c r="L7" s="84">
        <f>'BAR BB| Open rates'!L7*0.9*0.85+35</f>
        <v>6002</v>
      </c>
      <c r="M7" s="84">
        <f>'BAR BB| Open rates'!M7*0.9*0.85+35</f>
        <v>6308</v>
      </c>
    </row>
    <row r="8" spans="1:13" s="11" customFormat="1" x14ac:dyDescent="0.2">
      <c r="A8" s="33" t="s">
        <v>54</v>
      </c>
      <c r="B8" s="84"/>
      <c r="C8" s="84"/>
      <c r="D8" s="84"/>
      <c r="E8" s="84"/>
      <c r="F8" s="84"/>
      <c r="G8" s="84"/>
      <c r="H8" s="84"/>
      <c r="I8" s="84"/>
      <c r="J8" s="84"/>
      <c r="K8" s="84"/>
      <c r="L8" s="84"/>
      <c r="M8" s="84"/>
    </row>
    <row r="9" spans="1:13" s="11" customFormat="1" x14ac:dyDescent="0.2">
      <c r="A9" s="42">
        <v>1</v>
      </c>
      <c r="B9" s="84">
        <f>'BAR BB| Open rates'!B9*0.9*0.85+35</f>
        <v>9903.5</v>
      </c>
      <c r="C9" s="84">
        <f>'BAR BB| Open rates'!C9*0.9*0.85+35</f>
        <v>9903.5</v>
      </c>
      <c r="D9" s="84">
        <f>'BAR BB| Open rates'!D9*0.9*0.85+35</f>
        <v>6843.5</v>
      </c>
      <c r="E9" s="84">
        <f>'BAR BB| Open rates'!E9*0.9*0.85+35</f>
        <v>6537.5</v>
      </c>
      <c r="F9" s="84">
        <f>'BAR BB| Open rates'!F9*0.9*0.85+35</f>
        <v>6537.5</v>
      </c>
      <c r="G9" s="84">
        <f>'BAR BB| Open rates'!G9*0.9*0.85+35</f>
        <v>6843.5</v>
      </c>
      <c r="H9" s="84">
        <f>'BAR BB| Open rates'!H9*0.9*0.85+35</f>
        <v>6537.5</v>
      </c>
      <c r="I9" s="84">
        <f>'BAR BB| Open rates'!I9*0.9*0.85+35</f>
        <v>6843.5</v>
      </c>
      <c r="J9" s="84">
        <f>'BAR BB| Open rates'!J9*0.9*0.85+35</f>
        <v>6537.5</v>
      </c>
      <c r="K9" s="84">
        <f>'BAR BB| Open rates'!K9*0.9*0.85+35</f>
        <v>6843.5</v>
      </c>
      <c r="L9" s="84">
        <f>'BAR BB| Open rates'!L9*0.9*0.85+35</f>
        <v>6537.5</v>
      </c>
      <c r="M9" s="84">
        <f>'BAR BB| Open rates'!M9*0.9*0.85+35</f>
        <v>6843.5</v>
      </c>
    </row>
    <row r="10" spans="1:13" s="11" customFormat="1" x14ac:dyDescent="0.2">
      <c r="A10" s="42">
        <v>2</v>
      </c>
      <c r="B10" s="84">
        <f>'BAR BB| Open rates'!B10*0.9*0.85+35</f>
        <v>10898</v>
      </c>
      <c r="C10" s="84">
        <f>'BAR BB| Open rates'!C10*0.9*0.85+35</f>
        <v>10898</v>
      </c>
      <c r="D10" s="84">
        <f>'BAR BB| Open rates'!D10*0.9*0.85+35</f>
        <v>7838</v>
      </c>
      <c r="E10" s="84">
        <f>'BAR BB| Open rates'!E10*0.9*0.85+35</f>
        <v>7532</v>
      </c>
      <c r="F10" s="84">
        <f>'BAR BB| Open rates'!F10*0.9*0.85+35</f>
        <v>7532</v>
      </c>
      <c r="G10" s="84">
        <f>'BAR BB| Open rates'!G10*0.9*0.85+35</f>
        <v>7838</v>
      </c>
      <c r="H10" s="84">
        <f>'BAR BB| Open rates'!H10*0.9*0.85+35</f>
        <v>7532</v>
      </c>
      <c r="I10" s="84">
        <f>'BAR BB| Open rates'!I10*0.9*0.85+35</f>
        <v>7838</v>
      </c>
      <c r="J10" s="84">
        <f>'BAR BB| Open rates'!J10*0.9*0.85+35</f>
        <v>7532</v>
      </c>
      <c r="K10" s="84">
        <f>'BAR BB| Open rates'!K10*0.9*0.85+35</f>
        <v>7838</v>
      </c>
      <c r="L10" s="84">
        <f>'BAR BB| Open rates'!L10*0.9*0.85+35</f>
        <v>7532</v>
      </c>
      <c r="M10" s="84">
        <f>'BAR BB| Open rates'!M10*0.9*0.85+35</f>
        <v>7838</v>
      </c>
    </row>
    <row r="11" spans="1:13" s="11" customFormat="1" x14ac:dyDescent="0.2">
      <c r="A11" s="33" t="s">
        <v>151</v>
      </c>
      <c r="B11" s="84"/>
      <c r="C11" s="84"/>
      <c r="D11" s="84"/>
      <c r="E11" s="84"/>
      <c r="F11" s="84"/>
      <c r="G11" s="84"/>
      <c r="H11" s="84"/>
      <c r="I11" s="84"/>
      <c r="J11" s="84"/>
      <c r="K11" s="84"/>
      <c r="L11" s="84"/>
      <c r="M11" s="84"/>
    </row>
    <row r="12" spans="1:13" s="11" customFormat="1" x14ac:dyDescent="0.2">
      <c r="A12" s="42">
        <v>1</v>
      </c>
      <c r="B12" s="84">
        <f>'BAR BB| Open rates'!B12*0.9*0.85+35</f>
        <v>10668.5</v>
      </c>
      <c r="C12" s="84">
        <f>'BAR BB| Open rates'!C12*0.9*0.85+35</f>
        <v>10668.5</v>
      </c>
      <c r="D12" s="84">
        <f>'BAR BB| Open rates'!D12*0.9*0.85+35</f>
        <v>7608.5</v>
      </c>
      <c r="E12" s="84">
        <f>'BAR BB| Open rates'!E12*0.9*0.85+35</f>
        <v>7302.5</v>
      </c>
      <c r="F12" s="84">
        <f>'BAR BB| Open rates'!F12*0.9*0.85+35</f>
        <v>7302.5</v>
      </c>
      <c r="G12" s="84">
        <f>'BAR BB| Open rates'!G12*0.9*0.85+35</f>
        <v>7608.5</v>
      </c>
      <c r="H12" s="84">
        <f>'BAR BB| Open rates'!H12*0.9*0.85+35</f>
        <v>7302.5</v>
      </c>
      <c r="I12" s="84">
        <f>'BAR BB| Open rates'!I12*0.9*0.85+35</f>
        <v>7608.5</v>
      </c>
      <c r="J12" s="84">
        <f>'BAR BB| Open rates'!J12*0.9*0.85+35</f>
        <v>7302.5</v>
      </c>
      <c r="K12" s="84">
        <f>'BAR BB| Open rates'!K12*0.9*0.85+35</f>
        <v>7608.5</v>
      </c>
      <c r="L12" s="84">
        <f>'BAR BB| Open rates'!L12*0.9*0.85+35</f>
        <v>7302.5</v>
      </c>
      <c r="M12" s="84">
        <f>'BAR BB| Open rates'!M12*0.9*0.85+35</f>
        <v>7608.5</v>
      </c>
    </row>
    <row r="13" spans="1:13" s="11" customFormat="1" x14ac:dyDescent="0.2">
      <c r="A13" s="42">
        <v>2</v>
      </c>
      <c r="B13" s="84">
        <f>'BAR BB| Open rates'!B13*0.9*0.85+35</f>
        <v>11663</v>
      </c>
      <c r="C13" s="84">
        <f>'BAR BB| Open rates'!C13*0.9*0.85+35</f>
        <v>11663</v>
      </c>
      <c r="D13" s="84">
        <f>'BAR BB| Open rates'!D13*0.9*0.85+35</f>
        <v>8603</v>
      </c>
      <c r="E13" s="84">
        <f>'BAR BB| Open rates'!E13*0.9*0.85+35</f>
        <v>8297</v>
      </c>
      <c r="F13" s="84">
        <f>'BAR BB| Open rates'!F13*0.9*0.85+35</f>
        <v>8297</v>
      </c>
      <c r="G13" s="84">
        <f>'BAR BB| Open rates'!G13*0.9*0.85+35</f>
        <v>8603</v>
      </c>
      <c r="H13" s="84">
        <f>'BAR BB| Open rates'!H13*0.9*0.85+35</f>
        <v>8297</v>
      </c>
      <c r="I13" s="84">
        <f>'BAR BB| Open rates'!I13*0.9*0.85+35</f>
        <v>8603</v>
      </c>
      <c r="J13" s="84">
        <f>'BAR BB| Open rates'!J13*0.9*0.85+35</f>
        <v>8297</v>
      </c>
      <c r="K13" s="84">
        <f>'BAR BB| Open rates'!K13*0.9*0.85+35</f>
        <v>8603</v>
      </c>
      <c r="L13" s="84">
        <f>'BAR BB| Open rates'!L13*0.9*0.85+35</f>
        <v>8297</v>
      </c>
      <c r="M13" s="84">
        <f>'BAR BB| Open rates'!M13*0.9*0.85+35</f>
        <v>8603</v>
      </c>
    </row>
    <row r="14" spans="1:13" s="11" customFormat="1" x14ac:dyDescent="0.2">
      <c r="A14" s="206"/>
    </row>
    <row r="15" spans="1:13" x14ac:dyDescent="0.2">
      <c r="A15" s="223" t="s">
        <v>157</v>
      </c>
    </row>
    <row r="16" spans="1:13" x14ac:dyDescent="0.2">
      <c r="A16" s="223"/>
    </row>
    <row r="17" spans="1:1" x14ac:dyDescent="0.2">
      <c r="A17" s="123"/>
    </row>
    <row r="18" spans="1:1" s="11" customFormat="1" ht="41.25" customHeight="1" x14ac:dyDescent="0.2">
      <c r="A18" s="257" t="s">
        <v>232</v>
      </c>
    </row>
    <row r="19" spans="1:1" s="11" customFormat="1" ht="41.25" customHeight="1" x14ac:dyDescent="0.2">
      <c r="A19" s="257"/>
    </row>
    <row r="20" spans="1:1" s="11" customFormat="1" ht="41.25" customHeight="1" x14ac:dyDescent="0.2">
      <c r="A20" s="257"/>
    </row>
    <row r="21" spans="1:1" s="11" customFormat="1" ht="41.25" customHeight="1" x14ac:dyDescent="0.2">
      <c r="A21" s="257"/>
    </row>
    <row r="22" spans="1:1" ht="12.75" customHeight="1" x14ac:dyDescent="0.2">
      <c r="A22"/>
    </row>
    <row r="23" spans="1:1" x14ac:dyDescent="0.2">
      <c r="A23" s="135" t="s">
        <v>80</v>
      </c>
    </row>
    <row r="24" spans="1:1" ht="24" x14ac:dyDescent="0.2">
      <c r="A24" s="138" t="s">
        <v>293</v>
      </c>
    </row>
    <row r="25" spans="1:1" ht="24" x14ac:dyDescent="0.2">
      <c r="A25" s="138" t="s">
        <v>294</v>
      </c>
    </row>
    <row r="26" spans="1:1" x14ac:dyDescent="0.2">
      <c r="A26" s="22"/>
    </row>
    <row r="27" spans="1:1" x14ac:dyDescent="0.2">
      <c r="A27" s="137" t="s">
        <v>58</v>
      </c>
    </row>
    <row r="28" spans="1:1" ht="24" x14ac:dyDescent="0.2">
      <c r="A28" s="173" t="s">
        <v>178</v>
      </c>
    </row>
    <row r="29" spans="1:1" s="155" customFormat="1" ht="35.25" customHeight="1" x14ac:dyDescent="0.2">
      <c r="A29" s="138" t="s">
        <v>163</v>
      </c>
    </row>
    <row r="30" spans="1:1" s="155" customFormat="1" ht="35.25" customHeight="1" x14ac:dyDescent="0.2">
      <c r="A30" s="150" t="s">
        <v>188</v>
      </c>
    </row>
    <row r="31" spans="1:1" s="155" customFormat="1" ht="35.25" customHeight="1" x14ac:dyDescent="0.2">
      <c r="A31" s="138" t="s">
        <v>164</v>
      </c>
    </row>
    <row r="32" spans="1:1" s="155" customFormat="1" ht="13.5" customHeight="1" x14ac:dyDescent="0.2">
      <c r="A32" s="138" t="s">
        <v>165</v>
      </c>
    </row>
    <row r="33" spans="1:1" s="155" customFormat="1" ht="35.25" customHeight="1" x14ac:dyDescent="0.2">
      <c r="A33" s="138" t="s">
        <v>162</v>
      </c>
    </row>
    <row r="34" spans="1:1" x14ac:dyDescent="0.2">
      <c r="A34" s="145" t="s">
        <v>102</v>
      </c>
    </row>
    <row r="35" spans="1:1" ht="24" x14ac:dyDescent="0.2">
      <c r="A35" s="145" t="s">
        <v>179</v>
      </c>
    </row>
    <row r="36" spans="1:1" ht="72" customHeight="1" x14ac:dyDescent="0.2">
      <c r="A36" s="174" t="s">
        <v>103</v>
      </c>
    </row>
    <row r="37" spans="1:1" x14ac:dyDescent="0.2">
      <c r="A37" s="146"/>
    </row>
    <row r="38" spans="1:1" ht="36" x14ac:dyDescent="0.2">
      <c r="A38" s="178" t="s">
        <v>180</v>
      </c>
    </row>
    <row r="39" spans="1:1" s="11" customFormat="1" ht="27.75" customHeight="1" x14ac:dyDescent="0.2">
      <c r="A39" s="175" t="s">
        <v>233</v>
      </c>
    </row>
    <row r="40" spans="1:1" x14ac:dyDescent="0.2">
      <c r="A40" s="13"/>
    </row>
    <row r="41" spans="1:1" x14ac:dyDescent="0.2">
      <c r="A41" s="139" t="s">
        <v>65</v>
      </c>
    </row>
    <row r="42" spans="1:1" ht="48" x14ac:dyDescent="0.2">
      <c r="A42" s="144" t="s">
        <v>104</v>
      </c>
    </row>
    <row r="43" spans="1:1" ht="36" x14ac:dyDescent="0.2">
      <c r="A43" s="144" t="s">
        <v>105</v>
      </c>
    </row>
    <row r="44" spans="1:1" x14ac:dyDescent="0.2">
      <c r="A44" s="133"/>
    </row>
    <row r="45" spans="1:1" ht="26.25" x14ac:dyDescent="0.2">
      <c r="A45" s="137" t="s">
        <v>247</v>
      </c>
    </row>
    <row r="46" spans="1:1" x14ac:dyDescent="0.2">
      <c r="A46" s="143"/>
    </row>
    <row r="47" spans="1:1" s="11" customFormat="1" ht="36" x14ac:dyDescent="0.2">
      <c r="A47" s="182" t="s">
        <v>234</v>
      </c>
    </row>
    <row r="48" spans="1:1" s="11" customFormat="1" x14ac:dyDescent="0.2">
      <c r="A48" s="176" t="s">
        <v>181</v>
      </c>
    </row>
    <row r="49" spans="1:1" s="11" customFormat="1" ht="12.75" customHeight="1" x14ac:dyDescent="0.2">
      <c r="A49" s="176"/>
    </row>
    <row r="50" spans="1:1" s="11" customFormat="1" x14ac:dyDescent="0.2">
      <c r="A50" s="182" t="s">
        <v>278</v>
      </c>
    </row>
    <row r="51" spans="1:1" s="11" customFormat="1" x14ac:dyDescent="0.2">
      <c r="A51" s="183" t="s">
        <v>279</v>
      </c>
    </row>
    <row r="52" spans="1:1" s="11" customFormat="1" ht="13.5" customHeight="1" x14ac:dyDescent="0.2">
      <c r="A52" s="144"/>
    </row>
    <row r="53" spans="1:1" s="11" customFormat="1" x14ac:dyDescent="0.2">
      <c r="A53" s="182" t="s">
        <v>280</v>
      </c>
    </row>
    <row r="54" spans="1:1" s="11" customFormat="1" x14ac:dyDescent="0.2">
      <c r="A54" s="183" t="s">
        <v>281</v>
      </c>
    </row>
    <row r="55" spans="1:1" s="11" customFormat="1" ht="12.75" customHeight="1" x14ac:dyDescent="0.2">
      <c r="A55" s="144"/>
    </row>
    <row r="56" spans="1:1" s="11" customFormat="1" x14ac:dyDescent="0.2">
      <c r="A56" s="182" t="s">
        <v>282</v>
      </c>
    </row>
    <row r="57" spans="1:1" s="11" customFormat="1" ht="42.75" customHeight="1" x14ac:dyDescent="0.2">
      <c r="A57" s="176" t="s">
        <v>283</v>
      </c>
    </row>
    <row r="58" spans="1:1" s="11" customFormat="1" x14ac:dyDescent="0.2">
      <c r="A58" s="181"/>
    </row>
    <row r="59" spans="1:1" s="11" customFormat="1" ht="23.25" customHeight="1" x14ac:dyDescent="0.2">
      <c r="A59" s="182" t="s">
        <v>235</v>
      </c>
    </row>
    <row r="60" spans="1:1" s="11" customFormat="1" x14ac:dyDescent="0.2">
      <c r="A60" s="183" t="s">
        <v>236</v>
      </c>
    </row>
    <row r="61" spans="1:1" s="11" customFormat="1" x14ac:dyDescent="0.2">
      <c r="A61" s="183"/>
    </row>
    <row r="62" spans="1:1" s="11" customFormat="1" x14ac:dyDescent="0.2">
      <c r="A62" s="182" t="s">
        <v>237</v>
      </c>
    </row>
    <row r="63" spans="1:1" s="11" customFormat="1" x14ac:dyDescent="0.2">
      <c r="A63" s="183" t="s">
        <v>238</v>
      </c>
    </row>
    <row r="64" spans="1:1" s="11" customFormat="1" x14ac:dyDescent="0.2">
      <c r="A64" s="176"/>
    </row>
    <row r="65" spans="1:1" ht="24" x14ac:dyDescent="0.2">
      <c r="A65" s="135" t="s">
        <v>248</v>
      </c>
    </row>
    <row r="66" spans="1:1" s="11" customFormat="1" ht="36" x14ac:dyDescent="0.2">
      <c r="A66" s="182" t="s">
        <v>239</v>
      </c>
    </row>
    <row r="67" spans="1:1" s="11" customFormat="1" x14ac:dyDescent="0.2">
      <c r="A67" s="176" t="s">
        <v>182</v>
      </c>
    </row>
    <row r="68" spans="1:1" s="11" customFormat="1" x14ac:dyDescent="0.2">
      <c r="A68" s="144"/>
    </row>
    <row r="69" spans="1:1" s="11" customFormat="1" ht="30" customHeight="1" x14ac:dyDescent="0.2">
      <c r="A69" s="182" t="s">
        <v>284</v>
      </c>
    </row>
    <row r="70" spans="1:1" s="11" customFormat="1" x14ac:dyDescent="0.2">
      <c r="A70" s="176" t="s">
        <v>285</v>
      </c>
    </row>
    <row r="71" spans="1:1" s="11" customFormat="1" x14ac:dyDescent="0.2">
      <c r="A71" s="144"/>
    </row>
    <row r="72" spans="1:1" s="11" customFormat="1" ht="24" x14ac:dyDescent="0.2">
      <c r="A72" s="182" t="s">
        <v>286</v>
      </c>
    </row>
    <row r="73" spans="1:1" s="11" customFormat="1" x14ac:dyDescent="0.2">
      <c r="A73" s="176" t="s">
        <v>287</v>
      </c>
    </row>
    <row r="74" spans="1:1" s="11" customFormat="1" x14ac:dyDescent="0.2">
      <c r="A74" s="144"/>
    </row>
    <row r="75" spans="1:1" s="11" customFormat="1" x14ac:dyDescent="0.2">
      <c r="A75" s="182" t="s">
        <v>288</v>
      </c>
    </row>
    <row r="76" spans="1:1" s="11" customFormat="1" ht="36" x14ac:dyDescent="0.2">
      <c r="A76" s="176" t="s">
        <v>289</v>
      </c>
    </row>
    <row r="77" spans="1:1" s="11" customFormat="1" x14ac:dyDescent="0.2">
      <c r="A77" s="144"/>
    </row>
    <row r="78" spans="1:1" s="11" customFormat="1" ht="24" x14ac:dyDescent="0.2">
      <c r="A78" s="182" t="s">
        <v>240</v>
      </c>
    </row>
    <row r="79" spans="1:1" s="11" customFormat="1" x14ac:dyDescent="0.2">
      <c r="A79" s="176" t="s">
        <v>241</v>
      </c>
    </row>
    <row r="80" spans="1:1" x14ac:dyDescent="0.2">
      <c r="A80" s="143"/>
    </row>
    <row r="81" spans="1:1" x14ac:dyDescent="0.2">
      <c r="A81" s="182" t="s">
        <v>242</v>
      </c>
    </row>
    <row r="82" spans="1:1" x14ac:dyDescent="0.2">
      <c r="A82" s="176" t="s">
        <v>238</v>
      </c>
    </row>
    <row r="83" spans="1:1" x14ac:dyDescent="0.2">
      <c r="A83" s="106"/>
    </row>
    <row r="84" spans="1:1" s="11" customFormat="1" ht="24" x14ac:dyDescent="0.2">
      <c r="A84" s="182" t="s">
        <v>240</v>
      </c>
    </row>
    <row r="85" spans="1:1" s="11" customFormat="1" x14ac:dyDescent="0.2">
      <c r="A85" s="176" t="s">
        <v>241</v>
      </c>
    </row>
    <row r="86" spans="1:1" x14ac:dyDescent="0.2">
      <c r="A86" s="143"/>
    </row>
    <row r="87" spans="1:1" x14ac:dyDescent="0.2">
      <c r="A87" s="182" t="s">
        <v>242</v>
      </c>
    </row>
    <row r="88" spans="1:1" x14ac:dyDescent="0.2">
      <c r="A88" s="176" t="s">
        <v>238</v>
      </c>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297"/>
  <sheetViews>
    <sheetView workbookViewId="0">
      <pane xSplit="1" topLeftCell="B1" activePane="topRight" state="frozen"/>
      <selection activeCell="A10" sqref="A10"/>
      <selection pane="topRight" activeCell="O29" sqref="O29"/>
    </sheetView>
  </sheetViews>
  <sheetFormatPr defaultColWidth="10.42578125" defaultRowHeight="12.75" x14ac:dyDescent="0.2"/>
  <cols>
    <col min="1" max="1" width="43.85546875" style="5" customWidth="1"/>
  </cols>
  <sheetData>
    <row r="1" spans="1:13" ht="24" x14ac:dyDescent="0.2">
      <c r="A1" s="47" t="s">
        <v>50</v>
      </c>
    </row>
    <row r="2" spans="1:13" ht="24" x14ac:dyDescent="0.2">
      <c r="A2" s="135" t="s">
        <v>249</v>
      </c>
    </row>
    <row r="3" spans="1:13" s="11" customFormat="1" ht="21.75" customHeight="1" x14ac:dyDescent="0.2">
      <c r="A3" s="205" t="s">
        <v>185</v>
      </c>
      <c r="B3" s="73">
        <f>'BAR BB| Open rates'!B3</f>
        <v>45595</v>
      </c>
      <c r="C3" s="73">
        <f>'BAR BB| Open rates'!C3</f>
        <v>45597</v>
      </c>
      <c r="D3" s="73">
        <f>'BAR BB| Open rates'!D3</f>
        <v>45599</v>
      </c>
      <c r="E3" s="73">
        <f>'BAR BB| Open rates'!E3</f>
        <v>45600</v>
      </c>
      <c r="F3" s="73">
        <f>'BAR BB| Open rates'!F3</f>
        <v>45601</v>
      </c>
      <c r="G3" s="73">
        <f>'BAR BB| Open rates'!G3</f>
        <v>45604</v>
      </c>
      <c r="H3" s="73">
        <f>'BAR BB| Open rates'!H3</f>
        <v>45606</v>
      </c>
      <c r="I3" s="73">
        <f>'BAR BB| Open rates'!I3</f>
        <v>45611</v>
      </c>
      <c r="J3" s="73">
        <f>'BAR BB| Open rates'!J3</f>
        <v>45613</v>
      </c>
      <c r="K3" s="73">
        <f>'BAR BB| Open rates'!K3</f>
        <v>45618</v>
      </c>
      <c r="L3" s="73">
        <f>'BAR BB| Open rates'!L3</f>
        <v>45620</v>
      </c>
      <c r="M3" s="73">
        <f>'BAR BB| Open rates'!M3</f>
        <v>45625</v>
      </c>
    </row>
    <row r="4" spans="1:13" s="11" customFormat="1" ht="21.75" customHeight="1" x14ac:dyDescent="0.2">
      <c r="A4" s="74"/>
      <c r="B4" s="73">
        <f>'BAR BB| Open rates'!B4</f>
        <v>45596</v>
      </c>
      <c r="C4" s="73">
        <f>'BAR BB| Open rates'!C4</f>
        <v>45598</v>
      </c>
      <c r="D4" s="73">
        <f>'BAR BB| Open rates'!D4</f>
        <v>45599</v>
      </c>
      <c r="E4" s="73">
        <f>'BAR BB| Open rates'!E4</f>
        <v>45600</v>
      </c>
      <c r="F4" s="73">
        <f>'BAR BB| Open rates'!F4</f>
        <v>45603</v>
      </c>
      <c r="G4" s="73">
        <f>'BAR BB| Open rates'!G4</f>
        <v>45605</v>
      </c>
      <c r="H4" s="73">
        <f>'BAR BB| Open rates'!H4</f>
        <v>45610</v>
      </c>
      <c r="I4" s="73">
        <f>'BAR BB| Open rates'!I4</f>
        <v>45612</v>
      </c>
      <c r="J4" s="73">
        <f>'BAR BB| Open rates'!J4</f>
        <v>45617</v>
      </c>
      <c r="K4" s="73">
        <f>'BAR BB| Open rates'!K4</f>
        <v>45619</v>
      </c>
      <c r="L4" s="73">
        <f>'BAR BB| Open rates'!L4</f>
        <v>45624</v>
      </c>
      <c r="M4" s="73">
        <f>'BAR BB| Open rates'!M4</f>
        <v>45626</v>
      </c>
    </row>
    <row r="5" spans="1:13" s="11" customFormat="1" x14ac:dyDescent="0.2">
      <c r="A5" s="33" t="s">
        <v>53</v>
      </c>
      <c r="B5" s="136"/>
      <c r="C5" s="136"/>
      <c r="D5" s="136"/>
      <c r="E5" s="136"/>
      <c r="F5" s="136"/>
      <c r="G5" s="136"/>
      <c r="H5" s="136"/>
      <c r="I5" s="136"/>
      <c r="J5" s="136"/>
      <c r="K5" s="136"/>
      <c r="L5" s="136"/>
      <c r="M5" s="136"/>
    </row>
    <row r="6" spans="1:13" s="11" customFormat="1" x14ac:dyDescent="0.2">
      <c r="A6" s="42">
        <v>1</v>
      </c>
      <c r="B6" s="84">
        <f>'BAR BB| Open rates'!B6*0.9*0.9</f>
        <v>8829</v>
      </c>
      <c r="C6" s="84">
        <f>'BAR BB| Open rates'!C6*0.9*0.9</f>
        <v>8829</v>
      </c>
      <c r="D6" s="84">
        <f>'BAR BB| Open rates'!D6*0.9*0.9</f>
        <v>5589</v>
      </c>
      <c r="E6" s="84">
        <f>'BAR BB| Open rates'!E6*0.9*0.9</f>
        <v>5265</v>
      </c>
      <c r="F6" s="84">
        <f>'BAR BB| Open rates'!F6*0.9*0.9</f>
        <v>5265</v>
      </c>
      <c r="G6" s="84">
        <f>'BAR BB| Open rates'!G6*0.9*0.9</f>
        <v>5589</v>
      </c>
      <c r="H6" s="84">
        <f>'BAR BB| Open rates'!H6*0.9*0.9</f>
        <v>5265</v>
      </c>
      <c r="I6" s="84">
        <f>'BAR BB| Open rates'!I6*0.9*0.9</f>
        <v>5589</v>
      </c>
      <c r="J6" s="84">
        <f>'BAR BB| Open rates'!J6*0.9*0.9</f>
        <v>5265</v>
      </c>
      <c r="K6" s="84">
        <f>'BAR BB| Open rates'!K6*0.9*0.9</f>
        <v>5589</v>
      </c>
      <c r="L6" s="84">
        <f>'BAR BB| Open rates'!L6*0.9*0.9</f>
        <v>5265</v>
      </c>
      <c r="M6" s="84">
        <f>'BAR BB| Open rates'!M6*0.9*0.9</f>
        <v>5589</v>
      </c>
    </row>
    <row r="7" spans="1:13" s="11" customFormat="1" x14ac:dyDescent="0.2">
      <c r="A7" s="42">
        <v>2</v>
      </c>
      <c r="B7" s="84">
        <f>'BAR BB| Open rates'!B7*0.9*0.9</f>
        <v>9882</v>
      </c>
      <c r="C7" s="84">
        <f>'BAR BB| Open rates'!C7*0.9*0.9</f>
        <v>9882</v>
      </c>
      <c r="D7" s="84">
        <f>'BAR BB| Open rates'!D7*0.9*0.9</f>
        <v>6642</v>
      </c>
      <c r="E7" s="84">
        <f>'BAR BB| Open rates'!E7*0.9*0.9</f>
        <v>6318</v>
      </c>
      <c r="F7" s="84">
        <f>'BAR BB| Open rates'!F7*0.9*0.9</f>
        <v>6318</v>
      </c>
      <c r="G7" s="84">
        <f>'BAR BB| Open rates'!G7*0.9*0.9</f>
        <v>6642</v>
      </c>
      <c r="H7" s="84">
        <f>'BAR BB| Open rates'!H7*0.9*0.9</f>
        <v>6318</v>
      </c>
      <c r="I7" s="84">
        <f>'BAR BB| Open rates'!I7*0.9*0.9</f>
        <v>6642</v>
      </c>
      <c r="J7" s="84">
        <f>'BAR BB| Open rates'!J7*0.9*0.9</f>
        <v>6318</v>
      </c>
      <c r="K7" s="84">
        <f>'BAR BB| Open rates'!K7*0.9*0.9</f>
        <v>6642</v>
      </c>
      <c r="L7" s="84">
        <f>'BAR BB| Open rates'!L7*0.9*0.9</f>
        <v>6318</v>
      </c>
      <c r="M7" s="84">
        <f>'BAR BB| Open rates'!M7*0.9*0.9</f>
        <v>6642</v>
      </c>
    </row>
    <row r="8" spans="1:13" s="11" customFormat="1" x14ac:dyDescent="0.2">
      <c r="A8" s="33" t="s">
        <v>54</v>
      </c>
      <c r="B8" s="84"/>
      <c r="C8" s="84"/>
      <c r="D8" s="84"/>
      <c r="E8" s="84"/>
      <c r="F8" s="84"/>
      <c r="G8" s="84"/>
      <c r="H8" s="84"/>
      <c r="I8" s="84"/>
      <c r="J8" s="84"/>
      <c r="K8" s="84"/>
      <c r="L8" s="84"/>
      <c r="M8" s="84"/>
    </row>
    <row r="9" spans="1:13" s="11" customFormat="1" x14ac:dyDescent="0.2">
      <c r="A9" s="42">
        <v>1</v>
      </c>
      <c r="B9" s="84">
        <f>'BAR BB| Open rates'!B9*0.9*0.9</f>
        <v>10449</v>
      </c>
      <c r="C9" s="84">
        <f>'BAR BB| Open rates'!C9*0.9*0.9</f>
        <v>10449</v>
      </c>
      <c r="D9" s="84">
        <f>'BAR BB| Open rates'!D9*0.9*0.9</f>
        <v>7209</v>
      </c>
      <c r="E9" s="84">
        <f>'BAR BB| Open rates'!E9*0.9*0.9</f>
        <v>6885</v>
      </c>
      <c r="F9" s="84">
        <f>'BAR BB| Open rates'!F9*0.9*0.9</f>
        <v>6885</v>
      </c>
      <c r="G9" s="84">
        <f>'BAR BB| Open rates'!G9*0.9*0.9</f>
        <v>7209</v>
      </c>
      <c r="H9" s="84">
        <f>'BAR BB| Open rates'!H9*0.9*0.9</f>
        <v>6885</v>
      </c>
      <c r="I9" s="84">
        <f>'BAR BB| Open rates'!I9*0.9*0.9</f>
        <v>7209</v>
      </c>
      <c r="J9" s="84">
        <f>'BAR BB| Open rates'!J9*0.9*0.9</f>
        <v>6885</v>
      </c>
      <c r="K9" s="84">
        <f>'BAR BB| Open rates'!K9*0.9*0.9</f>
        <v>7209</v>
      </c>
      <c r="L9" s="84">
        <f>'BAR BB| Open rates'!L9*0.9*0.9</f>
        <v>6885</v>
      </c>
      <c r="M9" s="84">
        <f>'BAR BB| Open rates'!M9*0.9*0.9</f>
        <v>7209</v>
      </c>
    </row>
    <row r="10" spans="1:13" s="11" customFormat="1" x14ac:dyDescent="0.2">
      <c r="A10" s="42">
        <v>2</v>
      </c>
      <c r="B10" s="84">
        <f>'BAR BB| Open rates'!B10*0.9*0.9</f>
        <v>11502</v>
      </c>
      <c r="C10" s="84">
        <f>'BAR BB| Open rates'!C10*0.9*0.9</f>
        <v>11502</v>
      </c>
      <c r="D10" s="84">
        <f>'BAR BB| Open rates'!D10*0.9*0.9</f>
        <v>8262</v>
      </c>
      <c r="E10" s="84">
        <f>'BAR BB| Open rates'!E10*0.9*0.9</f>
        <v>7938</v>
      </c>
      <c r="F10" s="84">
        <f>'BAR BB| Open rates'!F10*0.9*0.9</f>
        <v>7938</v>
      </c>
      <c r="G10" s="84">
        <f>'BAR BB| Open rates'!G10*0.9*0.9</f>
        <v>8262</v>
      </c>
      <c r="H10" s="84">
        <f>'BAR BB| Open rates'!H10*0.9*0.9</f>
        <v>7938</v>
      </c>
      <c r="I10" s="84">
        <f>'BAR BB| Open rates'!I10*0.9*0.9</f>
        <v>8262</v>
      </c>
      <c r="J10" s="84">
        <f>'BAR BB| Open rates'!J10*0.9*0.9</f>
        <v>7938</v>
      </c>
      <c r="K10" s="84">
        <f>'BAR BB| Open rates'!K10*0.9*0.9</f>
        <v>8262</v>
      </c>
      <c r="L10" s="84">
        <f>'BAR BB| Open rates'!L10*0.9*0.9</f>
        <v>7938</v>
      </c>
      <c r="M10" s="84">
        <f>'BAR BB| Open rates'!M10*0.9*0.9</f>
        <v>8262</v>
      </c>
    </row>
    <row r="11" spans="1:13" s="11" customFormat="1" x14ac:dyDescent="0.2">
      <c r="A11" s="33" t="s">
        <v>151</v>
      </c>
      <c r="B11" s="84"/>
      <c r="C11" s="84"/>
      <c r="D11" s="84"/>
      <c r="E11" s="84"/>
      <c r="F11" s="84"/>
      <c r="G11" s="84"/>
      <c r="H11" s="84"/>
      <c r="I11" s="84"/>
      <c r="J11" s="84"/>
      <c r="K11" s="84"/>
      <c r="L11" s="84"/>
      <c r="M11" s="84"/>
    </row>
    <row r="12" spans="1:13" s="11" customFormat="1" x14ac:dyDescent="0.2">
      <c r="A12" s="42">
        <v>1</v>
      </c>
      <c r="B12" s="84">
        <f>'BAR BB| Open rates'!B12*0.9*0.9</f>
        <v>11259</v>
      </c>
      <c r="C12" s="84">
        <f>'BAR BB| Open rates'!C12*0.9*0.9</f>
        <v>11259</v>
      </c>
      <c r="D12" s="84">
        <f>'BAR BB| Open rates'!D12*0.9*0.9</f>
        <v>8019</v>
      </c>
      <c r="E12" s="84">
        <f>'BAR BB| Open rates'!E12*0.9*0.9</f>
        <v>7695</v>
      </c>
      <c r="F12" s="84">
        <f>'BAR BB| Open rates'!F12*0.9*0.9</f>
        <v>7695</v>
      </c>
      <c r="G12" s="84">
        <f>'BAR BB| Open rates'!G12*0.9*0.9</f>
        <v>8019</v>
      </c>
      <c r="H12" s="84">
        <f>'BAR BB| Open rates'!H12*0.9*0.9</f>
        <v>7695</v>
      </c>
      <c r="I12" s="84">
        <f>'BAR BB| Open rates'!I12*0.9*0.9</f>
        <v>8019</v>
      </c>
      <c r="J12" s="84">
        <f>'BAR BB| Open rates'!J12*0.9*0.9</f>
        <v>7695</v>
      </c>
      <c r="K12" s="84">
        <f>'BAR BB| Open rates'!K12*0.9*0.9</f>
        <v>8019</v>
      </c>
      <c r="L12" s="84">
        <f>'BAR BB| Open rates'!L12*0.9*0.9</f>
        <v>7695</v>
      </c>
      <c r="M12" s="84">
        <f>'BAR BB| Open rates'!M12*0.9*0.9</f>
        <v>8019</v>
      </c>
    </row>
    <row r="13" spans="1:13" s="11" customFormat="1" x14ac:dyDescent="0.2">
      <c r="A13" s="42">
        <v>2</v>
      </c>
      <c r="B13" s="84">
        <f>'BAR BB| Open rates'!B13*0.9*0.9</f>
        <v>12312</v>
      </c>
      <c r="C13" s="84">
        <f>'BAR BB| Open rates'!C13*0.9*0.9</f>
        <v>12312</v>
      </c>
      <c r="D13" s="84">
        <f>'BAR BB| Open rates'!D13*0.9*0.9</f>
        <v>9072</v>
      </c>
      <c r="E13" s="84">
        <f>'BAR BB| Open rates'!E13*0.9*0.9</f>
        <v>8748</v>
      </c>
      <c r="F13" s="84">
        <f>'BAR BB| Open rates'!F13*0.9*0.9</f>
        <v>8748</v>
      </c>
      <c r="G13" s="84">
        <f>'BAR BB| Open rates'!G13*0.9*0.9</f>
        <v>9072</v>
      </c>
      <c r="H13" s="84">
        <f>'BAR BB| Open rates'!H13*0.9*0.9</f>
        <v>8748</v>
      </c>
      <c r="I13" s="84">
        <f>'BAR BB| Open rates'!I13*0.9*0.9</f>
        <v>9072</v>
      </c>
      <c r="J13" s="84">
        <f>'BAR BB| Open rates'!J13*0.9*0.9</f>
        <v>8748</v>
      </c>
      <c r="K13" s="84">
        <f>'BAR BB| Open rates'!K13*0.9*0.9</f>
        <v>9072</v>
      </c>
      <c r="L13" s="84">
        <f>'BAR BB| Open rates'!L13*0.9*0.9</f>
        <v>8748</v>
      </c>
      <c r="M13" s="84">
        <f>'BAR BB| Open rates'!M13*0.9*0.9</f>
        <v>9072</v>
      </c>
    </row>
    <row r="14" spans="1:13" x14ac:dyDescent="0.2">
      <c r="A14" s="47"/>
    </row>
    <row r="15" spans="1:13" x14ac:dyDescent="0.2">
      <c r="A15" s="223" t="s">
        <v>157</v>
      </c>
    </row>
    <row r="16" spans="1:13" x14ac:dyDescent="0.2">
      <c r="A16" s="223"/>
    </row>
    <row r="17" spans="1:1" x14ac:dyDescent="0.2">
      <c r="A17" s="123"/>
    </row>
    <row r="18" spans="1:1" s="11" customFormat="1" ht="41.25" customHeight="1" x14ac:dyDescent="0.2">
      <c r="A18" s="257" t="s">
        <v>232</v>
      </c>
    </row>
    <row r="19" spans="1:1" s="11" customFormat="1" ht="41.25" customHeight="1" x14ac:dyDescent="0.2">
      <c r="A19" s="257"/>
    </row>
    <row r="20" spans="1:1" s="11" customFormat="1" ht="41.25" customHeight="1" x14ac:dyDescent="0.2">
      <c r="A20" s="257"/>
    </row>
    <row r="21" spans="1:1" s="11" customFormat="1" ht="41.25" customHeight="1" x14ac:dyDescent="0.2">
      <c r="A21" s="257"/>
    </row>
    <row r="22" spans="1:1" ht="12.75" customHeight="1" x14ac:dyDescent="0.2">
      <c r="A22"/>
    </row>
    <row r="23" spans="1:1" x14ac:dyDescent="0.2">
      <c r="A23" s="135" t="s">
        <v>80</v>
      </c>
    </row>
    <row r="24" spans="1:1" ht="24" x14ac:dyDescent="0.2">
      <c r="A24" s="138" t="s">
        <v>293</v>
      </c>
    </row>
    <row r="25" spans="1:1" ht="24" x14ac:dyDescent="0.2">
      <c r="A25" s="138" t="s">
        <v>294</v>
      </c>
    </row>
    <row r="26" spans="1:1" x14ac:dyDescent="0.2">
      <c r="A26" s="22"/>
    </row>
    <row r="27" spans="1:1" x14ac:dyDescent="0.2">
      <c r="A27" s="137" t="s">
        <v>58</v>
      </c>
    </row>
    <row r="28" spans="1:1" ht="24" x14ac:dyDescent="0.2">
      <c r="A28" s="173" t="s">
        <v>178</v>
      </c>
    </row>
    <row r="29" spans="1:1" s="155" customFormat="1" ht="35.25" customHeight="1" x14ac:dyDescent="0.2">
      <c r="A29" s="138" t="s">
        <v>163</v>
      </c>
    </row>
    <row r="30" spans="1:1" s="155" customFormat="1" ht="35.25" customHeight="1" x14ac:dyDescent="0.2">
      <c r="A30" s="150" t="s">
        <v>188</v>
      </c>
    </row>
    <row r="31" spans="1:1" s="155" customFormat="1" ht="35.25" customHeight="1" x14ac:dyDescent="0.2">
      <c r="A31" s="138" t="s">
        <v>164</v>
      </c>
    </row>
    <row r="32" spans="1:1" s="155" customFormat="1" ht="13.5" customHeight="1" x14ac:dyDescent="0.2">
      <c r="A32" s="138" t="s">
        <v>165</v>
      </c>
    </row>
    <row r="33" spans="1:1" s="155" customFormat="1" ht="35.25" customHeight="1" x14ac:dyDescent="0.2">
      <c r="A33" s="138" t="s">
        <v>162</v>
      </c>
    </row>
    <row r="34" spans="1:1" x14ac:dyDescent="0.2">
      <c r="A34" s="145" t="s">
        <v>102</v>
      </c>
    </row>
    <row r="35" spans="1:1" ht="24" x14ac:dyDescent="0.2">
      <c r="A35" s="145" t="s">
        <v>179</v>
      </c>
    </row>
    <row r="36" spans="1:1" ht="72" customHeight="1" x14ac:dyDescent="0.2">
      <c r="A36" s="174" t="s">
        <v>103</v>
      </c>
    </row>
    <row r="37" spans="1:1" x14ac:dyDescent="0.2">
      <c r="A37" s="146"/>
    </row>
    <row r="38" spans="1:1" ht="36" x14ac:dyDescent="0.2">
      <c r="A38" s="178" t="s">
        <v>180</v>
      </c>
    </row>
    <row r="39" spans="1:1" s="11" customFormat="1" ht="27.75" customHeight="1" x14ac:dyDescent="0.2">
      <c r="A39" s="175" t="s">
        <v>233</v>
      </c>
    </row>
    <row r="40" spans="1:1" x14ac:dyDescent="0.2">
      <c r="A40" s="13"/>
    </row>
    <row r="41" spans="1:1" x14ac:dyDescent="0.2">
      <c r="A41" s="139" t="s">
        <v>65</v>
      </c>
    </row>
    <row r="42" spans="1:1" ht="48" x14ac:dyDescent="0.2">
      <c r="A42" s="144" t="s">
        <v>104</v>
      </c>
    </row>
    <row r="43" spans="1:1" ht="36" x14ac:dyDescent="0.2">
      <c r="A43" s="144" t="s">
        <v>105</v>
      </c>
    </row>
    <row r="44" spans="1:1" x14ac:dyDescent="0.2">
      <c r="A44" s="133"/>
    </row>
    <row r="45" spans="1:1" ht="26.25" x14ac:dyDescent="0.2">
      <c r="A45" s="137" t="s">
        <v>247</v>
      </c>
    </row>
    <row r="46" spans="1:1" x14ac:dyDescent="0.2">
      <c r="A46" s="143"/>
    </row>
    <row r="47" spans="1:1" s="11" customFormat="1" ht="36" x14ac:dyDescent="0.2">
      <c r="A47" s="182" t="s">
        <v>234</v>
      </c>
    </row>
    <row r="48" spans="1:1" s="11" customFormat="1" x14ac:dyDescent="0.2">
      <c r="A48" s="176" t="s">
        <v>181</v>
      </c>
    </row>
    <row r="49" spans="1:1" s="11" customFormat="1" ht="12.75" customHeight="1" x14ac:dyDescent="0.2">
      <c r="A49" s="176"/>
    </row>
    <row r="50" spans="1:1" s="11" customFormat="1" x14ac:dyDescent="0.2">
      <c r="A50" s="182" t="s">
        <v>278</v>
      </c>
    </row>
    <row r="51" spans="1:1" s="11" customFormat="1" x14ac:dyDescent="0.2">
      <c r="A51" s="183" t="s">
        <v>279</v>
      </c>
    </row>
    <row r="52" spans="1:1" s="11" customFormat="1" ht="13.5" customHeight="1" x14ac:dyDescent="0.2">
      <c r="A52" s="144"/>
    </row>
    <row r="53" spans="1:1" s="11" customFormat="1" x14ac:dyDescent="0.2">
      <c r="A53" s="182" t="s">
        <v>280</v>
      </c>
    </row>
    <row r="54" spans="1:1" s="11" customFormat="1" x14ac:dyDescent="0.2">
      <c r="A54" s="183" t="s">
        <v>281</v>
      </c>
    </row>
    <row r="55" spans="1:1" s="11" customFormat="1" ht="12.75" customHeight="1" x14ac:dyDescent="0.2">
      <c r="A55" s="144"/>
    </row>
    <row r="56" spans="1:1" s="11" customFormat="1" x14ac:dyDescent="0.2">
      <c r="A56" s="182" t="s">
        <v>282</v>
      </c>
    </row>
    <row r="57" spans="1:1" s="11" customFormat="1" ht="42.75" customHeight="1" x14ac:dyDescent="0.2">
      <c r="A57" s="176" t="s">
        <v>283</v>
      </c>
    </row>
    <row r="58" spans="1:1" s="11" customFormat="1" x14ac:dyDescent="0.2">
      <c r="A58" s="181"/>
    </row>
    <row r="59" spans="1:1" s="11" customFormat="1" ht="23.25" customHeight="1" x14ac:dyDescent="0.2">
      <c r="A59" s="182" t="s">
        <v>235</v>
      </c>
    </row>
    <row r="60" spans="1:1" s="11" customFormat="1" x14ac:dyDescent="0.2">
      <c r="A60" s="183" t="s">
        <v>236</v>
      </c>
    </row>
    <row r="61" spans="1:1" s="11" customFormat="1" x14ac:dyDescent="0.2">
      <c r="A61" s="183"/>
    </row>
    <row r="62" spans="1:1" s="11" customFormat="1" x14ac:dyDescent="0.2">
      <c r="A62" s="182" t="s">
        <v>237</v>
      </c>
    </row>
    <row r="63" spans="1:1" s="11" customFormat="1" x14ac:dyDescent="0.2">
      <c r="A63" s="183" t="s">
        <v>238</v>
      </c>
    </row>
    <row r="64" spans="1:1" s="11" customFormat="1" x14ac:dyDescent="0.2">
      <c r="A64" s="176"/>
    </row>
    <row r="65" spans="1:1" ht="24" x14ac:dyDescent="0.2">
      <c r="A65" s="135" t="s">
        <v>248</v>
      </c>
    </row>
    <row r="66" spans="1:1" s="11" customFormat="1" ht="24" x14ac:dyDescent="0.2">
      <c r="A66" s="182" t="s">
        <v>239</v>
      </c>
    </row>
    <row r="67" spans="1:1" s="11" customFormat="1" x14ac:dyDescent="0.2">
      <c r="A67" s="176" t="s">
        <v>182</v>
      </c>
    </row>
    <row r="68" spans="1:1" s="11" customFormat="1" x14ac:dyDescent="0.2">
      <c r="A68" s="144"/>
    </row>
    <row r="69" spans="1:1" s="11" customFormat="1" ht="30" customHeight="1" x14ac:dyDescent="0.2">
      <c r="A69" s="182" t="s">
        <v>284</v>
      </c>
    </row>
    <row r="70" spans="1:1" s="11" customFormat="1" x14ac:dyDescent="0.2">
      <c r="A70" s="176" t="s">
        <v>285</v>
      </c>
    </row>
    <row r="71" spans="1:1" s="11" customFormat="1" x14ac:dyDescent="0.2">
      <c r="A71" s="144"/>
    </row>
    <row r="72" spans="1:1" s="11" customFormat="1" ht="24" x14ac:dyDescent="0.2">
      <c r="A72" s="182" t="s">
        <v>286</v>
      </c>
    </row>
    <row r="73" spans="1:1" s="11" customFormat="1" x14ac:dyDescent="0.2">
      <c r="A73" s="176" t="s">
        <v>287</v>
      </c>
    </row>
    <row r="74" spans="1:1" s="11" customFormat="1" x14ac:dyDescent="0.2">
      <c r="A74" s="144"/>
    </row>
    <row r="75" spans="1:1" s="11" customFormat="1" x14ac:dyDescent="0.2">
      <c r="A75" s="182" t="s">
        <v>288</v>
      </c>
    </row>
    <row r="76" spans="1:1" s="11" customFormat="1" ht="36" x14ac:dyDescent="0.2">
      <c r="A76" s="176" t="s">
        <v>289</v>
      </c>
    </row>
    <row r="77" spans="1:1" s="11" customFormat="1" x14ac:dyDescent="0.2">
      <c r="A77" s="144"/>
    </row>
    <row r="78" spans="1:1" s="11" customFormat="1" ht="24" x14ac:dyDescent="0.2">
      <c r="A78" s="182" t="s">
        <v>240</v>
      </c>
    </row>
    <row r="79" spans="1:1" s="11" customFormat="1" x14ac:dyDescent="0.2">
      <c r="A79" s="176" t="s">
        <v>241</v>
      </c>
    </row>
    <row r="80" spans="1:1" x14ac:dyDescent="0.2">
      <c r="A80" s="143"/>
    </row>
    <row r="81" spans="1:1" x14ac:dyDescent="0.2">
      <c r="A81" s="182" t="s">
        <v>242</v>
      </c>
    </row>
    <row r="82" spans="1:1" x14ac:dyDescent="0.2">
      <c r="A82" s="176" t="s">
        <v>238</v>
      </c>
    </row>
    <row r="83" spans="1:1" x14ac:dyDescent="0.2">
      <c r="A83" s="106"/>
    </row>
    <row r="84" spans="1:1" s="11" customFormat="1" ht="24" x14ac:dyDescent="0.2">
      <c r="A84" s="182" t="s">
        <v>240</v>
      </c>
    </row>
    <row r="85" spans="1:1" s="11" customFormat="1" x14ac:dyDescent="0.2">
      <c r="A85" s="176" t="s">
        <v>241</v>
      </c>
    </row>
    <row r="86" spans="1:1" x14ac:dyDescent="0.2">
      <c r="A86" s="143"/>
    </row>
    <row r="87" spans="1:1" x14ac:dyDescent="0.2">
      <c r="A87" s="182" t="s">
        <v>242</v>
      </c>
    </row>
    <row r="88" spans="1:1" x14ac:dyDescent="0.2">
      <c r="A88" s="176" t="s">
        <v>238</v>
      </c>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297"/>
  <sheetViews>
    <sheetView topLeftCell="A28" workbookViewId="0">
      <pane xSplit="1" topLeftCell="B1" activePane="topRight" state="frozen"/>
      <selection activeCell="A10" sqref="A10"/>
      <selection pane="topRight" activeCell="A43" sqref="A43"/>
    </sheetView>
  </sheetViews>
  <sheetFormatPr defaultColWidth="11" defaultRowHeight="12.75" x14ac:dyDescent="0.2"/>
  <cols>
    <col min="1" max="1" width="40.140625" style="5" customWidth="1"/>
    <col min="2" max="13" width="9.5703125" customWidth="1"/>
  </cols>
  <sheetData>
    <row r="1" spans="1:13" ht="24" x14ac:dyDescent="0.2">
      <c r="A1" s="47" t="s">
        <v>50</v>
      </c>
    </row>
    <row r="2" spans="1:13" ht="24" x14ac:dyDescent="0.2">
      <c r="A2" s="135" t="s">
        <v>249</v>
      </c>
    </row>
    <row r="3" spans="1:13" s="11" customFormat="1" ht="21.75" customHeight="1" x14ac:dyDescent="0.2">
      <c r="A3" s="205" t="s">
        <v>246</v>
      </c>
      <c r="B3" s="72">
        <f>'BAR BB| Open rates'!B3</f>
        <v>45595</v>
      </c>
      <c r="C3" s="72">
        <f>'BAR BB| Open rates'!C3</f>
        <v>45597</v>
      </c>
      <c r="D3" s="73">
        <f>'BAR BB| Open rates'!D3</f>
        <v>45599</v>
      </c>
      <c r="E3" s="73">
        <f>'BAR BB| Open rates'!E3</f>
        <v>45600</v>
      </c>
      <c r="F3" s="73">
        <f>'BAR BB| Open rates'!F3</f>
        <v>45601</v>
      </c>
      <c r="G3" s="73">
        <f>'BAR BB| Open rates'!G3</f>
        <v>45604</v>
      </c>
      <c r="H3" s="73">
        <f>'BAR BB| Open rates'!H3</f>
        <v>45606</v>
      </c>
      <c r="I3" s="73">
        <f>'BAR BB| Open rates'!I3</f>
        <v>45611</v>
      </c>
      <c r="J3" s="73">
        <f>'BAR BB| Open rates'!J3</f>
        <v>45613</v>
      </c>
      <c r="K3" s="73">
        <f>'BAR BB| Open rates'!K3</f>
        <v>45618</v>
      </c>
      <c r="L3" s="73">
        <f>'BAR BB| Open rates'!L3</f>
        <v>45620</v>
      </c>
      <c r="M3" s="73">
        <f>'BAR BB| Open rates'!M3</f>
        <v>45625</v>
      </c>
    </row>
    <row r="4" spans="1:13" s="11" customFormat="1" ht="21.75" customHeight="1" x14ac:dyDescent="0.2">
      <c r="A4" s="74"/>
      <c r="B4" s="72">
        <f>'BAR BB| Open rates'!B4</f>
        <v>45596</v>
      </c>
      <c r="C4" s="72">
        <f>'BAR BB| Open rates'!C4</f>
        <v>45598</v>
      </c>
      <c r="D4" s="73">
        <f>'BAR BB| Open rates'!D4</f>
        <v>45599</v>
      </c>
      <c r="E4" s="73">
        <f>'BAR BB| Open rates'!E4</f>
        <v>45600</v>
      </c>
      <c r="F4" s="73">
        <f>'BAR BB| Open rates'!F4</f>
        <v>45603</v>
      </c>
      <c r="G4" s="73">
        <f>'BAR BB| Open rates'!G4</f>
        <v>45605</v>
      </c>
      <c r="H4" s="73">
        <f>'BAR BB| Open rates'!H4</f>
        <v>45610</v>
      </c>
      <c r="I4" s="73">
        <f>'BAR BB| Open rates'!I4</f>
        <v>45612</v>
      </c>
      <c r="J4" s="73">
        <f>'BAR BB| Open rates'!J4</f>
        <v>45617</v>
      </c>
      <c r="K4" s="73">
        <f>'BAR BB| Open rates'!K4</f>
        <v>45619</v>
      </c>
      <c r="L4" s="73">
        <f>'BAR BB| Open rates'!L4</f>
        <v>45624</v>
      </c>
      <c r="M4" s="73">
        <f>'BAR BB| Open rates'!M4</f>
        <v>45626</v>
      </c>
    </row>
    <row r="5" spans="1:13" s="11" customFormat="1" x14ac:dyDescent="0.2">
      <c r="A5" s="33" t="s">
        <v>53</v>
      </c>
      <c r="B5" s="136"/>
      <c r="C5" s="136"/>
      <c r="D5" s="136"/>
      <c r="E5" s="136"/>
      <c r="F5" s="136"/>
      <c r="G5" s="136"/>
      <c r="H5" s="136"/>
      <c r="I5" s="136"/>
      <c r="J5" s="136"/>
      <c r="K5" s="136"/>
      <c r="L5" s="136"/>
      <c r="M5" s="136"/>
    </row>
    <row r="6" spans="1:13" s="11" customFormat="1" x14ac:dyDescent="0.2">
      <c r="A6" s="42">
        <v>1</v>
      </c>
      <c r="B6" s="84">
        <f>'BAR BB| Open rates'!B6*0.9</f>
        <v>9810</v>
      </c>
      <c r="C6" s="84">
        <f>'BAR BB| Open rates'!C6*0.9</f>
        <v>9810</v>
      </c>
      <c r="D6" s="84">
        <f>'BAR BB| Open rates'!D6*0.9</f>
        <v>6210</v>
      </c>
      <c r="E6" s="84">
        <f>'BAR BB| Open rates'!E6*0.9</f>
        <v>5850</v>
      </c>
      <c r="F6" s="84">
        <f>'BAR BB| Open rates'!F6*0.9</f>
        <v>5850</v>
      </c>
      <c r="G6" s="84">
        <f>'BAR BB| Open rates'!G6*0.9</f>
        <v>6210</v>
      </c>
      <c r="H6" s="84">
        <f>'BAR BB| Open rates'!H6*0.9</f>
        <v>5850</v>
      </c>
      <c r="I6" s="84">
        <f>'BAR BB| Open rates'!I6*0.9</f>
        <v>6210</v>
      </c>
      <c r="J6" s="84">
        <f>'BAR BB| Open rates'!J6*0.9</f>
        <v>5850</v>
      </c>
      <c r="K6" s="84">
        <f>'BAR BB| Open rates'!K6*0.9</f>
        <v>6210</v>
      </c>
      <c r="L6" s="84">
        <f>'BAR BB| Open rates'!L6*0.9</f>
        <v>5850</v>
      </c>
      <c r="M6" s="84">
        <f>'BAR BB| Open rates'!M6*0.9</f>
        <v>6210</v>
      </c>
    </row>
    <row r="7" spans="1:13" s="11" customFormat="1" x14ac:dyDescent="0.2">
      <c r="A7" s="42">
        <v>2</v>
      </c>
      <c r="B7" s="84">
        <f>'BAR BB| Open rates'!B7*0.9</f>
        <v>10980</v>
      </c>
      <c r="C7" s="84">
        <f>'BAR BB| Open rates'!C7*0.9</f>
        <v>10980</v>
      </c>
      <c r="D7" s="84">
        <f>'BAR BB| Open rates'!D7*0.9</f>
        <v>7380</v>
      </c>
      <c r="E7" s="84">
        <f>'BAR BB| Open rates'!E7*0.9</f>
        <v>7020</v>
      </c>
      <c r="F7" s="84">
        <f>'BAR BB| Open rates'!F7*0.9</f>
        <v>7020</v>
      </c>
      <c r="G7" s="84">
        <f>'BAR BB| Open rates'!G7*0.9</f>
        <v>7380</v>
      </c>
      <c r="H7" s="84">
        <f>'BAR BB| Open rates'!H7*0.9</f>
        <v>7020</v>
      </c>
      <c r="I7" s="84">
        <f>'BAR BB| Open rates'!I7*0.9</f>
        <v>7380</v>
      </c>
      <c r="J7" s="84">
        <f>'BAR BB| Open rates'!J7*0.9</f>
        <v>7020</v>
      </c>
      <c r="K7" s="84">
        <f>'BAR BB| Open rates'!K7*0.9</f>
        <v>7380</v>
      </c>
      <c r="L7" s="84">
        <f>'BAR BB| Open rates'!L7*0.9</f>
        <v>7020</v>
      </c>
      <c r="M7" s="84">
        <f>'BAR BB| Open rates'!M7*0.9</f>
        <v>7380</v>
      </c>
    </row>
    <row r="8" spans="1:13" s="11" customFormat="1" x14ac:dyDescent="0.2">
      <c r="A8" s="33" t="s">
        <v>54</v>
      </c>
      <c r="B8" s="84"/>
      <c r="C8" s="84"/>
      <c r="D8" s="84"/>
      <c r="E8" s="84"/>
      <c r="F8" s="84"/>
      <c r="G8" s="84"/>
      <c r="H8" s="84"/>
      <c r="I8" s="84"/>
      <c r="J8" s="84"/>
      <c r="K8" s="84"/>
      <c r="L8" s="84"/>
      <c r="M8" s="84"/>
    </row>
    <row r="9" spans="1:13" s="11" customFormat="1" x14ac:dyDescent="0.2">
      <c r="A9" s="42">
        <v>1</v>
      </c>
      <c r="B9" s="84">
        <f>'BAR BB| Open rates'!B9*0.9</f>
        <v>11610</v>
      </c>
      <c r="C9" s="84">
        <f>'BAR BB| Open rates'!C9*0.9</f>
        <v>11610</v>
      </c>
      <c r="D9" s="84">
        <f>'BAR BB| Open rates'!D9*0.9</f>
        <v>8010</v>
      </c>
      <c r="E9" s="84">
        <f>'BAR BB| Open rates'!E9*0.9</f>
        <v>7650</v>
      </c>
      <c r="F9" s="84">
        <f>'BAR BB| Open rates'!F9*0.9</f>
        <v>7650</v>
      </c>
      <c r="G9" s="84">
        <f>'BAR BB| Open rates'!G9*0.9</f>
        <v>8010</v>
      </c>
      <c r="H9" s="84">
        <f>'BAR BB| Open rates'!H9*0.9</f>
        <v>7650</v>
      </c>
      <c r="I9" s="84">
        <f>'BAR BB| Open rates'!I9*0.9</f>
        <v>8010</v>
      </c>
      <c r="J9" s="84">
        <f>'BAR BB| Open rates'!J9*0.9</f>
        <v>7650</v>
      </c>
      <c r="K9" s="84">
        <f>'BAR BB| Open rates'!K9*0.9</f>
        <v>8010</v>
      </c>
      <c r="L9" s="84">
        <f>'BAR BB| Open rates'!L9*0.9</f>
        <v>7650</v>
      </c>
      <c r="M9" s="84">
        <f>'BAR BB| Open rates'!M9*0.9</f>
        <v>8010</v>
      </c>
    </row>
    <row r="10" spans="1:13" s="11" customFormat="1" x14ac:dyDescent="0.2">
      <c r="A10" s="42">
        <v>2</v>
      </c>
      <c r="B10" s="84">
        <f>'BAR BB| Open rates'!B10*0.9</f>
        <v>12780</v>
      </c>
      <c r="C10" s="84">
        <f>'BAR BB| Open rates'!C10*0.9</f>
        <v>12780</v>
      </c>
      <c r="D10" s="84">
        <f>'BAR BB| Open rates'!D10*0.9</f>
        <v>9180</v>
      </c>
      <c r="E10" s="84">
        <f>'BAR BB| Open rates'!E10*0.9</f>
        <v>8820</v>
      </c>
      <c r="F10" s="84">
        <f>'BAR BB| Open rates'!F10*0.9</f>
        <v>8820</v>
      </c>
      <c r="G10" s="84">
        <f>'BAR BB| Open rates'!G10*0.9</f>
        <v>9180</v>
      </c>
      <c r="H10" s="84">
        <f>'BAR BB| Open rates'!H10*0.9</f>
        <v>8820</v>
      </c>
      <c r="I10" s="84">
        <f>'BAR BB| Open rates'!I10*0.9</f>
        <v>9180</v>
      </c>
      <c r="J10" s="84">
        <f>'BAR BB| Open rates'!J10*0.9</f>
        <v>8820</v>
      </c>
      <c r="K10" s="84">
        <f>'BAR BB| Open rates'!K10*0.9</f>
        <v>9180</v>
      </c>
      <c r="L10" s="84">
        <f>'BAR BB| Open rates'!L10*0.9</f>
        <v>8820</v>
      </c>
      <c r="M10" s="84">
        <f>'BAR BB| Open rates'!M10*0.9</f>
        <v>9180</v>
      </c>
    </row>
    <row r="11" spans="1:13" s="11" customFormat="1" x14ac:dyDescent="0.2">
      <c r="A11" s="33" t="s">
        <v>151</v>
      </c>
      <c r="B11" s="84"/>
      <c r="C11" s="84"/>
      <c r="D11" s="84"/>
      <c r="E11" s="84"/>
      <c r="F11" s="84"/>
      <c r="G11" s="84"/>
      <c r="H11" s="84"/>
      <c r="I11" s="84"/>
      <c r="J11" s="84"/>
      <c r="K11" s="84"/>
      <c r="L11" s="84"/>
      <c r="M11" s="84"/>
    </row>
    <row r="12" spans="1:13" s="11" customFormat="1" x14ac:dyDescent="0.2">
      <c r="A12" s="42">
        <v>1</v>
      </c>
      <c r="B12" s="84">
        <f>'BAR BB| Open rates'!B12*0.9</f>
        <v>12510</v>
      </c>
      <c r="C12" s="84">
        <f>'BAR BB| Open rates'!C12*0.9</f>
        <v>12510</v>
      </c>
      <c r="D12" s="84">
        <f>'BAR BB| Open rates'!D12*0.9</f>
        <v>8910</v>
      </c>
      <c r="E12" s="84">
        <f>'BAR BB| Open rates'!E12*0.9</f>
        <v>8550</v>
      </c>
      <c r="F12" s="84">
        <f>'BAR BB| Open rates'!F12*0.9</f>
        <v>8550</v>
      </c>
      <c r="G12" s="84">
        <f>'BAR BB| Open rates'!G12*0.9</f>
        <v>8910</v>
      </c>
      <c r="H12" s="84">
        <f>'BAR BB| Open rates'!H12*0.9</f>
        <v>8550</v>
      </c>
      <c r="I12" s="84">
        <f>'BAR BB| Open rates'!I12*0.9</f>
        <v>8910</v>
      </c>
      <c r="J12" s="84">
        <f>'BAR BB| Open rates'!J12*0.9</f>
        <v>8550</v>
      </c>
      <c r="K12" s="84">
        <f>'BAR BB| Open rates'!K12*0.9</f>
        <v>8910</v>
      </c>
      <c r="L12" s="84">
        <f>'BAR BB| Open rates'!L12*0.9</f>
        <v>8550</v>
      </c>
      <c r="M12" s="84">
        <f>'BAR BB| Open rates'!M12*0.9</f>
        <v>8910</v>
      </c>
    </row>
    <row r="13" spans="1:13" s="11" customFormat="1" x14ac:dyDescent="0.2">
      <c r="A13" s="42">
        <v>2</v>
      </c>
      <c r="B13" s="84">
        <f>'BAR BB| Open rates'!B13*0.9</f>
        <v>13680</v>
      </c>
      <c r="C13" s="84">
        <f>'BAR BB| Open rates'!C13*0.9</f>
        <v>13680</v>
      </c>
      <c r="D13" s="84">
        <f>'BAR BB| Open rates'!D13*0.9</f>
        <v>10080</v>
      </c>
      <c r="E13" s="84">
        <f>'BAR BB| Open rates'!E13*0.9</f>
        <v>9720</v>
      </c>
      <c r="F13" s="84">
        <f>'BAR BB| Open rates'!F13*0.9</f>
        <v>9720</v>
      </c>
      <c r="G13" s="84">
        <f>'BAR BB| Open rates'!G13*0.9</f>
        <v>10080</v>
      </c>
      <c r="H13" s="84">
        <f>'BAR BB| Open rates'!H13*0.9</f>
        <v>9720</v>
      </c>
      <c r="I13" s="84">
        <f>'BAR BB| Open rates'!I13*0.9</f>
        <v>10080</v>
      </c>
      <c r="J13" s="84">
        <f>'BAR BB| Open rates'!J13*0.9</f>
        <v>9720</v>
      </c>
      <c r="K13" s="84">
        <f>'BAR BB| Open rates'!K13*0.9</f>
        <v>10080</v>
      </c>
      <c r="L13" s="84">
        <f>'BAR BB| Open rates'!L13*0.9</f>
        <v>9720</v>
      </c>
      <c r="M13" s="84">
        <f>'BAR BB| Open rates'!M13*0.9</f>
        <v>10080</v>
      </c>
    </row>
    <row r="14" spans="1:13" x14ac:dyDescent="0.2">
      <c r="A14" s="47"/>
    </row>
    <row r="15" spans="1:13" x14ac:dyDescent="0.2">
      <c r="A15" s="223" t="s">
        <v>157</v>
      </c>
    </row>
    <row r="16" spans="1:13" x14ac:dyDescent="0.2">
      <c r="A16" s="223"/>
    </row>
    <row r="17" spans="1:1" x14ac:dyDescent="0.2">
      <c r="A17" s="123"/>
    </row>
    <row r="18" spans="1:1" s="11" customFormat="1" ht="41.25" customHeight="1" x14ac:dyDescent="0.2">
      <c r="A18" s="257" t="s">
        <v>232</v>
      </c>
    </row>
    <row r="19" spans="1:1" s="11" customFormat="1" ht="41.25" customHeight="1" x14ac:dyDescent="0.2">
      <c r="A19" s="257"/>
    </row>
    <row r="20" spans="1:1" s="11" customFormat="1" ht="41.25" customHeight="1" x14ac:dyDescent="0.2">
      <c r="A20" s="257"/>
    </row>
    <row r="21" spans="1:1" s="11" customFormat="1" ht="41.25" customHeight="1" x14ac:dyDescent="0.2">
      <c r="A21" s="257"/>
    </row>
    <row r="22" spans="1:1" ht="12.75" customHeight="1" x14ac:dyDescent="0.2">
      <c r="A22"/>
    </row>
    <row r="23" spans="1:1" x14ac:dyDescent="0.2">
      <c r="A23" s="135" t="s">
        <v>80</v>
      </c>
    </row>
    <row r="24" spans="1:1" ht="24" x14ac:dyDescent="0.2">
      <c r="A24" s="138" t="s">
        <v>293</v>
      </c>
    </row>
    <row r="25" spans="1:1" ht="24" x14ac:dyDescent="0.2">
      <c r="A25" s="138" t="s">
        <v>294</v>
      </c>
    </row>
    <row r="26" spans="1:1" x14ac:dyDescent="0.2">
      <c r="A26" s="22"/>
    </row>
    <row r="27" spans="1:1" x14ac:dyDescent="0.2">
      <c r="A27" s="137" t="s">
        <v>58</v>
      </c>
    </row>
    <row r="28" spans="1:1" ht="24" x14ac:dyDescent="0.2">
      <c r="A28" s="173" t="s">
        <v>178</v>
      </c>
    </row>
    <row r="29" spans="1:1" s="155" customFormat="1" ht="35.25" customHeight="1" x14ac:dyDescent="0.2">
      <c r="A29" s="138" t="s">
        <v>163</v>
      </c>
    </row>
    <row r="30" spans="1:1" s="155" customFormat="1" ht="35.25" customHeight="1" x14ac:dyDescent="0.2">
      <c r="A30" s="150" t="s">
        <v>188</v>
      </c>
    </row>
    <row r="31" spans="1:1" s="155" customFormat="1" ht="35.25" customHeight="1" x14ac:dyDescent="0.2">
      <c r="A31" s="138" t="s">
        <v>164</v>
      </c>
    </row>
    <row r="32" spans="1:1" s="155" customFormat="1" ht="13.5" customHeight="1" x14ac:dyDescent="0.2">
      <c r="A32" s="138" t="s">
        <v>165</v>
      </c>
    </row>
    <row r="33" spans="1:1" s="155" customFormat="1" ht="35.25" customHeight="1" x14ac:dyDescent="0.2">
      <c r="A33" s="138" t="s">
        <v>162</v>
      </c>
    </row>
    <row r="34" spans="1:1" x14ac:dyDescent="0.2">
      <c r="A34" s="145" t="s">
        <v>102</v>
      </c>
    </row>
    <row r="35" spans="1:1" ht="24" x14ac:dyDescent="0.2">
      <c r="A35" s="145" t="s">
        <v>179</v>
      </c>
    </row>
    <row r="36" spans="1:1" ht="72" customHeight="1" x14ac:dyDescent="0.2">
      <c r="A36" s="174" t="s">
        <v>103</v>
      </c>
    </row>
    <row r="37" spans="1:1" x14ac:dyDescent="0.2">
      <c r="A37" s="146"/>
    </row>
    <row r="38" spans="1:1" ht="36" x14ac:dyDescent="0.2">
      <c r="A38" s="178" t="s">
        <v>180</v>
      </c>
    </row>
    <row r="39" spans="1:1" s="11" customFormat="1" ht="27.75" customHeight="1" x14ac:dyDescent="0.2">
      <c r="A39" s="175" t="s">
        <v>233</v>
      </c>
    </row>
    <row r="40" spans="1:1" x14ac:dyDescent="0.2">
      <c r="A40" s="13"/>
    </row>
    <row r="41" spans="1:1" x14ac:dyDescent="0.2">
      <c r="A41" s="139" t="s">
        <v>65</v>
      </c>
    </row>
    <row r="42" spans="1:1" ht="48" x14ac:dyDescent="0.2">
      <c r="A42" s="144" t="s">
        <v>308</v>
      </c>
    </row>
    <row r="43" spans="1:1" x14ac:dyDescent="0.2">
      <c r="A43" s="144"/>
    </row>
    <row r="44" spans="1:1" x14ac:dyDescent="0.2">
      <c r="A44" s="133"/>
    </row>
    <row r="45" spans="1:1" ht="26.25" x14ac:dyDescent="0.2">
      <c r="A45" s="137" t="s">
        <v>247</v>
      </c>
    </row>
    <row r="46" spans="1:1" x14ac:dyDescent="0.2">
      <c r="A46" s="143"/>
    </row>
    <row r="47" spans="1:1" s="11" customFormat="1" ht="36" x14ac:dyDescent="0.2">
      <c r="A47" s="182" t="s">
        <v>234</v>
      </c>
    </row>
    <row r="48" spans="1:1" s="11" customFormat="1" x14ac:dyDescent="0.2">
      <c r="A48" s="176" t="s">
        <v>181</v>
      </c>
    </row>
    <row r="49" spans="1:1" s="11" customFormat="1" ht="12.75" customHeight="1" x14ac:dyDescent="0.2">
      <c r="A49" s="176"/>
    </row>
    <row r="50" spans="1:1" s="11" customFormat="1" x14ac:dyDescent="0.2">
      <c r="A50" s="182" t="s">
        <v>278</v>
      </c>
    </row>
    <row r="51" spans="1:1" s="11" customFormat="1" x14ac:dyDescent="0.2">
      <c r="A51" s="183" t="s">
        <v>279</v>
      </c>
    </row>
    <row r="52" spans="1:1" s="11" customFormat="1" ht="13.5" customHeight="1" x14ac:dyDescent="0.2">
      <c r="A52" s="144"/>
    </row>
    <row r="53" spans="1:1" s="11" customFormat="1" x14ac:dyDescent="0.2">
      <c r="A53" s="182" t="s">
        <v>280</v>
      </c>
    </row>
    <row r="54" spans="1:1" s="11" customFormat="1" x14ac:dyDescent="0.2">
      <c r="A54" s="183" t="s">
        <v>281</v>
      </c>
    </row>
    <row r="55" spans="1:1" s="11" customFormat="1" ht="12.75" customHeight="1" x14ac:dyDescent="0.2">
      <c r="A55" s="144"/>
    </row>
    <row r="56" spans="1:1" s="11" customFormat="1" x14ac:dyDescent="0.2">
      <c r="A56" s="182" t="s">
        <v>282</v>
      </c>
    </row>
    <row r="57" spans="1:1" s="11" customFormat="1" ht="42.75" customHeight="1" x14ac:dyDescent="0.2">
      <c r="A57" s="176" t="s">
        <v>283</v>
      </c>
    </row>
    <row r="58" spans="1:1" s="11" customFormat="1" x14ac:dyDescent="0.2">
      <c r="A58" s="181"/>
    </row>
    <row r="59" spans="1:1" s="11" customFormat="1" ht="23.25" customHeight="1" x14ac:dyDescent="0.2">
      <c r="A59" s="182" t="s">
        <v>235</v>
      </c>
    </row>
    <row r="60" spans="1:1" s="11" customFormat="1" x14ac:dyDescent="0.2">
      <c r="A60" s="183" t="s">
        <v>236</v>
      </c>
    </row>
    <row r="61" spans="1:1" s="11" customFormat="1" x14ac:dyDescent="0.2">
      <c r="A61" s="183"/>
    </row>
    <row r="62" spans="1:1" s="11" customFormat="1" x14ac:dyDescent="0.2">
      <c r="A62" s="182" t="s">
        <v>237</v>
      </c>
    </row>
    <row r="63" spans="1:1" s="11" customFormat="1" x14ac:dyDescent="0.2">
      <c r="A63" s="183" t="s">
        <v>238</v>
      </c>
    </row>
    <row r="64" spans="1:1" s="11" customFormat="1" x14ac:dyDescent="0.2">
      <c r="A64" s="176"/>
    </row>
    <row r="65" spans="1:1" ht="24" x14ac:dyDescent="0.2">
      <c r="A65" s="135" t="s">
        <v>248</v>
      </c>
    </row>
    <row r="66" spans="1:1" s="11" customFormat="1" ht="36" x14ac:dyDescent="0.2">
      <c r="A66" s="182" t="s">
        <v>239</v>
      </c>
    </row>
    <row r="67" spans="1:1" s="11" customFormat="1" x14ac:dyDescent="0.2">
      <c r="A67" s="176" t="s">
        <v>182</v>
      </c>
    </row>
    <row r="68" spans="1:1" s="11" customFormat="1" x14ac:dyDescent="0.2">
      <c r="A68" s="144"/>
    </row>
    <row r="69" spans="1:1" s="11" customFormat="1" ht="30" customHeight="1" x14ac:dyDescent="0.2">
      <c r="A69" s="182" t="s">
        <v>284</v>
      </c>
    </row>
    <row r="70" spans="1:1" s="11" customFormat="1" x14ac:dyDescent="0.2">
      <c r="A70" s="176" t="s">
        <v>285</v>
      </c>
    </row>
    <row r="71" spans="1:1" s="11" customFormat="1" x14ac:dyDescent="0.2">
      <c r="A71" s="144"/>
    </row>
    <row r="72" spans="1:1" s="11" customFormat="1" ht="24" x14ac:dyDescent="0.2">
      <c r="A72" s="182" t="s">
        <v>286</v>
      </c>
    </row>
    <row r="73" spans="1:1" s="11" customFormat="1" x14ac:dyDescent="0.2">
      <c r="A73" s="176" t="s">
        <v>287</v>
      </c>
    </row>
    <row r="74" spans="1:1" s="11" customFormat="1" x14ac:dyDescent="0.2">
      <c r="A74" s="144"/>
    </row>
    <row r="75" spans="1:1" s="11" customFormat="1" x14ac:dyDescent="0.2">
      <c r="A75" s="182" t="s">
        <v>288</v>
      </c>
    </row>
    <row r="76" spans="1:1" s="11" customFormat="1" ht="36" x14ac:dyDescent="0.2">
      <c r="A76" s="176" t="s">
        <v>289</v>
      </c>
    </row>
    <row r="77" spans="1:1" s="11" customFormat="1" x14ac:dyDescent="0.2">
      <c r="A77" s="144"/>
    </row>
    <row r="78" spans="1:1" s="11" customFormat="1" ht="24" x14ac:dyDescent="0.2">
      <c r="A78" s="182" t="s">
        <v>240</v>
      </c>
    </row>
    <row r="79" spans="1:1" s="11" customFormat="1" x14ac:dyDescent="0.2">
      <c r="A79" s="176" t="s">
        <v>241</v>
      </c>
    </row>
    <row r="80" spans="1:1" x14ac:dyDescent="0.2">
      <c r="A80" s="143"/>
    </row>
    <row r="81" spans="1:1" x14ac:dyDescent="0.2">
      <c r="A81" s="182" t="s">
        <v>242</v>
      </c>
    </row>
    <row r="82" spans="1:1" x14ac:dyDescent="0.2">
      <c r="A82" s="176" t="s">
        <v>238</v>
      </c>
    </row>
    <row r="83" spans="1:1" x14ac:dyDescent="0.2">
      <c r="A83" s="106"/>
    </row>
    <row r="84" spans="1:1" s="11" customFormat="1" ht="24" x14ac:dyDescent="0.2">
      <c r="A84" s="182" t="s">
        <v>240</v>
      </c>
    </row>
    <row r="85" spans="1:1" s="11" customFormat="1" x14ac:dyDescent="0.2">
      <c r="A85" s="176" t="s">
        <v>241</v>
      </c>
    </row>
    <row r="86" spans="1:1" x14ac:dyDescent="0.2">
      <c r="A86" s="143"/>
    </row>
    <row r="87" spans="1:1" x14ac:dyDescent="0.2">
      <c r="A87" s="182" t="s">
        <v>242</v>
      </c>
    </row>
    <row r="88" spans="1:1" x14ac:dyDescent="0.2">
      <c r="A88" s="176" t="s">
        <v>238</v>
      </c>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dimension ref="A1:AC41"/>
  <sheetViews>
    <sheetView workbookViewId="0">
      <selection activeCell="D3" sqref="D3"/>
    </sheetView>
  </sheetViews>
  <sheetFormatPr defaultColWidth="8.42578125" defaultRowHeight="12" x14ac:dyDescent="0.2"/>
  <cols>
    <col min="1" max="1" width="72.85546875" style="1" customWidth="1"/>
    <col min="2" max="2" width="10.140625" style="2" hidden="1" customWidth="1"/>
    <col min="3" max="4" width="10.140625" style="2" customWidth="1"/>
    <col min="5" max="16384" width="8.42578125" style="2"/>
  </cols>
  <sheetData>
    <row r="1" spans="1:29" s="5" customFormat="1" ht="24" x14ac:dyDescent="0.2">
      <c r="A1" s="47" t="s">
        <v>50</v>
      </c>
      <c r="B1" s="4"/>
      <c r="C1" s="4"/>
      <c r="D1" s="4"/>
      <c r="E1" s="4"/>
    </row>
    <row r="2" spans="1:29" s="5" customFormat="1" ht="12.75" x14ac:dyDescent="0.2">
      <c r="A2" s="67" t="s">
        <v>51</v>
      </c>
      <c r="B2" s="7"/>
      <c r="C2" s="7"/>
      <c r="D2" s="7"/>
    </row>
    <row r="3" spans="1:29" s="11" customFormat="1" ht="38.25" customHeight="1" x14ac:dyDescent="0.2">
      <c r="A3" s="48" t="s">
        <v>96</v>
      </c>
      <c r="B3" s="71" t="s">
        <v>49</v>
      </c>
      <c r="C3" s="71" t="s">
        <v>74</v>
      </c>
      <c r="D3" s="72" t="s">
        <v>94</v>
      </c>
    </row>
    <row r="4" spans="1:29" s="14" customFormat="1" ht="12" customHeight="1" x14ac:dyDescent="0.2">
      <c r="A4" s="12" t="s">
        <v>53</v>
      </c>
      <c r="E4" s="22"/>
      <c r="F4" s="22"/>
      <c r="G4" s="22"/>
      <c r="H4" s="22"/>
      <c r="I4" s="22"/>
      <c r="J4" s="22"/>
      <c r="K4" s="22"/>
      <c r="L4" s="22"/>
      <c r="M4" s="22"/>
      <c r="N4" s="22"/>
      <c r="O4" s="22"/>
      <c r="P4" s="22"/>
      <c r="Q4" s="22"/>
      <c r="R4" s="22"/>
      <c r="S4" s="22"/>
      <c r="T4" s="22"/>
      <c r="U4" s="22"/>
    </row>
    <row r="5" spans="1:29" s="14" customFormat="1" ht="12" customHeight="1" x14ac:dyDescent="0.2">
      <c r="A5" s="42">
        <v>1</v>
      </c>
      <c r="B5" s="12">
        <f>20900-700</f>
        <v>20200</v>
      </c>
      <c r="C5" s="12">
        <f>18500-700</f>
        <v>17800</v>
      </c>
      <c r="D5" s="12">
        <v>18200</v>
      </c>
      <c r="E5" s="22"/>
      <c r="F5" s="22"/>
      <c r="G5" s="22"/>
      <c r="H5" s="22"/>
      <c r="I5" s="22"/>
      <c r="J5" s="22"/>
      <c r="K5" s="22"/>
      <c r="L5" s="22"/>
      <c r="M5" s="22"/>
      <c r="N5" s="22"/>
      <c r="O5" s="22"/>
      <c r="P5" s="22"/>
      <c r="Q5" s="22"/>
      <c r="R5" s="22"/>
      <c r="S5" s="22"/>
      <c r="T5" s="22"/>
      <c r="U5" s="22"/>
    </row>
    <row r="6" spans="1:29" s="16" customFormat="1" ht="12" customHeight="1" x14ac:dyDescent="0.2">
      <c r="A6" s="15">
        <v>2</v>
      </c>
      <c r="B6" s="12">
        <f>B5</f>
        <v>20200</v>
      </c>
      <c r="C6" s="12">
        <f>C5</f>
        <v>17800</v>
      </c>
      <c r="D6" s="12">
        <f>D5</f>
        <v>18200</v>
      </c>
      <c r="E6" s="5"/>
      <c r="F6" s="5"/>
      <c r="G6" s="5"/>
      <c r="H6" s="5"/>
      <c r="I6" s="5"/>
      <c r="J6" s="5"/>
      <c r="K6" s="5"/>
      <c r="L6" s="5"/>
      <c r="M6" s="5"/>
      <c r="N6" s="5"/>
      <c r="O6" s="5"/>
      <c r="P6" s="5"/>
      <c r="Q6" s="5"/>
      <c r="R6" s="5"/>
      <c r="S6" s="5"/>
      <c r="T6" s="5"/>
      <c r="U6" s="5"/>
      <c r="V6" s="13"/>
      <c r="W6" s="13"/>
      <c r="X6" s="13"/>
      <c r="Y6" s="13"/>
      <c r="Z6" s="13"/>
      <c r="AA6" s="13"/>
      <c r="AB6" s="13"/>
      <c r="AC6" s="13"/>
    </row>
    <row r="7" spans="1:29" s="14" customFormat="1" ht="12" customHeight="1" x14ac:dyDescent="0.2">
      <c r="A7" s="12" t="s">
        <v>54</v>
      </c>
      <c r="B7" s="4"/>
      <c r="C7" s="4"/>
      <c r="D7" s="4"/>
      <c r="E7" s="5"/>
      <c r="F7" s="5"/>
      <c r="G7" s="5"/>
      <c r="H7" s="5"/>
      <c r="I7" s="5"/>
      <c r="J7" s="5"/>
      <c r="K7" s="5"/>
      <c r="L7" s="5"/>
      <c r="M7" s="5"/>
      <c r="N7" s="5"/>
      <c r="O7" s="5"/>
      <c r="P7" s="5"/>
      <c r="Q7" s="5"/>
      <c r="R7" s="5"/>
      <c r="S7" s="5"/>
      <c r="T7" s="5"/>
      <c r="U7" s="5"/>
      <c r="V7" s="13"/>
      <c r="W7" s="13"/>
      <c r="X7" s="13"/>
      <c r="Y7" s="13"/>
      <c r="Z7" s="13"/>
      <c r="AA7" s="13"/>
      <c r="AB7" s="13"/>
      <c r="AC7" s="13"/>
    </row>
    <row r="8" spans="1:29" s="16" customFormat="1" ht="12" customHeight="1" x14ac:dyDescent="0.2">
      <c r="A8" s="15">
        <v>1</v>
      </c>
      <c r="B8" s="12">
        <f t="shared" ref="B8:D9" si="0">B5+1000</f>
        <v>21200</v>
      </c>
      <c r="C8" s="12">
        <f t="shared" si="0"/>
        <v>18800</v>
      </c>
      <c r="D8" s="12">
        <f t="shared" si="0"/>
        <v>19200</v>
      </c>
      <c r="E8" s="5"/>
      <c r="F8" s="5"/>
      <c r="G8" s="5"/>
      <c r="H8" s="5"/>
      <c r="I8" s="5"/>
      <c r="J8" s="5"/>
      <c r="K8" s="5"/>
      <c r="L8" s="5"/>
      <c r="M8" s="5"/>
      <c r="N8" s="5"/>
      <c r="O8" s="5"/>
      <c r="P8" s="5"/>
      <c r="Q8" s="5"/>
      <c r="R8" s="5"/>
      <c r="S8" s="5"/>
      <c r="T8" s="5"/>
      <c r="U8" s="5"/>
      <c r="V8" s="13"/>
      <c r="W8" s="13"/>
      <c r="X8" s="13"/>
      <c r="Y8" s="13"/>
      <c r="Z8" s="13"/>
      <c r="AA8" s="13"/>
      <c r="AB8" s="13"/>
      <c r="AC8" s="13"/>
    </row>
    <row r="9" spans="1:29" s="16" customFormat="1" ht="12" customHeight="1" x14ac:dyDescent="0.2">
      <c r="A9" s="15">
        <v>2</v>
      </c>
      <c r="B9" s="12">
        <f t="shared" si="0"/>
        <v>21200</v>
      </c>
      <c r="C9" s="12">
        <f t="shared" si="0"/>
        <v>18800</v>
      </c>
      <c r="D9" s="12">
        <f t="shared" si="0"/>
        <v>19200</v>
      </c>
      <c r="E9" s="5"/>
      <c r="F9" s="5"/>
      <c r="G9" s="5"/>
      <c r="H9" s="5"/>
      <c r="I9" s="5"/>
      <c r="J9" s="5"/>
      <c r="K9" s="5"/>
      <c r="L9" s="5"/>
      <c r="M9" s="5"/>
      <c r="N9" s="5"/>
      <c r="O9" s="5"/>
      <c r="P9" s="5"/>
      <c r="Q9" s="5"/>
      <c r="R9" s="5"/>
      <c r="S9" s="5"/>
      <c r="T9" s="5"/>
      <c r="U9" s="5"/>
      <c r="V9" s="13"/>
      <c r="W9" s="13"/>
      <c r="X9" s="13"/>
      <c r="Y9" s="13"/>
      <c r="Z9" s="13"/>
      <c r="AA9" s="13"/>
      <c r="AB9" s="13"/>
      <c r="AC9" s="13"/>
    </row>
    <row r="10" spans="1:29" s="16" customFormat="1" ht="12" customHeight="1" x14ac:dyDescent="0.2">
      <c r="A10" s="20"/>
      <c r="B10" s="32" t="s">
        <v>41</v>
      </c>
      <c r="C10" s="32" t="s">
        <v>41</v>
      </c>
      <c r="D10" s="32" t="s">
        <v>41</v>
      </c>
      <c r="E10" s="5"/>
      <c r="F10" s="5"/>
      <c r="G10" s="5"/>
      <c r="H10" s="5"/>
      <c r="I10" s="5"/>
      <c r="J10" s="5"/>
      <c r="K10" s="5"/>
      <c r="L10" s="5"/>
      <c r="M10" s="5"/>
      <c r="N10" s="5"/>
      <c r="O10" s="5"/>
      <c r="P10" s="5"/>
      <c r="Q10" s="5"/>
      <c r="R10" s="5"/>
      <c r="S10" s="5"/>
      <c r="T10" s="5"/>
      <c r="U10" s="5"/>
      <c r="V10" s="13"/>
      <c r="W10" s="13"/>
      <c r="X10" s="13"/>
      <c r="Y10" s="13"/>
      <c r="Z10" s="13"/>
      <c r="AA10" s="13"/>
      <c r="AB10" s="13"/>
      <c r="AC10" s="13"/>
    </row>
    <row r="11" spans="1:29" customFormat="1" ht="25.5" x14ac:dyDescent="0.2">
      <c r="A11" s="55" t="s">
        <v>36</v>
      </c>
    </row>
    <row r="13" spans="1:29" s="4" customFormat="1" ht="12.75" customHeight="1" x14ac:dyDescent="0.2">
      <c r="A13" s="66" t="s">
        <v>58</v>
      </c>
    </row>
    <row r="14" spans="1:29" s="13" customFormat="1" ht="12.75" customHeight="1" x14ac:dyDescent="0.2">
      <c r="A14" s="18" t="s">
        <v>59</v>
      </c>
    </row>
    <row r="15" spans="1:29" s="13" customFormat="1" ht="12.75" customHeight="1" x14ac:dyDescent="0.2">
      <c r="A15" s="18" t="s">
        <v>60</v>
      </c>
    </row>
    <row r="16" spans="1:29" s="13" customFormat="1" ht="12.75" customHeight="1" x14ac:dyDescent="0.2">
      <c r="A16" s="18" t="s">
        <v>61</v>
      </c>
    </row>
    <row r="17" spans="1:4" s="13" customFormat="1" ht="12.75" customHeight="1" x14ac:dyDescent="0.2">
      <c r="A17" s="18" t="s">
        <v>62</v>
      </c>
    </row>
    <row r="18" spans="1:4" s="13" customFormat="1" ht="12.75" customHeight="1" x14ac:dyDescent="0.2">
      <c r="A18" s="18" t="s">
        <v>63</v>
      </c>
    </row>
    <row r="19" spans="1:4" s="13" customFormat="1" ht="12.75" customHeight="1" x14ac:dyDescent="0.2">
      <c r="A19" s="19" t="s">
        <v>64</v>
      </c>
    </row>
    <row r="20" spans="1:4" s="13" customFormat="1" ht="12.75" customHeight="1" x14ac:dyDescent="0.2"/>
    <row r="21" spans="1:4" s="4" customFormat="1" ht="12.75" thickBot="1" x14ac:dyDescent="0.25">
      <c r="A21" s="261" t="s">
        <v>65</v>
      </c>
      <c r="B21" s="261"/>
      <c r="C21" s="261"/>
      <c r="D21" s="261"/>
    </row>
    <row r="22" spans="1:4" s="13" customFormat="1" ht="142.5" customHeight="1" thickBot="1" x14ac:dyDescent="0.25">
      <c r="A22" s="49" t="s">
        <v>66</v>
      </c>
      <c r="B22" s="50"/>
      <c r="C22" s="50"/>
      <c r="D22" s="50"/>
    </row>
    <row r="24" spans="1:4" ht="12.75" thickBot="1" x14ac:dyDescent="0.25"/>
    <row r="25" spans="1:4" x14ac:dyDescent="0.2">
      <c r="A25" s="38" t="s">
        <v>37</v>
      </c>
    </row>
    <row r="26" spans="1:4" ht="24.75" customHeight="1" x14ac:dyDescent="0.2">
      <c r="A26" s="39" t="s">
        <v>38</v>
      </c>
    </row>
    <row r="27" spans="1:4" ht="24.75" customHeight="1" x14ac:dyDescent="0.2">
      <c r="A27" s="39" t="s">
        <v>39</v>
      </c>
    </row>
    <row r="28" spans="1:4" ht="24.75" customHeight="1" x14ac:dyDescent="0.2">
      <c r="A28" s="39" t="s">
        <v>40</v>
      </c>
    </row>
    <row r="29" spans="1:4" ht="24.75" customHeight="1" x14ac:dyDescent="0.2">
      <c r="A29" s="39" t="s">
        <v>1</v>
      </c>
    </row>
    <row r="30" spans="1:4" ht="24.75" customHeight="1" x14ac:dyDescent="0.2">
      <c r="A30" s="39" t="s">
        <v>42</v>
      </c>
    </row>
    <row r="31" spans="1:4" ht="24.75" customHeight="1" x14ac:dyDescent="0.2">
      <c r="A31" s="39" t="s">
        <v>43</v>
      </c>
    </row>
    <row r="32" spans="1:4" ht="24.75" customHeight="1" thickBot="1" x14ac:dyDescent="0.25">
      <c r="A32" s="40" t="s">
        <v>44</v>
      </c>
    </row>
    <row r="36" spans="1:1" x14ac:dyDescent="0.2">
      <c r="A36" s="41" t="s">
        <v>67</v>
      </c>
    </row>
    <row r="37" spans="1:1" x14ac:dyDescent="0.2">
      <c r="A37" s="52" t="s">
        <v>68</v>
      </c>
    </row>
    <row r="38" spans="1:1" ht="24" x14ac:dyDescent="0.2">
      <c r="A38" s="53" t="s">
        <v>69</v>
      </c>
    </row>
    <row r="39" spans="1:1" ht="24" x14ac:dyDescent="0.2">
      <c r="A39" s="53" t="s">
        <v>70</v>
      </c>
    </row>
    <row r="40" spans="1:1" ht="24" x14ac:dyDescent="0.2">
      <c r="A40" s="53" t="s">
        <v>71</v>
      </c>
    </row>
    <row r="41" spans="1:1" ht="12" customHeight="1" x14ac:dyDescent="0.2">
      <c r="A41" s="54" t="s">
        <v>72</v>
      </c>
    </row>
  </sheetData>
  <mergeCells count="1">
    <mergeCell ref="A21:D21"/>
  </mergeCell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dimension ref="A1:AC41"/>
  <sheetViews>
    <sheetView workbookViewId="0">
      <selection activeCell="D5" sqref="D5"/>
    </sheetView>
  </sheetViews>
  <sheetFormatPr defaultColWidth="8.42578125" defaultRowHeight="12" x14ac:dyDescent="0.2"/>
  <cols>
    <col min="1" max="1" width="72.85546875" style="1" customWidth="1"/>
    <col min="2" max="2" width="10.140625" style="2" hidden="1" customWidth="1"/>
    <col min="3" max="4" width="10.140625" style="2" customWidth="1"/>
    <col min="5" max="16384" width="8.42578125" style="2"/>
  </cols>
  <sheetData>
    <row r="1" spans="1:29" s="5" customFormat="1" ht="24" x14ac:dyDescent="0.2">
      <c r="A1" s="47" t="s">
        <v>50</v>
      </c>
      <c r="B1" s="4"/>
      <c r="C1" s="4"/>
      <c r="D1" s="4"/>
      <c r="E1" s="4"/>
    </row>
    <row r="2" spans="1:29" s="5" customFormat="1" ht="12.75" x14ac:dyDescent="0.2">
      <c r="A2" s="67" t="s">
        <v>51</v>
      </c>
      <c r="B2" s="7"/>
      <c r="C2" s="7"/>
      <c r="D2" s="7"/>
    </row>
    <row r="3" spans="1:29" s="11" customFormat="1" ht="38.25" customHeight="1" x14ac:dyDescent="0.2">
      <c r="A3" s="48" t="s">
        <v>96</v>
      </c>
      <c r="B3" s="72" t="s">
        <v>49</v>
      </c>
      <c r="C3" s="71" t="s">
        <v>74</v>
      </c>
      <c r="D3" s="72" t="s">
        <v>94</v>
      </c>
    </row>
    <row r="4" spans="1:29" s="14" customFormat="1" ht="12" customHeight="1" x14ac:dyDescent="0.2">
      <c r="A4" s="12" t="s">
        <v>53</v>
      </c>
      <c r="E4" s="22"/>
      <c r="F4" s="22"/>
      <c r="G4" s="22"/>
      <c r="H4" s="22"/>
      <c r="I4" s="22"/>
      <c r="J4" s="22"/>
      <c r="K4" s="22"/>
      <c r="L4" s="22"/>
      <c r="M4" s="22"/>
      <c r="N4" s="22"/>
      <c r="O4" s="22"/>
      <c r="P4" s="22"/>
      <c r="Q4" s="22"/>
      <c r="R4" s="22"/>
      <c r="S4" s="22"/>
      <c r="T4" s="22"/>
      <c r="U4" s="22"/>
    </row>
    <row r="5" spans="1:29" s="14" customFormat="1" ht="12" customHeight="1" x14ac:dyDescent="0.2">
      <c r="A5" s="42">
        <v>1</v>
      </c>
      <c r="B5" s="12">
        <f>'Без завтрака Room only'!B5*0.8</f>
        <v>16160</v>
      </c>
      <c r="C5" s="12">
        <f>'Без завтрака Room only'!C5*0.8</f>
        <v>14240</v>
      </c>
      <c r="D5" s="12">
        <f>'Без завтрака Room only'!D5*0.8</f>
        <v>14560</v>
      </c>
      <c r="E5" s="22"/>
      <c r="F5" s="22"/>
      <c r="G5" s="22"/>
      <c r="H5" s="22"/>
      <c r="I5" s="22"/>
      <c r="J5" s="22"/>
      <c r="K5" s="22"/>
      <c r="L5" s="22"/>
      <c r="M5" s="22"/>
      <c r="N5" s="22"/>
      <c r="O5" s="22"/>
      <c r="P5" s="22"/>
      <c r="Q5" s="22"/>
      <c r="R5" s="22"/>
      <c r="S5" s="22"/>
      <c r="T5" s="22"/>
      <c r="U5" s="22"/>
    </row>
    <row r="6" spans="1:29" s="16" customFormat="1" ht="12" customHeight="1" x14ac:dyDescent="0.2">
      <c r="A6" s="15">
        <v>2</v>
      </c>
      <c r="B6" s="12">
        <f>B5</f>
        <v>16160</v>
      </c>
      <c r="C6" s="12">
        <f>C5</f>
        <v>14240</v>
      </c>
      <c r="D6" s="12">
        <f>D5</f>
        <v>14560</v>
      </c>
      <c r="E6" s="5"/>
      <c r="F6" s="5"/>
      <c r="G6" s="5"/>
      <c r="H6" s="5"/>
      <c r="I6" s="5"/>
      <c r="J6" s="5"/>
      <c r="K6" s="5"/>
      <c r="L6" s="5"/>
      <c r="M6" s="5"/>
      <c r="N6" s="5"/>
      <c r="O6" s="5"/>
      <c r="P6" s="5"/>
      <c r="Q6" s="5"/>
      <c r="R6" s="5"/>
      <c r="S6" s="5"/>
      <c r="T6" s="5"/>
      <c r="U6" s="5"/>
      <c r="V6" s="13"/>
      <c r="W6" s="13"/>
      <c r="X6" s="13"/>
      <c r="Y6" s="13"/>
      <c r="Z6" s="13"/>
      <c r="AA6" s="13"/>
      <c r="AB6" s="13"/>
      <c r="AC6" s="13"/>
    </row>
    <row r="7" spans="1:29" s="14" customFormat="1" ht="12" customHeight="1" x14ac:dyDescent="0.2">
      <c r="A7" s="12" t="s">
        <v>54</v>
      </c>
      <c r="B7" s="4"/>
      <c r="C7" s="4"/>
      <c r="D7" s="4"/>
      <c r="E7" s="5"/>
      <c r="F7" s="5"/>
      <c r="G7" s="5"/>
      <c r="H7" s="5"/>
      <c r="I7" s="5"/>
      <c r="J7" s="5"/>
      <c r="K7" s="5"/>
      <c r="L7" s="5"/>
      <c r="M7" s="5"/>
      <c r="N7" s="5"/>
      <c r="O7" s="5"/>
      <c r="P7" s="5"/>
      <c r="Q7" s="5"/>
      <c r="R7" s="5"/>
      <c r="S7" s="5"/>
      <c r="T7" s="5"/>
      <c r="U7" s="5"/>
      <c r="V7" s="13"/>
      <c r="W7" s="13"/>
      <c r="X7" s="13"/>
      <c r="Y7" s="13"/>
      <c r="Z7" s="13"/>
      <c r="AA7" s="13"/>
      <c r="AB7" s="13"/>
      <c r="AC7" s="13"/>
    </row>
    <row r="8" spans="1:29" s="16" customFormat="1" ht="12" customHeight="1" x14ac:dyDescent="0.2">
      <c r="A8" s="15">
        <v>1</v>
      </c>
      <c r="B8" s="12">
        <f>'Без завтрака Room only'!B8*0.8</f>
        <v>16960</v>
      </c>
      <c r="C8" s="12">
        <f>'Без завтрака Room only'!C8*0.8</f>
        <v>15040</v>
      </c>
      <c r="D8" s="12">
        <f>'Без завтрака Room only'!D8*0.8</f>
        <v>15360</v>
      </c>
      <c r="E8" s="5"/>
      <c r="F8" s="5"/>
      <c r="G8" s="5"/>
      <c r="H8" s="5"/>
      <c r="I8" s="5"/>
      <c r="J8" s="5"/>
      <c r="K8" s="5"/>
      <c r="L8" s="5"/>
      <c r="M8" s="5"/>
      <c r="N8" s="5"/>
      <c r="O8" s="5"/>
      <c r="P8" s="5"/>
      <c r="Q8" s="5"/>
      <c r="R8" s="5"/>
      <c r="S8" s="5"/>
      <c r="T8" s="5"/>
      <c r="U8" s="5"/>
      <c r="V8" s="13"/>
      <c r="W8" s="13"/>
      <c r="X8" s="13"/>
      <c r="Y8" s="13"/>
      <c r="Z8" s="13"/>
      <c r="AA8" s="13"/>
      <c r="AB8" s="13"/>
      <c r="AC8" s="13"/>
    </row>
    <row r="9" spans="1:29" s="16" customFormat="1" ht="12" customHeight="1" x14ac:dyDescent="0.2">
      <c r="A9" s="15">
        <v>2</v>
      </c>
      <c r="B9" s="12">
        <f>'Без завтрака Room only'!B9*0.8</f>
        <v>16960</v>
      </c>
      <c r="C9" s="12">
        <f>'Без завтрака Room only'!C9*0.8</f>
        <v>15040</v>
      </c>
      <c r="D9" s="12">
        <f>'Без завтрака Room only'!D9*0.8</f>
        <v>15360</v>
      </c>
      <c r="E9" s="5"/>
      <c r="F9" s="5"/>
      <c r="G9" s="5"/>
      <c r="H9" s="5"/>
      <c r="I9" s="5"/>
      <c r="J9" s="5"/>
      <c r="K9" s="5"/>
      <c r="L9" s="5"/>
      <c r="M9" s="5"/>
      <c r="N9" s="5"/>
      <c r="O9" s="5"/>
      <c r="P9" s="5"/>
      <c r="Q9" s="5"/>
      <c r="R9" s="5"/>
      <c r="S9" s="5"/>
      <c r="T9" s="5"/>
      <c r="U9" s="5"/>
      <c r="V9" s="13"/>
      <c r="W9" s="13"/>
      <c r="X9" s="13"/>
      <c r="Y9" s="13"/>
      <c r="Z9" s="13"/>
      <c r="AA9" s="13"/>
      <c r="AB9" s="13"/>
      <c r="AC9" s="13"/>
    </row>
    <row r="10" spans="1:29" s="16" customFormat="1" ht="12" customHeight="1" x14ac:dyDescent="0.2">
      <c r="A10" s="20"/>
      <c r="B10" s="32" t="s">
        <v>41</v>
      </c>
      <c r="C10" s="32" t="s">
        <v>41</v>
      </c>
      <c r="D10" s="32" t="s">
        <v>41</v>
      </c>
      <c r="E10" s="5"/>
      <c r="F10" s="5"/>
      <c r="G10" s="5"/>
      <c r="H10" s="5"/>
      <c r="I10" s="5"/>
      <c r="J10" s="5"/>
      <c r="K10" s="5"/>
      <c r="L10" s="5"/>
      <c r="M10" s="5"/>
      <c r="N10" s="5"/>
      <c r="O10" s="5"/>
      <c r="P10" s="5"/>
      <c r="Q10" s="5"/>
      <c r="R10" s="5"/>
      <c r="S10" s="5"/>
      <c r="T10" s="5"/>
      <c r="U10" s="5"/>
      <c r="V10" s="13"/>
      <c r="W10" s="13"/>
      <c r="X10" s="13"/>
      <c r="Y10" s="13"/>
      <c r="Z10" s="13"/>
      <c r="AA10" s="13"/>
      <c r="AB10" s="13"/>
      <c r="AC10" s="13"/>
    </row>
    <row r="11" spans="1:29" customFormat="1" ht="25.5" x14ac:dyDescent="0.2">
      <c r="A11" s="55" t="s">
        <v>36</v>
      </c>
    </row>
    <row r="13" spans="1:29" s="4" customFormat="1" ht="12.75" customHeight="1" x14ac:dyDescent="0.2">
      <c r="A13" s="66" t="s">
        <v>58</v>
      </c>
    </row>
    <row r="14" spans="1:29" s="13" customFormat="1" ht="12.75" customHeight="1" x14ac:dyDescent="0.2">
      <c r="A14" s="18" t="s">
        <v>59</v>
      </c>
    </row>
    <row r="15" spans="1:29" s="13" customFormat="1" ht="12.75" customHeight="1" x14ac:dyDescent="0.2">
      <c r="A15" s="18" t="s">
        <v>60</v>
      </c>
    </row>
    <row r="16" spans="1:29" s="13" customFormat="1" ht="12.75" customHeight="1" x14ac:dyDescent="0.2">
      <c r="A16" s="18" t="s">
        <v>61</v>
      </c>
    </row>
    <row r="17" spans="1:4" s="13" customFormat="1" ht="12.75" customHeight="1" x14ac:dyDescent="0.2">
      <c r="A17" s="18" t="s">
        <v>62</v>
      </c>
    </row>
    <row r="18" spans="1:4" s="13" customFormat="1" ht="12.75" customHeight="1" x14ac:dyDescent="0.2">
      <c r="A18" s="18" t="s">
        <v>63</v>
      </c>
    </row>
    <row r="19" spans="1:4" s="13" customFormat="1" ht="12.75" customHeight="1" x14ac:dyDescent="0.2">
      <c r="A19" s="19" t="s">
        <v>64</v>
      </c>
    </row>
    <row r="20" spans="1:4" s="13" customFormat="1" ht="12.75" customHeight="1" x14ac:dyDescent="0.2"/>
    <row r="21" spans="1:4" s="4" customFormat="1" ht="12.75" thickBot="1" x14ac:dyDescent="0.25">
      <c r="A21" s="261" t="s">
        <v>65</v>
      </c>
      <c r="B21" s="261"/>
      <c r="C21" s="261"/>
      <c r="D21" s="261"/>
    </row>
    <row r="22" spans="1:4" s="13" customFormat="1" ht="142.5" customHeight="1" thickBot="1" x14ac:dyDescent="0.25">
      <c r="A22" s="49" t="s">
        <v>66</v>
      </c>
      <c r="B22" s="50"/>
      <c r="C22" s="50"/>
      <c r="D22" s="50"/>
    </row>
    <row r="24" spans="1:4" ht="12.75" thickBot="1" x14ac:dyDescent="0.25"/>
    <row r="25" spans="1:4" x14ac:dyDescent="0.2">
      <c r="A25" s="38" t="s">
        <v>37</v>
      </c>
    </row>
    <row r="26" spans="1:4" ht="24.75" customHeight="1" x14ac:dyDescent="0.2">
      <c r="A26" s="39" t="s">
        <v>38</v>
      </c>
    </row>
    <row r="27" spans="1:4" ht="24.75" customHeight="1" x14ac:dyDescent="0.2">
      <c r="A27" s="39" t="s">
        <v>39</v>
      </c>
    </row>
    <row r="28" spans="1:4" ht="24.75" customHeight="1" x14ac:dyDescent="0.2">
      <c r="A28" s="39" t="s">
        <v>40</v>
      </c>
    </row>
    <row r="29" spans="1:4" ht="24.75" customHeight="1" x14ac:dyDescent="0.2">
      <c r="A29" s="39" t="s">
        <v>1</v>
      </c>
    </row>
    <row r="30" spans="1:4" ht="24.75" customHeight="1" x14ac:dyDescent="0.2">
      <c r="A30" s="39" t="s">
        <v>42</v>
      </c>
    </row>
    <row r="31" spans="1:4" ht="24.75" customHeight="1" x14ac:dyDescent="0.2">
      <c r="A31" s="39" t="s">
        <v>43</v>
      </c>
    </row>
    <row r="32" spans="1:4" ht="24.75" customHeight="1" thickBot="1" x14ac:dyDescent="0.25">
      <c r="A32" s="40" t="s">
        <v>44</v>
      </c>
    </row>
    <row r="36" spans="1:1" x14ac:dyDescent="0.2">
      <c r="A36" s="41" t="s">
        <v>67</v>
      </c>
    </row>
    <row r="37" spans="1:1" x14ac:dyDescent="0.2">
      <c r="A37" s="52" t="s">
        <v>68</v>
      </c>
    </row>
    <row r="38" spans="1:1" ht="24" x14ac:dyDescent="0.2">
      <c r="A38" s="53" t="s">
        <v>69</v>
      </c>
    </row>
    <row r="39" spans="1:1" ht="24" x14ac:dyDescent="0.2">
      <c r="A39" s="53" t="s">
        <v>70</v>
      </c>
    </row>
    <row r="40" spans="1:1" ht="24" x14ac:dyDescent="0.2">
      <c r="A40" s="53" t="s">
        <v>71</v>
      </c>
    </row>
    <row r="41" spans="1:1" ht="12" customHeight="1" x14ac:dyDescent="0.2">
      <c r="A41" s="54" t="s">
        <v>72</v>
      </c>
    </row>
  </sheetData>
  <mergeCells count="1">
    <mergeCell ref="A21:D2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58"/>
  <sheetViews>
    <sheetView zoomScaleNormal="100" workbookViewId="0">
      <pane xSplit="1" topLeftCell="B1" activePane="topRight" state="frozen"/>
      <selection activeCell="BE26" sqref="BE26:BE27"/>
      <selection pane="topRight" activeCell="C7" sqref="C7"/>
    </sheetView>
  </sheetViews>
  <sheetFormatPr defaultColWidth="10.28515625" defaultRowHeight="12" x14ac:dyDescent="0.2"/>
  <cols>
    <col min="1" max="1" width="42" style="1" customWidth="1"/>
    <col min="2" max="2" width="10.28515625" style="2"/>
    <col min="3" max="4" width="10.42578125" style="2" customWidth="1"/>
    <col min="5" max="16384" width="10.28515625" style="2"/>
  </cols>
  <sheetData>
    <row r="1" spans="1:51" s="5" customFormat="1" ht="25.5" customHeight="1" x14ac:dyDescent="0.2">
      <c r="A1" s="47" t="s">
        <v>50</v>
      </c>
    </row>
    <row r="2" spans="1:51" s="5" customFormat="1" ht="12.75" x14ac:dyDescent="0.2">
      <c r="A2" s="6" t="s">
        <v>175</v>
      </c>
    </row>
    <row r="3" spans="1:51" s="11" customFormat="1" ht="28.5" customHeight="1" x14ac:dyDescent="0.2">
      <c r="A3" s="74" t="s">
        <v>52</v>
      </c>
      <c r="B3" s="73">
        <f>'BAR BB| Open rates'!B3</f>
        <v>45595</v>
      </c>
      <c r="C3" s="73">
        <f>'BAR BB| Open rates'!C3</f>
        <v>45597</v>
      </c>
      <c r="D3" s="73">
        <f>'BAR BB| Open rates'!D3</f>
        <v>45599</v>
      </c>
      <c r="E3" s="73">
        <f>'BAR BB| Open rates'!E3</f>
        <v>45600</v>
      </c>
      <c r="F3" s="73">
        <f>'BAR BB| Open rates'!F3</f>
        <v>45601</v>
      </c>
      <c r="G3" s="73">
        <f>'BAR BB| Open rates'!G3</f>
        <v>45604</v>
      </c>
      <c r="H3" s="73">
        <f>'BAR BB| Open rates'!H3</f>
        <v>45606</v>
      </c>
      <c r="I3" s="73">
        <f>'BAR BB| Open rates'!I3</f>
        <v>45611</v>
      </c>
      <c r="J3" s="73">
        <f>'BAR BB| Open rates'!J3</f>
        <v>45613</v>
      </c>
      <c r="K3" s="73">
        <f>'BAR BB| Open rates'!K3</f>
        <v>45618</v>
      </c>
      <c r="L3" s="73">
        <f>'BAR BB| Open rates'!L3</f>
        <v>45620</v>
      </c>
      <c r="M3" s="73">
        <f>'BAR BB| Open rates'!M3</f>
        <v>45625</v>
      </c>
      <c r="N3" s="73">
        <f>'BAR BB| Open rates'!N3</f>
        <v>45627</v>
      </c>
      <c r="O3" s="73">
        <f>'BAR BB| Open rates'!O3</f>
        <v>45628</v>
      </c>
      <c r="P3" s="73">
        <f>'BAR BB| Open rates'!P3</f>
        <v>45639</v>
      </c>
      <c r="Q3" s="73">
        <f>'BAR BB| Open rates'!Q3</f>
        <v>45646</v>
      </c>
      <c r="R3" s="73">
        <f>'BAR BB| Open rates'!R3</f>
        <v>45653</v>
      </c>
      <c r="S3" s="73">
        <f>'BAR BB| Open rates'!S3</f>
        <v>45655</v>
      </c>
      <c r="T3" s="73">
        <f>'BAR BB| Open rates'!T3</f>
        <v>45656</v>
      </c>
      <c r="U3" s="73">
        <f>'BAR BB| Open rates'!U3</f>
        <v>45658</v>
      </c>
      <c r="V3" s="73">
        <f>'BAR BB| Open rates'!V3</f>
        <v>45660</v>
      </c>
      <c r="W3" s="73">
        <f>'BAR BB| Open rates'!W3</f>
        <v>45663</v>
      </c>
      <c r="X3" s="73">
        <f>'BAR BB| Open rates'!X3</f>
        <v>45664</v>
      </c>
      <c r="Y3" s="73">
        <f>'BAR BB| Open rates'!Y3</f>
        <v>45665</v>
      </c>
      <c r="Z3" s="73">
        <f>'BAR BB| Open rates'!Z3</f>
        <v>45666</v>
      </c>
      <c r="AA3" s="73">
        <f>'BAR BB| Open rates'!AA3</f>
        <v>45670</v>
      </c>
      <c r="AB3" s="73">
        <f>'BAR BB| Open rates'!AB3</f>
        <v>45674</v>
      </c>
      <c r="AC3" s="73">
        <f>'BAR BB| Open rates'!AC3</f>
        <v>45676</v>
      </c>
      <c r="AD3" s="73">
        <f>'BAR BB| Open rates'!AD3</f>
        <v>45681</v>
      </c>
      <c r="AE3" s="73">
        <f>'BAR BB| Open rates'!AE3</f>
        <v>45683</v>
      </c>
      <c r="AF3" s="73">
        <f>'BAR BB| Open rates'!AF3</f>
        <v>45688</v>
      </c>
      <c r="AG3" s="73">
        <f>'BAR BB| Open rates'!AG3</f>
        <v>45689</v>
      </c>
      <c r="AH3" s="73">
        <f>'BAR BB| Open rates'!AH3</f>
        <v>45690</v>
      </c>
      <c r="AI3" s="73">
        <f>'BAR BB| Open rates'!AI3</f>
        <v>45691</v>
      </c>
      <c r="AJ3" s="73">
        <f>'BAR BB| Open rates'!AJ3</f>
        <v>45692</v>
      </c>
      <c r="AK3" s="73">
        <f>'BAR BB| Open rates'!AK3</f>
        <v>45695</v>
      </c>
      <c r="AL3" s="73">
        <f>'BAR BB| Open rates'!AL3</f>
        <v>45697</v>
      </c>
      <c r="AM3" s="73">
        <f>'BAR BB| Open rates'!AM3</f>
        <v>45702</v>
      </c>
      <c r="AN3" s="73">
        <f>'BAR BB| Open rates'!AN3</f>
        <v>45708</v>
      </c>
      <c r="AO3" s="73">
        <f>'BAR BB| Open rates'!AO3</f>
        <v>45709</v>
      </c>
      <c r="AP3" s="73">
        <f>'BAR BB| Open rates'!AP3</f>
        <v>45712</v>
      </c>
      <c r="AQ3" s="73">
        <f>'BAR BB| Open rates'!AQ3</f>
        <v>45714</v>
      </c>
      <c r="AR3" s="73">
        <f>'BAR BB| Open rates'!AR3</f>
        <v>45717</v>
      </c>
      <c r="AS3" s="73">
        <f>'BAR BB| Open rates'!AS3</f>
        <v>45718</v>
      </c>
      <c r="AT3" s="73">
        <f>'BAR BB| Open rates'!AT3</f>
        <v>45723</v>
      </c>
      <c r="AU3" s="73">
        <f>'BAR BB| Open rates'!AU3</f>
        <v>45725</v>
      </c>
      <c r="AV3" s="73">
        <f>'BAR BB| Open rates'!AV3</f>
        <v>45727</v>
      </c>
      <c r="AW3" s="73">
        <f>'BAR BB| Open rates'!AW3</f>
        <v>45730</v>
      </c>
      <c r="AX3" s="73">
        <f>'BAR BB| Open rates'!AX3</f>
        <v>45732</v>
      </c>
      <c r="AY3" s="73">
        <f>'BAR BB| Open rates'!AY3</f>
        <v>45746</v>
      </c>
    </row>
    <row r="4" spans="1:51" s="11" customFormat="1" ht="28.5" customHeight="1" x14ac:dyDescent="0.2">
      <c r="A4" s="8"/>
      <c r="B4" s="73">
        <f>'BAR BB| Open rates'!B4</f>
        <v>45596</v>
      </c>
      <c r="C4" s="73">
        <f>'BAR BB| Open rates'!C4</f>
        <v>45598</v>
      </c>
      <c r="D4" s="73">
        <f>'BAR BB| Open rates'!D4</f>
        <v>45599</v>
      </c>
      <c r="E4" s="73">
        <f>'BAR BB| Open rates'!E4</f>
        <v>45600</v>
      </c>
      <c r="F4" s="73">
        <f>'BAR BB| Open rates'!F4</f>
        <v>45603</v>
      </c>
      <c r="G4" s="73">
        <f>'BAR BB| Open rates'!G4</f>
        <v>45605</v>
      </c>
      <c r="H4" s="73">
        <f>'BAR BB| Open rates'!H4</f>
        <v>45610</v>
      </c>
      <c r="I4" s="73">
        <f>'BAR BB| Open rates'!I4</f>
        <v>45612</v>
      </c>
      <c r="J4" s="73">
        <f>'BAR BB| Open rates'!J4</f>
        <v>45617</v>
      </c>
      <c r="K4" s="73">
        <f>'BAR BB| Open rates'!K4</f>
        <v>45619</v>
      </c>
      <c r="L4" s="73">
        <f>'BAR BB| Open rates'!L4</f>
        <v>45624</v>
      </c>
      <c r="M4" s="73">
        <f>'BAR BB| Open rates'!M4</f>
        <v>45626</v>
      </c>
      <c r="N4" s="73">
        <f>'BAR BB| Open rates'!N4</f>
        <v>45627</v>
      </c>
      <c r="O4" s="73">
        <f>'BAR BB| Open rates'!O4</f>
        <v>45638</v>
      </c>
      <c r="P4" s="73">
        <f>'BAR BB| Open rates'!P4</f>
        <v>45645</v>
      </c>
      <c r="Q4" s="73">
        <f>'BAR BB| Open rates'!Q4</f>
        <v>45652</v>
      </c>
      <c r="R4" s="73">
        <f>'BAR BB| Open rates'!R4</f>
        <v>45654</v>
      </c>
      <c r="S4" s="73">
        <f>'BAR BB| Open rates'!S4</f>
        <v>45655</v>
      </c>
      <c r="T4" s="73">
        <f>'BAR BB| Open rates'!T4</f>
        <v>45657</v>
      </c>
      <c r="U4" s="73">
        <f>'BAR BB| Open rates'!U4</f>
        <v>45659</v>
      </c>
      <c r="V4" s="73">
        <f>'BAR BB| Open rates'!V4</f>
        <v>45662</v>
      </c>
      <c r="W4" s="73">
        <f>'BAR BB| Open rates'!W4</f>
        <v>45663</v>
      </c>
      <c r="X4" s="73">
        <f>'BAR BB| Open rates'!X4</f>
        <v>45664</v>
      </c>
      <c r="Y4" s="73">
        <f>'BAR BB| Open rates'!Y4</f>
        <v>45665</v>
      </c>
      <c r="Z4" s="73">
        <f>'BAR BB| Open rates'!Z4</f>
        <v>45669</v>
      </c>
      <c r="AA4" s="73">
        <f>'BAR BB| Open rates'!AA4</f>
        <v>45673</v>
      </c>
      <c r="AB4" s="73">
        <f>'BAR BB| Open rates'!AB4</f>
        <v>45675</v>
      </c>
      <c r="AC4" s="73">
        <f>'BAR BB| Open rates'!AC4</f>
        <v>45680</v>
      </c>
      <c r="AD4" s="73">
        <f>'BAR BB| Open rates'!AD4</f>
        <v>45682</v>
      </c>
      <c r="AE4" s="73">
        <f>'BAR BB| Open rates'!AE4</f>
        <v>45687</v>
      </c>
      <c r="AF4" s="73">
        <f>'BAR BB| Open rates'!AF4</f>
        <v>45688</v>
      </c>
      <c r="AG4" s="73">
        <f>'BAR BB| Open rates'!AG4</f>
        <v>45689</v>
      </c>
      <c r="AH4" s="73">
        <f>'BAR BB| Open rates'!AH4</f>
        <v>45690</v>
      </c>
      <c r="AI4" s="73">
        <f>'BAR BB| Open rates'!AI4</f>
        <v>45691</v>
      </c>
      <c r="AJ4" s="73">
        <f>'BAR BB| Open rates'!AJ4</f>
        <v>45694</v>
      </c>
      <c r="AK4" s="73">
        <f>'BAR BB| Open rates'!AK4</f>
        <v>45696</v>
      </c>
      <c r="AL4" s="73">
        <f>'BAR BB| Open rates'!AL4</f>
        <v>45701</v>
      </c>
      <c r="AM4" s="73">
        <f>'BAR BB| Open rates'!AM4</f>
        <v>45707</v>
      </c>
      <c r="AN4" s="73">
        <f>'BAR BB| Open rates'!AN4</f>
        <v>45708</v>
      </c>
      <c r="AO4" s="73">
        <f>'BAR BB| Open rates'!AO4</f>
        <v>45711</v>
      </c>
      <c r="AP4" s="73">
        <f>'BAR BB| Open rates'!AP4</f>
        <v>45713</v>
      </c>
      <c r="AQ4" s="73">
        <f>'BAR BB| Open rates'!AQ4</f>
        <v>45716</v>
      </c>
      <c r="AR4" s="73">
        <f>'BAR BB| Open rates'!AR4</f>
        <v>45717</v>
      </c>
      <c r="AS4" s="73">
        <f>'BAR BB| Open rates'!AS4</f>
        <v>45722</v>
      </c>
      <c r="AT4" s="73">
        <f>'BAR BB| Open rates'!AT4</f>
        <v>45724</v>
      </c>
      <c r="AU4" s="73">
        <f>'BAR BB| Open rates'!AU4</f>
        <v>45726</v>
      </c>
      <c r="AV4" s="73">
        <f>'BAR BB| Open rates'!AV4</f>
        <v>45729</v>
      </c>
      <c r="AW4" s="73">
        <f>'BAR BB| Open rates'!AW4</f>
        <v>45731</v>
      </c>
      <c r="AX4" s="73">
        <f>'BAR BB| Open rates'!AX4</f>
        <v>45745</v>
      </c>
      <c r="AY4" s="73">
        <f>'BAR BB| Open rates'!AY4</f>
        <v>45747</v>
      </c>
    </row>
    <row r="5" spans="1:51" s="14" customFormat="1" ht="12" customHeight="1" x14ac:dyDescent="0.2">
      <c r="A5" s="33" t="s">
        <v>53</v>
      </c>
    </row>
    <row r="6" spans="1:51" s="14" customFormat="1" ht="12" customHeight="1" x14ac:dyDescent="0.2">
      <c r="A6" s="33">
        <v>1</v>
      </c>
      <c r="B6" s="84">
        <f>'BAR BB| Open rates'!B6*0.85</f>
        <v>9265</v>
      </c>
      <c r="C6" s="84">
        <f>'BAR BB| Open rates'!C6*0.85</f>
        <v>9265</v>
      </c>
      <c r="D6" s="84">
        <f>'BAR BB| Open rates'!D6*0.85</f>
        <v>5865</v>
      </c>
      <c r="E6" s="84">
        <f>'BAR BB| Open rates'!E6*0.85</f>
        <v>5525</v>
      </c>
      <c r="F6" s="84">
        <f>'BAR BB| Open rates'!F6*0.85</f>
        <v>5525</v>
      </c>
      <c r="G6" s="84">
        <f>'BAR BB| Open rates'!G6*0.85</f>
        <v>5865</v>
      </c>
      <c r="H6" s="84">
        <f>'BAR BB| Open rates'!H6*0.85</f>
        <v>5525</v>
      </c>
      <c r="I6" s="84">
        <f>'BAR BB| Open rates'!I6*0.85</f>
        <v>5865</v>
      </c>
      <c r="J6" s="84">
        <f>'BAR BB| Open rates'!J6*0.85</f>
        <v>5525</v>
      </c>
      <c r="K6" s="84">
        <f>'BAR BB| Open rates'!K6*0.85</f>
        <v>5865</v>
      </c>
      <c r="L6" s="84">
        <f>'BAR BB| Open rates'!L6*0.85</f>
        <v>5525</v>
      </c>
      <c r="M6" s="84">
        <f>'BAR BB| Open rates'!M6*0.85</f>
        <v>5865</v>
      </c>
      <c r="N6" s="84">
        <f>'BAR BB| Open rates'!N6*0.85</f>
        <v>4760</v>
      </c>
      <c r="O6" s="84">
        <f>'BAR BB| Open rates'!O6*0.85</f>
        <v>4760</v>
      </c>
      <c r="P6" s="84">
        <f>'BAR BB| Open rates'!P6*0.85</f>
        <v>5865</v>
      </c>
      <c r="Q6" s="84">
        <f>'BAR BB| Open rates'!Q6*0.85</f>
        <v>9265</v>
      </c>
      <c r="R6" s="84">
        <f>'BAR BB| Open rates'!R6*0.85</f>
        <v>13515</v>
      </c>
      <c r="S6" s="84">
        <f>'BAR BB| Open rates'!S6*0.85</f>
        <v>22865</v>
      </c>
      <c r="T6" s="84">
        <f>'BAR BB| Open rates'!T6*0.85</f>
        <v>25415</v>
      </c>
      <c r="U6" s="84">
        <f>'BAR BB| Open rates'!U6*0.85</f>
        <v>30515</v>
      </c>
      <c r="V6" s="84">
        <f>'BAR BB| Open rates'!V6*0.85</f>
        <v>30515</v>
      </c>
      <c r="W6" s="84">
        <f>'BAR BB| Open rates'!W6*0.85</f>
        <v>30515</v>
      </c>
      <c r="X6" s="84">
        <f>'BAR BB| Open rates'!X6*0.85</f>
        <v>22865</v>
      </c>
      <c r="Y6" s="84">
        <f>'BAR BB| Open rates'!Y6*0.85</f>
        <v>13515</v>
      </c>
      <c r="Z6" s="84">
        <f>'BAR BB| Open rates'!Z6*0.85</f>
        <v>13515</v>
      </c>
      <c r="AA6" s="84">
        <f>'BAR BB| Open rates'!AA6*0.85</f>
        <v>13515</v>
      </c>
      <c r="AB6" s="84">
        <f>'BAR BB| Open rates'!AB6*0.85</f>
        <v>13515</v>
      </c>
      <c r="AC6" s="84">
        <f>'BAR BB| Open rates'!AC6*0.85</f>
        <v>15215</v>
      </c>
      <c r="AD6" s="84">
        <f>'BAR BB| Open rates'!AD6*0.85</f>
        <v>17765</v>
      </c>
      <c r="AE6" s="84">
        <f>'BAR BB| Open rates'!AE6*0.85</f>
        <v>15215</v>
      </c>
      <c r="AF6" s="84">
        <f>'BAR BB| Open rates'!AF6*0.85</f>
        <v>17765</v>
      </c>
      <c r="AG6" s="84">
        <f>'BAR BB| Open rates'!AG6*0.85</f>
        <v>17765</v>
      </c>
      <c r="AH6" s="84">
        <f>'BAR BB| Open rates'!AH6*0.85</f>
        <v>15215</v>
      </c>
      <c r="AI6" s="84">
        <f>'BAR BB| Open rates'!AI6*0.85</f>
        <v>15215</v>
      </c>
      <c r="AJ6" s="84">
        <f>'BAR BB| Open rates'!AJ6*0.85</f>
        <v>15215</v>
      </c>
      <c r="AK6" s="84">
        <f>'BAR BB| Open rates'!AK6*0.85</f>
        <v>17765</v>
      </c>
      <c r="AL6" s="84">
        <f>'BAR BB| Open rates'!AL6*0.85</f>
        <v>15215</v>
      </c>
      <c r="AM6" s="84">
        <f>'BAR BB| Open rates'!AM6*0.85</f>
        <v>25415</v>
      </c>
      <c r="AN6" s="84">
        <f>'BAR BB| Open rates'!AN6*0.85</f>
        <v>26775</v>
      </c>
      <c r="AO6" s="84">
        <f>'BAR BB| Open rates'!AO6*0.85</f>
        <v>26775</v>
      </c>
      <c r="AP6" s="84">
        <f>'BAR BB| Open rates'!AP6*0.85</f>
        <v>26775</v>
      </c>
      <c r="AQ6" s="84">
        <f>'BAR BB| Open rates'!AQ6*0.85</f>
        <v>15215</v>
      </c>
      <c r="AR6" s="84">
        <f>'BAR BB| Open rates'!AR6*0.85</f>
        <v>15215</v>
      </c>
      <c r="AS6" s="84">
        <f>'BAR BB| Open rates'!AS6*0.85</f>
        <v>13515</v>
      </c>
      <c r="AT6" s="84">
        <f>'BAR BB| Open rates'!AT6*0.85</f>
        <v>15215</v>
      </c>
      <c r="AU6" s="84">
        <f>'BAR BB| Open rates'!AU6*0.85</f>
        <v>13515</v>
      </c>
      <c r="AV6" s="84">
        <f>'BAR BB| Open rates'!AV6*0.85</f>
        <v>13515</v>
      </c>
      <c r="AW6" s="84">
        <f>'BAR BB| Open rates'!AW6*0.85</f>
        <v>13515</v>
      </c>
      <c r="AX6" s="84">
        <f>'BAR BB| Open rates'!AX6*0.85</f>
        <v>8415</v>
      </c>
      <c r="AY6" s="84">
        <f>'BAR BB| Open rates'!AY6*0.85</f>
        <v>6715</v>
      </c>
    </row>
    <row r="7" spans="1:51" s="14" customFormat="1" ht="12" customHeight="1" x14ac:dyDescent="0.2">
      <c r="A7" s="33">
        <v>2</v>
      </c>
      <c r="B7" s="84">
        <f>'BAR BB| Open rates'!B7*0.85</f>
        <v>10370</v>
      </c>
      <c r="C7" s="84">
        <f>'BAR BB| Open rates'!C7*0.85</f>
        <v>10370</v>
      </c>
      <c r="D7" s="84">
        <f>'BAR BB| Open rates'!D7*0.85</f>
        <v>6970</v>
      </c>
      <c r="E7" s="84">
        <f>'BAR BB| Open rates'!E7*0.85</f>
        <v>6630</v>
      </c>
      <c r="F7" s="84">
        <f>'BAR BB| Open rates'!F7*0.85</f>
        <v>6630</v>
      </c>
      <c r="G7" s="84">
        <f>'BAR BB| Open rates'!G7*0.85</f>
        <v>6970</v>
      </c>
      <c r="H7" s="84">
        <f>'BAR BB| Open rates'!H7*0.85</f>
        <v>6630</v>
      </c>
      <c r="I7" s="84">
        <f>'BAR BB| Open rates'!I7*0.85</f>
        <v>6970</v>
      </c>
      <c r="J7" s="84">
        <f>'BAR BB| Open rates'!J7*0.85</f>
        <v>6630</v>
      </c>
      <c r="K7" s="84">
        <f>'BAR BB| Open rates'!K7*0.85</f>
        <v>6970</v>
      </c>
      <c r="L7" s="84">
        <f>'BAR BB| Open rates'!L7*0.85</f>
        <v>6630</v>
      </c>
      <c r="M7" s="84">
        <f>'BAR BB| Open rates'!M7*0.85</f>
        <v>6970</v>
      </c>
      <c r="N7" s="84">
        <f>'BAR BB| Open rates'!N7*0.85</f>
        <v>5865</v>
      </c>
      <c r="O7" s="84">
        <f>'BAR BB| Open rates'!O7*0.85</f>
        <v>5865</v>
      </c>
      <c r="P7" s="84">
        <f>'BAR BB| Open rates'!P7*0.85</f>
        <v>6970</v>
      </c>
      <c r="Q7" s="84">
        <f>'BAR BB| Open rates'!Q7*0.85</f>
        <v>10370</v>
      </c>
      <c r="R7" s="84">
        <f>'BAR BB| Open rates'!R7*0.85</f>
        <v>14620</v>
      </c>
      <c r="S7" s="84">
        <f>'BAR BB| Open rates'!S7*0.85</f>
        <v>24140</v>
      </c>
      <c r="T7" s="84">
        <f>'BAR BB| Open rates'!T7*0.85</f>
        <v>26690</v>
      </c>
      <c r="U7" s="84">
        <f>'BAR BB| Open rates'!U7*0.85</f>
        <v>31790</v>
      </c>
      <c r="V7" s="84">
        <f>'BAR BB| Open rates'!V7*0.85</f>
        <v>31790</v>
      </c>
      <c r="W7" s="84">
        <f>'BAR BB| Open rates'!W7*0.85</f>
        <v>31790</v>
      </c>
      <c r="X7" s="84">
        <f>'BAR BB| Open rates'!X7*0.85</f>
        <v>24140</v>
      </c>
      <c r="Y7" s="84">
        <f>'BAR BB| Open rates'!Y7*0.85</f>
        <v>14790</v>
      </c>
      <c r="Z7" s="84">
        <f>'BAR BB| Open rates'!Z7*0.85</f>
        <v>14790</v>
      </c>
      <c r="AA7" s="84">
        <f>'BAR BB| Open rates'!AA7*0.85</f>
        <v>14790</v>
      </c>
      <c r="AB7" s="84">
        <f>'BAR BB| Open rates'!AB7*0.85</f>
        <v>14790</v>
      </c>
      <c r="AC7" s="84">
        <f>'BAR BB| Open rates'!AC7*0.85</f>
        <v>16490</v>
      </c>
      <c r="AD7" s="84">
        <f>'BAR BB| Open rates'!AD7*0.85</f>
        <v>19040</v>
      </c>
      <c r="AE7" s="84">
        <f>'BAR BB| Open rates'!AE7*0.85</f>
        <v>16490</v>
      </c>
      <c r="AF7" s="84">
        <f>'BAR BB| Open rates'!AF7*0.85</f>
        <v>19040</v>
      </c>
      <c r="AG7" s="84">
        <f>'BAR BB| Open rates'!AG7*0.85</f>
        <v>19040</v>
      </c>
      <c r="AH7" s="84">
        <f>'BAR BB| Open rates'!AH7*0.85</f>
        <v>16490</v>
      </c>
      <c r="AI7" s="84">
        <f>'BAR BB| Open rates'!AI7*0.85</f>
        <v>16490</v>
      </c>
      <c r="AJ7" s="84">
        <f>'BAR BB| Open rates'!AJ7*0.85</f>
        <v>16490</v>
      </c>
      <c r="AK7" s="84">
        <f>'BAR BB| Open rates'!AK7*0.85</f>
        <v>19040</v>
      </c>
      <c r="AL7" s="84">
        <f>'BAR BB| Open rates'!AL7*0.85</f>
        <v>16490</v>
      </c>
      <c r="AM7" s="84">
        <f>'BAR BB| Open rates'!AM7*0.85</f>
        <v>26690</v>
      </c>
      <c r="AN7" s="84">
        <f>'BAR BB| Open rates'!AN7*0.85</f>
        <v>28050</v>
      </c>
      <c r="AO7" s="84">
        <f>'BAR BB| Open rates'!AO7*0.85</f>
        <v>28050</v>
      </c>
      <c r="AP7" s="84">
        <f>'BAR BB| Open rates'!AP7*0.85</f>
        <v>28050</v>
      </c>
      <c r="AQ7" s="84">
        <f>'BAR BB| Open rates'!AQ7*0.85</f>
        <v>16490</v>
      </c>
      <c r="AR7" s="84">
        <f>'BAR BB| Open rates'!AR7*0.85</f>
        <v>16490</v>
      </c>
      <c r="AS7" s="84">
        <f>'BAR BB| Open rates'!AS7*0.85</f>
        <v>14790</v>
      </c>
      <c r="AT7" s="84">
        <f>'BAR BB| Open rates'!AT7*0.85</f>
        <v>16490</v>
      </c>
      <c r="AU7" s="84">
        <f>'BAR BB| Open rates'!AU7*0.85</f>
        <v>14790</v>
      </c>
      <c r="AV7" s="84">
        <f>'BAR BB| Open rates'!AV7*0.85</f>
        <v>14790</v>
      </c>
      <c r="AW7" s="84">
        <f>'BAR BB| Open rates'!AW7*0.85</f>
        <v>14790</v>
      </c>
      <c r="AX7" s="84">
        <f>'BAR BB| Open rates'!AX7*0.85</f>
        <v>9690</v>
      </c>
      <c r="AY7" s="84">
        <f>'BAR BB| Open rates'!AY7*0.85</f>
        <v>7990</v>
      </c>
    </row>
    <row r="8" spans="1:51"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row>
    <row r="9" spans="1:51" s="14" customFormat="1" ht="12" customHeight="1" x14ac:dyDescent="0.2">
      <c r="A9" s="33">
        <v>1</v>
      </c>
      <c r="B9" s="84">
        <f>'BAR BB| Open rates'!B9*0.85</f>
        <v>10965</v>
      </c>
      <c r="C9" s="84">
        <f>'BAR BB| Open rates'!C9*0.85</f>
        <v>10965</v>
      </c>
      <c r="D9" s="84">
        <f>'BAR BB| Open rates'!D9*0.85</f>
        <v>7565</v>
      </c>
      <c r="E9" s="84">
        <f>'BAR BB| Open rates'!E9*0.85</f>
        <v>7225</v>
      </c>
      <c r="F9" s="84">
        <f>'BAR BB| Open rates'!F9*0.85</f>
        <v>7225</v>
      </c>
      <c r="G9" s="84">
        <f>'BAR BB| Open rates'!G9*0.85</f>
        <v>7565</v>
      </c>
      <c r="H9" s="84">
        <f>'BAR BB| Open rates'!H9*0.85</f>
        <v>7225</v>
      </c>
      <c r="I9" s="84">
        <f>'BAR BB| Open rates'!I9*0.85</f>
        <v>7565</v>
      </c>
      <c r="J9" s="84">
        <f>'BAR BB| Open rates'!J9*0.85</f>
        <v>7225</v>
      </c>
      <c r="K9" s="84">
        <f>'BAR BB| Open rates'!K9*0.85</f>
        <v>7565</v>
      </c>
      <c r="L9" s="84">
        <f>'BAR BB| Open rates'!L9*0.85</f>
        <v>7225</v>
      </c>
      <c r="M9" s="84">
        <f>'BAR BB| Open rates'!M9*0.85</f>
        <v>7565</v>
      </c>
      <c r="N9" s="84">
        <f>'BAR BB| Open rates'!N9*0.85</f>
        <v>6460</v>
      </c>
      <c r="O9" s="84">
        <f>'BAR BB| Open rates'!O9*0.85</f>
        <v>6460</v>
      </c>
      <c r="P9" s="84">
        <f>'BAR BB| Open rates'!P9*0.85</f>
        <v>7565</v>
      </c>
      <c r="Q9" s="84">
        <f>'BAR BB| Open rates'!Q9*0.85</f>
        <v>10965</v>
      </c>
      <c r="R9" s="84">
        <f>'BAR BB| Open rates'!R9*0.85</f>
        <v>15215</v>
      </c>
      <c r="S9" s="84">
        <f>'BAR BB| Open rates'!S9*0.85</f>
        <v>24565</v>
      </c>
      <c r="T9" s="84">
        <f>'BAR BB| Open rates'!T9*0.85</f>
        <v>27115</v>
      </c>
      <c r="U9" s="84">
        <f>'BAR BB| Open rates'!U9*0.85</f>
        <v>32215</v>
      </c>
      <c r="V9" s="84">
        <f>'BAR BB| Open rates'!V9*0.85</f>
        <v>32215</v>
      </c>
      <c r="W9" s="84">
        <f>'BAR BB| Open rates'!W9*0.85</f>
        <v>32215</v>
      </c>
      <c r="X9" s="84">
        <f>'BAR BB| Open rates'!X9*0.85</f>
        <v>24565</v>
      </c>
      <c r="Y9" s="84">
        <f>'BAR BB| Open rates'!Y9*0.85</f>
        <v>15215</v>
      </c>
      <c r="Z9" s="84">
        <f>'BAR BB| Open rates'!Z9*0.85</f>
        <v>15215</v>
      </c>
      <c r="AA9" s="84">
        <f>'BAR BB| Open rates'!AA9*0.85</f>
        <v>15215</v>
      </c>
      <c r="AB9" s="84">
        <f>'BAR BB| Open rates'!AB9*0.85</f>
        <v>15215</v>
      </c>
      <c r="AC9" s="84">
        <f>'BAR BB| Open rates'!AC9*0.85</f>
        <v>16915</v>
      </c>
      <c r="AD9" s="84">
        <f>'BAR BB| Open rates'!AD9*0.85</f>
        <v>19465</v>
      </c>
      <c r="AE9" s="84">
        <f>'BAR BB| Open rates'!AE9*0.85</f>
        <v>16915</v>
      </c>
      <c r="AF9" s="84">
        <f>'BAR BB| Open rates'!AF9*0.85</f>
        <v>19465</v>
      </c>
      <c r="AG9" s="84">
        <f>'BAR BB| Open rates'!AG9*0.85</f>
        <v>19465</v>
      </c>
      <c r="AH9" s="84">
        <f>'BAR BB| Open rates'!AH9*0.85</f>
        <v>16915</v>
      </c>
      <c r="AI9" s="84">
        <f>'BAR BB| Open rates'!AI9*0.85</f>
        <v>16915</v>
      </c>
      <c r="AJ9" s="84">
        <f>'BAR BB| Open rates'!AJ9*0.85</f>
        <v>16915</v>
      </c>
      <c r="AK9" s="84">
        <f>'BAR BB| Open rates'!AK9*0.85</f>
        <v>19465</v>
      </c>
      <c r="AL9" s="84">
        <f>'BAR BB| Open rates'!AL9*0.85</f>
        <v>16915</v>
      </c>
      <c r="AM9" s="84">
        <f>'BAR BB| Open rates'!AM9*0.85</f>
        <v>27115</v>
      </c>
      <c r="AN9" s="84">
        <f>'BAR BB| Open rates'!AN9*0.85</f>
        <v>28475</v>
      </c>
      <c r="AO9" s="84">
        <f>'BAR BB| Open rates'!AO9*0.85</f>
        <v>28475</v>
      </c>
      <c r="AP9" s="84">
        <f>'BAR BB| Open rates'!AP9*0.85</f>
        <v>28475</v>
      </c>
      <c r="AQ9" s="84">
        <f>'BAR BB| Open rates'!AQ9*0.85</f>
        <v>16915</v>
      </c>
      <c r="AR9" s="84">
        <f>'BAR BB| Open rates'!AR9*0.85</f>
        <v>16915</v>
      </c>
      <c r="AS9" s="84">
        <f>'BAR BB| Open rates'!AS9*0.85</f>
        <v>15215</v>
      </c>
      <c r="AT9" s="84">
        <f>'BAR BB| Open rates'!AT9*0.85</f>
        <v>16915</v>
      </c>
      <c r="AU9" s="84">
        <f>'BAR BB| Open rates'!AU9*0.85</f>
        <v>15215</v>
      </c>
      <c r="AV9" s="84">
        <f>'BAR BB| Open rates'!AV9*0.85</f>
        <v>15215</v>
      </c>
      <c r="AW9" s="84">
        <f>'BAR BB| Open rates'!AW9*0.85</f>
        <v>15215</v>
      </c>
      <c r="AX9" s="84">
        <f>'BAR BB| Open rates'!AX9*0.85</f>
        <v>10115</v>
      </c>
      <c r="AY9" s="84">
        <f>'BAR BB| Open rates'!AY9*0.85</f>
        <v>8415</v>
      </c>
    </row>
    <row r="10" spans="1:51" s="14" customFormat="1" ht="12" customHeight="1" x14ac:dyDescent="0.2">
      <c r="A10" s="33">
        <v>2</v>
      </c>
      <c r="B10" s="84">
        <f>'BAR BB| Open rates'!B10*0.85</f>
        <v>12070</v>
      </c>
      <c r="C10" s="84">
        <f>'BAR BB| Open rates'!C10*0.85</f>
        <v>12070</v>
      </c>
      <c r="D10" s="84">
        <f>'BAR BB| Open rates'!D10*0.85</f>
        <v>8670</v>
      </c>
      <c r="E10" s="84">
        <f>'BAR BB| Open rates'!E10*0.85</f>
        <v>8330</v>
      </c>
      <c r="F10" s="84">
        <f>'BAR BB| Open rates'!F10*0.85</f>
        <v>8330</v>
      </c>
      <c r="G10" s="84">
        <f>'BAR BB| Open rates'!G10*0.85</f>
        <v>8670</v>
      </c>
      <c r="H10" s="84">
        <f>'BAR BB| Open rates'!H10*0.85</f>
        <v>8330</v>
      </c>
      <c r="I10" s="84">
        <f>'BAR BB| Open rates'!I10*0.85</f>
        <v>8670</v>
      </c>
      <c r="J10" s="84">
        <f>'BAR BB| Open rates'!J10*0.85</f>
        <v>8330</v>
      </c>
      <c r="K10" s="84">
        <f>'BAR BB| Open rates'!K10*0.85</f>
        <v>8670</v>
      </c>
      <c r="L10" s="84">
        <f>'BAR BB| Open rates'!L10*0.85</f>
        <v>8330</v>
      </c>
      <c r="M10" s="84">
        <f>'BAR BB| Open rates'!M10*0.85</f>
        <v>8670</v>
      </c>
      <c r="N10" s="84">
        <f>'BAR BB| Open rates'!N10*0.85</f>
        <v>7565</v>
      </c>
      <c r="O10" s="84">
        <f>'BAR BB| Open rates'!O10*0.85</f>
        <v>7565</v>
      </c>
      <c r="P10" s="84">
        <f>'BAR BB| Open rates'!P10*0.85</f>
        <v>8670</v>
      </c>
      <c r="Q10" s="84">
        <f>'BAR BB| Open rates'!Q10*0.85</f>
        <v>12070</v>
      </c>
      <c r="R10" s="84">
        <f>'BAR BB| Open rates'!R10*0.85</f>
        <v>16320</v>
      </c>
      <c r="S10" s="84">
        <f>'BAR BB| Open rates'!S10*0.85</f>
        <v>25840</v>
      </c>
      <c r="T10" s="84">
        <f>'BAR BB| Open rates'!T10*0.85</f>
        <v>28390</v>
      </c>
      <c r="U10" s="84">
        <f>'BAR BB| Open rates'!U10*0.85</f>
        <v>33490</v>
      </c>
      <c r="V10" s="84">
        <f>'BAR BB| Open rates'!V10*0.85</f>
        <v>33490</v>
      </c>
      <c r="W10" s="84">
        <f>'BAR BB| Open rates'!W10*0.85</f>
        <v>33490</v>
      </c>
      <c r="X10" s="84">
        <f>'BAR BB| Open rates'!X10*0.85</f>
        <v>25840</v>
      </c>
      <c r="Y10" s="84">
        <f>'BAR BB| Open rates'!Y10*0.85</f>
        <v>16490</v>
      </c>
      <c r="Z10" s="84">
        <f>'BAR BB| Open rates'!Z10*0.85</f>
        <v>16490</v>
      </c>
      <c r="AA10" s="84">
        <f>'BAR BB| Open rates'!AA10*0.85</f>
        <v>16490</v>
      </c>
      <c r="AB10" s="84">
        <f>'BAR BB| Open rates'!AB10*0.85</f>
        <v>16490</v>
      </c>
      <c r="AC10" s="84">
        <f>'BAR BB| Open rates'!AC10*0.85</f>
        <v>18190</v>
      </c>
      <c r="AD10" s="84">
        <f>'BAR BB| Open rates'!AD10*0.85</f>
        <v>20740</v>
      </c>
      <c r="AE10" s="84">
        <f>'BAR BB| Open rates'!AE10*0.85</f>
        <v>18190</v>
      </c>
      <c r="AF10" s="84">
        <f>'BAR BB| Open rates'!AF10*0.85</f>
        <v>20740</v>
      </c>
      <c r="AG10" s="84">
        <f>'BAR BB| Open rates'!AG10*0.85</f>
        <v>20740</v>
      </c>
      <c r="AH10" s="84">
        <f>'BAR BB| Open rates'!AH10*0.85</f>
        <v>18190</v>
      </c>
      <c r="AI10" s="84">
        <f>'BAR BB| Open rates'!AI10*0.85</f>
        <v>18190</v>
      </c>
      <c r="AJ10" s="84">
        <f>'BAR BB| Open rates'!AJ10*0.85</f>
        <v>18190</v>
      </c>
      <c r="AK10" s="84">
        <f>'BAR BB| Open rates'!AK10*0.85</f>
        <v>20740</v>
      </c>
      <c r="AL10" s="84">
        <f>'BAR BB| Open rates'!AL10*0.85</f>
        <v>18190</v>
      </c>
      <c r="AM10" s="84">
        <f>'BAR BB| Open rates'!AM10*0.85</f>
        <v>28390</v>
      </c>
      <c r="AN10" s="84">
        <f>'BAR BB| Open rates'!AN10*0.85</f>
        <v>29750</v>
      </c>
      <c r="AO10" s="84">
        <f>'BAR BB| Open rates'!AO10*0.85</f>
        <v>29750</v>
      </c>
      <c r="AP10" s="84">
        <f>'BAR BB| Open rates'!AP10*0.85</f>
        <v>29750</v>
      </c>
      <c r="AQ10" s="84">
        <f>'BAR BB| Open rates'!AQ10*0.85</f>
        <v>18190</v>
      </c>
      <c r="AR10" s="84">
        <f>'BAR BB| Open rates'!AR10*0.85</f>
        <v>18190</v>
      </c>
      <c r="AS10" s="84">
        <f>'BAR BB| Open rates'!AS10*0.85</f>
        <v>16490</v>
      </c>
      <c r="AT10" s="84">
        <f>'BAR BB| Open rates'!AT10*0.85</f>
        <v>18190</v>
      </c>
      <c r="AU10" s="84">
        <f>'BAR BB| Open rates'!AU10*0.85</f>
        <v>16490</v>
      </c>
      <c r="AV10" s="84">
        <f>'BAR BB| Open rates'!AV10*0.85</f>
        <v>16490</v>
      </c>
      <c r="AW10" s="84">
        <f>'BAR BB| Open rates'!AW10*0.85</f>
        <v>16490</v>
      </c>
      <c r="AX10" s="84">
        <f>'BAR BB| Open rates'!AX10*0.85</f>
        <v>11390</v>
      </c>
      <c r="AY10" s="84">
        <f>'BAR BB| Open rates'!AY10*0.85</f>
        <v>9690</v>
      </c>
    </row>
    <row r="11" spans="1:51"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row>
    <row r="12" spans="1:51" s="14" customFormat="1" ht="12" customHeight="1" x14ac:dyDescent="0.2">
      <c r="A12" s="33">
        <v>1</v>
      </c>
      <c r="B12" s="84">
        <f>'BAR BB| Open rates'!B12*0.85</f>
        <v>11815</v>
      </c>
      <c r="C12" s="84">
        <f>'BAR BB| Open rates'!C12*0.85</f>
        <v>11815</v>
      </c>
      <c r="D12" s="84">
        <f>'BAR BB| Open rates'!D12*0.85</f>
        <v>8415</v>
      </c>
      <c r="E12" s="84">
        <f>'BAR BB| Open rates'!E12*0.85</f>
        <v>8075</v>
      </c>
      <c r="F12" s="84">
        <f>'BAR BB| Open rates'!F12*0.85</f>
        <v>8075</v>
      </c>
      <c r="G12" s="84">
        <f>'BAR BB| Open rates'!G12*0.85</f>
        <v>8415</v>
      </c>
      <c r="H12" s="84">
        <f>'BAR BB| Open rates'!H12*0.85</f>
        <v>8075</v>
      </c>
      <c r="I12" s="84">
        <f>'BAR BB| Open rates'!I12*0.85</f>
        <v>8415</v>
      </c>
      <c r="J12" s="84">
        <f>'BAR BB| Open rates'!J12*0.85</f>
        <v>8075</v>
      </c>
      <c r="K12" s="84">
        <f>'BAR BB| Open rates'!K12*0.85</f>
        <v>8415</v>
      </c>
      <c r="L12" s="84">
        <f>'BAR BB| Open rates'!L12*0.85</f>
        <v>8075</v>
      </c>
      <c r="M12" s="84">
        <f>'BAR BB| Open rates'!M12*0.85</f>
        <v>8415</v>
      </c>
      <c r="N12" s="84">
        <f>'BAR BB| Open rates'!N12*0.85</f>
        <v>7310</v>
      </c>
      <c r="O12" s="84">
        <f>'BAR BB| Open rates'!O12*0.85</f>
        <v>7310</v>
      </c>
      <c r="P12" s="84">
        <f>'BAR BB| Open rates'!P12*0.85</f>
        <v>8415</v>
      </c>
      <c r="Q12" s="84">
        <f>'BAR BB| Open rates'!Q12*0.85</f>
        <v>11815</v>
      </c>
      <c r="R12" s="84">
        <f>'BAR BB| Open rates'!R12*0.85</f>
        <v>16065</v>
      </c>
      <c r="S12" s="84">
        <f>'BAR BB| Open rates'!S12*0.85</f>
        <v>26265</v>
      </c>
      <c r="T12" s="84">
        <f>'BAR BB| Open rates'!T12*0.85</f>
        <v>28815</v>
      </c>
      <c r="U12" s="84">
        <f>'BAR BB| Open rates'!U12*0.85</f>
        <v>33915</v>
      </c>
      <c r="V12" s="84">
        <f>'BAR BB| Open rates'!V12*0.85</f>
        <v>33915</v>
      </c>
      <c r="W12" s="84">
        <f>'BAR BB| Open rates'!W12*0.85</f>
        <v>33915</v>
      </c>
      <c r="X12" s="84">
        <f>'BAR BB| Open rates'!X12*0.85</f>
        <v>26265</v>
      </c>
      <c r="Y12" s="84">
        <f>'BAR BB| Open rates'!Y12*0.85</f>
        <v>16915</v>
      </c>
      <c r="Z12" s="84">
        <f>'BAR BB| Open rates'!Z12*0.85</f>
        <v>16065</v>
      </c>
      <c r="AA12" s="84">
        <f>'BAR BB| Open rates'!AA12*0.85</f>
        <v>16065</v>
      </c>
      <c r="AB12" s="84">
        <f>'BAR BB| Open rates'!AB12*0.85</f>
        <v>16065</v>
      </c>
      <c r="AC12" s="84">
        <f>'BAR BB| Open rates'!AC12*0.85</f>
        <v>17765</v>
      </c>
      <c r="AD12" s="84">
        <f>'BAR BB| Open rates'!AD12*0.85</f>
        <v>20315</v>
      </c>
      <c r="AE12" s="84">
        <f>'BAR BB| Open rates'!AE12*0.85</f>
        <v>17765</v>
      </c>
      <c r="AF12" s="84">
        <f>'BAR BB| Open rates'!AF12*0.85</f>
        <v>20315</v>
      </c>
      <c r="AG12" s="84">
        <f>'BAR BB| Open rates'!AG12*0.85</f>
        <v>20315</v>
      </c>
      <c r="AH12" s="84">
        <f>'BAR BB| Open rates'!AH12*0.85</f>
        <v>17765</v>
      </c>
      <c r="AI12" s="84">
        <f>'BAR BB| Open rates'!AI12*0.85</f>
        <v>17765</v>
      </c>
      <c r="AJ12" s="84">
        <f>'BAR BB| Open rates'!AJ12*0.85</f>
        <v>17765</v>
      </c>
      <c r="AK12" s="84">
        <f>'BAR BB| Open rates'!AK12*0.85</f>
        <v>20315</v>
      </c>
      <c r="AL12" s="84">
        <f>'BAR BB| Open rates'!AL12*0.85</f>
        <v>17765</v>
      </c>
      <c r="AM12" s="84">
        <f>'BAR BB| Open rates'!AM12*0.85</f>
        <v>27965</v>
      </c>
      <c r="AN12" s="84">
        <f>'BAR BB| Open rates'!AN12*0.85</f>
        <v>29325</v>
      </c>
      <c r="AO12" s="84">
        <f>'BAR BB| Open rates'!AO12*0.85</f>
        <v>29325</v>
      </c>
      <c r="AP12" s="84">
        <f>'BAR BB| Open rates'!AP12*0.85</f>
        <v>29325</v>
      </c>
      <c r="AQ12" s="84">
        <f>'BAR BB| Open rates'!AQ12*0.85</f>
        <v>17765</v>
      </c>
      <c r="AR12" s="84">
        <f>'BAR BB| Open rates'!AR12*0.85</f>
        <v>17765</v>
      </c>
      <c r="AS12" s="84">
        <f>'BAR BB| Open rates'!AS12*0.85</f>
        <v>16065</v>
      </c>
      <c r="AT12" s="84">
        <f>'BAR BB| Open rates'!AT12*0.85</f>
        <v>17765</v>
      </c>
      <c r="AU12" s="84">
        <f>'BAR BB| Open rates'!AU12*0.85</f>
        <v>16065</v>
      </c>
      <c r="AV12" s="84">
        <f>'BAR BB| Open rates'!AV12*0.85</f>
        <v>16065</v>
      </c>
      <c r="AW12" s="84">
        <f>'BAR BB| Open rates'!AW12*0.85</f>
        <v>16065</v>
      </c>
      <c r="AX12" s="84">
        <f>'BAR BB| Open rates'!AX12*0.85</f>
        <v>10965</v>
      </c>
      <c r="AY12" s="84">
        <f>'BAR BB| Open rates'!AY12*0.85</f>
        <v>9265</v>
      </c>
    </row>
    <row r="13" spans="1:51" s="14" customFormat="1" ht="12" customHeight="1" x14ac:dyDescent="0.2">
      <c r="A13" s="33">
        <v>2</v>
      </c>
      <c r="B13" s="84">
        <f>'BAR BB| Open rates'!B13*0.85</f>
        <v>12920</v>
      </c>
      <c r="C13" s="84">
        <f>'BAR BB| Open rates'!C13*0.85</f>
        <v>12920</v>
      </c>
      <c r="D13" s="84">
        <f>'BAR BB| Open rates'!D13*0.85</f>
        <v>9520</v>
      </c>
      <c r="E13" s="84">
        <f>'BAR BB| Open rates'!E13*0.85</f>
        <v>9180</v>
      </c>
      <c r="F13" s="84">
        <f>'BAR BB| Open rates'!F13*0.85</f>
        <v>9180</v>
      </c>
      <c r="G13" s="84">
        <f>'BAR BB| Open rates'!G13*0.85</f>
        <v>9520</v>
      </c>
      <c r="H13" s="84">
        <f>'BAR BB| Open rates'!H13*0.85</f>
        <v>9180</v>
      </c>
      <c r="I13" s="84">
        <f>'BAR BB| Open rates'!I13*0.85</f>
        <v>9520</v>
      </c>
      <c r="J13" s="84">
        <f>'BAR BB| Open rates'!J13*0.85</f>
        <v>9180</v>
      </c>
      <c r="K13" s="84">
        <f>'BAR BB| Open rates'!K13*0.85</f>
        <v>9520</v>
      </c>
      <c r="L13" s="84">
        <f>'BAR BB| Open rates'!L13*0.85</f>
        <v>9180</v>
      </c>
      <c r="M13" s="84">
        <f>'BAR BB| Open rates'!M13*0.85</f>
        <v>9520</v>
      </c>
      <c r="N13" s="84">
        <f>'BAR BB| Open rates'!N13*0.85</f>
        <v>8415</v>
      </c>
      <c r="O13" s="84">
        <f>'BAR BB| Open rates'!O13*0.85</f>
        <v>8415</v>
      </c>
      <c r="P13" s="84">
        <f>'BAR BB| Open rates'!P13*0.85</f>
        <v>9520</v>
      </c>
      <c r="Q13" s="84">
        <f>'BAR BB| Open rates'!Q13*0.85</f>
        <v>12920</v>
      </c>
      <c r="R13" s="84">
        <f>'BAR BB| Open rates'!R13*0.85</f>
        <v>17170</v>
      </c>
      <c r="S13" s="84">
        <f>'BAR BB| Open rates'!S13*0.85</f>
        <v>27540</v>
      </c>
      <c r="T13" s="84">
        <f>'BAR BB| Open rates'!T13*0.85</f>
        <v>30090</v>
      </c>
      <c r="U13" s="84">
        <f>'BAR BB| Open rates'!U13*0.85</f>
        <v>35190</v>
      </c>
      <c r="V13" s="84">
        <f>'BAR BB| Open rates'!V13*0.85</f>
        <v>35190</v>
      </c>
      <c r="W13" s="84">
        <f>'BAR BB| Open rates'!W13*0.85</f>
        <v>35190</v>
      </c>
      <c r="X13" s="84">
        <f>'BAR BB| Open rates'!X13*0.85</f>
        <v>27540</v>
      </c>
      <c r="Y13" s="84">
        <f>'BAR BB| Open rates'!Y13*0.85</f>
        <v>18190</v>
      </c>
      <c r="Z13" s="84">
        <f>'BAR BB| Open rates'!Z13*0.85</f>
        <v>17340</v>
      </c>
      <c r="AA13" s="84">
        <f>'BAR BB| Open rates'!AA13*0.85</f>
        <v>17340</v>
      </c>
      <c r="AB13" s="84">
        <f>'BAR BB| Open rates'!AB13*0.85</f>
        <v>17340</v>
      </c>
      <c r="AC13" s="84">
        <f>'BAR BB| Open rates'!AC13*0.85</f>
        <v>19040</v>
      </c>
      <c r="AD13" s="84">
        <f>'BAR BB| Open rates'!AD13*0.85</f>
        <v>21590</v>
      </c>
      <c r="AE13" s="84">
        <f>'BAR BB| Open rates'!AE13*0.85</f>
        <v>19040</v>
      </c>
      <c r="AF13" s="84">
        <f>'BAR BB| Open rates'!AF13*0.85</f>
        <v>21590</v>
      </c>
      <c r="AG13" s="84">
        <f>'BAR BB| Open rates'!AG13*0.85</f>
        <v>21590</v>
      </c>
      <c r="AH13" s="84">
        <f>'BAR BB| Open rates'!AH13*0.85</f>
        <v>19040</v>
      </c>
      <c r="AI13" s="84">
        <f>'BAR BB| Open rates'!AI13*0.85</f>
        <v>19040</v>
      </c>
      <c r="AJ13" s="84">
        <f>'BAR BB| Open rates'!AJ13*0.85</f>
        <v>19040</v>
      </c>
      <c r="AK13" s="84">
        <f>'BAR BB| Open rates'!AK13*0.85</f>
        <v>21590</v>
      </c>
      <c r="AL13" s="84">
        <f>'BAR BB| Open rates'!AL13*0.85</f>
        <v>19040</v>
      </c>
      <c r="AM13" s="84">
        <f>'BAR BB| Open rates'!AM13*0.85</f>
        <v>29240</v>
      </c>
      <c r="AN13" s="84">
        <f>'BAR BB| Open rates'!AN13*0.85</f>
        <v>30600</v>
      </c>
      <c r="AO13" s="84">
        <f>'BAR BB| Open rates'!AO13*0.85</f>
        <v>30600</v>
      </c>
      <c r="AP13" s="84">
        <f>'BAR BB| Open rates'!AP13*0.85</f>
        <v>30600</v>
      </c>
      <c r="AQ13" s="84">
        <f>'BAR BB| Open rates'!AQ13*0.85</f>
        <v>19040</v>
      </c>
      <c r="AR13" s="84">
        <f>'BAR BB| Open rates'!AR13*0.85</f>
        <v>19040</v>
      </c>
      <c r="AS13" s="84">
        <f>'BAR BB| Open rates'!AS13*0.85</f>
        <v>17340</v>
      </c>
      <c r="AT13" s="84">
        <f>'BAR BB| Open rates'!AT13*0.85</f>
        <v>19040</v>
      </c>
      <c r="AU13" s="84">
        <f>'BAR BB| Open rates'!AU13*0.85</f>
        <v>17340</v>
      </c>
      <c r="AV13" s="84">
        <f>'BAR BB| Open rates'!AV13*0.85</f>
        <v>17340</v>
      </c>
      <c r="AW13" s="84">
        <f>'BAR BB| Open rates'!AW13*0.85</f>
        <v>17340</v>
      </c>
      <c r="AX13" s="84">
        <f>'BAR BB| Open rates'!AX13*0.85</f>
        <v>12240</v>
      </c>
      <c r="AY13" s="84">
        <f>'BAR BB| Open rates'!AY13*0.85</f>
        <v>10540</v>
      </c>
    </row>
    <row r="14" spans="1:51"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row>
    <row r="15" spans="1:51" s="14" customFormat="1" ht="12" customHeight="1" x14ac:dyDescent="0.2">
      <c r="A15" s="42" t="s">
        <v>159</v>
      </c>
      <c r="B15" s="84">
        <f>'BAR BB| Open rates'!B15*0.85</f>
        <v>14875</v>
      </c>
      <c r="C15" s="84">
        <f>'BAR BB| Open rates'!C15*0.85</f>
        <v>14875</v>
      </c>
      <c r="D15" s="84">
        <f>'BAR BB| Open rates'!D15*0.85</f>
        <v>11475</v>
      </c>
      <c r="E15" s="84">
        <f>'BAR BB| Open rates'!E15*0.85</f>
        <v>11135</v>
      </c>
      <c r="F15" s="84">
        <f>'BAR BB| Open rates'!F15*0.85</f>
        <v>11135</v>
      </c>
      <c r="G15" s="84">
        <f>'BAR BB| Open rates'!G15*0.85</f>
        <v>11475</v>
      </c>
      <c r="H15" s="84">
        <f>'BAR BB| Open rates'!H15*0.85</f>
        <v>11135</v>
      </c>
      <c r="I15" s="84">
        <f>'BAR BB| Open rates'!I15*0.85</f>
        <v>11475</v>
      </c>
      <c r="J15" s="84">
        <f>'BAR BB| Open rates'!J15*0.85</f>
        <v>11135</v>
      </c>
      <c r="K15" s="84">
        <f>'BAR BB| Open rates'!K15*0.85</f>
        <v>11475</v>
      </c>
      <c r="L15" s="84">
        <f>'BAR BB| Open rates'!L15*0.85</f>
        <v>11135</v>
      </c>
      <c r="M15" s="84">
        <f>'BAR BB| Open rates'!M15*0.85</f>
        <v>11475</v>
      </c>
      <c r="N15" s="84">
        <f>'BAR BB| Open rates'!N15*0.85</f>
        <v>10370</v>
      </c>
      <c r="O15" s="84">
        <f>'BAR BB| Open rates'!O15*0.85</f>
        <v>10370</v>
      </c>
      <c r="P15" s="84">
        <f>'BAR BB| Open rates'!P15*0.85</f>
        <v>11475</v>
      </c>
      <c r="Q15" s="84">
        <f>'BAR BB| Open rates'!Q15*0.85</f>
        <v>14875</v>
      </c>
      <c r="R15" s="84">
        <f>'BAR BB| Open rates'!R15*0.85</f>
        <v>19125</v>
      </c>
      <c r="S15" s="84">
        <f>'BAR BB| Open rates'!S15*0.85</f>
        <v>33065</v>
      </c>
      <c r="T15" s="84">
        <f>'BAR BB| Open rates'!T15*0.85</f>
        <v>35615</v>
      </c>
      <c r="U15" s="84">
        <f>'BAR BB| Open rates'!U15*0.85</f>
        <v>40715</v>
      </c>
      <c r="V15" s="84">
        <f>'BAR BB| Open rates'!V15*0.85</f>
        <v>40715</v>
      </c>
      <c r="W15" s="84">
        <f>'BAR BB| Open rates'!W15*0.85</f>
        <v>40715</v>
      </c>
      <c r="X15" s="84">
        <f>'BAR BB| Open rates'!X15*0.85</f>
        <v>33065</v>
      </c>
      <c r="Y15" s="84">
        <f>'BAR BB| Open rates'!Y15*0.85</f>
        <v>23715</v>
      </c>
      <c r="Z15" s="84">
        <f>'BAR BB| Open rates'!Z15*0.85</f>
        <v>17425</v>
      </c>
      <c r="AA15" s="84">
        <f>'BAR BB| Open rates'!AA15*0.85</f>
        <v>17425</v>
      </c>
      <c r="AB15" s="84">
        <f>'BAR BB| Open rates'!AB15*0.85</f>
        <v>17425</v>
      </c>
      <c r="AC15" s="84">
        <f>'BAR BB| Open rates'!AC15*0.85</f>
        <v>19125</v>
      </c>
      <c r="AD15" s="84">
        <f>'BAR BB| Open rates'!AD15*0.85</f>
        <v>21675</v>
      </c>
      <c r="AE15" s="84">
        <f>'BAR BB| Open rates'!AE15*0.85</f>
        <v>19125</v>
      </c>
      <c r="AF15" s="84">
        <f>'BAR BB| Open rates'!AF15*0.85</f>
        <v>21675</v>
      </c>
      <c r="AG15" s="84">
        <f>'BAR BB| Open rates'!AG15*0.85</f>
        <v>21675</v>
      </c>
      <c r="AH15" s="84">
        <f>'BAR BB| Open rates'!AH15*0.85</f>
        <v>19125</v>
      </c>
      <c r="AI15" s="84">
        <f>'BAR BB| Open rates'!AI15*0.85</f>
        <v>25075</v>
      </c>
      <c r="AJ15" s="84">
        <f>'BAR BB| Open rates'!AJ15*0.85</f>
        <v>25075</v>
      </c>
      <c r="AK15" s="84">
        <f>'BAR BB| Open rates'!AK15*0.85</f>
        <v>27625</v>
      </c>
      <c r="AL15" s="84">
        <f>'BAR BB| Open rates'!AL15*0.85</f>
        <v>25075</v>
      </c>
      <c r="AM15" s="84">
        <f>'BAR BB| Open rates'!AM15*0.85</f>
        <v>35275</v>
      </c>
      <c r="AN15" s="84">
        <f>'BAR BB| Open rates'!AN15*0.85</f>
        <v>36635</v>
      </c>
      <c r="AO15" s="84">
        <f>'BAR BB| Open rates'!AO15*0.85</f>
        <v>36635</v>
      </c>
      <c r="AP15" s="84">
        <f>'BAR BB| Open rates'!AP15*0.85</f>
        <v>36635</v>
      </c>
      <c r="AQ15" s="84">
        <f>'BAR BB| Open rates'!AQ15*0.85</f>
        <v>19125</v>
      </c>
      <c r="AR15" s="84">
        <f>'BAR BB| Open rates'!AR15*0.85</f>
        <v>19125</v>
      </c>
      <c r="AS15" s="84">
        <f>'BAR BB| Open rates'!AS15*0.85</f>
        <v>17425</v>
      </c>
      <c r="AT15" s="84">
        <f>'BAR BB| Open rates'!AT15*0.85</f>
        <v>19125</v>
      </c>
      <c r="AU15" s="84">
        <f>'BAR BB| Open rates'!AU15*0.85</f>
        <v>17425</v>
      </c>
      <c r="AV15" s="84">
        <f>'BAR BB| Open rates'!AV15*0.85</f>
        <v>17425</v>
      </c>
      <c r="AW15" s="84">
        <f>'BAR BB| Open rates'!AW15*0.85</f>
        <v>17425</v>
      </c>
      <c r="AX15" s="84">
        <f>'BAR BB| Open rates'!AX15*0.85</f>
        <v>12325</v>
      </c>
      <c r="AY15" s="84">
        <f>'BAR BB| Open rates'!AY15*0.85</f>
        <v>10625</v>
      </c>
    </row>
    <row r="16" spans="1:51" s="14" customFormat="1" ht="12" customHeight="1" x14ac:dyDescent="0.2">
      <c r="A16" s="33" t="s">
        <v>160</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row>
    <row r="17" spans="1:51" s="14" customFormat="1" ht="12" customHeight="1" x14ac:dyDescent="0.2">
      <c r="A17" s="42" t="s">
        <v>159</v>
      </c>
      <c r="B17" s="84">
        <f>'BAR BB| Open rates'!B17*0.85</f>
        <v>15300</v>
      </c>
      <c r="C17" s="84">
        <f>'BAR BB| Open rates'!C17*0.85</f>
        <v>15300</v>
      </c>
      <c r="D17" s="84">
        <f>'BAR BB| Open rates'!D17*0.85</f>
        <v>11900</v>
      </c>
      <c r="E17" s="84">
        <f>'BAR BB| Open rates'!E17*0.85</f>
        <v>11560</v>
      </c>
      <c r="F17" s="84">
        <f>'BAR BB| Open rates'!F17*0.85</f>
        <v>11560</v>
      </c>
      <c r="G17" s="84">
        <f>'BAR BB| Open rates'!G17*0.85</f>
        <v>11900</v>
      </c>
      <c r="H17" s="84">
        <f>'BAR BB| Open rates'!H17*0.85</f>
        <v>11560</v>
      </c>
      <c r="I17" s="84">
        <f>'BAR BB| Open rates'!I17*0.85</f>
        <v>11900</v>
      </c>
      <c r="J17" s="84">
        <f>'BAR BB| Open rates'!J17*0.85</f>
        <v>11560</v>
      </c>
      <c r="K17" s="84">
        <f>'BAR BB| Open rates'!K17*0.85</f>
        <v>11900</v>
      </c>
      <c r="L17" s="84">
        <f>'BAR BB| Open rates'!L17*0.85</f>
        <v>11560</v>
      </c>
      <c r="M17" s="84">
        <f>'BAR BB| Open rates'!M17*0.85</f>
        <v>11900</v>
      </c>
      <c r="N17" s="84">
        <f>'BAR BB| Open rates'!N17*0.85</f>
        <v>10795</v>
      </c>
      <c r="O17" s="84">
        <f>'BAR BB| Open rates'!O17*0.85</f>
        <v>10795</v>
      </c>
      <c r="P17" s="84">
        <f>'BAR BB| Open rates'!P17*0.85</f>
        <v>11900</v>
      </c>
      <c r="Q17" s="84">
        <f>'BAR BB| Open rates'!Q17*0.85</f>
        <v>15300</v>
      </c>
      <c r="R17" s="84">
        <f>'BAR BB| Open rates'!R17*0.85</f>
        <v>19550</v>
      </c>
      <c r="S17" s="84">
        <f>'BAR BB| Open rates'!S17*0.85</f>
        <v>34765</v>
      </c>
      <c r="T17" s="84">
        <f>'BAR BB| Open rates'!T17*0.85</f>
        <v>37315</v>
      </c>
      <c r="U17" s="84">
        <f>'BAR BB| Open rates'!U17*0.85</f>
        <v>42415</v>
      </c>
      <c r="V17" s="84">
        <f>'BAR BB| Open rates'!V17*0.85</f>
        <v>42415</v>
      </c>
      <c r="W17" s="84">
        <f>'BAR BB| Open rates'!W17*0.85</f>
        <v>42415</v>
      </c>
      <c r="X17" s="84">
        <f>'BAR BB| Open rates'!X17*0.85</f>
        <v>34765</v>
      </c>
      <c r="Y17" s="84">
        <f>'BAR BB| Open rates'!Y17*0.85</f>
        <v>25415</v>
      </c>
      <c r="Z17" s="84">
        <f>'BAR BB| Open rates'!Z17*0.85</f>
        <v>19125</v>
      </c>
      <c r="AA17" s="84">
        <f>'BAR BB| Open rates'!AA17*0.85</f>
        <v>19125</v>
      </c>
      <c r="AB17" s="84">
        <f>'BAR BB| Open rates'!AB17*0.85</f>
        <v>19125</v>
      </c>
      <c r="AC17" s="84">
        <f>'BAR BB| Open rates'!AC17*0.85</f>
        <v>20825</v>
      </c>
      <c r="AD17" s="84">
        <f>'BAR BB| Open rates'!AD17*0.85</f>
        <v>23375</v>
      </c>
      <c r="AE17" s="84">
        <f>'BAR BB| Open rates'!AE17*0.85</f>
        <v>20825</v>
      </c>
      <c r="AF17" s="84">
        <f>'BAR BB| Open rates'!AF17*0.85</f>
        <v>23375</v>
      </c>
      <c r="AG17" s="84">
        <f>'BAR BB| Open rates'!AG17*0.85</f>
        <v>23375</v>
      </c>
      <c r="AH17" s="84">
        <f>'BAR BB| Open rates'!AH17*0.85</f>
        <v>20825</v>
      </c>
      <c r="AI17" s="84">
        <f>'BAR BB| Open rates'!AI17*0.85</f>
        <v>26775</v>
      </c>
      <c r="AJ17" s="84">
        <f>'BAR BB| Open rates'!AJ17*0.85</f>
        <v>26775</v>
      </c>
      <c r="AK17" s="84">
        <f>'BAR BB| Open rates'!AK17*0.85</f>
        <v>29325</v>
      </c>
      <c r="AL17" s="84">
        <f>'BAR BB| Open rates'!AL17*0.85</f>
        <v>26775</v>
      </c>
      <c r="AM17" s="84">
        <f>'BAR BB| Open rates'!AM17*0.85</f>
        <v>36975</v>
      </c>
      <c r="AN17" s="84">
        <f>'BAR BB| Open rates'!AN17*0.85</f>
        <v>38335</v>
      </c>
      <c r="AO17" s="84">
        <f>'BAR BB| Open rates'!AO17*0.85</f>
        <v>38335</v>
      </c>
      <c r="AP17" s="84">
        <f>'BAR BB| Open rates'!AP17*0.85</f>
        <v>38335</v>
      </c>
      <c r="AQ17" s="84">
        <f>'BAR BB| Open rates'!AQ17*0.85</f>
        <v>20825</v>
      </c>
      <c r="AR17" s="84">
        <f>'BAR BB| Open rates'!AR17*0.85</f>
        <v>20825</v>
      </c>
      <c r="AS17" s="84">
        <f>'BAR BB| Open rates'!AS17*0.85</f>
        <v>19125</v>
      </c>
      <c r="AT17" s="84">
        <f>'BAR BB| Open rates'!AT17*0.85</f>
        <v>20825</v>
      </c>
      <c r="AU17" s="84">
        <f>'BAR BB| Open rates'!AU17*0.85</f>
        <v>19125</v>
      </c>
      <c r="AV17" s="84">
        <f>'BAR BB| Open rates'!AV17*0.85</f>
        <v>19125</v>
      </c>
      <c r="AW17" s="84">
        <f>'BAR BB| Open rates'!AW17*0.85</f>
        <v>19125</v>
      </c>
      <c r="AX17" s="84">
        <f>'BAR BB| Open rates'!AX17*0.85</f>
        <v>14025</v>
      </c>
      <c r="AY17" s="84">
        <f>'BAR BB| Open rates'!AY17*0.85</f>
        <v>12325</v>
      </c>
    </row>
    <row r="18" spans="1:51" s="14" customFormat="1" ht="12" customHeight="1" x14ac:dyDescent="0.2">
      <c r="A18" s="33" t="s">
        <v>56</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row>
    <row r="19" spans="1:51" s="14" customFormat="1" ht="12" customHeight="1" x14ac:dyDescent="0.2">
      <c r="A19" s="42" t="s">
        <v>8</v>
      </c>
      <c r="B19" s="84">
        <f>'BAR BB| Open rates'!B19*0.85</f>
        <v>16915</v>
      </c>
      <c r="C19" s="84">
        <f>'BAR BB| Open rates'!C19*0.85</f>
        <v>16915</v>
      </c>
      <c r="D19" s="84">
        <f>'BAR BB| Open rates'!D19*0.85</f>
        <v>13515</v>
      </c>
      <c r="E19" s="84">
        <f>'BAR BB| Open rates'!E19*0.85</f>
        <v>13175</v>
      </c>
      <c r="F19" s="84">
        <f>'BAR BB| Open rates'!F19*0.85</f>
        <v>13175</v>
      </c>
      <c r="G19" s="84">
        <f>'BAR BB| Open rates'!G19*0.85</f>
        <v>13515</v>
      </c>
      <c r="H19" s="84">
        <f>'BAR BB| Open rates'!H19*0.85</f>
        <v>13175</v>
      </c>
      <c r="I19" s="84">
        <f>'BAR BB| Open rates'!I19*0.85</f>
        <v>13515</v>
      </c>
      <c r="J19" s="84">
        <f>'BAR BB| Open rates'!J19*0.85</f>
        <v>13175</v>
      </c>
      <c r="K19" s="84">
        <f>'BAR BB| Open rates'!K19*0.85</f>
        <v>13515</v>
      </c>
      <c r="L19" s="84">
        <f>'BAR BB| Open rates'!L19*0.85</f>
        <v>13175</v>
      </c>
      <c r="M19" s="84">
        <f>'BAR BB| Open rates'!M19*0.85</f>
        <v>13515</v>
      </c>
      <c r="N19" s="84">
        <f>'BAR BB| Open rates'!N19*0.85</f>
        <v>12410</v>
      </c>
      <c r="O19" s="84">
        <f>'BAR BB| Open rates'!O19*0.85</f>
        <v>12410</v>
      </c>
      <c r="P19" s="84">
        <f>'BAR BB| Open rates'!P19*0.85</f>
        <v>13515</v>
      </c>
      <c r="Q19" s="84">
        <f>'BAR BB| Open rates'!Q19*0.85</f>
        <v>16915</v>
      </c>
      <c r="R19" s="84">
        <f>'BAR BB| Open rates'!R19*0.85</f>
        <v>21165</v>
      </c>
      <c r="S19" s="84">
        <f>'BAR BB| Open rates'!S19*0.85</f>
        <v>56865</v>
      </c>
      <c r="T19" s="84">
        <f>'BAR BB| Open rates'!T19*0.85</f>
        <v>59415</v>
      </c>
      <c r="U19" s="84">
        <f>'BAR BB| Open rates'!U19*0.85</f>
        <v>64515</v>
      </c>
      <c r="V19" s="84">
        <f>'BAR BB| Open rates'!V19*0.85</f>
        <v>64515</v>
      </c>
      <c r="W19" s="84">
        <f>'BAR BB| Open rates'!W19*0.85</f>
        <v>64515</v>
      </c>
      <c r="X19" s="84">
        <f>'BAR BB| Open rates'!X19*0.85</f>
        <v>56865</v>
      </c>
      <c r="Y19" s="84">
        <f>'BAR BB| Open rates'!Y19*0.85</f>
        <v>47515</v>
      </c>
      <c r="Z19" s="84">
        <f>'BAR BB| Open rates'!Z19*0.85</f>
        <v>30515</v>
      </c>
      <c r="AA19" s="84">
        <f>'BAR BB| Open rates'!AA19*0.85</f>
        <v>30515</v>
      </c>
      <c r="AB19" s="84">
        <f>'BAR BB| Open rates'!AB19*0.85</f>
        <v>30515</v>
      </c>
      <c r="AC19" s="84">
        <f>'BAR BB| Open rates'!AC19*0.85</f>
        <v>32215</v>
      </c>
      <c r="AD19" s="84">
        <f>'BAR BB| Open rates'!AD19*0.85</f>
        <v>34765</v>
      </c>
      <c r="AE19" s="84">
        <f>'BAR BB| Open rates'!AE19*0.85</f>
        <v>32215</v>
      </c>
      <c r="AF19" s="84">
        <f>'BAR BB| Open rates'!AF19*0.85</f>
        <v>34765</v>
      </c>
      <c r="AG19" s="84">
        <f>'BAR BB| Open rates'!AG19*0.85</f>
        <v>34765</v>
      </c>
      <c r="AH19" s="84">
        <f>'BAR BB| Open rates'!AH19*0.85</f>
        <v>32215</v>
      </c>
      <c r="AI19" s="84">
        <f>'BAR BB| Open rates'!AI19*0.85</f>
        <v>44965</v>
      </c>
      <c r="AJ19" s="84">
        <f>'BAR BB| Open rates'!AJ19*0.85</f>
        <v>44965</v>
      </c>
      <c r="AK19" s="84">
        <f>'BAR BB| Open rates'!AK19*0.85</f>
        <v>47515</v>
      </c>
      <c r="AL19" s="84">
        <f>'BAR BB| Open rates'!AL19*0.85</f>
        <v>44965</v>
      </c>
      <c r="AM19" s="84">
        <f>'BAR BB| Open rates'!AM19*0.85</f>
        <v>55165</v>
      </c>
      <c r="AN19" s="84">
        <f>'BAR BB| Open rates'!AN19*0.85</f>
        <v>56525</v>
      </c>
      <c r="AO19" s="84">
        <f>'BAR BB| Open rates'!AO19*0.85</f>
        <v>56525</v>
      </c>
      <c r="AP19" s="84">
        <f>'BAR BB| Open rates'!AP19*0.85</f>
        <v>56525</v>
      </c>
      <c r="AQ19" s="84">
        <f>'BAR BB| Open rates'!AQ19*0.85</f>
        <v>32215</v>
      </c>
      <c r="AR19" s="84">
        <f>'BAR BB| Open rates'!AR19*0.85</f>
        <v>32215</v>
      </c>
      <c r="AS19" s="84">
        <f>'BAR BB| Open rates'!AS19*0.85</f>
        <v>30515</v>
      </c>
      <c r="AT19" s="84">
        <f>'BAR BB| Open rates'!AT19*0.85</f>
        <v>32215</v>
      </c>
      <c r="AU19" s="84">
        <f>'BAR BB| Open rates'!AU19*0.85</f>
        <v>30515</v>
      </c>
      <c r="AV19" s="84">
        <f>'BAR BB| Open rates'!AV19*0.85</f>
        <v>30515</v>
      </c>
      <c r="AW19" s="84">
        <f>'BAR BB| Open rates'!AW19*0.85</f>
        <v>30515</v>
      </c>
      <c r="AX19" s="84">
        <f>'BAR BB| Open rates'!AX19*0.85</f>
        <v>25415</v>
      </c>
      <c r="AY19" s="84">
        <f>'BAR BB| Open rates'!AY19*0.85</f>
        <v>23715</v>
      </c>
    </row>
    <row r="20" spans="1:51" s="14" customFormat="1" ht="12" customHeight="1" x14ac:dyDescent="0.2">
      <c r="A20" s="33" t="s">
        <v>57</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row>
    <row r="21" spans="1:51" s="14" customFormat="1" ht="12" customHeight="1" x14ac:dyDescent="0.2">
      <c r="A21" s="42" t="s">
        <v>8</v>
      </c>
      <c r="B21" s="84">
        <f>'BAR BB| Open rates'!B21*0.85</f>
        <v>22015</v>
      </c>
      <c r="C21" s="84">
        <f>'BAR BB| Open rates'!C21*0.85</f>
        <v>22015</v>
      </c>
      <c r="D21" s="84">
        <f>'BAR BB| Open rates'!D21*0.85</f>
        <v>18615</v>
      </c>
      <c r="E21" s="84">
        <f>'BAR BB| Open rates'!E21*0.85</f>
        <v>18275</v>
      </c>
      <c r="F21" s="84">
        <f>'BAR BB| Open rates'!F21*0.85</f>
        <v>18275</v>
      </c>
      <c r="G21" s="84">
        <f>'BAR BB| Open rates'!G21*0.85</f>
        <v>18615</v>
      </c>
      <c r="H21" s="84">
        <f>'BAR BB| Open rates'!H21*0.85</f>
        <v>18275</v>
      </c>
      <c r="I21" s="84">
        <f>'BAR BB| Open rates'!I21*0.85</f>
        <v>18615</v>
      </c>
      <c r="J21" s="84">
        <f>'BAR BB| Open rates'!J21*0.85</f>
        <v>18275</v>
      </c>
      <c r="K21" s="84">
        <f>'BAR BB| Open rates'!K21*0.85</f>
        <v>18615</v>
      </c>
      <c r="L21" s="84">
        <f>'BAR BB| Open rates'!L21*0.85</f>
        <v>18275</v>
      </c>
      <c r="M21" s="84">
        <f>'BAR BB| Open rates'!M21*0.85</f>
        <v>18615</v>
      </c>
      <c r="N21" s="84">
        <f>'BAR BB| Open rates'!N21*0.85</f>
        <v>17510</v>
      </c>
      <c r="O21" s="84">
        <f>'BAR BB| Open rates'!O21*0.85</f>
        <v>17510</v>
      </c>
      <c r="P21" s="84">
        <f>'BAR BB| Open rates'!P21*0.85</f>
        <v>18615</v>
      </c>
      <c r="Q21" s="84">
        <f>'BAR BB| Open rates'!Q21*0.85</f>
        <v>22015</v>
      </c>
      <c r="R21" s="84">
        <f>'BAR BB| Open rates'!R21*0.85</f>
        <v>26265</v>
      </c>
      <c r="S21" s="84">
        <f>'BAR BB| Open rates'!S21*0.85</f>
        <v>61965</v>
      </c>
      <c r="T21" s="84">
        <f>'BAR BB| Open rates'!T21*0.85</f>
        <v>64515</v>
      </c>
      <c r="U21" s="84">
        <f>'BAR BB| Open rates'!U21*0.85</f>
        <v>69615</v>
      </c>
      <c r="V21" s="84">
        <f>'BAR BB| Open rates'!V21*0.85</f>
        <v>69615</v>
      </c>
      <c r="W21" s="84">
        <f>'BAR BB| Open rates'!W21*0.85</f>
        <v>69615</v>
      </c>
      <c r="X21" s="84">
        <f>'BAR BB| Open rates'!X21*0.85</f>
        <v>61965</v>
      </c>
      <c r="Y21" s="84">
        <f>'BAR BB| Open rates'!Y21*0.85</f>
        <v>52615</v>
      </c>
      <c r="Z21" s="84">
        <f>'BAR BB| Open rates'!Z21*0.85</f>
        <v>39015</v>
      </c>
      <c r="AA21" s="84">
        <f>'BAR BB| Open rates'!AA21*0.85</f>
        <v>39015</v>
      </c>
      <c r="AB21" s="84">
        <f>'BAR BB| Open rates'!AB21*0.85</f>
        <v>39015</v>
      </c>
      <c r="AC21" s="84">
        <f>'BAR BB| Open rates'!AC21*0.85</f>
        <v>40715</v>
      </c>
      <c r="AD21" s="84">
        <f>'BAR BB| Open rates'!AD21*0.85</f>
        <v>43265</v>
      </c>
      <c r="AE21" s="84">
        <f>'BAR BB| Open rates'!AE21*0.85</f>
        <v>40715</v>
      </c>
      <c r="AF21" s="84">
        <f>'BAR BB| Open rates'!AF21*0.85</f>
        <v>43265</v>
      </c>
      <c r="AG21" s="84">
        <f>'BAR BB| Open rates'!AG21*0.85</f>
        <v>43265</v>
      </c>
      <c r="AH21" s="84">
        <f>'BAR BB| Open rates'!AH21*0.85</f>
        <v>40715</v>
      </c>
      <c r="AI21" s="84">
        <f>'BAR BB| Open rates'!AI21*0.85</f>
        <v>49215</v>
      </c>
      <c r="AJ21" s="84">
        <f>'BAR BB| Open rates'!AJ21*0.85</f>
        <v>49215</v>
      </c>
      <c r="AK21" s="84">
        <f>'BAR BB| Open rates'!AK21*0.85</f>
        <v>51765</v>
      </c>
      <c r="AL21" s="84">
        <f>'BAR BB| Open rates'!AL21*0.85</f>
        <v>49215</v>
      </c>
      <c r="AM21" s="84">
        <f>'BAR BB| Open rates'!AM21*0.85</f>
        <v>59415</v>
      </c>
      <c r="AN21" s="84">
        <f>'BAR BB| Open rates'!AN21*0.85</f>
        <v>60775</v>
      </c>
      <c r="AO21" s="84">
        <f>'BAR BB| Open rates'!AO21*0.85</f>
        <v>60775</v>
      </c>
      <c r="AP21" s="84">
        <f>'BAR BB| Open rates'!AP21*0.85</f>
        <v>60775</v>
      </c>
      <c r="AQ21" s="84">
        <f>'BAR BB| Open rates'!AQ21*0.85</f>
        <v>40715</v>
      </c>
      <c r="AR21" s="84">
        <f>'BAR BB| Open rates'!AR21*0.85</f>
        <v>40715</v>
      </c>
      <c r="AS21" s="84">
        <f>'BAR BB| Open rates'!AS21*0.85</f>
        <v>39015</v>
      </c>
      <c r="AT21" s="84">
        <f>'BAR BB| Open rates'!AT21*0.85</f>
        <v>40715</v>
      </c>
      <c r="AU21" s="84">
        <f>'BAR BB| Open rates'!AU21*0.85</f>
        <v>39015</v>
      </c>
      <c r="AV21" s="84">
        <f>'BAR BB| Open rates'!AV21*0.85</f>
        <v>39015</v>
      </c>
      <c r="AW21" s="84">
        <f>'BAR BB| Open rates'!AW21*0.85</f>
        <v>39015</v>
      </c>
      <c r="AX21" s="84">
        <f>'BAR BB| Open rates'!AX21*0.85</f>
        <v>33915</v>
      </c>
      <c r="AY21" s="84">
        <f>'BAR BB| Open rates'!AY21*0.85</f>
        <v>32215</v>
      </c>
    </row>
    <row r="22" spans="1:51" s="14" customFormat="1" ht="12" hidden="1" customHeight="1" x14ac:dyDescent="0.2">
      <c r="A22" s="134" t="s">
        <v>158</v>
      </c>
    </row>
    <row r="23" spans="1:51" s="14" customFormat="1" ht="12" hidden="1" customHeight="1" x14ac:dyDescent="0.2">
      <c r="A23" s="42" t="s">
        <v>8</v>
      </c>
    </row>
    <row r="24" spans="1:51" s="14" customFormat="1" ht="12" customHeight="1" x14ac:dyDescent="0.2">
      <c r="A24" s="123"/>
    </row>
    <row r="25" spans="1:51" s="14" customFormat="1" ht="12.75" customHeight="1" x14ac:dyDescent="0.2">
      <c r="A25" s="223" t="s">
        <v>157</v>
      </c>
    </row>
    <row r="26" spans="1:51" s="14" customFormat="1" ht="12.75" customHeight="1" x14ac:dyDescent="0.2">
      <c r="A26" s="223"/>
    </row>
    <row r="27" spans="1:51" s="11" customFormat="1" ht="12.75" customHeight="1" x14ac:dyDescent="0.2">
      <c r="A27" s="223"/>
    </row>
    <row r="28" spans="1:51" s="1" customFormat="1" x14ac:dyDescent="0.2"/>
    <row r="29" spans="1:51" s="76" customFormat="1" ht="12.75" customHeight="1" x14ac:dyDescent="0.2">
      <c r="A29" s="137" t="s">
        <v>58</v>
      </c>
    </row>
    <row r="30" spans="1:51" s="108" customFormat="1" ht="35.25" customHeight="1" x14ac:dyDescent="0.2">
      <c r="A30" s="150" t="s">
        <v>163</v>
      </c>
    </row>
    <row r="31" spans="1:51" s="108" customFormat="1" ht="35.25" customHeight="1" x14ac:dyDescent="0.2">
      <c r="A31" s="150" t="s">
        <v>188</v>
      </c>
    </row>
    <row r="32" spans="1:51" s="108" customFormat="1" ht="35.25" customHeight="1" x14ac:dyDescent="0.2">
      <c r="A32" s="150" t="s">
        <v>164</v>
      </c>
    </row>
    <row r="33" spans="1:1" s="108" customFormat="1" ht="13.5" customHeight="1" x14ac:dyDescent="0.2">
      <c r="A33" s="150" t="s">
        <v>165</v>
      </c>
    </row>
    <row r="34" spans="1:1" s="108" customFormat="1" ht="35.25" customHeight="1" x14ac:dyDescent="0.2">
      <c r="A34" s="150" t="s">
        <v>162</v>
      </c>
    </row>
    <row r="35" spans="1:1" s="108" customFormat="1" ht="35.25" customHeight="1" x14ac:dyDescent="0.2">
      <c r="A35" s="145" t="s">
        <v>173</v>
      </c>
    </row>
    <row r="36" spans="1:1" s="13" customFormat="1" ht="18" customHeight="1" thickBot="1" x14ac:dyDescent="0.25"/>
    <row r="37" spans="1:1" s="76" customFormat="1" ht="12.75" thickBot="1" x14ac:dyDescent="0.25">
      <c r="A37" s="85" t="s">
        <v>65</v>
      </c>
    </row>
    <row r="38" spans="1:1" s="13" customFormat="1" ht="108" customHeight="1" x14ac:dyDescent="0.2">
      <c r="A38" s="226" t="s">
        <v>274</v>
      </c>
    </row>
    <row r="39" spans="1:1" x14ac:dyDescent="0.2">
      <c r="A39" s="227"/>
    </row>
    <row r="40" spans="1:1" x14ac:dyDescent="0.2">
      <c r="A40" s="227"/>
    </row>
    <row r="41" spans="1:1" x14ac:dyDescent="0.2">
      <c r="A41" s="227"/>
    </row>
    <row r="42" spans="1:1" x14ac:dyDescent="0.2">
      <c r="A42" s="227"/>
    </row>
    <row r="43" spans="1:1" x14ac:dyDescent="0.2">
      <c r="A43" s="227"/>
    </row>
    <row r="44" spans="1:1" x14ac:dyDescent="0.2">
      <c r="A44" s="227"/>
    </row>
    <row r="45" spans="1:1" x14ac:dyDescent="0.2">
      <c r="A45" s="227"/>
    </row>
    <row r="46" spans="1:1" x14ac:dyDescent="0.2">
      <c r="A46" s="227"/>
    </row>
    <row r="47" spans="1:1" x14ac:dyDescent="0.2">
      <c r="A47" s="227"/>
    </row>
    <row r="48" spans="1:1" x14ac:dyDescent="0.2">
      <c r="A48" s="227"/>
    </row>
    <row r="49" spans="1:1" x14ac:dyDescent="0.2">
      <c r="A49" s="227"/>
    </row>
    <row r="50" spans="1:1" x14ac:dyDescent="0.2">
      <c r="A50" s="227"/>
    </row>
    <row r="51" spans="1:1" x14ac:dyDescent="0.2">
      <c r="A51" s="227"/>
    </row>
    <row r="52" spans="1:1" x14ac:dyDescent="0.2">
      <c r="A52" s="227"/>
    </row>
    <row r="53" spans="1:1" x14ac:dyDescent="0.2">
      <c r="A53" s="227"/>
    </row>
    <row r="54" spans="1:1" x14ac:dyDescent="0.2">
      <c r="A54" s="227"/>
    </row>
    <row r="55" spans="1:1" x14ac:dyDescent="0.2">
      <c r="A55" s="227"/>
    </row>
    <row r="56" spans="1:1" x14ac:dyDescent="0.2">
      <c r="A56" s="227"/>
    </row>
    <row r="57" spans="1:1" x14ac:dyDescent="0.2">
      <c r="A57" s="227"/>
    </row>
    <row r="58" spans="1:1" ht="12.75" thickBot="1" x14ac:dyDescent="0.25">
      <c r="A58" s="228"/>
    </row>
  </sheetData>
  <mergeCells count="2">
    <mergeCell ref="A25:A27"/>
    <mergeCell ref="A38:A58"/>
  </mergeCells>
  <pageMargins left="0.7" right="0.7" top="0.75" bottom="0.75" header="0.3" footer="0.3"/>
  <pageSetup paperSize="9"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AQ36"/>
  <sheetViews>
    <sheetView zoomScale="110" zoomScaleNormal="110" workbookViewId="0">
      <pane xSplit="1" topLeftCell="B1" activePane="topRight" state="frozen"/>
      <selection activeCell="A34" sqref="A34"/>
      <selection pane="topRight" activeCell="C6" sqref="C6"/>
    </sheetView>
  </sheetViews>
  <sheetFormatPr defaultColWidth="8.42578125" defaultRowHeight="12" x14ac:dyDescent="0.2"/>
  <cols>
    <col min="1" max="1" width="44.7109375" style="1" customWidth="1"/>
    <col min="2" max="2" width="9.7109375" style="2" customWidth="1"/>
    <col min="3" max="3" width="9.85546875" style="2" customWidth="1"/>
    <col min="4" max="5" width="9.140625" style="2" customWidth="1"/>
    <col min="6" max="6" width="10.140625" style="2" customWidth="1"/>
    <col min="7" max="16384" width="8.42578125" style="2"/>
  </cols>
  <sheetData>
    <row r="1" spans="1:43" s="5" customFormat="1" ht="24" x14ac:dyDescent="0.2">
      <c r="A1" s="47" t="s">
        <v>50</v>
      </c>
      <c r="B1" s="4"/>
      <c r="C1" s="4"/>
      <c r="D1" s="4"/>
      <c r="E1" s="4"/>
      <c r="F1" s="4"/>
      <c r="G1" s="4"/>
      <c r="H1" s="4"/>
      <c r="I1" s="4"/>
      <c r="J1" s="4"/>
      <c r="K1" s="4"/>
      <c r="L1" s="4"/>
      <c r="M1" s="4"/>
      <c r="N1" s="4"/>
      <c r="O1" s="4"/>
      <c r="P1" s="4"/>
      <c r="Q1" s="4"/>
      <c r="R1" s="4"/>
      <c r="S1" s="4"/>
    </row>
    <row r="2" spans="1:43" s="5" customFormat="1" ht="12.75" x14ac:dyDescent="0.2">
      <c r="A2" s="6" t="s">
        <v>5</v>
      </c>
    </row>
    <row r="3" spans="1:43" s="11" customFormat="1" ht="28.5" customHeight="1" x14ac:dyDescent="0.2">
      <c r="A3" s="8" t="s">
        <v>0</v>
      </c>
      <c r="B3" s="56" t="e">
        <f>'BAR BB| Open rates'!#REF!</f>
        <v>#REF!</v>
      </c>
      <c r="C3" s="56" t="e">
        <f>'BAR BB| Open rates'!#REF!</f>
        <v>#REF!</v>
      </c>
      <c r="D3" s="56" t="e">
        <f>'BAR BB| Open rates'!#REF!</f>
        <v>#REF!</v>
      </c>
      <c r="E3" s="56" t="e">
        <f>'BAR BB| Open rates'!#REF!</f>
        <v>#REF!</v>
      </c>
      <c r="F3" s="56" t="e">
        <f>'BAR BB| Open rates'!#REF!</f>
        <v>#REF!</v>
      </c>
    </row>
    <row r="4" spans="1:43" s="14" customFormat="1" ht="12" customHeight="1" x14ac:dyDescent="0.2">
      <c r="A4" s="12" t="s">
        <v>7</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13"/>
      <c r="AK4" s="13"/>
      <c r="AL4" s="13"/>
      <c r="AM4" s="13"/>
      <c r="AN4" s="13"/>
      <c r="AO4" s="13"/>
      <c r="AP4" s="13"/>
      <c r="AQ4" s="13"/>
    </row>
    <row r="5" spans="1:43" s="16" customFormat="1" ht="12" customHeight="1" x14ac:dyDescent="0.2">
      <c r="A5" s="15">
        <v>1</v>
      </c>
      <c r="B5" s="12" t="e">
        <f>'BAR BB| Open rates'!#REF!*0.9+2600</f>
        <v>#REF!</v>
      </c>
      <c r="C5" s="12" t="e">
        <f>'BAR BB| Open rates'!#REF!*0.9+2600</f>
        <v>#REF!</v>
      </c>
      <c r="D5" s="12" t="e">
        <f>'BAR BB| Open rates'!#REF!*0.9+2600</f>
        <v>#REF!</v>
      </c>
      <c r="E5" s="12" t="e">
        <f>'BAR BB| Open rates'!#REF!*0.9+2600</f>
        <v>#REF!</v>
      </c>
      <c r="F5" s="12" t="e">
        <f>'BAR BB| Open rates'!#REF!*0.9+2600</f>
        <v>#REF!</v>
      </c>
      <c r="G5" s="5"/>
      <c r="H5" s="5"/>
      <c r="I5" s="5"/>
      <c r="J5" s="5"/>
      <c r="K5" s="5"/>
      <c r="L5" s="5"/>
      <c r="M5" s="5"/>
      <c r="N5" s="5"/>
      <c r="O5" s="5"/>
      <c r="P5" s="5"/>
      <c r="Q5" s="5"/>
      <c r="R5" s="5"/>
      <c r="S5" s="5"/>
      <c r="T5" s="5"/>
      <c r="U5" s="5"/>
      <c r="V5" s="5"/>
      <c r="W5" s="5"/>
      <c r="X5" s="5"/>
      <c r="Y5" s="5"/>
      <c r="Z5" s="5"/>
      <c r="AA5" s="5"/>
      <c r="AB5" s="5"/>
      <c r="AC5" s="5"/>
      <c r="AD5" s="5"/>
      <c r="AE5" s="5"/>
      <c r="AF5" s="5"/>
      <c r="AG5" s="5"/>
      <c r="AH5" s="5"/>
      <c r="AI5" s="5"/>
      <c r="AJ5" s="13"/>
      <c r="AK5" s="13"/>
      <c r="AL5" s="13"/>
      <c r="AM5" s="13"/>
      <c r="AN5" s="13"/>
      <c r="AO5" s="13"/>
      <c r="AP5" s="13"/>
      <c r="AQ5" s="13"/>
    </row>
    <row r="6" spans="1:43" s="16" customFormat="1" ht="12" customHeight="1" x14ac:dyDescent="0.2">
      <c r="A6" s="15">
        <v>2</v>
      </c>
      <c r="B6" s="12" t="e">
        <f>'BAR BB| Open rates'!#REF!*0.9+5200</f>
        <v>#REF!</v>
      </c>
      <c r="C6" s="12" t="e">
        <f>'BAR BB| Open rates'!#REF!*0.9+5200</f>
        <v>#REF!</v>
      </c>
      <c r="D6" s="12" t="e">
        <f>'BAR BB| Open rates'!#REF!*0.9+5200</f>
        <v>#REF!</v>
      </c>
      <c r="E6" s="12" t="e">
        <f>'BAR BB| Open rates'!#REF!*0.9+5200</f>
        <v>#REF!</v>
      </c>
      <c r="F6" s="12" t="e">
        <f>'BAR BB| Open rates'!#REF!*0.9+5200</f>
        <v>#REF!</v>
      </c>
      <c r="G6" s="5"/>
      <c r="H6" s="5"/>
      <c r="I6" s="5"/>
      <c r="J6" s="5"/>
      <c r="K6" s="5"/>
      <c r="L6" s="5"/>
      <c r="M6" s="5"/>
      <c r="N6" s="5"/>
      <c r="O6" s="5"/>
      <c r="P6" s="5"/>
      <c r="Q6" s="5"/>
      <c r="R6" s="5"/>
      <c r="S6" s="5"/>
      <c r="T6" s="5"/>
      <c r="U6" s="5"/>
      <c r="V6" s="5"/>
      <c r="W6" s="5"/>
      <c r="X6" s="5"/>
      <c r="Y6" s="5"/>
      <c r="Z6" s="5"/>
      <c r="AA6" s="5"/>
      <c r="AB6" s="5"/>
      <c r="AC6" s="5"/>
      <c r="AD6" s="5"/>
      <c r="AE6" s="5"/>
      <c r="AF6" s="5"/>
      <c r="AG6" s="5"/>
      <c r="AH6" s="5"/>
      <c r="AI6" s="5"/>
      <c r="AJ6" s="13"/>
      <c r="AK6" s="13"/>
      <c r="AL6" s="13"/>
      <c r="AM6" s="13"/>
      <c r="AN6" s="13"/>
      <c r="AO6" s="13"/>
      <c r="AP6" s="13"/>
      <c r="AQ6" s="13"/>
    </row>
    <row r="7" spans="1:43" s="14" customFormat="1" ht="12" customHeight="1" x14ac:dyDescent="0.2">
      <c r="A7" s="12" t="s">
        <v>1</v>
      </c>
      <c r="B7" s="12"/>
      <c r="C7" s="12"/>
      <c r="D7" s="12"/>
      <c r="E7" s="12"/>
      <c r="F7" s="12"/>
      <c r="G7" s="5"/>
      <c r="H7" s="5"/>
      <c r="I7" s="5"/>
      <c r="J7" s="5"/>
      <c r="K7" s="5"/>
      <c r="L7" s="5"/>
      <c r="M7" s="5"/>
      <c r="N7" s="5"/>
      <c r="O7" s="5"/>
      <c r="P7" s="5"/>
      <c r="Q7" s="5"/>
      <c r="R7" s="5"/>
      <c r="S7" s="5"/>
      <c r="T7" s="5"/>
      <c r="U7" s="5"/>
      <c r="V7" s="5"/>
      <c r="W7" s="5"/>
      <c r="X7" s="5"/>
      <c r="Y7" s="5"/>
      <c r="Z7" s="5"/>
      <c r="AA7" s="5"/>
      <c r="AB7" s="5"/>
      <c r="AC7" s="5"/>
      <c r="AD7" s="5"/>
      <c r="AE7" s="5"/>
      <c r="AF7" s="5"/>
      <c r="AG7" s="5"/>
      <c r="AH7" s="5"/>
      <c r="AI7" s="5"/>
      <c r="AJ7" s="13"/>
      <c r="AK7" s="13"/>
      <c r="AL7" s="13"/>
      <c r="AM7" s="13"/>
      <c r="AN7" s="13"/>
      <c r="AO7" s="13"/>
      <c r="AP7" s="13"/>
      <c r="AQ7" s="13"/>
    </row>
    <row r="8" spans="1:43" s="16" customFormat="1" ht="12" customHeight="1" x14ac:dyDescent="0.2">
      <c r="A8" s="15">
        <v>1</v>
      </c>
      <c r="B8" s="12" t="e">
        <f>'BAR BB| Open rates'!#REF!*0.9+2600</f>
        <v>#REF!</v>
      </c>
      <c r="C8" s="12" t="e">
        <f>'BAR BB| Open rates'!#REF!*0.9+2600</f>
        <v>#REF!</v>
      </c>
      <c r="D8" s="12" t="e">
        <f>'BAR BB| Open rates'!#REF!*0.9+2600</f>
        <v>#REF!</v>
      </c>
      <c r="E8" s="12" t="e">
        <f>'BAR BB| Open rates'!#REF!*0.9+2600</f>
        <v>#REF!</v>
      </c>
      <c r="F8" s="12" t="e">
        <f>'BAR BB| Open rates'!#REF!*0.9+2600</f>
        <v>#REF!</v>
      </c>
      <c r="G8" s="5"/>
      <c r="H8" s="5"/>
      <c r="I8" s="5"/>
      <c r="J8" s="5"/>
      <c r="K8" s="5"/>
      <c r="L8" s="5"/>
      <c r="M8" s="5"/>
      <c r="N8" s="5"/>
      <c r="O8" s="5"/>
      <c r="P8" s="5"/>
      <c r="Q8" s="5"/>
      <c r="R8" s="5"/>
      <c r="S8" s="5"/>
      <c r="T8" s="5"/>
      <c r="U8" s="5"/>
      <c r="V8" s="5"/>
      <c r="W8" s="5"/>
      <c r="X8" s="5"/>
      <c r="Y8" s="5"/>
      <c r="Z8" s="5"/>
      <c r="AA8" s="5"/>
      <c r="AB8" s="5"/>
      <c r="AC8" s="5"/>
      <c r="AD8" s="5"/>
      <c r="AE8" s="5"/>
      <c r="AF8" s="5"/>
      <c r="AG8" s="5"/>
      <c r="AH8" s="5"/>
      <c r="AI8" s="5"/>
      <c r="AJ8" s="13"/>
      <c r="AK8" s="13"/>
      <c r="AL8" s="13"/>
      <c r="AM8" s="13"/>
      <c r="AN8" s="13"/>
      <c r="AO8" s="13"/>
      <c r="AP8" s="13"/>
      <c r="AQ8" s="13"/>
    </row>
    <row r="9" spans="1:43" s="16" customFormat="1" ht="12" customHeight="1" x14ac:dyDescent="0.2">
      <c r="A9" s="15">
        <v>2</v>
      </c>
      <c r="B9" s="12" t="e">
        <f>'BAR BB| Open rates'!#REF!*0.9+5200</f>
        <v>#REF!</v>
      </c>
      <c r="C9" s="12" t="e">
        <f>'BAR BB| Open rates'!#REF!*0.9+5200</f>
        <v>#REF!</v>
      </c>
      <c r="D9" s="12" t="e">
        <f>'BAR BB| Open rates'!#REF!*0.9+5200</f>
        <v>#REF!</v>
      </c>
      <c r="E9" s="12" t="e">
        <f>'BAR BB| Open rates'!#REF!*0.9+5200</f>
        <v>#REF!</v>
      </c>
      <c r="F9" s="12" t="e">
        <f>'BAR BB| Open rates'!#REF!*0.9+5200</f>
        <v>#REF!</v>
      </c>
      <c r="G9" s="5"/>
      <c r="H9" s="5"/>
      <c r="I9" s="5"/>
      <c r="J9" s="5"/>
      <c r="K9" s="5"/>
      <c r="L9" s="5"/>
      <c r="M9" s="5"/>
      <c r="N9" s="5"/>
      <c r="O9" s="5"/>
      <c r="P9" s="5"/>
      <c r="Q9" s="5"/>
      <c r="R9" s="5"/>
      <c r="S9" s="5"/>
      <c r="T9" s="5"/>
      <c r="U9" s="5"/>
      <c r="V9" s="5"/>
      <c r="W9" s="5"/>
      <c r="X9" s="5"/>
      <c r="Y9" s="5"/>
      <c r="Z9" s="5"/>
      <c r="AA9" s="5"/>
      <c r="AB9" s="5"/>
      <c r="AC9" s="5"/>
      <c r="AD9" s="5"/>
      <c r="AE9" s="5"/>
      <c r="AF9" s="5"/>
      <c r="AG9" s="5"/>
      <c r="AH9" s="5"/>
      <c r="AI9" s="5"/>
      <c r="AJ9" s="13"/>
      <c r="AK9" s="13"/>
      <c r="AL9" s="13"/>
      <c r="AM9" s="13"/>
      <c r="AN9" s="13"/>
      <c r="AO9" s="13"/>
      <c r="AP9" s="13"/>
      <c r="AQ9" s="13"/>
    </row>
    <row r="10" spans="1:43" s="16" customFormat="1" ht="14.25" customHeight="1" x14ac:dyDescent="0.2">
      <c r="A10" s="70" t="s">
        <v>82</v>
      </c>
      <c r="B10" s="57"/>
      <c r="C10" s="57"/>
      <c r="D10" s="57"/>
      <c r="E10" s="57"/>
      <c r="F10" s="57"/>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13"/>
      <c r="AK10" s="13"/>
      <c r="AL10" s="13"/>
      <c r="AM10" s="13"/>
      <c r="AN10" s="13"/>
      <c r="AO10" s="13"/>
      <c r="AP10" s="13"/>
      <c r="AQ10" s="13"/>
    </row>
    <row r="11" spans="1:43" s="11" customFormat="1" ht="25.5" customHeight="1" x14ac:dyDescent="0.2">
      <c r="A11" s="63" t="s">
        <v>83</v>
      </c>
      <c r="B11" s="10" t="e">
        <f>B3</f>
        <v>#REF!</v>
      </c>
      <c r="C11" s="10" t="e">
        <f>C3</f>
        <v>#REF!</v>
      </c>
      <c r="D11" s="10" t="e">
        <f>D3</f>
        <v>#REF!</v>
      </c>
      <c r="E11" s="10" t="e">
        <f>E3</f>
        <v>#REF!</v>
      </c>
      <c r="F11" s="10" t="e">
        <f>F3</f>
        <v>#REF!</v>
      </c>
    </row>
    <row r="12" spans="1:43" s="14" customFormat="1" ht="12" customHeight="1" x14ac:dyDescent="0.2">
      <c r="A12" s="33" t="s">
        <v>53</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13"/>
      <c r="AK12" s="13"/>
      <c r="AL12" s="13"/>
      <c r="AM12" s="13"/>
      <c r="AN12" s="13"/>
      <c r="AO12" s="13"/>
      <c r="AP12" s="13"/>
      <c r="AQ12" s="13"/>
    </row>
    <row r="13" spans="1:43" s="16" customFormat="1" ht="12" customHeight="1" x14ac:dyDescent="0.2">
      <c r="A13" s="15">
        <v>1</v>
      </c>
      <c r="B13" s="26" t="e">
        <f t="shared" ref="B13:F14" si="0">B5*0.87</f>
        <v>#REF!</v>
      </c>
      <c r="C13" s="26" t="e">
        <f t="shared" si="0"/>
        <v>#REF!</v>
      </c>
      <c r="D13" s="26" t="e">
        <f t="shared" si="0"/>
        <v>#REF!</v>
      </c>
      <c r="E13" s="26" t="e">
        <f t="shared" si="0"/>
        <v>#REF!</v>
      </c>
      <c r="F13" s="26" t="e">
        <f t="shared" si="0"/>
        <v>#REF!</v>
      </c>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13"/>
      <c r="AK13" s="13"/>
      <c r="AL13" s="13"/>
      <c r="AM13" s="13"/>
      <c r="AN13" s="13"/>
      <c r="AO13" s="13"/>
      <c r="AP13" s="13"/>
      <c r="AQ13" s="13"/>
    </row>
    <row r="14" spans="1:43" s="16" customFormat="1" ht="12" customHeight="1" x14ac:dyDescent="0.2">
      <c r="A14" s="15">
        <v>2</v>
      </c>
      <c r="B14" s="26" t="e">
        <f t="shared" si="0"/>
        <v>#REF!</v>
      </c>
      <c r="C14" s="26" t="e">
        <f t="shared" si="0"/>
        <v>#REF!</v>
      </c>
      <c r="D14" s="26" t="e">
        <f t="shared" si="0"/>
        <v>#REF!</v>
      </c>
      <c r="E14" s="26" t="e">
        <f t="shared" si="0"/>
        <v>#REF!</v>
      </c>
      <c r="F14" s="26" t="e">
        <f t="shared" si="0"/>
        <v>#REF!</v>
      </c>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13"/>
      <c r="AK14" s="13"/>
      <c r="AL14" s="13"/>
      <c r="AM14" s="13"/>
      <c r="AN14" s="13"/>
      <c r="AO14" s="13"/>
      <c r="AP14" s="13"/>
      <c r="AQ14" s="13"/>
    </row>
    <row r="15" spans="1:43" s="14" customFormat="1" ht="12" customHeight="1" x14ac:dyDescent="0.2">
      <c r="A15" s="33" t="s">
        <v>54</v>
      </c>
      <c r="B15" s="26"/>
      <c r="C15" s="26"/>
      <c r="D15" s="26"/>
      <c r="E15" s="26"/>
      <c r="F15" s="26"/>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13"/>
      <c r="AK15" s="13"/>
      <c r="AL15" s="13"/>
      <c r="AM15" s="13"/>
      <c r="AN15" s="13"/>
      <c r="AO15" s="13"/>
      <c r="AP15" s="13"/>
      <c r="AQ15" s="13"/>
    </row>
    <row r="16" spans="1:43" s="16" customFormat="1" ht="12" customHeight="1" x14ac:dyDescent="0.2">
      <c r="A16" s="15">
        <v>1</v>
      </c>
      <c r="B16" s="26" t="e">
        <f t="shared" ref="B16:F17" si="1">B8*0.87</f>
        <v>#REF!</v>
      </c>
      <c r="C16" s="26" t="e">
        <f t="shared" si="1"/>
        <v>#REF!</v>
      </c>
      <c r="D16" s="26" t="e">
        <f t="shared" si="1"/>
        <v>#REF!</v>
      </c>
      <c r="E16" s="26" t="e">
        <f t="shared" si="1"/>
        <v>#REF!</v>
      </c>
      <c r="F16" s="26" t="e">
        <f t="shared" si="1"/>
        <v>#REF!</v>
      </c>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13"/>
      <c r="AK16" s="13"/>
      <c r="AL16" s="13"/>
      <c r="AM16" s="13"/>
      <c r="AN16" s="13"/>
      <c r="AO16" s="13"/>
      <c r="AP16" s="13"/>
      <c r="AQ16" s="13"/>
    </row>
    <row r="17" spans="1:43" s="16" customFormat="1" ht="12" customHeight="1" x14ac:dyDescent="0.2">
      <c r="A17" s="15">
        <v>2</v>
      </c>
      <c r="B17" s="26" t="e">
        <f t="shared" si="1"/>
        <v>#REF!</v>
      </c>
      <c r="C17" s="26" t="e">
        <f t="shared" si="1"/>
        <v>#REF!</v>
      </c>
      <c r="D17" s="26" t="e">
        <f t="shared" si="1"/>
        <v>#REF!</v>
      </c>
      <c r="E17" s="26" t="e">
        <f t="shared" si="1"/>
        <v>#REF!</v>
      </c>
      <c r="F17" s="26" t="e">
        <f t="shared" si="1"/>
        <v>#REF!</v>
      </c>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13"/>
      <c r="AK17" s="13"/>
      <c r="AL17" s="13"/>
      <c r="AM17" s="13"/>
      <c r="AN17" s="13"/>
      <c r="AO17" s="13"/>
      <c r="AP17" s="13"/>
      <c r="AQ17" s="13"/>
    </row>
    <row r="18" spans="1:43" s="16" customFormat="1" ht="12" customHeight="1" x14ac:dyDescent="0.2">
      <c r="A18" s="20"/>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13"/>
      <c r="AK18" s="13"/>
      <c r="AL18" s="13"/>
      <c r="AM18" s="13"/>
      <c r="AN18" s="13"/>
      <c r="AO18" s="13"/>
      <c r="AP18" s="13"/>
      <c r="AQ18" s="13"/>
    </row>
    <row r="19" spans="1:43" s="27" customFormat="1" ht="12.75" x14ac:dyDescent="0.2">
      <c r="A19" s="5"/>
    </row>
    <row r="20" spans="1:43" s="29" customFormat="1" ht="12.75" x14ac:dyDescent="0.2">
      <c r="A20" s="28"/>
    </row>
    <row r="21" spans="1:43" x14ac:dyDescent="0.2">
      <c r="A21" s="61" t="s">
        <v>80</v>
      </c>
    </row>
    <row r="22" spans="1:43" ht="156" x14ac:dyDescent="0.2">
      <c r="A22" s="53" t="s">
        <v>84</v>
      </c>
    </row>
    <row r="23" spans="1:43" ht="24" x14ac:dyDescent="0.2">
      <c r="A23" s="64" t="s">
        <v>85</v>
      </c>
    </row>
    <row r="24" spans="1:43" ht="24" x14ac:dyDescent="0.2">
      <c r="A24" s="64" t="s">
        <v>86</v>
      </c>
    </row>
    <row r="25" spans="1:43" ht="24" x14ac:dyDescent="0.2">
      <c r="A25" s="64" t="s">
        <v>87</v>
      </c>
    </row>
    <row r="26" spans="1:43" x14ac:dyDescent="0.2">
      <c r="A26" s="13"/>
    </row>
    <row r="27" spans="1:43" x14ac:dyDescent="0.2">
      <c r="A27" s="58" t="s">
        <v>58</v>
      </c>
    </row>
    <row r="28" spans="1:43" x14ac:dyDescent="0.2">
      <c r="A28" s="59" t="s">
        <v>59</v>
      </c>
    </row>
    <row r="29" spans="1:43" x14ac:dyDescent="0.2">
      <c r="A29" s="60" t="s">
        <v>60</v>
      </c>
    </row>
    <row r="30" spans="1:43" x14ac:dyDescent="0.2">
      <c r="A30" s="60" t="s">
        <v>61</v>
      </c>
    </row>
    <row r="31" spans="1:43" x14ac:dyDescent="0.2">
      <c r="A31" s="60" t="s">
        <v>62</v>
      </c>
    </row>
    <row r="32" spans="1:43" x14ac:dyDescent="0.2">
      <c r="A32" s="60" t="s">
        <v>63</v>
      </c>
    </row>
    <row r="33" spans="1:1" x14ac:dyDescent="0.2">
      <c r="A33" s="60" t="s">
        <v>64</v>
      </c>
    </row>
    <row r="34" spans="1:1" x14ac:dyDescent="0.2">
      <c r="A34" s="13"/>
    </row>
    <row r="35" spans="1:1" x14ac:dyDescent="0.2">
      <c r="A35" s="65" t="s">
        <v>65</v>
      </c>
    </row>
    <row r="36" spans="1:1" ht="84" x14ac:dyDescent="0.2">
      <c r="A36" s="51" t="s">
        <v>88</v>
      </c>
    </row>
  </sheetData>
  <pageMargins left="0.7" right="0.7" top="0.75" bottom="0.75" header="0.3" footer="0.3"/>
  <pageSetup paperSize="9"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AM60"/>
  <sheetViews>
    <sheetView zoomScale="110" zoomScaleNormal="110" workbookViewId="0">
      <pane xSplit="1" topLeftCell="AA1" activePane="topRight" state="frozen"/>
      <selection activeCell="A34" sqref="A34"/>
      <selection pane="topRight" activeCell="AF3" sqref="AF3:AI10"/>
    </sheetView>
  </sheetViews>
  <sheetFormatPr defaultColWidth="8.42578125" defaultRowHeight="12" x14ac:dyDescent="0.2"/>
  <cols>
    <col min="1" max="1" width="46.7109375" style="1" customWidth="1"/>
    <col min="2" max="24" width="10.140625" style="2" hidden="1" customWidth="1"/>
    <col min="25" max="25" width="9.85546875" style="2" hidden="1" customWidth="1"/>
    <col min="26" max="26" width="9.42578125" style="2" hidden="1" customWidth="1"/>
    <col min="27" max="27" width="10.28515625" style="2" hidden="1" customWidth="1"/>
    <col min="28" max="28" width="9.140625" style="2" hidden="1" customWidth="1"/>
    <col min="29" max="29" width="9.42578125" style="2" hidden="1" customWidth="1"/>
    <col min="30" max="30" width="9.85546875" style="2" hidden="1" customWidth="1"/>
    <col min="31" max="31" width="9.7109375" style="2" hidden="1" customWidth="1"/>
    <col min="32" max="32" width="9.42578125" style="2" customWidth="1"/>
    <col min="33" max="35" width="9.140625" style="2" customWidth="1"/>
    <col min="36" max="16384" width="8.42578125" style="2"/>
  </cols>
  <sheetData>
    <row r="1" spans="1:39" s="5" customFormat="1" ht="24" x14ac:dyDescent="0.2">
      <c r="A1" s="47" t="s">
        <v>50</v>
      </c>
      <c r="B1" s="4"/>
      <c r="C1" s="4"/>
      <c r="D1" s="4"/>
      <c r="E1" s="4"/>
      <c r="F1" s="4"/>
      <c r="G1" s="4"/>
      <c r="H1" s="4"/>
      <c r="I1" s="4"/>
      <c r="J1" s="4"/>
      <c r="K1" s="4"/>
      <c r="L1" s="4"/>
      <c r="M1" s="4"/>
      <c r="N1" s="4"/>
      <c r="O1" s="4"/>
      <c r="P1" s="4"/>
      <c r="Q1" s="4"/>
      <c r="R1" s="4"/>
      <c r="S1" s="4"/>
      <c r="T1" s="4"/>
      <c r="U1" s="4"/>
      <c r="V1" s="4"/>
      <c r="W1" s="4"/>
      <c r="X1" s="4"/>
    </row>
    <row r="2" spans="1:39" s="5" customFormat="1" ht="12.75" x14ac:dyDescent="0.2">
      <c r="A2" s="6" t="s">
        <v>5</v>
      </c>
      <c r="B2" s="7"/>
      <c r="C2" s="7"/>
      <c r="D2" s="7"/>
      <c r="E2" s="7"/>
      <c r="F2" s="7"/>
      <c r="G2" s="7"/>
      <c r="H2" s="7"/>
      <c r="I2" s="7"/>
      <c r="J2" s="7"/>
      <c r="K2" s="7"/>
      <c r="L2" s="7"/>
      <c r="M2" s="7"/>
      <c r="N2" s="7"/>
      <c r="O2" s="7"/>
      <c r="P2" s="7"/>
      <c r="Q2" s="7"/>
      <c r="R2" s="7"/>
      <c r="S2" s="7"/>
      <c r="T2" s="7"/>
      <c r="U2" s="7"/>
      <c r="V2" s="7"/>
      <c r="W2" s="7"/>
      <c r="X2" s="7"/>
    </row>
    <row r="3" spans="1:39" s="11" customFormat="1" ht="25.5" x14ac:dyDescent="0.2">
      <c r="A3" s="8"/>
      <c r="B3" s="10" t="s">
        <v>95</v>
      </c>
      <c r="C3" s="10" t="e">
        <f>'BAR BB| Open rates'!#REF!</f>
        <v>#REF!</v>
      </c>
      <c r="D3" s="10" t="e">
        <f>'BAR BB| Open rates'!#REF!</f>
        <v>#REF!</v>
      </c>
      <c r="E3" s="10" t="e">
        <f>'BAR BB| Open rates'!#REF!</f>
        <v>#REF!</v>
      </c>
      <c r="F3" s="10" t="e">
        <f>'BAR BB| Open rates'!#REF!</f>
        <v>#REF!</v>
      </c>
      <c r="G3" s="10" t="e">
        <f>'BAR BB| Open rates'!#REF!</f>
        <v>#REF!</v>
      </c>
      <c r="H3" s="10" t="e">
        <f>'BAR BB| Open rates'!#REF!</f>
        <v>#REF!</v>
      </c>
      <c r="I3" s="10" t="e">
        <f>'BAR BB| Open rates'!#REF!</f>
        <v>#REF!</v>
      </c>
      <c r="J3" s="10" t="e">
        <f>'BAR BB| Open rates'!#REF!</f>
        <v>#REF!</v>
      </c>
      <c r="K3" s="10" t="e">
        <f>'BAR BB| Open rates'!#REF!</f>
        <v>#REF!</v>
      </c>
      <c r="L3" s="10" t="e">
        <f>'BAR BB| Open rates'!#REF!</f>
        <v>#REF!</v>
      </c>
      <c r="M3" s="10" t="e">
        <f>'BAR BB| Open rates'!#REF!</f>
        <v>#REF!</v>
      </c>
      <c r="N3" s="10" t="e">
        <f>'BAR BB| Open rates'!#REF!</f>
        <v>#REF!</v>
      </c>
      <c r="O3" s="10" t="e">
        <f>'BAR BB| Open rates'!#REF!</f>
        <v>#REF!</v>
      </c>
      <c r="P3" s="10" t="e">
        <f>'BAR BB| Open rates'!#REF!</f>
        <v>#REF!</v>
      </c>
      <c r="Q3" s="10" t="e">
        <f>'BAR BB| Open rates'!#REF!</f>
        <v>#REF!</v>
      </c>
      <c r="R3" s="10" t="e">
        <f>'BAR BB| Open rates'!#REF!</f>
        <v>#REF!</v>
      </c>
      <c r="S3" s="10" t="e">
        <f>'BAR BB| Open rates'!#REF!</f>
        <v>#REF!</v>
      </c>
      <c r="T3" s="10" t="e">
        <f>'BAR BB| Open rates'!#REF!</f>
        <v>#REF!</v>
      </c>
      <c r="U3" s="10" t="e">
        <f>'BAR BB| Open rates'!#REF!</f>
        <v>#REF!</v>
      </c>
      <c r="V3" s="99" t="e">
        <f>'BAR BB| Open rates'!#REF!</f>
        <v>#REF!</v>
      </c>
      <c r="W3" s="73" t="e">
        <f>'BAR BB| Open rates'!#REF!</f>
        <v>#REF!</v>
      </c>
      <c r="X3" s="73" t="e">
        <f>'BAR BB| Open rates'!#REF!</f>
        <v>#REF!</v>
      </c>
      <c r="Y3" s="73" t="e">
        <f>'BAR BB| Open rates'!#REF!</f>
        <v>#REF!</v>
      </c>
      <c r="Z3" s="73" t="e">
        <f>'BAR BB| Open rates'!#REF!</f>
        <v>#REF!</v>
      </c>
      <c r="AA3" s="73" t="e">
        <f>'BAR BB| Open rates'!#REF!</f>
        <v>#REF!</v>
      </c>
      <c r="AB3" s="73" t="e">
        <f>'BAR BB| Open rates'!#REF!</f>
        <v>#REF!</v>
      </c>
      <c r="AC3" s="73" t="e">
        <f>'BAR BB| Open rates'!#REF!</f>
        <v>#REF!</v>
      </c>
      <c r="AD3" s="73" t="e">
        <f>'BAR BB| Open rates'!#REF!</f>
        <v>#REF!</v>
      </c>
      <c r="AE3" s="73" t="e">
        <f>'BAR BB| Open rates'!#REF!</f>
        <v>#REF!</v>
      </c>
      <c r="AF3" s="73" t="e">
        <f>'BAR BB| Open rates'!#REF!</f>
        <v>#REF!</v>
      </c>
      <c r="AG3" s="73" t="e">
        <f>'BAR BB| Open rates'!#REF!</f>
        <v>#REF!</v>
      </c>
      <c r="AH3" s="73" t="e">
        <f>'BAR BB| Open rates'!#REF!</f>
        <v>#REF!</v>
      </c>
      <c r="AI3" s="73" t="e">
        <f>'BAR BB| Open rates'!#REF!</f>
        <v>#REF!</v>
      </c>
    </row>
    <row r="4" spans="1:39" s="11" customFormat="1" ht="18.75" customHeight="1" x14ac:dyDescent="0.2">
      <c r="A4" s="8" t="s">
        <v>0</v>
      </c>
      <c r="B4" s="98"/>
      <c r="C4" s="98"/>
      <c r="D4" s="98"/>
      <c r="E4" s="98"/>
      <c r="F4" s="98"/>
      <c r="G4" s="98"/>
      <c r="H4" s="98"/>
      <c r="I4" s="98"/>
      <c r="J4" s="98"/>
      <c r="K4" s="98"/>
      <c r="L4" s="98"/>
      <c r="M4" s="98"/>
      <c r="N4" s="98"/>
      <c r="O4" s="98"/>
      <c r="P4" s="98"/>
      <c r="Q4" s="98"/>
      <c r="R4" s="98"/>
      <c r="S4" s="98"/>
      <c r="T4" s="98"/>
      <c r="U4" s="98"/>
      <c r="V4" s="98"/>
      <c r="W4" s="73" t="e">
        <f>'BAR BB| Open rates'!#REF!</f>
        <v>#REF!</v>
      </c>
      <c r="X4" s="73" t="e">
        <f>'BAR BB| Open rates'!#REF!</f>
        <v>#REF!</v>
      </c>
      <c r="Y4" s="73" t="e">
        <f>'BAR BB| Open rates'!#REF!</f>
        <v>#REF!</v>
      </c>
      <c r="Z4" s="73" t="e">
        <f>'BAR BB| Open rates'!#REF!</f>
        <v>#REF!</v>
      </c>
      <c r="AA4" s="73" t="e">
        <f>'BAR BB| Open rates'!#REF!</f>
        <v>#REF!</v>
      </c>
      <c r="AB4" s="73" t="e">
        <f>'BAR BB| Open rates'!#REF!</f>
        <v>#REF!</v>
      </c>
      <c r="AC4" s="73" t="e">
        <f>'BAR BB| Open rates'!#REF!</f>
        <v>#REF!</v>
      </c>
      <c r="AD4" s="73" t="e">
        <f>'BAR BB| Open rates'!#REF!</f>
        <v>#REF!</v>
      </c>
      <c r="AE4" s="73" t="e">
        <f>'BAR BB| Open rates'!#REF!</f>
        <v>#REF!</v>
      </c>
      <c r="AF4" s="73" t="e">
        <f>'BAR BB| Open rates'!#REF!</f>
        <v>#REF!</v>
      </c>
      <c r="AG4" s="73" t="e">
        <f>'BAR BB| Open rates'!#REF!</f>
        <v>#REF!</v>
      </c>
      <c r="AH4" s="73" t="e">
        <f>'BAR BB| Open rates'!#REF!</f>
        <v>#REF!</v>
      </c>
      <c r="AI4" s="73" t="e">
        <f>'BAR BB| Open rates'!#REF!</f>
        <v>#REF!</v>
      </c>
    </row>
    <row r="5" spans="1:39" s="14" customFormat="1" ht="12" customHeight="1" x14ac:dyDescent="0.2">
      <c r="A5" s="75" t="s">
        <v>53</v>
      </c>
    </row>
    <row r="6" spans="1:39" s="14" customFormat="1" ht="12" customHeight="1" x14ac:dyDescent="0.2">
      <c r="A6" s="42">
        <v>1</v>
      </c>
      <c r="B6" s="33" t="e">
        <f>'BAR BB| Open rates'!#REF!</f>
        <v>#REF!</v>
      </c>
      <c r="C6" s="33" t="e">
        <f>'BAR BB| Open rates'!#REF!</f>
        <v>#REF!</v>
      </c>
      <c r="D6" s="33" t="e">
        <f>'BAR BB| Open rates'!#REF!</f>
        <v>#REF!</v>
      </c>
      <c r="E6" s="33" t="e">
        <f>'BAR BB| Open rates'!#REF!</f>
        <v>#REF!</v>
      </c>
      <c r="F6" s="33" t="e">
        <f>'BAR BB| Open rates'!#REF!</f>
        <v>#REF!</v>
      </c>
      <c r="G6" s="33" t="e">
        <f>'BAR BB| Open rates'!#REF!</f>
        <v>#REF!</v>
      </c>
      <c r="H6" s="33" t="e">
        <f>'BAR BB| Open rates'!#REF!</f>
        <v>#REF!</v>
      </c>
      <c r="I6" s="33" t="e">
        <f>'BAR BB| Open rates'!#REF!</f>
        <v>#REF!</v>
      </c>
      <c r="J6" s="33" t="e">
        <f>'BAR BB| Open rates'!#REF!</f>
        <v>#REF!</v>
      </c>
      <c r="K6" s="33" t="e">
        <f>'BAR BB| Open rates'!#REF!</f>
        <v>#REF!</v>
      </c>
      <c r="L6" s="33" t="e">
        <f>'BAR BB| Open rates'!#REF!</f>
        <v>#REF!</v>
      </c>
      <c r="M6" s="33" t="e">
        <f>'BAR BB| Open rates'!#REF!</f>
        <v>#REF!</v>
      </c>
      <c r="N6" s="33" t="e">
        <f>'BAR BB| Open rates'!#REF!</f>
        <v>#REF!</v>
      </c>
      <c r="O6" s="33" t="e">
        <f>'BAR BB| Open rates'!#REF!</f>
        <v>#REF!</v>
      </c>
      <c r="P6" s="33" t="e">
        <f>'BAR BB| Open rates'!#REF!</f>
        <v>#REF!</v>
      </c>
      <c r="Q6" s="33" t="e">
        <f>'BAR BB| Open rates'!#REF!</f>
        <v>#REF!</v>
      </c>
      <c r="R6" s="33" t="e">
        <f>'BAR BB| Open rates'!#REF!</f>
        <v>#REF!</v>
      </c>
      <c r="S6" s="33" t="e">
        <f>'BAR BB| Open rates'!#REF!</f>
        <v>#REF!</v>
      </c>
      <c r="T6" s="33" t="e">
        <f>'BAR BB| Open rates'!#REF!</f>
        <v>#REF!</v>
      </c>
      <c r="U6" s="33" t="e">
        <f>'BAR BB| Open rates'!#REF!</f>
        <v>#REF!</v>
      </c>
      <c r="V6" s="33" t="e">
        <f>'BAR BB| Open rates'!#REF!</f>
        <v>#REF!</v>
      </c>
      <c r="W6" s="33" t="e">
        <f>'BAR BB| Open rates'!#REF!</f>
        <v>#REF!</v>
      </c>
      <c r="X6" s="33" t="e">
        <f>'BAR BB| Open rates'!#REF!</f>
        <v>#REF!</v>
      </c>
      <c r="Y6" s="33" t="e">
        <f>'BAR BB| Open rates'!#REF!</f>
        <v>#REF!</v>
      </c>
      <c r="Z6" s="33" t="e">
        <f>'BAR BB| Open rates'!#REF!</f>
        <v>#REF!</v>
      </c>
      <c r="AA6" s="33" t="e">
        <f>'BAR BB| Open rates'!#REF!</f>
        <v>#REF!</v>
      </c>
      <c r="AB6" s="33" t="e">
        <f>'BAR BB| Open rates'!#REF!</f>
        <v>#REF!</v>
      </c>
      <c r="AC6" s="33" t="e">
        <f>'BAR BB| Open rates'!#REF!</f>
        <v>#REF!</v>
      </c>
      <c r="AD6" s="33" t="e">
        <f>'BAR BB| Open rates'!#REF!</f>
        <v>#REF!</v>
      </c>
      <c r="AE6" s="33" t="e">
        <f>'BAR BB| Open rates'!#REF!</f>
        <v>#REF!</v>
      </c>
      <c r="AF6" s="33" t="e">
        <f>'BAR BB| Open rates'!#REF!</f>
        <v>#REF!</v>
      </c>
      <c r="AG6" s="33" t="e">
        <f>'BAR BB| Open rates'!#REF!</f>
        <v>#REF!</v>
      </c>
      <c r="AH6" s="33" t="e">
        <f>'BAR BB| Open rates'!#REF!</f>
        <v>#REF!</v>
      </c>
      <c r="AI6" s="33" t="e">
        <f>'BAR BB| Open rates'!#REF!</f>
        <v>#REF!</v>
      </c>
    </row>
    <row r="7" spans="1:39" s="16" customFormat="1" ht="12" customHeight="1" x14ac:dyDescent="0.2">
      <c r="A7" s="15">
        <v>2</v>
      </c>
      <c r="B7" s="12" t="e">
        <f>'BAR BB| Open rates'!#REF!</f>
        <v>#REF!</v>
      </c>
      <c r="C7" s="12" t="e">
        <f>'BAR BB| Open rates'!#REF!</f>
        <v>#REF!</v>
      </c>
      <c r="D7" s="12" t="e">
        <f>'BAR BB| Open rates'!#REF!</f>
        <v>#REF!</v>
      </c>
      <c r="E7" s="12" t="e">
        <f>'BAR BB| Open rates'!#REF!</f>
        <v>#REF!</v>
      </c>
      <c r="F7" s="12" t="e">
        <f>'BAR BB| Open rates'!#REF!</f>
        <v>#REF!</v>
      </c>
      <c r="G7" s="12" t="e">
        <f>'BAR BB| Open rates'!#REF!</f>
        <v>#REF!</v>
      </c>
      <c r="H7" s="12" t="e">
        <f>'BAR BB| Open rates'!#REF!</f>
        <v>#REF!</v>
      </c>
      <c r="I7" s="12" t="e">
        <f>'BAR BB| Open rates'!#REF!</f>
        <v>#REF!</v>
      </c>
      <c r="J7" s="12" t="e">
        <f>'BAR BB| Open rates'!#REF!</f>
        <v>#REF!</v>
      </c>
      <c r="K7" s="12" t="e">
        <f>'BAR BB| Open rates'!#REF!</f>
        <v>#REF!</v>
      </c>
      <c r="L7" s="12" t="e">
        <f>'BAR BB| Open rates'!#REF!</f>
        <v>#REF!</v>
      </c>
      <c r="M7" s="12" t="e">
        <f>'BAR BB| Open rates'!#REF!</f>
        <v>#REF!</v>
      </c>
      <c r="N7" s="12" t="e">
        <f>'BAR BB| Open rates'!#REF!</f>
        <v>#REF!</v>
      </c>
      <c r="O7" s="12" t="e">
        <f>'BAR BB| Open rates'!#REF!</f>
        <v>#REF!</v>
      </c>
      <c r="P7" s="12" t="e">
        <f>'BAR BB| Open rates'!#REF!</f>
        <v>#REF!</v>
      </c>
      <c r="Q7" s="12" t="e">
        <f>'BAR BB| Open rates'!#REF!</f>
        <v>#REF!</v>
      </c>
      <c r="R7" s="12" t="e">
        <f>'BAR BB| Open rates'!#REF!</f>
        <v>#REF!</v>
      </c>
      <c r="S7" s="12" t="e">
        <f>'BAR BB| Open rates'!#REF!</f>
        <v>#REF!</v>
      </c>
      <c r="T7" s="12" t="e">
        <f>'BAR BB| Open rates'!#REF!</f>
        <v>#REF!</v>
      </c>
      <c r="U7" s="75" t="e">
        <f>'BAR BB| Open rates'!#REF!</f>
        <v>#REF!</v>
      </c>
      <c r="V7" s="75" t="e">
        <f>'BAR BB| Open rates'!#REF!</f>
        <v>#REF!</v>
      </c>
      <c r="W7" s="75" t="e">
        <f>'BAR BB| Open rates'!#REF!</f>
        <v>#REF!</v>
      </c>
      <c r="X7" s="75" t="e">
        <f>'BAR BB| Open rates'!#REF!</f>
        <v>#REF!</v>
      </c>
      <c r="Y7" s="75" t="e">
        <f>'BAR BB| Open rates'!#REF!</f>
        <v>#REF!</v>
      </c>
      <c r="Z7" s="75" t="e">
        <f>'BAR BB| Open rates'!#REF!</f>
        <v>#REF!</v>
      </c>
      <c r="AA7" s="75" t="e">
        <f>'BAR BB| Open rates'!#REF!</f>
        <v>#REF!</v>
      </c>
      <c r="AB7" s="75" t="e">
        <f>'BAR BB| Open rates'!#REF!</f>
        <v>#REF!</v>
      </c>
      <c r="AC7" s="75" t="e">
        <f>'BAR BB| Open rates'!#REF!</f>
        <v>#REF!</v>
      </c>
      <c r="AD7" s="75" t="e">
        <f>'BAR BB| Open rates'!#REF!</f>
        <v>#REF!</v>
      </c>
      <c r="AE7" s="75" t="e">
        <f>'BAR BB| Open rates'!#REF!</f>
        <v>#REF!</v>
      </c>
      <c r="AF7" s="75" t="e">
        <f>'BAR BB| Open rates'!#REF!</f>
        <v>#REF!</v>
      </c>
      <c r="AG7" s="75" t="e">
        <f>'BAR BB| Open rates'!#REF!</f>
        <v>#REF!</v>
      </c>
      <c r="AH7" s="75" t="e">
        <f>'BAR BB| Open rates'!#REF!</f>
        <v>#REF!</v>
      </c>
      <c r="AI7" s="75" t="e">
        <f>'BAR BB| Open rates'!#REF!</f>
        <v>#REF!</v>
      </c>
      <c r="AJ7" s="13"/>
      <c r="AK7" s="13"/>
      <c r="AL7" s="13"/>
      <c r="AM7" s="13"/>
    </row>
    <row r="8" spans="1:39" s="14" customFormat="1" ht="12" customHeight="1" x14ac:dyDescent="0.2">
      <c r="A8" s="75" t="s">
        <v>54</v>
      </c>
      <c r="B8" s="4"/>
      <c r="C8" s="4"/>
      <c r="D8" s="4"/>
      <c r="E8" s="4"/>
      <c r="F8" s="4"/>
      <c r="G8" s="4"/>
      <c r="H8" s="4"/>
      <c r="I8" s="4"/>
      <c r="J8" s="4"/>
      <c r="K8" s="4"/>
      <c r="L8" s="4"/>
      <c r="M8" s="4"/>
      <c r="N8" s="4"/>
      <c r="O8" s="4"/>
      <c r="P8" s="4"/>
      <c r="Q8" s="4"/>
      <c r="R8" s="4"/>
      <c r="S8" s="4"/>
      <c r="T8" s="4"/>
      <c r="U8" s="76"/>
      <c r="V8" s="76"/>
      <c r="W8" s="76"/>
      <c r="X8" s="76"/>
      <c r="Y8" s="76"/>
      <c r="Z8" s="76"/>
      <c r="AA8" s="76"/>
      <c r="AB8" s="76"/>
      <c r="AC8" s="76"/>
      <c r="AD8" s="76"/>
      <c r="AE8" s="76"/>
      <c r="AF8" s="76"/>
      <c r="AG8" s="76"/>
      <c r="AH8" s="76"/>
      <c r="AI8" s="76"/>
      <c r="AJ8" s="13"/>
      <c r="AK8" s="13"/>
      <c r="AL8" s="13"/>
      <c r="AM8" s="13"/>
    </row>
    <row r="9" spans="1:39" s="16" customFormat="1" ht="12" customHeight="1" x14ac:dyDescent="0.2">
      <c r="A9" s="15">
        <v>1</v>
      </c>
      <c r="B9" s="12" t="e">
        <f>'BAR BB| Open rates'!#REF!</f>
        <v>#REF!</v>
      </c>
      <c r="C9" s="12" t="e">
        <f>'BAR BB| Open rates'!#REF!</f>
        <v>#REF!</v>
      </c>
      <c r="D9" s="12" t="e">
        <f>'BAR BB| Open rates'!#REF!</f>
        <v>#REF!</v>
      </c>
      <c r="E9" s="12" t="e">
        <f>'BAR BB| Open rates'!#REF!</f>
        <v>#REF!</v>
      </c>
      <c r="F9" s="12" t="e">
        <f>'BAR BB| Open rates'!#REF!</f>
        <v>#REF!</v>
      </c>
      <c r="G9" s="12" t="e">
        <f>'BAR BB| Open rates'!#REF!</f>
        <v>#REF!</v>
      </c>
      <c r="H9" s="12" t="e">
        <f>'BAR BB| Open rates'!#REF!</f>
        <v>#REF!</v>
      </c>
      <c r="I9" s="12" t="e">
        <f>'BAR BB| Open rates'!#REF!</f>
        <v>#REF!</v>
      </c>
      <c r="J9" s="12" t="e">
        <f>'BAR BB| Open rates'!#REF!</f>
        <v>#REF!</v>
      </c>
      <c r="K9" s="12" t="e">
        <f>'BAR BB| Open rates'!#REF!</f>
        <v>#REF!</v>
      </c>
      <c r="L9" s="12" t="e">
        <f>'BAR BB| Open rates'!#REF!</f>
        <v>#REF!</v>
      </c>
      <c r="M9" s="12" t="e">
        <f>'BAR BB| Open rates'!#REF!</f>
        <v>#REF!</v>
      </c>
      <c r="N9" s="12" t="e">
        <f>'BAR BB| Open rates'!#REF!</f>
        <v>#REF!</v>
      </c>
      <c r="O9" s="12" t="e">
        <f>'BAR BB| Open rates'!#REF!</f>
        <v>#REF!</v>
      </c>
      <c r="P9" s="12" t="e">
        <f>'BAR BB| Open rates'!#REF!</f>
        <v>#REF!</v>
      </c>
      <c r="Q9" s="12" t="e">
        <f>'BAR BB| Open rates'!#REF!</f>
        <v>#REF!</v>
      </c>
      <c r="R9" s="12" t="e">
        <f>'BAR BB| Open rates'!#REF!</f>
        <v>#REF!</v>
      </c>
      <c r="S9" s="12" t="e">
        <f>'BAR BB| Open rates'!#REF!</f>
        <v>#REF!</v>
      </c>
      <c r="T9" s="12" t="e">
        <f>'BAR BB| Open rates'!#REF!</f>
        <v>#REF!</v>
      </c>
      <c r="U9" s="75" t="e">
        <f>'BAR BB| Open rates'!#REF!</f>
        <v>#REF!</v>
      </c>
      <c r="V9" s="75" t="e">
        <f>'BAR BB| Open rates'!#REF!</f>
        <v>#REF!</v>
      </c>
      <c r="W9" s="75" t="e">
        <f>'BAR BB| Open rates'!#REF!</f>
        <v>#REF!</v>
      </c>
      <c r="X9" s="75" t="e">
        <f>'BAR BB| Open rates'!#REF!</f>
        <v>#REF!</v>
      </c>
      <c r="Y9" s="75" t="e">
        <f>'BAR BB| Open rates'!#REF!</f>
        <v>#REF!</v>
      </c>
      <c r="Z9" s="75" t="e">
        <f>'BAR BB| Open rates'!#REF!</f>
        <v>#REF!</v>
      </c>
      <c r="AA9" s="75" t="e">
        <f>'BAR BB| Open rates'!#REF!</f>
        <v>#REF!</v>
      </c>
      <c r="AB9" s="75" t="e">
        <f>'BAR BB| Open rates'!#REF!</f>
        <v>#REF!</v>
      </c>
      <c r="AC9" s="75" t="e">
        <f>'BAR BB| Open rates'!#REF!</f>
        <v>#REF!</v>
      </c>
      <c r="AD9" s="75" t="e">
        <f>'BAR BB| Open rates'!#REF!</f>
        <v>#REF!</v>
      </c>
      <c r="AE9" s="75" t="e">
        <f>'BAR BB| Open rates'!#REF!</f>
        <v>#REF!</v>
      </c>
      <c r="AF9" s="75" t="e">
        <f>'BAR BB| Open rates'!#REF!</f>
        <v>#REF!</v>
      </c>
      <c r="AG9" s="75" t="e">
        <f>'BAR BB| Open rates'!#REF!</f>
        <v>#REF!</v>
      </c>
      <c r="AH9" s="75" t="e">
        <f>'BAR BB| Open rates'!#REF!</f>
        <v>#REF!</v>
      </c>
      <c r="AI9" s="75" t="e">
        <f>'BAR BB| Open rates'!#REF!</f>
        <v>#REF!</v>
      </c>
      <c r="AJ9" s="13"/>
      <c r="AK9" s="13"/>
      <c r="AL9" s="13"/>
      <c r="AM9" s="13"/>
    </row>
    <row r="10" spans="1:39" s="16" customFormat="1" ht="12" customHeight="1" x14ac:dyDescent="0.2">
      <c r="A10" s="15">
        <v>2</v>
      </c>
      <c r="B10" s="12" t="e">
        <f>'BAR BB| Open rates'!#REF!</f>
        <v>#REF!</v>
      </c>
      <c r="C10" s="12" t="e">
        <f>'BAR BB| Open rates'!#REF!</f>
        <v>#REF!</v>
      </c>
      <c r="D10" s="12" t="e">
        <f>'BAR BB| Open rates'!#REF!</f>
        <v>#REF!</v>
      </c>
      <c r="E10" s="12" t="e">
        <f>'BAR BB| Open rates'!#REF!</f>
        <v>#REF!</v>
      </c>
      <c r="F10" s="12" t="e">
        <f>'BAR BB| Open rates'!#REF!</f>
        <v>#REF!</v>
      </c>
      <c r="G10" s="12" t="e">
        <f>'BAR BB| Open rates'!#REF!</f>
        <v>#REF!</v>
      </c>
      <c r="H10" s="12" t="e">
        <f>'BAR BB| Open rates'!#REF!</f>
        <v>#REF!</v>
      </c>
      <c r="I10" s="12" t="e">
        <f>'BAR BB| Open rates'!#REF!</f>
        <v>#REF!</v>
      </c>
      <c r="J10" s="12" t="e">
        <f>'BAR BB| Open rates'!#REF!</f>
        <v>#REF!</v>
      </c>
      <c r="K10" s="12" t="e">
        <f>'BAR BB| Open rates'!#REF!</f>
        <v>#REF!</v>
      </c>
      <c r="L10" s="12" t="e">
        <f>'BAR BB| Open rates'!#REF!</f>
        <v>#REF!</v>
      </c>
      <c r="M10" s="12" t="e">
        <f>'BAR BB| Open rates'!#REF!</f>
        <v>#REF!</v>
      </c>
      <c r="N10" s="12" t="e">
        <f>'BAR BB| Open rates'!#REF!</f>
        <v>#REF!</v>
      </c>
      <c r="O10" s="12" t="e">
        <f>'BAR BB| Open rates'!#REF!</f>
        <v>#REF!</v>
      </c>
      <c r="P10" s="12" t="e">
        <f>'BAR BB| Open rates'!#REF!</f>
        <v>#REF!</v>
      </c>
      <c r="Q10" s="12" t="e">
        <f>'BAR BB| Open rates'!#REF!</f>
        <v>#REF!</v>
      </c>
      <c r="R10" s="12" t="e">
        <f>'BAR BB| Open rates'!#REF!</f>
        <v>#REF!</v>
      </c>
      <c r="S10" s="12" t="e">
        <f>'BAR BB| Open rates'!#REF!</f>
        <v>#REF!</v>
      </c>
      <c r="T10" s="12" t="e">
        <f>'BAR BB| Open rates'!#REF!</f>
        <v>#REF!</v>
      </c>
      <c r="U10" s="75" t="e">
        <f>'BAR BB| Open rates'!#REF!</f>
        <v>#REF!</v>
      </c>
      <c r="V10" s="75" t="e">
        <f>'BAR BB| Open rates'!#REF!</f>
        <v>#REF!</v>
      </c>
      <c r="W10" s="75" t="e">
        <f>'BAR BB| Open rates'!#REF!</f>
        <v>#REF!</v>
      </c>
      <c r="X10" s="75" t="e">
        <f>'BAR BB| Open rates'!#REF!</f>
        <v>#REF!</v>
      </c>
      <c r="Y10" s="75" t="e">
        <f>'BAR BB| Open rates'!#REF!</f>
        <v>#REF!</v>
      </c>
      <c r="Z10" s="75" t="e">
        <f>'BAR BB| Open rates'!#REF!</f>
        <v>#REF!</v>
      </c>
      <c r="AA10" s="75" t="e">
        <f>'BAR BB| Open rates'!#REF!</f>
        <v>#REF!</v>
      </c>
      <c r="AB10" s="75" t="e">
        <f>'BAR BB| Open rates'!#REF!</f>
        <v>#REF!</v>
      </c>
      <c r="AC10" s="75" t="e">
        <f>'BAR BB| Open rates'!#REF!</f>
        <v>#REF!</v>
      </c>
      <c r="AD10" s="75" t="e">
        <f>'BAR BB| Open rates'!#REF!</f>
        <v>#REF!</v>
      </c>
      <c r="AE10" s="75" t="e">
        <f>'BAR BB| Open rates'!#REF!</f>
        <v>#REF!</v>
      </c>
      <c r="AF10" s="75" t="e">
        <f>'BAR BB| Open rates'!#REF!</f>
        <v>#REF!</v>
      </c>
      <c r="AG10" s="75" t="e">
        <f>'BAR BB| Open rates'!#REF!</f>
        <v>#REF!</v>
      </c>
      <c r="AH10" s="75" t="e">
        <f>'BAR BB| Open rates'!#REF!</f>
        <v>#REF!</v>
      </c>
      <c r="AI10" s="75" t="e">
        <f>'BAR BB| Open rates'!#REF!</f>
        <v>#REF!</v>
      </c>
      <c r="AJ10" s="13"/>
      <c r="AK10" s="13"/>
      <c r="AL10" s="13"/>
      <c r="AM10" s="13"/>
    </row>
    <row r="11" spans="1:39" s="16" customFormat="1" ht="12" customHeight="1" x14ac:dyDescent="0.2">
      <c r="A11" s="20"/>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5"/>
      <c r="AB11" s="5"/>
      <c r="AC11" s="5"/>
      <c r="AD11" s="5"/>
      <c r="AE11" s="5"/>
      <c r="AF11" s="13"/>
      <c r="AG11" s="13"/>
      <c r="AH11" s="13"/>
      <c r="AI11" s="13"/>
      <c r="AJ11" s="13"/>
      <c r="AK11" s="13"/>
      <c r="AL11" s="13"/>
      <c r="AM11" s="13"/>
    </row>
    <row r="12" spans="1:39" customFormat="1" ht="12.75" x14ac:dyDescent="0.2">
      <c r="A12" s="23" t="s">
        <v>36</v>
      </c>
    </row>
    <row r="15" spans="1:39" s="5" customFormat="1" ht="12.75" x14ac:dyDescent="0.2">
      <c r="A15" s="6" t="s">
        <v>47</v>
      </c>
      <c r="B15" s="7"/>
      <c r="C15" s="7"/>
      <c r="D15" s="7"/>
      <c r="E15" s="7"/>
      <c r="F15" s="7"/>
      <c r="G15" s="7"/>
      <c r="H15" s="7"/>
      <c r="I15" s="7"/>
      <c r="J15" s="7"/>
      <c r="K15" s="7"/>
      <c r="L15" s="7"/>
      <c r="M15" s="7"/>
      <c r="N15" s="7"/>
      <c r="O15" s="7"/>
      <c r="P15" s="7"/>
      <c r="Q15" s="7"/>
      <c r="R15" s="7"/>
      <c r="S15" s="7"/>
      <c r="T15" s="7"/>
      <c r="U15" s="7"/>
      <c r="V15" s="7"/>
      <c r="W15" s="7"/>
      <c r="X15" s="7"/>
      <c r="Y15" s="7"/>
      <c r="Z15" s="7"/>
    </row>
    <row r="16" spans="1:39" s="11" customFormat="1" ht="25.5" x14ac:dyDescent="0.2">
      <c r="A16" s="8"/>
      <c r="B16" s="10" t="str">
        <f t="shared" ref="B16:H16" si="0">B3</f>
        <v>20.12.2020-24.12.2020</v>
      </c>
      <c r="C16" s="10" t="e">
        <f t="shared" si="0"/>
        <v>#REF!</v>
      </c>
      <c r="D16" s="10" t="e">
        <f t="shared" si="0"/>
        <v>#REF!</v>
      </c>
      <c r="E16" s="10" t="e">
        <f t="shared" si="0"/>
        <v>#REF!</v>
      </c>
      <c r="F16" s="10" t="e">
        <f t="shared" si="0"/>
        <v>#REF!</v>
      </c>
      <c r="G16" s="10" t="e">
        <f t="shared" si="0"/>
        <v>#REF!</v>
      </c>
      <c r="H16" s="10" t="e">
        <f t="shared" si="0"/>
        <v>#REF!</v>
      </c>
      <c r="I16" s="10" t="e">
        <f t="shared" ref="I16:P16" si="1">I3</f>
        <v>#REF!</v>
      </c>
      <c r="J16" s="10" t="e">
        <f t="shared" si="1"/>
        <v>#REF!</v>
      </c>
      <c r="K16" s="10" t="e">
        <f t="shared" si="1"/>
        <v>#REF!</v>
      </c>
      <c r="L16" s="10" t="e">
        <f t="shared" si="1"/>
        <v>#REF!</v>
      </c>
      <c r="M16" s="10" t="e">
        <f t="shared" si="1"/>
        <v>#REF!</v>
      </c>
      <c r="N16" s="10" t="e">
        <f t="shared" si="1"/>
        <v>#REF!</v>
      </c>
      <c r="O16" s="10" t="e">
        <f t="shared" si="1"/>
        <v>#REF!</v>
      </c>
      <c r="P16" s="10" t="e">
        <f t="shared" si="1"/>
        <v>#REF!</v>
      </c>
      <c r="Q16" s="10" t="e">
        <f t="shared" ref="Q16:V16" si="2">Q3</f>
        <v>#REF!</v>
      </c>
      <c r="R16" s="10" t="e">
        <f t="shared" si="2"/>
        <v>#REF!</v>
      </c>
      <c r="S16" s="10" t="e">
        <f t="shared" si="2"/>
        <v>#REF!</v>
      </c>
      <c r="T16" s="10" t="e">
        <f t="shared" si="2"/>
        <v>#REF!</v>
      </c>
      <c r="U16" s="10" t="e">
        <f t="shared" si="2"/>
        <v>#REF!</v>
      </c>
      <c r="V16" s="10" t="e">
        <f t="shared" si="2"/>
        <v>#REF!</v>
      </c>
      <c r="W16" s="73" t="e">
        <f>W3</f>
        <v>#REF!</v>
      </c>
      <c r="X16" s="73" t="e">
        <f t="shared" ref="X16:AA16" si="3">X3</f>
        <v>#REF!</v>
      </c>
      <c r="Y16" s="73" t="e">
        <f t="shared" si="3"/>
        <v>#REF!</v>
      </c>
      <c r="Z16" s="73" t="e">
        <f t="shared" si="3"/>
        <v>#REF!</v>
      </c>
      <c r="AA16" s="73" t="e">
        <f t="shared" si="3"/>
        <v>#REF!</v>
      </c>
      <c r="AB16" s="73" t="e">
        <f t="shared" ref="AB16:AC16" si="4">AB3</f>
        <v>#REF!</v>
      </c>
      <c r="AC16" s="73" t="e">
        <f t="shared" si="4"/>
        <v>#REF!</v>
      </c>
      <c r="AD16" s="73" t="e">
        <f t="shared" ref="AD16" si="5">AD3</f>
        <v>#REF!</v>
      </c>
      <c r="AE16" s="73" t="e">
        <f t="shared" ref="AE16:AI16" si="6">AE3</f>
        <v>#REF!</v>
      </c>
      <c r="AF16" s="73" t="e">
        <f t="shared" si="6"/>
        <v>#REF!</v>
      </c>
      <c r="AG16" s="73" t="e">
        <f t="shared" si="6"/>
        <v>#REF!</v>
      </c>
      <c r="AH16" s="73" t="e">
        <f t="shared" si="6"/>
        <v>#REF!</v>
      </c>
      <c r="AI16" s="73" t="e">
        <f t="shared" si="6"/>
        <v>#REF!</v>
      </c>
    </row>
    <row r="17" spans="1:35" s="11" customFormat="1" ht="20.25" customHeight="1" x14ac:dyDescent="0.2">
      <c r="A17" s="8" t="s">
        <v>0</v>
      </c>
      <c r="B17" s="10"/>
      <c r="C17" s="10"/>
      <c r="D17" s="10"/>
      <c r="E17" s="10"/>
      <c r="F17" s="10"/>
      <c r="G17" s="10"/>
      <c r="H17" s="10"/>
      <c r="I17" s="10"/>
      <c r="J17" s="10"/>
      <c r="K17" s="10"/>
      <c r="L17" s="10"/>
      <c r="M17" s="10"/>
      <c r="N17" s="10"/>
      <c r="O17" s="10"/>
      <c r="P17" s="10"/>
      <c r="Q17" s="10"/>
      <c r="R17" s="10"/>
      <c r="S17" s="10"/>
      <c r="T17" s="10"/>
      <c r="U17" s="10"/>
      <c r="V17" s="10"/>
      <c r="W17" s="73" t="e">
        <f>W4</f>
        <v>#REF!</v>
      </c>
      <c r="X17" s="73" t="e">
        <f t="shared" ref="X17:AA17" si="7">X4</f>
        <v>#REF!</v>
      </c>
      <c r="Y17" s="73" t="e">
        <f t="shared" si="7"/>
        <v>#REF!</v>
      </c>
      <c r="Z17" s="73" t="e">
        <f t="shared" si="7"/>
        <v>#REF!</v>
      </c>
      <c r="AA17" s="73" t="e">
        <f t="shared" si="7"/>
        <v>#REF!</v>
      </c>
      <c r="AB17" s="73" t="e">
        <f t="shared" ref="AB17:AC17" si="8">AB4</f>
        <v>#REF!</v>
      </c>
      <c r="AC17" s="73" t="e">
        <f t="shared" si="8"/>
        <v>#REF!</v>
      </c>
      <c r="AD17" s="73" t="e">
        <f t="shared" ref="AD17" si="9">AD4</f>
        <v>#REF!</v>
      </c>
      <c r="AE17" s="73" t="e">
        <f t="shared" ref="AE17:AI17" si="10">AE4</f>
        <v>#REF!</v>
      </c>
      <c r="AF17" s="73" t="e">
        <f t="shared" si="10"/>
        <v>#REF!</v>
      </c>
      <c r="AG17" s="73" t="e">
        <f t="shared" si="10"/>
        <v>#REF!</v>
      </c>
      <c r="AH17" s="73" t="e">
        <f t="shared" si="10"/>
        <v>#REF!</v>
      </c>
      <c r="AI17" s="73" t="e">
        <f t="shared" si="10"/>
        <v>#REF!</v>
      </c>
    </row>
    <row r="18" spans="1:35" s="14" customFormat="1" ht="12" customHeight="1" x14ac:dyDescent="0.2">
      <c r="A18" s="75" t="s">
        <v>53</v>
      </c>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row>
    <row r="19" spans="1:35" s="14" customFormat="1" ht="12" customHeight="1" x14ac:dyDescent="0.2">
      <c r="A19" s="42">
        <v>1</v>
      </c>
      <c r="B19" s="10" t="e">
        <f>B6*0.9+1100</f>
        <v>#REF!</v>
      </c>
      <c r="C19" s="10" t="e">
        <f>C6*0.9+1100</f>
        <v>#REF!</v>
      </c>
      <c r="D19" s="10" t="e">
        <f>D6*0.9+2100</f>
        <v>#REF!</v>
      </c>
      <c r="E19" s="10" t="e">
        <f>E6*0.9+2100</f>
        <v>#REF!</v>
      </c>
      <c r="F19" s="10" t="e">
        <f>F6*0.9+2100</f>
        <v>#REF!</v>
      </c>
      <c r="G19" s="10" t="e">
        <f>G6*0.9+2100</f>
        <v>#REF!</v>
      </c>
      <c r="H19" s="10" t="e">
        <f>H6*0.9+2100</f>
        <v>#REF!</v>
      </c>
      <c r="I19" s="10" t="e">
        <f>I6*0.9+1700</f>
        <v>#REF!</v>
      </c>
      <c r="J19" s="10" t="e">
        <f t="shared" ref="J19:P19" si="11">J6*0.9+1700</f>
        <v>#REF!</v>
      </c>
      <c r="K19" s="10" t="e">
        <f t="shared" si="11"/>
        <v>#REF!</v>
      </c>
      <c r="L19" s="10" t="e">
        <f t="shared" si="11"/>
        <v>#REF!</v>
      </c>
      <c r="M19" s="10" t="e">
        <f t="shared" si="11"/>
        <v>#REF!</v>
      </c>
      <c r="N19" s="10" t="e">
        <f t="shared" si="11"/>
        <v>#REF!</v>
      </c>
      <c r="O19" s="10" t="e">
        <f t="shared" si="11"/>
        <v>#REF!</v>
      </c>
      <c r="P19" s="10" t="e">
        <f t="shared" si="11"/>
        <v>#REF!</v>
      </c>
      <c r="Q19" s="10" t="e">
        <f t="shared" ref="Q19:W19" si="12">Q6*0.9+1700</f>
        <v>#REF!</v>
      </c>
      <c r="R19" s="10" t="e">
        <f t="shared" si="12"/>
        <v>#REF!</v>
      </c>
      <c r="S19" s="10" t="e">
        <f t="shared" si="12"/>
        <v>#REF!</v>
      </c>
      <c r="T19" s="10" t="e">
        <f t="shared" si="12"/>
        <v>#REF!</v>
      </c>
      <c r="U19" s="10" t="e">
        <f t="shared" si="12"/>
        <v>#REF!</v>
      </c>
      <c r="V19" s="10" t="e">
        <f t="shared" si="12"/>
        <v>#REF!</v>
      </c>
      <c r="W19" s="10" t="e">
        <f t="shared" si="12"/>
        <v>#REF!</v>
      </c>
      <c r="X19" s="10" t="e">
        <f t="shared" ref="X19:AA19" si="13">X6*0.9+1700</f>
        <v>#REF!</v>
      </c>
      <c r="Y19" s="10" t="e">
        <f t="shared" si="13"/>
        <v>#REF!</v>
      </c>
      <c r="Z19" s="10" t="e">
        <f t="shared" si="13"/>
        <v>#REF!</v>
      </c>
      <c r="AA19" s="10" t="e">
        <f t="shared" si="13"/>
        <v>#REF!</v>
      </c>
      <c r="AB19" s="10" t="e">
        <f t="shared" ref="AB19:AC19" si="14">AB6*0.9+1700</f>
        <v>#REF!</v>
      </c>
      <c r="AC19" s="10" t="e">
        <f t="shared" si="14"/>
        <v>#REF!</v>
      </c>
      <c r="AD19" s="10" t="e">
        <f>AD6*0.9+1100</f>
        <v>#REF!</v>
      </c>
      <c r="AE19" s="10" t="e">
        <f t="shared" ref="AE19:AI19" si="15">AE6*0.9+1100</f>
        <v>#REF!</v>
      </c>
      <c r="AF19" s="10" t="e">
        <f t="shared" si="15"/>
        <v>#REF!</v>
      </c>
      <c r="AG19" s="10" t="e">
        <f t="shared" si="15"/>
        <v>#REF!</v>
      </c>
      <c r="AH19" s="10" t="e">
        <f t="shared" si="15"/>
        <v>#REF!</v>
      </c>
      <c r="AI19" s="10" t="e">
        <f t="shared" si="15"/>
        <v>#REF!</v>
      </c>
    </row>
    <row r="20" spans="1:35" s="14" customFormat="1" ht="12" customHeight="1" x14ac:dyDescent="0.2">
      <c r="A20" s="15">
        <v>2</v>
      </c>
      <c r="B20" s="10" t="e">
        <f>B7*0.9+2200</f>
        <v>#REF!</v>
      </c>
      <c r="C20" s="10" t="e">
        <f>C7*0.9+2200</f>
        <v>#REF!</v>
      </c>
      <c r="D20" s="10" t="e">
        <f>D7*0.9+4200</f>
        <v>#REF!</v>
      </c>
      <c r="E20" s="10" t="e">
        <f>E7*0.9+4200</f>
        <v>#REF!</v>
      </c>
      <c r="F20" s="10" t="e">
        <f>F7*0.9+4200</f>
        <v>#REF!</v>
      </c>
      <c r="G20" s="10" t="e">
        <f>G7*0.9+4200</f>
        <v>#REF!</v>
      </c>
      <c r="H20" s="10" t="e">
        <f>H7*0.9+4200</f>
        <v>#REF!</v>
      </c>
      <c r="I20" s="10" t="e">
        <f>I7*0.9+3400</f>
        <v>#REF!</v>
      </c>
      <c r="J20" s="10" t="e">
        <f t="shared" ref="J20:P20" si="16">J7*0.9+3400</f>
        <v>#REF!</v>
      </c>
      <c r="K20" s="10" t="e">
        <f t="shared" si="16"/>
        <v>#REF!</v>
      </c>
      <c r="L20" s="10" t="e">
        <f t="shared" si="16"/>
        <v>#REF!</v>
      </c>
      <c r="M20" s="10" t="e">
        <f t="shared" si="16"/>
        <v>#REF!</v>
      </c>
      <c r="N20" s="10" t="e">
        <f t="shared" si="16"/>
        <v>#REF!</v>
      </c>
      <c r="O20" s="10" t="e">
        <f t="shared" si="16"/>
        <v>#REF!</v>
      </c>
      <c r="P20" s="10" t="e">
        <f t="shared" si="16"/>
        <v>#REF!</v>
      </c>
      <c r="Q20" s="10" t="e">
        <f t="shared" ref="Q20:W20" si="17">Q7*0.9+3400</f>
        <v>#REF!</v>
      </c>
      <c r="R20" s="10" t="e">
        <f t="shared" si="17"/>
        <v>#REF!</v>
      </c>
      <c r="S20" s="10" t="e">
        <f t="shared" si="17"/>
        <v>#REF!</v>
      </c>
      <c r="T20" s="10" t="e">
        <f t="shared" si="17"/>
        <v>#REF!</v>
      </c>
      <c r="U20" s="10" t="e">
        <f t="shared" si="17"/>
        <v>#REF!</v>
      </c>
      <c r="V20" s="10" t="e">
        <f t="shared" si="17"/>
        <v>#REF!</v>
      </c>
      <c r="W20" s="10" t="e">
        <f t="shared" si="17"/>
        <v>#REF!</v>
      </c>
      <c r="X20" s="10" t="e">
        <f t="shared" ref="X20:AA20" si="18">X7*0.9+3400</f>
        <v>#REF!</v>
      </c>
      <c r="Y20" s="10" t="e">
        <f t="shared" si="18"/>
        <v>#REF!</v>
      </c>
      <c r="Z20" s="10" t="e">
        <f t="shared" si="18"/>
        <v>#REF!</v>
      </c>
      <c r="AA20" s="10" t="e">
        <f t="shared" si="18"/>
        <v>#REF!</v>
      </c>
      <c r="AB20" s="10" t="e">
        <f t="shared" ref="AB20:AC20" si="19">AB7*0.9+3400</f>
        <v>#REF!</v>
      </c>
      <c r="AC20" s="10" t="e">
        <f t="shared" si="19"/>
        <v>#REF!</v>
      </c>
      <c r="AD20" s="10" t="e">
        <f>AD7*0.9+2200</f>
        <v>#REF!</v>
      </c>
      <c r="AE20" s="10" t="e">
        <f t="shared" ref="AE20:AI20" si="20">AE7*0.9+2200</f>
        <v>#REF!</v>
      </c>
      <c r="AF20" s="10" t="e">
        <f t="shared" si="20"/>
        <v>#REF!</v>
      </c>
      <c r="AG20" s="10" t="e">
        <f t="shared" si="20"/>
        <v>#REF!</v>
      </c>
      <c r="AH20" s="10" t="e">
        <f t="shared" si="20"/>
        <v>#REF!</v>
      </c>
      <c r="AI20" s="10" t="e">
        <f t="shared" si="20"/>
        <v>#REF!</v>
      </c>
    </row>
    <row r="21" spans="1:35" s="14" customFormat="1" ht="12" customHeight="1" x14ac:dyDescent="0.2">
      <c r="A21" s="75" t="s">
        <v>54</v>
      </c>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row>
    <row r="22" spans="1:35" s="14" customFormat="1" ht="12" customHeight="1" x14ac:dyDescent="0.2">
      <c r="A22" s="42">
        <v>1</v>
      </c>
      <c r="B22" s="10" t="e">
        <f>B9*0.9+1100</f>
        <v>#REF!</v>
      </c>
      <c r="C22" s="10" t="e">
        <f>C9*0.9+1100</f>
        <v>#REF!</v>
      </c>
      <c r="D22" s="10" t="e">
        <f>D9*0.9+2100</f>
        <v>#REF!</v>
      </c>
      <c r="E22" s="10" t="e">
        <f>E9*0.9+2100</f>
        <v>#REF!</v>
      </c>
      <c r="F22" s="10" t="e">
        <f>F9*0.9+2100</f>
        <v>#REF!</v>
      </c>
      <c r="G22" s="10" t="e">
        <f>G9*0.9+2100</f>
        <v>#REF!</v>
      </c>
      <c r="H22" s="10" t="e">
        <f>H9*0.9+2100</f>
        <v>#REF!</v>
      </c>
      <c r="I22" s="10" t="e">
        <f>I9*0.9+1700</f>
        <v>#REF!</v>
      </c>
      <c r="J22" s="10" t="e">
        <f t="shared" ref="J22:P22" si="21">J9*0.9+1700</f>
        <v>#REF!</v>
      </c>
      <c r="K22" s="10" t="e">
        <f t="shared" si="21"/>
        <v>#REF!</v>
      </c>
      <c r="L22" s="10" t="e">
        <f t="shared" si="21"/>
        <v>#REF!</v>
      </c>
      <c r="M22" s="10" t="e">
        <f t="shared" si="21"/>
        <v>#REF!</v>
      </c>
      <c r="N22" s="10" t="e">
        <f t="shared" si="21"/>
        <v>#REF!</v>
      </c>
      <c r="O22" s="10" t="e">
        <f t="shared" si="21"/>
        <v>#REF!</v>
      </c>
      <c r="P22" s="10" t="e">
        <f t="shared" si="21"/>
        <v>#REF!</v>
      </c>
      <c r="Q22" s="10" t="e">
        <f t="shared" ref="Q22:W22" si="22">Q9*0.9+1700</f>
        <v>#REF!</v>
      </c>
      <c r="R22" s="10" t="e">
        <f t="shared" si="22"/>
        <v>#REF!</v>
      </c>
      <c r="S22" s="10" t="e">
        <f t="shared" si="22"/>
        <v>#REF!</v>
      </c>
      <c r="T22" s="10" t="e">
        <f t="shared" si="22"/>
        <v>#REF!</v>
      </c>
      <c r="U22" s="10" t="e">
        <f t="shared" si="22"/>
        <v>#REF!</v>
      </c>
      <c r="V22" s="10" t="e">
        <f t="shared" si="22"/>
        <v>#REF!</v>
      </c>
      <c r="W22" s="10" t="e">
        <f t="shared" si="22"/>
        <v>#REF!</v>
      </c>
      <c r="X22" s="10" t="e">
        <f t="shared" ref="X22:AA22" si="23">X9*0.9+1700</f>
        <v>#REF!</v>
      </c>
      <c r="Y22" s="10" t="e">
        <f t="shared" si="23"/>
        <v>#REF!</v>
      </c>
      <c r="Z22" s="10" t="e">
        <f t="shared" si="23"/>
        <v>#REF!</v>
      </c>
      <c r="AA22" s="10" t="e">
        <f t="shared" si="23"/>
        <v>#REF!</v>
      </c>
      <c r="AB22" s="10" t="e">
        <f t="shared" ref="AB22:AC22" si="24">AB9*0.9+1700</f>
        <v>#REF!</v>
      </c>
      <c r="AC22" s="10" t="e">
        <f t="shared" si="24"/>
        <v>#REF!</v>
      </c>
      <c r="AD22" s="10" t="e">
        <f>AD9*0.9+1100</f>
        <v>#REF!</v>
      </c>
      <c r="AE22" s="10" t="e">
        <f t="shared" ref="AE22:AI22" si="25">AE9*0.9+1100</f>
        <v>#REF!</v>
      </c>
      <c r="AF22" s="10" t="e">
        <f t="shared" si="25"/>
        <v>#REF!</v>
      </c>
      <c r="AG22" s="10" t="e">
        <f t="shared" si="25"/>
        <v>#REF!</v>
      </c>
      <c r="AH22" s="10" t="e">
        <f t="shared" si="25"/>
        <v>#REF!</v>
      </c>
      <c r="AI22" s="10" t="e">
        <f t="shared" si="25"/>
        <v>#REF!</v>
      </c>
    </row>
    <row r="23" spans="1:35" s="14" customFormat="1" ht="12" customHeight="1" x14ac:dyDescent="0.2">
      <c r="A23" s="42">
        <v>2</v>
      </c>
      <c r="B23" s="10" t="e">
        <f>B10*0.9+2200</f>
        <v>#REF!</v>
      </c>
      <c r="C23" s="10" t="e">
        <f>C10*0.9+2200</f>
        <v>#REF!</v>
      </c>
      <c r="D23" s="10" t="e">
        <f>D10*0.9+4200</f>
        <v>#REF!</v>
      </c>
      <c r="E23" s="10" t="e">
        <f>E10*0.9+4200</f>
        <v>#REF!</v>
      </c>
      <c r="F23" s="10" t="e">
        <f>F10*0.9+4200</f>
        <v>#REF!</v>
      </c>
      <c r="G23" s="10" t="e">
        <f>G10*0.9+4200</f>
        <v>#REF!</v>
      </c>
      <c r="H23" s="10" t="e">
        <f>H10*0.9+4200</f>
        <v>#REF!</v>
      </c>
      <c r="I23" s="10" t="e">
        <f>I10*0.9+3400</f>
        <v>#REF!</v>
      </c>
      <c r="J23" s="10" t="e">
        <f t="shared" ref="J23:P23" si="26">J10*0.9+3400</f>
        <v>#REF!</v>
      </c>
      <c r="K23" s="10" t="e">
        <f t="shared" si="26"/>
        <v>#REF!</v>
      </c>
      <c r="L23" s="10" t="e">
        <f t="shared" si="26"/>
        <v>#REF!</v>
      </c>
      <c r="M23" s="10" t="e">
        <f t="shared" si="26"/>
        <v>#REF!</v>
      </c>
      <c r="N23" s="10" t="e">
        <f t="shared" si="26"/>
        <v>#REF!</v>
      </c>
      <c r="O23" s="10" t="e">
        <f t="shared" si="26"/>
        <v>#REF!</v>
      </c>
      <c r="P23" s="10" t="e">
        <f t="shared" si="26"/>
        <v>#REF!</v>
      </c>
      <c r="Q23" s="10" t="e">
        <f t="shared" ref="Q23:W23" si="27">Q10*0.9+3400</f>
        <v>#REF!</v>
      </c>
      <c r="R23" s="10" t="e">
        <f t="shared" si="27"/>
        <v>#REF!</v>
      </c>
      <c r="S23" s="10" t="e">
        <f t="shared" si="27"/>
        <v>#REF!</v>
      </c>
      <c r="T23" s="10" t="e">
        <f t="shared" si="27"/>
        <v>#REF!</v>
      </c>
      <c r="U23" s="10" t="e">
        <f t="shared" si="27"/>
        <v>#REF!</v>
      </c>
      <c r="V23" s="10" t="e">
        <f t="shared" si="27"/>
        <v>#REF!</v>
      </c>
      <c r="W23" s="10" t="e">
        <f t="shared" si="27"/>
        <v>#REF!</v>
      </c>
      <c r="X23" s="10" t="e">
        <f t="shared" ref="X23:AA23" si="28">X10*0.9+3400</f>
        <v>#REF!</v>
      </c>
      <c r="Y23" s="10" t="e">
        <f t="shared" si="28"/>
        <v>#REF!</v>
      </c>
      <c r="Z23" s="10" t="e">
        <f t="shared" si="28"/>
        <v>#REF!</v>
      </c>
      <c r="AA23" s="10" t="e">
        <f t="shared" si="28"/>
        <v>#REF!</v>
      </c>
      <c r="AB23" s="10" t="e">
        <f t="shared" ref="AB23:AC23" si="29">AB10*0.9+3400</f>
        <v>#REF!</v>
      </c>
      <c r="AC23" s="10" t="e">
        <f t="shared" si="29"/>
        <v>#REF!</v>
      </c>
      <c r="AD23" s="10" t="e">
        <f>AD10*0.9+2200</f>
        <v>#REF!</v>
      </c>
      <c r="AE23" s="10" t="e">
        <f t="shared" ref="AE23:AI23" si="30">AE10*0.9+2200</f>
        <v>#REF!</v>
      </c>
      <c r="AF23" s="10" t="e">
        <f t="shared" si="30"/>
        <v>#REF!</v>
      </c>
      <c r="AG23" s="10" t="e">
        <f t="shared" si="30"/>
        <v>#REF!</v>
      </c>
      <c r="AH23" s="10" t="e">
        <f t="shared" si="30"/>
        <v>#REF!</v>
      </c>
      <c r="AI23" s="10" t="e">
        <f t="shared" si="30"/>
        <v>#REF!</v>
      </c>
    </row>
    <row r="25" spans="1:35" ht="12.75" x14ac:dyDescent="0.2">
      <c r="B25" s="43">
        <v>1100</v>
      </c>
      <c r="C25" s="43">
        <v>1100</v>
      </c>
      <c r="D25" s="44">
        <v>2100</v>
      </c>
      <c r="E25" s="44">
        <v>2100</v>
      </c>
      <c r="F25" s="44">
        <v>2100</v>
      </c>
      <c r="G25" s="44">
        <v>2100</v>
      </c>
      <c r="H25" s="44">
        <v>2100</v>
      </c>
      <c r="I25" s="43">
        <v>1700</v>
      </c>
      <c r="J25" s="43">
        <v>1700</v>
      </c>
      <c r="K25" s="43">
        <v>1700</v>
      </c>
      <c r="L25" s="43">
        <v>1700</v>
      </c>
      <c r="M25" s="43">
        <v>1700</v>
      </c>
      <c r="N25" s="43">
        <v>1700</v>
      </c>
      <c r="O25" s="43">
        <v>1700</v>
      </c>
      <c r="P25" s="43">
        <v>1700</v>
      </c>
      <c r="Q25" s="43">
        <v>1700</v>
      </c>
      <c r="R25" s="43">
        <v>1700</v>
      </c>
      <c r="S25" s="43">
        <v>1700</v>
      </c>
      <c r="T25" s="43">
        <v>1700</v>
      </c>
      <c r="U25" s="43">
        <v>1700</v>
      </c>
      <c r="V25" s="43">
        <v>1700</v>
      </c>
      <c r="W25" s="43">
        <v>1700</v>
      </c>
      <c r="X25" s="43">
        <v>1700</v>
      </c>
      <c r="Y25" s="43">
        <v>1700</v>
      </c>
      <c r="Z25" s="43">
        <v>1700</v>
      </c>
      <c r="AA25" s="43">
        <v>1700</v>
      </c>
      <c r="AB25" s="43">
        <v>1700</v>
      </c>
      <c r="AC25" s="43">
        <v>1700</v>
      </c>
      <c r="AD25" s="44">
        <v>1100</v>
      </c>
      <c r="AE25" s="44">
        <v>1100</v>
      </c>
      <c r="AF25" s="44">
        <v>1100</v>
      </c>
      <c r="AG25" s="44">
        <v>1100</v>
      </c>
      <c r="AH25" s="44">
        <v>1100</v>
      </c>
      <c r="AI25" s="44">
        <v>1100</v>
      </c>
    </row>
    <row r="26" spans="1:35" ht="12.75" x14ac:dyDescent="0.2">
      <c r="B26" s="43">
        <v>2200</v>
      </c>
      <c r="C26" s="43">
        <v>2200</v>
      </c>
      <c r="D26" s="44">
        <v>4200</v>
      </c>
      <c r="E26" s="44">
        <v>4200</v>
      </c>
      <c r="F26" s="44">
        <v>4200</v>
      </c>
      <c r="G26" s="44">
        <v>4200</v>
      </c>
      <c r="H26" s="44">
        <v>4200</v>
      </c>
      <c r="I26" s="43">
        <v>3400</v>
      </c>
      <c r="J26" s="43">
        <v>3400</v>
      </c>
      <c r="K26" s="43">
        <v>3400</v>
      </c>
      <c r="L26" s="43">
        <v>3400</v>
      </c>
      <c r="M26" s="43">
        <v>3400</v>
      </c>
      <c r="N26" s="43">
        <v>3400</v>
      </c>
      <c r="O26" s="43">
        <v>3400</v>
      </c>
      <c r="P26" s="43">
        <v>3400</v>
      </c>
      <c r="Q26" s="43">
        <v>3400</v>
      </c>
      <c r="R26" s="43">
        <v>3400</v>
      </c>
      <c r="S26" s="43">
        <v>3400</v>
      </c>
      <c r="T26" s="43">
        <v>3400</v>
      </c>
      <c r="U26" s="43">
        <v>3400</v>
      </c>
      <c r="V26" s="43">
        <v>3400</v>
      </c>
      <c r="W26" s="43">
        <v>3400</v>
      </c>
      <c r="X26" s="43">
        <v>3400</v>
      </c>
      <c r="Y26" s="43">
        <v>3400</v>
      </c>
      <c r="Z26" s="43">
        <v>3400</v>
      </c>
      <c r="AA26" s="43">
        <v>3400</v>
      </c>
      <c r="AB26" s="43">
        <v>3400</v>
      </c>
      <c r="AC26" s="43">
        <v>3400</v>
      </c>
      <c r="AD26" s="44">
        <v>2200</v>
      </c>
      <c r="AE26" s="44">
        <v>2200</v>
      </c>
      <c r="AF26" s="44">
        <v>2200</v>
      </c>
      <c r="AG26" s="44">
        <v>2200</v>
      </c>
      <c r="AH26" s="44">
        <v>2200</v>
      </c>
      <c r="AI26" s="44">
        <v>2200</v>
      </c>
    </row>
    <row r="27" spans="1:35" ht="12.75" x14ac:dyDescent="0.2">
      <c r="B27" s="5">
        <f>B25+2000</f>
        <v>3100</v>
      </c>
      <c r="C27" s="5">
        <f t="shared" ref="C27:H27" si="31">C25+2000</f>
        <v>3100</v>
      </c>
      <c r="D27" s="5">
        <f t="shared" si="31"/>
        <v>4100</v>
      </c>
      <c r="E27" s="5">
        <f t="shared" si="31"/>
        <v>4100</v>
      </c>
      <c r="F27" s="5">
        <f t="shared" si="31"/>
        <v>4100</v>
      </c>
      <c r="G27" s="5">
        <f t="shared" si="31"/>
        <v>4100</v>
      </c>
      <c r="H27" s="5">
        <f t="shared" si="31"/>
        <v>4100</v>
      </c>
      <c r="I27" s="5">
        <f>I25+2000</f>
        <v>3700</v>
      </c>
      <c r="J27" s="5">
        <f t="shared" ref="J27:P27" si="32">J25+2000</f>
        <v>3700</v>
      </c>
      <c r="K27" s="5">
        <f t="shared" si="32"/>
        <v>3700</v>
      </c>
      <c r="L27" s="5">
        <f t="shared" si="32"/>
        <v>3700</v>
      </c>
      <c r="M27" s="5">
        <f t="shared" si="32"/>
        <v>3700</v>
      </c>
      <c r="N27" s="5">
        <f t="shared" si="32"/>
        <v>3700</v>
      </c>
      <c r="O27" s="5">
        <f t="shared" si="32"/>
        <v>3700</v>
      </c>
      <c r="P27" s="5">
        <f t="shared" si="32"/>
        <v>3700</v>
      </c>
      <c r="Q27" s="5">
        <f t="shared" ref="Q27:W27" si="33">Q25+2000</f>
        <v>3700</v>
      </c>
      <c r="R27" s="5">
        <f t="shared" si="33"/>
        <v>3700</v>
      </c>
      <c r="S27" s="5">
        <f t="shared" si="33"/>
        <v>3700</v>
      </c>
      <c r="T27" s="5">
        <f t="shared" si="33"/>
        <v>3700</v>
      </c>
      <c r="U27" s="5">
        <f t="shared" si="33"/>
        <v>3700</v>
      </c>
      <c r="V27" s="5">
        <f t="shared" si="33"/>
        <v>3700</v>
      </c>
      <c r="W27" s="5">
        <f t="shared" si="33"/>
        <v>3700</v>
      </c>
      <c r="X27" s="5">
        <f t="shared" ref="X27:AB27" si="34">X25+2000</f>
        <v>3700</v>
      </c>
      <c r="Y27" s="5">
        <f t="shared" si="34"/>
        <v>3700</v>
      </c>
      <c r="Z27" s="5">
        <f t="shared" si="34"/>
        <v>3700</v>
      </c>
      <c r="AA27" s="5">
        <f t="shared" si="34"/>
        <v>3700</v>
      </c>
      <c r="AB27" s="5">
        <f t="shared" si="34"/>
        <v>3700</v>
      </c>
      <c r="AC27" s="5">
        <f t="shared" ref="AC27" si="35">AC25+2000</f>
        <v>3700</v>
      </c>
      <c r="AD27" s="5">
        <f>AD25+2000</f>
        <v>3100</v>
      </c>
      <c r="AE27" s="5">
        <f t="shared" ref="AE27:AI27" si="36">AE25+2000</f>
        <v>3100</v>
      </c>
      <c r="AF27" s="5">
        <f t="shared" si="36"/>
        <v>3100</v>
      </c>
      <c r="AG27" s="5">
        <f t="shared" si="36"/>
        <v>3100</v>
      </c>
      <c r="AH27" s="5">
        <f t="shared" si="36"/>
        <v>3100</v>
      </c>
      <c r="AI27" s="5">
        <f t="shared" si="36"/>
        <v>3100</v>
      </c>
    </row>
    <row r="28" spans="1:35" ht="12.75" x14ac:dyDescent="0.2">
      <c r="B28" s="5"/>
      <c r="C28" s="5"/>
      <c r="D28" s="5"/>
      <c r="E28" s="5"/>
      <c r="F28" s="5"/>
      <c r="G28" s="5"/>
      <c r="H28" s="5"/>
      <c r="I28" s="5"/>
      <c r="J28" s="5"/>
      <c r="K28" s="5"/>
      <c r="L28" s="5"/>
      <c r="M28" s="5"/>
      <c r="N28" s="5"/>
      <c r="O28" s="5"/>
      <c r="P28" s="5"/>
      <c r="Q28" s="5"/>
      <c r="R28" s="5"/>
      <c r="S28" s="5"/>
      <c r="T28" s="5"/>
      <c r="U28" s="5"/>
      <c r="V28" s="5"/>
      <c r="W28" s="5"/>
      <c r="X28" s="5"/>
      <c r="Y28" s="5"/>
      <c r="Z28" s="5"/>
    </row>
    <row r="29" spans="1:35" ht="12.75" x14ac:dyDescent="0.2">
      <c r="B29" s="5"/>
      <c r="C29" s="5"/>
      <c r="D29" s="5"/>
      <c r="E29" s="5"/>
      <c r="F29" s="5"/>
      <c r="G29" s="5"/>
      <c r="H29" s="5"/>
      <c r="I29" s="5"/>
      <c r="J29" s="5"/>
      <c r="K29" s="5"/>
      <c r="L29" s="5"/>
      <c r="M29" s="5"/>
      <c r="N29" s="5"/>
      <c r="O29" s="5"/>
      <c r="P29" s="5"/>
      <c r="Q29" s="5"/>
      <c r="R29" s="5"/>
      <c r="S29" s="5"/>
      <c r="T29" s="5"/>
      <c r="U29" s="5"/>
      <c r="V29" s="5"/>
      <c r="W29" s="5"/>
      <c r="X29" s="5"/>
      <c r="Y29" s="5"/>
      <c r="Z29" s="5"/>
    </row>
    <row r="30" spans="1:35" s="5" customFormat="1" ht="12.75" x14ac:dyDescent="0.2">
      <c r="A30" s="229" t="s">
        <v>89</v>
      </c>
      <c r="B30" s="229"/>
      <c r="C30" s="229"/>
      <c r="D30" s="229"/>
      <c r="E30" s="7"/>
      <c r="F30" s="7"/>
      <c r="G30" s="7"/>
      <c r="H30" s="7"/>
      <c r="I30" s="7"/>
      <c r="J30" s="7"/>
      <c r="K30" s="7"/>
      <c r="L30" s="7"/>
      <c r="M30" s="7"/>
      <c r="N30" s="7"/>
      <c r="O30" s="7"/>
      <c r="P30" s="7"/>
      <c r="Q30" s="7"/>
      <c r="R30" s="7"/>
      <c r="S30" s="7"/>
      <c r="T30" s="7"/>
      <c r="U30" s="7"/>
      <c r="V30" s="7"/>
      <c r="W30" s="7"/>
      <c r="X30" s="7"/>
      <c r="Y30" s="7"/>
      <c r="Z30" s="7"/>
    </row>
    <row r="31" spans="1:35" s="11" customFormat="1" ht="25.5" x14ac:dyDescent="0.2">
      <c r="A31" s="48" t="s">
        <v>52</v>
      </c>
      <c r="B31" s="9" t="str">
        <f>B3</f>
        <v>20.12.2020-24.12.2020</v>
      </c>
      <c r="C31" s="9" t="e">
        <f t="shared" ref="C31:P31" si="37">C16</f>
        <v>#REF!</v>
      </c>
      <c r="D31" s="9" t="e">
        <f t="shared" si="37"/>
        <v>#REF!</v>
      </c>
      <c r="E31" s="9" t="e">
        <f t="shared" si="37"/>
        <v>#REF!</v>
      </c>
      <c r="F31" s="9" t="e">
        <f t="shared" si="37"/>
        <v>#REF!</v>
      </c>
      <c r="G31" s="9" t="e">
        <f t="shared" si="37"/>
        <v>#REF!</v>
      </c>
      <c r="H31" s="9" t="e">
        <f t="shared" si="37"/>
        <v>#REF!</v>
      </c>
      <c r="I31" s="9" t="e">
        <f t="shared" si="37"/>
        <v>#REF!</v>
      </c>
      <c r="J31" s="9" t="e">
        <f t="shared" si="37"/>
        <v>#REF!</v>
      </c>
      <c r="K31" s="56" t="e">
        <f t="shared" si="37"/>
        <v>#REF!</v>
      </c>
      <c r="L31" s="56" t="e">
        <f t="shared" si="37"/>
        <v>#REF!</v>
      </c>
      <c r="M31" s="56" t="e">
        <f t="shared" si="37"/>
        <v>#REF!</v>
      </c>
      <c r="N31" s="56" t="e">
        <f t="shared" si="37"/>
        <v>#REF!</v>
      </c>
      <c r="O31" s="56" t="e">
        <f t="shared" si="37"/>
        <v>#REF!</v>
      </c>
      <c r="P31" s="56" t="e">
        <f t="shared" si="37"/>
        <v>#REF!</v>
      </c>
      <c r="Q31" s="56" t="e">
        <f t="shared" ref="Q31:V31" si="38">Q16</f>
        <v>#REF!</v>
      </c>
      <c r="R31" s="56" t="e">
        <f t="shared" si="38"/>
        <v>#REF!</v>
      </c>
      <c r="S31" s="56" t="e">
        <f t="shared" si="38"/>
        <v>#REF!</v>
      </c>
      <c r="T31" s="56" t="e">
        <f t="shared" si="38"/>
        <v>#REF!</v>
      </c>
      <c r="U31" s="56" t="e">
        <f t="shared" si="38"/>
        <v>#REF!</v>
      </c>
      <c r="V31" s="56" t="e">
        <f t="shared" si="38"/>
        <v>#REF!</v>
      </c>
      <c r="W31" s="71" t="e">
        <f>W3</f>
        <v>#REF!</v>
      </c>
      <c r="X31" s="71" t="e">
        <f t="shared" ref="X31:AA31" si="39">X3</f>
        <v>#REF!</v>
      </c>
      <c r="Y31" s="71" t="e">
        <f t="shared" si="39"/>
        <v>#REF!</v>
      </c>
      <c r="Z31" s="71" t="e">
        <f t="shared" si="39"/>
        <v>#REF!</v>
      </c>
      <c r="AA31" s="71" t="e">
        <f t="shared" si="39"/>
        <v>#REF!</v>
      </c>
      <c r="AB31" s="71" t="e">
        <f t="shared" ref="AB31:AI31" si="40">AB3</f>
        <v>#REF!</v>
      </c>
      <c r="AC31" s="71" t="e">
        <f t="shared" si="40"/>
        <v>#REF!</v>
      </c>
      <c r="AD31" s="71" t="e">
        <f t="shared" si="40"/>
        <v>#REF!</v>
      </c>
      <c r="AE31" s="71" t="e">
        <f t="shared" si="40"/>
        <v>#REF!</v>
      </c>
      <c r="AF31" s="71" t="e">
        <f t="shared" si="40"/>
        <v>#REF!</v>
      </c>
      <c r="AG31" s="71" t="e">
        <f t="shared" si="40"/>
        <v>#REF!</v>
      </c>
      <c r="AH31" s="71" t="e">
        <f t="shared" si="40"/>
        <v>#REF!</v>
      </c>
      <c r="AI31" s="71" t="e">
        <f t="shared" si="40"/>
        <v>#REF!</v>
      </c>
    </row>
    <row r="32" spans="1:35" s="11" customFormat="1" ht="18" customHeight="1" x14ac:dyDescent="0.2">
      <c r="A32" s="48"/>
      <c r="B32" s="9"/>
      <c r="C32" s="9"/>
      <c r="D32" s="9"/>
      <c r="E32" s="9"/>
      <c r="F32" s="9"/>
      <c r="G32" s="9"/>
      <c r="H32" s="9"/>
      <c r="I32" s="9"/>
      <c r="J32" s="9"/>
      <c r="K32" s="56"/>
      <c r="L32" s="56"/>
      <c r="M32" s="56"/>
      <c r="N32" s="56"/>
      <c r="O32" s="56"/>
      <c r="P32" s="56"/>
      <c r="Q32" s="56"/>
      <c r="R32" s="56"/>
      <c r="S32" s="56"/>
      <c r="T32" s="56"/>
      <c r="U32" s="56"/>
      <c r="V32" s="56"/>
      <c r="W32" s="71" t="e">
        <f>W4</f>
        <v>#REF!</v>
      </c>
      <c r="X32" s="71" t="e">
        <f t="shared" ref="X32:AA32" si="41">X4</f>
        <v>#REF!</v>
      </c>
      <c r="Y32" s="71" t="e">
        <f t="shared" si="41"/>
        <v>#REF!</v>
      </c>
      <c r="Z32" s="71" t="e">
        <f t="shared" si="41"/>
        <v>#REF!</v>
      </c>
      <c r="AA32" s="71" t="e">
        <f t="shared" si="41"/>
        <v>#REF!</v>
      </c>
      <c r="AB32" s="71" t="e">
        <f t="shared" ref="AB32:AI32" si="42">AB4</f>
        <v>#REF!</v>
      </c>
      <c r="AC32" s="71" t="e">
        <f t="shared" si="42"/>
        <v>#REF!</v>
      </c>
      <c r="AD32" s="71" t="e">
        <f t="shared" si="42"/>
        <v>#REF!</v>
      </c>
      <c r="AE32" s="71" t="e">
        <f t="shared" si="42"/>
        <v>#REF!</v>
      </c>
      <c r="AF32" s="71" t="e">
        <f t="shared" si="42"/>
        <v>#REF!</v>
      </c>
      <c r="AG32" s="71" t="e">
        <f t="shared" si="42"/>
        <v>#REF!</v>
      </c>
      <c r="AH32" s="71" t="e">
        <f t="shared" si="42"/>
        <v>#REF!</v>
      </c>
      <c r="AI32" s="71" t="e">
        <f t="shared" si="42"/>
        <v>#REF!</v>
      </c>
    </row>
    <row r="33" spans="1:39" s="14" customFormat="1" ht="12" customHeight="1" x14ac:dyDescent="0.2">
      <c r="A33" s="33" t="s">
        <v>7</v>
      </c>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row>
    <row r="34" spans="1:39" s="14" customFormat="1" ht="12" customHeight="1" x14ac:dyDescent="0.2">
      <c r="A34" s="42">
        <v>1</v>
      </c>
      <c r="B34" s="45" t="e">
        <f t="shared" ref="B34:J34" si="43">B19*0.87</f>
        <v>#REF!</v>
      </c>
      <c r="C34" s="45" t="e">
        <f t="shared" si="43"/>
        <v>#REF!</v>
      </c>
      <c r="D34" s="45" t="e">
        <f t="shared" si="43"/>
        <v>#REF!</v>
      </c>
      <c r="E34" s="45" t="e">
        <f t="shared" si="43"/>
        <v>#REF!</v>
      </c>
      <c r="F34" s="45" t="e">
        <f t="shared" si="43"/>
        <v>#REF!</v>
      </c>
      <c r="G34" s="45" t="e">
        <f t="shared" si="43"/>
        <v>#REF!</v>
      </c>
      <c r="H34" s="45" t="e">
        <f t="shared" si="43"/>
        <v>#REF!</v>
      </c>
      <c r="I34" s="45" t="e">
        <f t="shared" si="43"/>
        <v>#REF!</v>
      </c>
      <c r="J34" s="45" t="e">
        <f t="shared" si="43"/>
        <v>#REF!</v>
      </c>
      <c r="K34" s="45" t="e">
        <f t="shared" ref="K34:P34" si="44">K19*0.87</f>
        <v>#REF!</v>
      </c>
      <c r="L34" s="45" t="e">
        <f t="shared" si="44"/>
        <v>#REF!</v>
      </c>
      <c r="M34" s="45" t="e">
        <f t="shared" si="44"/>
        <v>#REF!</v>
      </c>
      <c r="N34" s="45" t="e">
        <f t="shared" si="44"/>
        <v>#REF!</v>
      </c>
      <c r="O34" s="45" t="e">
        <f t="shared" si="44"/>
        <v>#REF!</v>
      </c>
      <c r="P34" s="45" t="e">
        <f t="shared" si="44"/>
        <v>#REF!</v>
      </c>
      <c r="Q34" s="45" t="e">
        <f t="shared" ref="Q34:W34" si="45">Q19*0.87</f>
        <v>#REF!</v>
      </c>
      <c r="R34" s="45" t="e">
        <f t="shared" si="45"/>
        <v>#REF!</v>
      </c>
      <c r="S34" s="45" t="e">
        <f t="shared" si="45"/>
        <v>#REF!</v>
      </c>
      <c r="T34" s="45" t="e">
        <f t="shared" si="45"/>
        <v>#REF!</v>
      </c>
      <c r="U34" s="45" t="e">
        <f t="shared" si="45"/>
        <v>#REF!</v>
      </c>
      <c r="V34" s="45" t="e">
        <f t="shared" si="45"/>
        <v>#REF!</v>
      </c>
      <c r="W34" s="45" t="e">
        <f t="shared" si="45"/>
        <v>#REF!</v>
      </c>
      <c r="X34" s="45" t="e">
        <f t="shared" ref="X34:AA34" si="46">X19*0.87</f>
        <v>#REF!</v>
      </c>
      <c r="Y34" s="45" t="e">
        <f t="shared" si="46"/>
        <v>#REF!</v>
      </c>
      <c r="Z34" s="45" t="e">
        <f t="shared" si="46"/>
        <v>#REF!</v>
      </c>
      <c r="AA34" s="45" t="e">
        <f t="shared" si="46"/>
        <v>#REF!</v>
      </c>
      <c r="AB34" s="45" t="e">
        <f t="shared" ref="AB34:AI34" si="47">AB19*0.87</f>
        <v>#REF!</v>
      </c>
      <c r="AC34" s="45" t="e">
        <f t="shared" si="47"/>
        <v>#REF!</v>
      </c>
      <c r="AD34" s="45" t="e">
        <f t="shared" si="47"/>
        <v>#REF!</v>
      </c>
      <c r="AE34" s="45" t="e">
        <f t="shared" si="47"/>
        <v>#REF!</v>
      </c>
      <c r="AF34" s="45" t="e">
        <f t="shared" si="47"/>
        <v>#REF!</v>
      </c>
      <c r="AG34" s="45" t="e">
        <f t="shared" si="47"/>
        <v>#REF!</v>
      </c>
      <c r="AH34" s="45" t="e">
        <f t="shared" si="47"/>
        <v>#REF!</v>
      </c>
      <c r="AI34" s="45" t="e">
        <f t="shared" si="47"/>
        <v>#REF!</v>
      </c>
    </row>
    <row r="35" spans="1:39" s="16" customFormat="1" ht="12" customHeight="1" x14ac:dyDescent="0.2">
      <c r="A35" s="15">
        <v>2</v>
      </c>
      <c r="B35" s="45" t="e">
        <f t="shared" ref="B35:J35" si="48">B20*0.87</f>
        <v>#REF!</v>
      </c>
      <c r="C35" s="45" t="e">
        <f t="shared" si="48"/>
        <v>#REF!</v>
      </c>
      <c r="D35" s="45" t="e">
        <f t="shared" si="48"/>
        <v>#REF!</v>
      </c>
      <c r="E35" s="45" t="e">
        <f t="shared" si="48"/>
        <v>#REF!</v>
      </c>
      <c r="F35" s="45" t="e">
        <f t="shared" si="48"/>
        <v>#REF!</v>
      </c>
      <c r="G35" s="45" t="e">
        <f t="shared" si="48"/>
        <v>#REF!</v>
      </c>
      <c r="H35" s="45" t="e">
        <f t="shared" si="48"/>
        <v>#REF!</v>
      </c>
      <c r="I35" s="45" t="e">
        <f t="shared" si="48"/>
        <v>#REF!</v>
      </c>
      <c r="J35" s="45" t="e">
        <f t="shared" si="48"/>
        <v>#REF!</v>
      </c>
      <c r="K35" s="45" t="e">
        <f t="shared" ref="K35:P35" si="49">K20*0.87</f>
        <v>#REF!</v>
      </c>
      <c r="L35" s="45" t="e">
        <f t="shared" si="49"/>
        <v>#REF!</v>
      </c>
      <c r="M35" s="45" t="e">
        <f t="shared" si="49"/>
        <v>#REF!</v>
      </c>
      <c r="N35" s="45" t="e">
        <f t="shared" si="49"/>
        <v>#REF!</v>
      </c>
      <c r="O35" s="45" t="e">
        <f t="shared" si="49"/>
        <v>#REF!</v>
      </c>
      <c r="P35" s="45" t="e">
        <f t="shared" si="49"/>
        <v>#REF!</v>
      </c>
      <c r="Q35" s="45" t="e">
        <f t="shared" ref="Q35:W35" si="50">Q20*0.87</f>
        <v>#REF!</v>
      </c>
      <c r="R35" s="45" t="e">
        <f t="shared" si="50"/>
        <v>#REF!</v>
      </c>
      <c r="S35" s="45" t="e">
        <f t="shared" si="50"/>
        <v>#REF!</v>
      </c>
      <c r="T35" s="45" t="e">
        <f t="shared" si="50"/>
        <v>#REF!</v>
      </c>
      <c r="U35" s="45" t="e">
        <f t="shared" si="50"/>
        <v>#REF!</v>
      </c>
      <c r="V35" s="45" t="e">
        <f t="shared" si="50"/>
        <v>#REF!</v>
      </c>
      <c r="W35" s="45" t="e">
        <f t="shared" si="50"/>
        <v>#REF!</v>
      </c>
      <c r="X35" s="45" t="e">
        <f t="shared" ref="X35:AA35" si="51">X20*0.87</f>
        <v>#REF!</v>
      </c>
      <c r="Y35" s="45" t="e">
        <f t="shared" si="51"/>
        <v>#REF!</v>
      </c>
      <c r="Z35" s="45" t="e">
        <f t="shared" si="51"/>
        <v>#REF!</v>
      </c>
      <c r="AA35" s="45" t="e">
        <f t="shared" si="51"/>
        <v>#REF!</v>
      </c>
      <c r="AB35" s="45" t="e">
        <f t="shared" ref="AB35:AI35" si="52">AB20*0.87</f>
        <v>#REF!</v>
      </c>
      <c r="AC35" s="45" t="e">
        <f t="shared" si="52"/>
        <v>#REF!</v>
      </c>
      <c r="AD35" s="45" t="e">
        <f t="shared" si="52"/>
        <v>#REF!</v>
      </c>
      <c r="AE35" s="45" t="e">
        <f t="shared" si="52"/>
        <v>#REF!</v>
      </c>
      <c r="AF35" s="45" t="e">
        <f t="shared" si="52"/>
        <v>#REF!</v>
      </c>
      <c r="AG35" s="45" t="e">
        <f t="shared" si="52"/>
        <v>#REF!</v>
      </c>
      <c r="AH35" s="45" t="e">
        <f t="shared" si="52"/>
        <v>#REF!</v>
      </c>
      <c r="AI35" s="45" t="e">
        <f t="shared" si="52"/>
        <v>#REF!</v>
      </c>
      <c r="AJ35" s="13"/>
      <c r="AK35" s="13"/>
      <c r="AL35" s="13"/>
      <c r="AM35" s="13"/>
    </row>
    <row r="36" spans="1:39" s="14" customFormat="1" ht="12" customHeight="1" x14ac:dyDescent="0.2">
      <c r="A36" s="12" t="s">
        <v>1</v>
      </c>
      <c r="B36" s="45"/>
      <c r="C36" s="45"/>
      <c r="D36" s="45"/>
      <c r="E36" s="45"/>
      <c r="F36" s="45"/>
      <c r="G36" s="45"/>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13"/>
      <c r="AK36" s="13"/>
      <c r="AL36" s="13"/>
      <c r="AM36" s="13"/>
    </row>
    <row r="37" spans="1:39" s="16" customFormat="1" ht="12" customHeight="1" x14ac:dyDescent="0.2">
      <c r="A37" s="15">
        <v>1</v>
      </c>
      <c r="B37" s="45" t="e">
        <f t="shared" ref="B37:J37" si="53">B22*0.87</f>
        <v>#REF!</v>
      </c>
      <c r="C37" s="45" t="e">
        <f t="shared" si="53"/>
        <v>#REF!</v>
      </c>
      <c r="D37" s="45" t="e">
        <f t="shared" si="53"/>
        <v>#REF!</v>
      </c>
      <c r="E37" s="45" t="e">
        <f t="shared" si="53"/>
        <v>#REF!</v>
      </c>
      <c r="F37" s="45" t="e">
        <f t="shared" si="53"/>
        <v>#REF!</v>
      </c>
      <c r="G37" s="45" t="e">
        <f t="shared" si="53"/>
        <v>#REF!</v>
      </c>
      <c r="H37" s="45" t="e">
        <f t="shared" si="53"/>
        <v>#REF!</v>
      </c>
      <c r="I37" s="45" t="e">
        <f t="shared" si="53"/>
        <v>#REF!</v>
      </c>
      <c r="J37" s="45" t="e">
        <f t="shared" si="53"/>
        <v>#REF!</v>
      </c>
      <c r="K37" s="45" t="e">
        <f t="shared" ref="K37:P37" si="54">K22*0.87</f>
        <v>#REF!</v>
      </c>
      <c r="L37" s="45" t="e">
        <f t="shared" si="54"/>
        <v>#REF!</v>
      </c>
      <c r="M37" s="45" t="e">
        <f t="shared" si="54"/>
        <v>#REF!</v>
      </c>
      <c r="N37" s="45" t="e">
        <f t="shared" si="54"/>
        <v>#REF!</v>
      </c>
      <c r="O37" s="45" t="e">
        <f t="shared" si="54"/>
        <v>#REF!</v>
      </c>
      <c r="P37" s="45" t="e">
        <f t="shared" si="54"/>
        <v>#REF!</v>
      </c>
      <c r="Q37" s="45" t="e">
        <f t="shared" ref="Q37:W37" si="55">Q22*0.87</f>
        <v>#REF!</v>
      </c>
      <c r="R37" s="45" t="e">
        <f t="shared" si="55"/>
        <v>#REF!</v>
      </c>
      <c r="S37" s="45" t="e">
        <f t="shared" si="55"/>
        <v>#REF!</v>
      </c>
      <c r="T37" s="45" t="e">
        <f t="shared" si="55"/>
        <v>#REF!</v>
      </c>
      <c r="U37" s="45" t="e">
        <f t="shared" si="55"/>
        <v>#REF!</v>
      </c>
      <c r="V37" s="45" t="e">
        <f t="shared" si="55"/>
        <v>#REF!</v>
      </c>
      <c r="W37" s="45" t="e">
        <f t="shared" si="55"/>
        <v>#REF!</v>
      </c>
      <c r="X37" s="45" t="e">
        <f t="shared" ref="X37:AA37" si="56">X22*0.87</f>
        <v>#REF!</v>
      </c>
      <c r="Y37" s="45" t="e">
        <f t="shared" si="56"/>
        <v>#REF!</v>
      </c>
      <c r="Z37" s="45" t="e">
        <f t="shared" si="56"/>
        <v>#REF!</v>
      </c>
      <c r="AA37" s="45" t="e">
        <f t="shared" si="56"/>
        <v>#REF!</v>
      </c>
      <c r="AB37" s="45" t="e">
        <f t="shared" ref="AB37:AI37" si="57">AB22*0.87</f>
        <v>#REF!</v>
      </c>
      <c r="AC37" s="45" t="e">
        <f t="shared" si="57"/>
        <v>#REF!</v>
      </c>
      <c r="AD37" s="45" t="e">
        <f t="shared" si="57"/>
        <v>#REF!</v>
      </c>
      <c r="AE37" s="45" t="e">
        <f t="shared" si="57"/>
        <v>#REF!</v>
      </c>
      <c r="AF37" s="45" t="e">
        <f t="shared" si="57"/>
        <v>#REF!</v>
      </c>
      <c r="AG37" s="45" t="e">
        <f t="shared" si="57"/>
        <v>#REF!</v>
      </c>
      <c r="AH37" s="45" t="e">
        <f t="shared" si="57"/>
        <v>#REF!</v>
      </c>
      <c r="AI37" s="45" t="e">
        <f t="shared" si="57"/>
        <v>#REF!</v>
      </c>
      <c r="AJ37" s="13"/>
      <c r="AK37" s="13"/>
      <c r="AL37" s="13"/>
      <c r="AM37" s="13"/>
    </row>
    <row r="38" spans="1:39" s="16" customFormat="1" ht="12" customHeight="1" x14ac:dyDescent="0.2">
      <c r="A38" s="15">
        <v>2</v>
      </c>
      <c r="B38" s="45" t="e">
        <f t="shared" ref="B38:J38" si="58">B23*0.87</f>
        <v>#REF!</v>
      </c>
      <c r="C38" s="45" t="e">
        <f t="shared" si="58"/>
        <v>#REF!</v>
      </c>
      <c r="D38" s="45" t="e">
        <f t="shared" si="58"/>
        <v>#REF!</v>
      </c>
      <c r="E38" s="45" t="e">
        <f t="shared" si="58"/>
        <v>#REF!</v>
      </c>
      <c r="F38" s="45" t="e">
        <f t="shared" si="58"/>
        <v>#REF!</v>
      </c>
      <c r="G38" s="45" t="e">
        <f t="shared" si="58"/>
        <v>#REF!</v>
      </c>
      <c r="H38" s="45" t="e">
        <f t="shared" si="58"/>
        <v>#REF!</v>
      </c>
      <c r="I38" s="45" t="e">
        <f t="shared" si="58"/>
        <v>#REF!</v>
      </c>
      <c r="J38" s="45" t="e">
        <f t="shared" si="58"/>
        <v>#REF!</v>
      </c>
      <c r="K38" s="45" t="e">
        <f t="shared" ref="K38:P38" si="59">K23*0.87</f>
        <v>#REF!</v>
      </c>
      <c r="L38" s="45" t="e">
        <f t="shared" si="59"/>
        <v>#REF!</v>
      </c>
      <c r="M38" s="45" t="e">
        <f t="shared" si="59"/>
        <v>#REF!</v>
      </c>
      <c r="N38" s="45" t="e">
        <f t="shared" si="59"/>
        <v>#REF!</v>
      </c>
      <c r="O38" s="45" t="e">
        <f t="shared" si="59"/>
        <v>#REF!</v>
      </c>
      <c r="P38" s="45" t="e">
        <f t="shared" si="59"/>
        <v>#REF!</v>
      </c>
      <c r="Q38" s="45" t="e">
        <f t="shared" ref="Q38:W38" si="60">Q23*0.87</f>
        <v>#REF!</v>
      </c>
      <c r="R38" s="45" t="e">
        <f t="shared" si="60"/>
        <v>#REF!</v>
      </c>
      <c r="S38" s="45" t="e">
        <f t="shared" si="60"/>
        <v>#REF!</v>
      </c>
      <c r="T38" s="45" t="e">
        <f t="shared" si="60"/>
        <v>#REF!</v>
      </c>
      <c r="U38" s="45" t="e">
        <f t="shared" si="60"/>
        <v>#REF!</v>
      </c>
      <c r="V38" s="45" t="e">
        <f t="shared" si="60"/>
        <v>#REF!</v>
      </c>
      <c r="W38" s="45" t="e">
        <f t="shared" si="60"/>
        <v>#REF!</v>
      </c>
      <c r="X38" s="45" t="e">
        <f t="shared" ref="X38:AA38" si="61">X23*0.87</f>
        <v>#REF!</v>
      </c>
      <c r="Y38" s="45" t="e">
        <f t="shared" si="61"/>
        <v>#REF!</v>
      </c>
      <c r="Z38" s="45" t="e">
        <f t="shared" si="61"/>
        <v>#REF!</v>
      </c>
      <c r="AA38" s="45" t="e">
        <f t="shared" si="61"/>
        <v>#REF!</v>
      </c>
      <c r="AB38" s="45" t="e">
        <f t="shared" ref="AB38:AI38" si="62">AB23*0.87</f>
        <v>#REF!</v>
      </c>
      <c r="AC38" s="45" t="e">
        <f t="shared" si="62"/>
        <v>#REF!</v>
      </c>
      <c r="AD38" s="45" t="e">
        <f t="shared" si="62"/>
        <v>#REF!</v>
      </c>
      <c r="AE38" s="45" t="e">
        <f t="shared" si="62"/>
        <v>#REF!</v>
      </c>
      <c r="AF38" s="45" t="e">
        <f t="shared" si="62"/>
        <v>#REF!</v>
      </c>
      <c r="AG38" s="45" t="e">
        <f t="shared" si="62"/>
        <v>#REF!</v>
      </c>
      <c r="AH38" s="45" t="e">
        <f t="shared" si="62"/>
        <v>#REF!</v>
      </c>
      <c r="AI38" s="45" t="e">
        <f t="shared" si="62"/>
        <v>#REF!</v>
      </c>
      <c r="AJ38" s="13"/>
      <c r="AK38" s="13"/>
      <c r="AL38" s="13"/>
      <c r="AM38" s="13"/>
    </row>
    <row r="41" spans="1:39" x14ac:dyDescent="0.2">
      <c r="A41" s="87" t="s">
        <v>80</v>
      </c>
    </row>
    <row r="42" spans="1:39" x14ac:dyDescent="0.2">
      <c r="A42" s="108" t="s">
        <v>119</v>
      </c>
      <c r="B42" s="108"/>
      <c r="C42" s="108"/>
      <c r="D42" s="108"/>
      <c r="E42" s="108"/>
      <c r="F42" s="108"/>
      <c r="G42" s="108"/>
      <c r="H42" s="108"/>
      <c r="I42" s="108"/>
      <c r="J42" s="108"/>
      <c r="K42" s="108"/>
      <c r="L42" s="108"/>
      <c r="M42" s="108"/>
      <c r="N42" s="108"/>
      <c r="O42" s="108"/>
      <c r="P42" s="108"/>
      <c r="Q42" s="108"/>
      <c r="R42" s="108"/>
      <c r="S42" s="108"/>
      <c r="T42" s="108"/>
      <c r="U42" s="108"/>
      <c r="V42" s="108"/>
      <c r="W42" s="108"/>
      <c r="X42" s="108"/>
    </row>
    <row r="43" spans="1:39" x14ac:dyDescent="0.2">
      <c r="A43" s="108" t="s">
        <v>120</v>
      </c>
      <c r="B43" s="108"/>
      <c r="C43" s="108"/>
      <c r="D43" s="108"/>
      <c r="E43" s="108"/>
      <c r="F43" s="108"/>
      <c r="G43" s="108"/>
      <c r="H43" s="108"/>
      <c r="I43" s="108"/>
      <c r="J43" s="108"/>
      <c r="K43" s="108"/>
      <c r="L43" s="108"/>
      <c r="M43" s="108"/>
      <c r="N43" s="108"/>
      <c r="O43" s="108"/>
      <c r="P43" s="108"/>
      <c r="Q43" s="108"/>
      <c r="R43" s="108"/>
      <c r="S43" s="108"/>
      <c r="T43" s="108"/>
      <c r="U43" s="108"/>
      <c r="V43" s="108"/>
      <c r="W43" s="108"/>
      <c r="X43" s="108"/>
    </row>
    <row r="44" spans="1:39" x14ac:dyDescent="0.2">
      <c r="A44" s="14"/>
    </row>
    <row r="45" spans="1:39" x14ac:dyDescent="0.2">
      <c r="A45" s="86" t="s">
        <v>58</v>
      </c>
    </row>
    <row r="46" spans="1:39" x14ac:dyDescent="0.2">
      <c r="A46" s="59" t="s">
        <v>59</v>
      </c>
    </row>
    <row r="47" spans="1:39" x14ac:dyDescent="0.2">
      <c r="A47" s="60" t="s">
        <v>60</v>
      </c>
    </row>
    <row r="48" spans="1:39" x14ac:dyDescent="0.2">
      <c r="A48" s="60" t="s">
        <v>61</v>
      </c>
    </row>
    <row r="49" spans="1:30" x14ac:dyDescent="0.2">
      <c r="A49" s="60" t="s">
        <v>62</v>
      </c>
    </row>
    <row r="50" spans="1:30" x14ac:dyDescent="0.2">
      <c r="A50" s="60" t="s">
        <v>63</v>
      </c>
    </row>
    <row r="51" spans="1:30" x14ac:dyDescent="0.2">
      <c r="A51" s="60" t="s">
        <v>64</v>
      </c>
    </row>
    <row r="52" spans="1:30" x14ac:dyDescent="0.2">
      <c r="A52" s="13" t="s">
        <v>90</v>
      </c>
    </row>
    <row r="53" spans="1:30" ht="120" x14ac:dyDescent="0.2">
      <c r="A53" s="68" t="s">
        <v>91</v>
      </c>
    </row>
    <row r="54" spans="1:30" x14ac:dyDescent="0.2">
      <c r="A54" s="14"/>
    </row>
    <row r="55" spans="1:30" x14ac:dyDescent="0.2">
      <c r="A55" s="90" t="s">
        <v>92</v>
      </c>
      <c r="B55" s="88"/>
      <c r="C55" s="88"/>
      <c r="D55" s="88"/>
      <c r="E55" s="88"/>
      <c r="F55" s="88"/>
      <c r="G55" s="88"/>
      <c r="H55" s="88"/>
      <c r="I55" s="88"/>
      <c r="J55" s="88"/>
      <c r="K55" s="88"/>
      <c r="L55" s="88"/>
      <c r="M55" s="88"/>
      <c r="N55" s="88"/>
      <c r="O55" s="88"/>
      <c r="P55" s="88"/>
      <c r="Q55" s="88"/>
      <c r="R55" s="88"/>
      <c r="S55" s="88"/>
      <c r="T55" s="88"/>
      <c r="U55" s="88"/>
      <c r="V55" s="88"/>
      <c r="W55" s="88"/>
      <c r="X55" s="88"/>
      <c r="Y55" s="88"/>
      <c r="Z55" s="88"/>
    </row>
    <row r="56" spans="1:30" ht="12.75" x14ac:dyDescent="0.2">
      <c r="A56" s="102" t="s">
        <v>122</v>
      </c>
      <c r="B56" s="102"/>
      <c r="C56" s="102"/>
      <c r="D56" s="102"/>
      <c r="E56" s="102"/>
      <c r="F56" s="102"/>
      <c r="G56" s="102"/>
      <c r="H56" s="102"/>
      <c r="I56" s="102"/>
      <c r="J56" s="102"/>
      <c r="K56" s="102"/>
      <c r="L56" s="102"/>
      <c r="M56" s="102"/>
      <c r="N56" s="102"/>
      <c r="O56" s="102"/>
      <c r="P56" s="102"/>
      <c r="Q56" s="102"/>
      <c r="R56" s="102"/>
      <c r="S56" s="102"/>
      <c r="T56" s="102"/>
      <c r="U56" s="102"/>
      <c r="V56" s="102"/>
      <c r="W56" s="103"/>
      <c r="X56" s="103"/>
      <c r="Y56" s="103"/>
      <c r="Z56" s="104"/>
      <c r="AA56" s="104"/>
      <c r="AB56" s="104"/>
      <c r="AC56" s="104"/>
      <c r="AD56" s="104"/>
    </row>
    <row r="57" spans="1:30" ht="12.75" x14ac:dyDescent="0.2">
      <c r="A57" s="102" t="s">
        <v>123</v>
      </c>
      <c r="B57" s="102"/>
      <c r="C57" s="102"/>
      <c r="D57" s="102"/>
      <c r="E57" s="102"/>
      <c r="F57" s="102"/>
      <c r="G57" s="102"/>
      <c r="H57" s="102"/>
      <c r="I57" s="102"/>
      <c r="J57" s="102"/>
      <c r="K57" s="102"/>
      <c r="L57" s="102"/>
      <c r="M57" s="102"/>
      <c r="N57" s="102"/>
      <c r="O57" s="102"/>
      <c r="P57" s="102"/>
      <c r="Q57" s="102"/>
      <c r="R57" s="102"/>
      <c r="S57" s="102"/>
      <c r="T57" s="102"/>
      <c r="U57" s="102"/>
      <c r="V57" s="102"/>
      <c r="W57" s="103"/>
      <c r="X57" s="103"/>
      <c r="Y57" s="103"/>
      <c r="Z57" s="104"/>
      <c r="AA57" s="104"/>
      <c r="AB57" s="104"/>
      <c r="AC57" s="104"/>
      <c r="AD57" s="104"/>
    </row>
    <row r="58" spans="1:30" ht="12.75" x14ac:dyDescent="0.2">
      <c r="A58" s="105"/>
      <c r="B58" s="105"/>
      <c r="C58" s="105"/>
      <c r="D58" s="105"/>
      <c r="E58" s="105"/>
      <c r="F58" s="105"/>
      <c r="G58" s="105"/>
      <c r="H58" s="105"/>
      <c r="I58" s="105"/>
      <c r="J58" s="105"/>
      <c r="K58" s="105"/>
      <c r="L58" s="105"/>
      <c r="M58" s="105"/>
      <c r="N58" s="105"/>
      <c r="O58" s="105"/>
      <c r="P58" s="105"/>
      <c r="Q58" s="105"/>
      <c r="R58" s="105"/>
      <c r="S58" s="105"/>
      <c r="T58" s="105"/>
      <c r="U58" s="105"/>
      <c r="V58" s="105"/>
      <c r="W58" s="106"/>
      <c r="X58" s="106"/>
      <c r="Y58" s="106"/>
      <c r="Z58" s="107"/>
      <c r="AA58" s="107"/>
      <c r="AB58" s="107"/>
      <c r="AC58" s="107"/>
      <c r="AD58" s="107"/>
    </row>
    <row r="59" spans="1:30" x14ac:dyDescent="0.2">
      <c r="A59" s="89" t="s">
        <v>65</v>
      </c>
    </row>
    <row r="60" spans="1:30" ht="43.5" x14ac:dyDescent="0.2">
      <c r="A60" s="114" t="s">
        <v>129</v>
      </c>
    </row>
  </sheetData>
  <mergeCells count="1">
    <mergeCell ref="A30:D30"/>
  </mergeCells>
  <pageMargins left="0.7" right="0.7" top="0.75" bottom="0.75" header="0.3" footer="0.3"/>
  <pageSetup paperSize="9"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theme="3" tint="0.39997558519241921"/>
  </sheetPr>
  <dimension ref="A1:F49"/>
  <sheetViews>
    <sheetView workbookViewId="0">
      <selection activeCell="A28" sqref="A28"/>
    </sheetView>
  </sheetViews>
  <sheetFormatPr defaultRowHeight="12.75" x14ac:dyDescent="0.2"/>
  <cols>
    <col min="1" max="1" width="63.85546875" style="1" customWidth="1"/>
    <col min="2" max="3" width="9.85546875" style="2" hidden="1" customWidth="1"/>
    <col min="4" max="4" width="9.85546875" style="2" customWidth="1"/>
    <col min="5" max="5" width="9.85546875" customWidth="1"/>
    <col min="6" max="6" width="10.28515625" customWidth="1"/>
  </cols>
  <sheetData>
    <row r="1" spans="1:6" ht="24" x14ac:dyDescent="0.2">
      <c r="A1" s="47" t="s">
        <v>50</v>
      </c>
      <c r="B1"/>
      <c r="C1"/>
      <c r="D1"/>
    </row>
    <row r="2" spans="1:6" x14ac:dyDescent="0.2">
      <c r="A2"/>
      <c r="B2"/>
      <c r="C2"/>
      <c r="D2"/>
    </row>
    <row r="3" spans="1:6" x14ac:dyDescent="0.2">
      <c r="A3" s="78" t="s">
        <v>117</v>
      </c>
      <c r="B3" s="77"/>
      <c r="C3" s="77"/>
      <c r="D3"/>
    </row>
    <row r="4" spans="1:6" ht="21" customHeight="1" x14ac:dyDescent="0.2">
      <c r="A4" s="48" t="s">
        <v>52</v>
      </c>
      <c r="B4" s="71" t="e">
        <f>'BAR BB| Open rates'!#REF!</f>
        <v>#REF!</v>
      </c>
      <c r="C4" s="71" t="e">
        <f>'BAR BB| Open rates'!#REF!</f>
        <v>#REF!</v>
      </c>
      <c r="D4" s="71" t="e">
        <f>'BAR BB| Open rates'!#REF!</f>
        <v>#REF!</v>
      </c>
      <c r="E4" s="71" t="e">
        <f>'BAR BB| Open rates'!#REF!</f>
        <v>#REF!</v>
      </c>
      <c r="F4" s="71" t="e">
        <f>'BAR BB| Open rates'!#REF!</f>
        <v>#REF!</v>
      </c>
    </row>
    <row r="5" spans="1:6" ht="20.25" customHeight="1" x14ac:dyDescent="0.2">
      <c r="A5" s="48"/>
      <c r="B5" s="71" t="e">
        <f>'BAR BB| Open rates'!#REF!</f>
        <v>#REF!</v>
      </c>
      <c r="C5" s="71" t="e">
        <f>'BAR BB| Open rates'!#REF!</f>
        <v>#REF!</v>
      </c>
      <c r="D5" s="71" t="e">
        <f>'BAR BB| Open rates'!#REF!</f>
        <v>#REF!</v>
      </c>
      <c r="E5" s="71" t="e">
        <f>'BAR BB| Open rates'!#REF!</f>
        <v>#REF!</v>
      </c>
      <c r="F5" s="71" t="e">
        <f>'BAR BB| Open rates'!#REF!</f>
        <v>#REF!</v>
      </c>
    </row>
    <row r="6" spans="1:6" ht="12.75" customHeight="1" x14ac:dyDescent="0.2">
      <c r="A6" s="75" t="s">
        <v>53</v>
      </c>
      <c r="B6" s="56"/>
      <c r="C6" s="56"/>
      <c r="D6" s="56"/>
      <c r="E6" s="56"/>
      <c r="F6" s="56"/>
    </row>
    <row r="7" spans="1:6" ht="12.75" customHeight="1" x14ac:dyDescent="0.2">
      <c r="A7" s="42">
        <v>1</v>
      </c>
      <c r="B7" s="83" t="e">
        <f>#REF!+25</f>
        <v>#REF!</v>
      </c>
      <c r="C7" s="83" t="e">
        <f>#REF!+25</f>
        <v>#REF!</v>
      </c>
      <c r="D7" s="83" t="e">
        <f>#REF!+25</f>
        <v>#REF!</v>
      </c>
      <c r="E7" s="83" t="e">
        <f>#REF!+25</f>
        <v>#REF!</v>
      </c>
      <c r="F7" s="83" t="e">
        <f>#REF!+25</f>
        <v>#REF!</v>
      </c>
    </row>
    <row r="8" spans="1:6" ht="12.75" customHeight="1" x14ac:dyDescent="0.2">
      <c r="A8" s="15">
        <v>2</v>
      </c>
      <c r="B8" s="83" t="e">
        <f>#REF!+25</f>
        <v>#REF!</v>
      </c>
      <c r="C8" s="83" t="e">
        <f>#REF!+25</f>
        <v>#REF!</v>
      </c>
      <c r="D8" s="83" t="e">
        <f>#REF!+25</f>
        <v>#REF!</v>
      </c>
      <c r="E8" s="83" t="e">
        <f>#REF!+25</f>
        <v>#REF!</v>
      </c>
      <c r="F8" s="83" t="e">
        <f>#REF!+25</f>
        <v>#REF!</v>
      </c>
    </row>
    <row r="9" spans="1:6" ht="12.75" customHeight="1" x14ac:dyDescent="0.2">
      <c r="A9" s="75" t="s">
        <v>54</v>
      </c>
      <c r="B9" s="83"/>
      <c r="C9" s="83"/>
      <c r="D9" s="83"/>
      <c r="E9" s="83"/>
      <c r="F9" s="83"/>
    </row>
    <row r="10" spans="1:6" ht="12.75" customHeight="1" x14ac:dyDescent="0.2">
      <c r="A10" s="15">
        <v>1</v>
      </c>
      <c r="B10" s="83" t="e">
        <f>#REF!+25</f>
        <v>#REF!</v>
      </c>
      <c r="C10" s="83" t="e">
        <f>#REF!+25</f>
        <v>#REF!</v>
      </c>
      <c r="D10" s="83" t="e">
        <f>#REF!+25</f>
        <v>#REF!</v>
      </c>
      <c r="E10" s="83" t="e">
        <f>#REF!+25</f>
        <v>#REF!</v>
      </c>
      <c r="F10" s="83" t="e">
        <f>#REF!+25</f>
        <v>#REF!</v>
      </c>
    </row>
    <row r="11" spans="1:6" ht="12.75" customHeight="1" x14ac:dyDescent="0.2">
      <c r="A11" s="15">
        <v>2</v>
      </c>
      <c r="B11" s="83" t="e">
        <f>#REF!+25</f>
        <v>#REF!</v>
      </c>
      <c r="C11" s="83" t="e">
        <f>#REF!+25</f>
        <v>#REF!</v>
      </c>
      <c r="D11" s="83" t="e">
        <f>#REF!+25</f>
        <v>#REF!</v>
      </c>
      <c r="E11" s="83" t="e">
        <f>#REF!+25</f>
        <v>#REF!</v>
      </c>
      <c r="F11" s="83" t="e">
        <f>#REF!+25</f>
        <v>#REF!</v>
      </c>
    </row>
    <row r="13" spans="1:6" ht="15" x14ac:dyDescent="0.25">
      <c r="A13" s="79" t="s">
        <v>97</v>
      </c>
      <c r="B13" s="79"/>
      <c r="C13" s="79"/>
      <c r="D13" s="79"/>
      <c r="E13" s="23"/>
    </row>
    <row r="14" spans="1:6" ht="15" x14ac:dyDescent="0.25">
      <c r="A14" s="80"/>
      <c r="B14" s="80"/>
      <c r="C14" s="80"/>
      <c r="D14" s="80"/>
    </row>
    <row r="15" spans="1:6" x14ac:dyDescent="0.2">
      <c r="A15" s="87" t="s">
        <v>80</v>
      </c>
      <c r="B15"/>
      <c r="C15"/>
      <c r="D15"/>
    </row>
    <row r="16" spans="1:6" x14ac:dyDescent="0.2">
      <c r="A16" s="13" t="s">
        <v>98</v>
      </c>
      <c r="B16"/>
      <c r="C16"/>
      <c r="D16"/>
    </row>
    <row r="17" spans="1:5" x14ac:dyDescent="0.2">
      <c r="A17" s="13" t="s">
        <v>99</v>
      </c>
      <c r="B17"/>
      <c r="C17"/>
      <c r="D17"/>
    </row>
    <row r="18" spans="1:5" x14ac:dyDescent="0.2">
      <c r="A18"/>
      <c r="B18"/>
      <c r="C18"/>
      <c r="D18"/>
    </row>
    <row r="19" spans="1:5" x14ac:dyDescent="0.2">
      <c r="A19"/>
      <c r="B19"/>
      <c r="C19"/>
      <c r="D19"/>
    </row>
    <row r="20" spans="1:5" x14ac:dyDescent="0.2">
      <c r="A20" s="86" t="s">
        <v>58</v>
      </c>
      <c r="B20"/>
      <c r="C20"/>
      <c r="D20"/>
    </row>
    <row r="21" spans="1:5" x14ac:dyDescent="0.2">
      <c r="A21" s="59" t="s">
        <v>59</v>
      </c>
      <c r="B21"/>
      <c r="C21"/>
      <c r="D21"/>
    </row>
    <row r="22" spans="1:5" x14ac:dyDescent="0.2">
      <c r="A22" s="60" t="s">
        <v>60</v>
      </c>
      <c r="B22"/>
      <c r="C22"/>
      <c r="D22"/>
    </row>
    <row r="23" spans="1:5" x14ac:dyDescent="0.2">
      <c r="A23" s="60" t="s">
        <v>100</v>
      </c>
      <c r="B23"/>
      <c r="C23"/>
      <c r="D23"/>
    </row>
    <row r="24" spans="1:5" x14ac:dyDescent="0.2">
      <c r="A24" s="60" t="s">
        <v>62</v>
      </c>
      <c r="B24"/>
      <c r="C24"/>
      <c r="D24"/>
    </row>
    <row r="25" spans="1:5" x14ac:dyDescent="0.2">
      <c r="A25" s="60" t="s">
        <v>63</v>
      </c>
      <c r="B25"/>
      <c r="C25"/>
      <c r="D25"/>
    </row>
    <row r="26" spans="1:5" x14ac:dyDescent="0.2">
      <c r="A26" s="60" t="s">
        <v>101</v>
      </c>
      <c r="B26"/>
      <c r="C26"/>
      <c r="D26"/>
    </row>
    <row r="27" spans="1:5" x14ac:dyDescent="0.2">
      <c r="A27" s="60" t="s">
        <v>102</v>
      </c>
      <c r="B27"/>
      <c r="C27"/>
      <c r="D27"/>
    </row>
    <row r="28" spans="1:5" x14ac:dyDescent="0.2">
      <c r="A28" s="60" t="s">
        <v>131</v>
      </c>
      <c r="B28"/>
      <c r="C28"/>
      <c r="D28"/>
    </row>
    <row r="29" spans="1:5" ht="15" x14ac:dyDescent="0.25">
      <c r="A29" s="100" t="s">
        <v>121</v>
      </c>
      <c r="B29" s="101"/>
      <c r="C29" s="23"/>
      <c r="D29" s="100"/>
      <c r="E29" s="100"/>
    </row>
    <row r="30" spans="1:5" ht="60" x14ac:dyDescent="0.2">
      <c r="A30" s="68" t="s">
        <v>103</v>
      </c>
      <c r="B30"/>
      <c r="C30"/>
      <c r="D30"/>
    </row>
    <row r="31" spans="1:5" x14ac:dyDescent="0.2">
      <c r="A31" s="13"/>
      <c r="B31"/>
      <c r="C31"/>
      <c r="D31"/>
    </row>
    <row r="32" spans="1:5" ht="24" x14ac:dyDescent="0.2">
      <c r="A32" s="91" t="s">
        <v>92</v>
      </c>
      <c r="B32"/>
      <c r="C32"/>
      <c r="D32"/>
    </row>
    <row r="33" spans="1:4" x14ac:dyDescent="0.2">
      <c r="A33" s="115" t="s">
        <v>130</v>
      </c>
      <c r="B33"/>
      <c r="C33"/>
      <c r="D33"/>
    </row>
    <row r="34" spans="1:4" x14ac:dyDescent="0.2">
      <c r="A34" s="81"/>
      <c r="B34"/>
      <c r="C34"/>
      <c r="D34"/>
    </row>
    <row r="35" spans="1:4" x14ac:dyDescent="0.2">
      <c r="A35" s="91" t="s">
        <v>65</v>
      </c>
      <c r="B35"/>
      <c r="C35"/>
      <c r="D35"/>
    </row>
    <row r="36" spans="1:4" ht="36" x14ac:dyDescent="0.2">
      <c r="A36" s="62" t="s">
        <v>104</v>
      </c>
      <c r="B36"/>
      <c r="C36"/>
      <c r="D36"/>
    </row>
    <row r="37" spans="1:4" ht="24" x14ac:dyDescent="0.2">
      <c r="A37" s="62" t="s">
        <v>105</v>
      </c>
      <c r="B37"/>
      <c r="C37"/>
      <c r="D37"/>
    </row>
    <row r="38" spans="1:4" x14ac:dyDescent="0.2">
      <c r="A38" s="5"/>
      <c r="B38"/>
      <c r="C38"/>
      <c r="D38"/>
    </row>
    <row r="39" spans="1:4" ht="25.5" x14ac:dyDescent="0.2">
      <c r="A39" s="92" t="s">
        <v>106</v>
      </c>
      <c r="B39"/>
      <c r="C39"/>
      <c r="D39"/>
    </row>
    <row r="40" spans="1:4" x14ac:dyDescent="0.2">
      <c r="A40" s="82" t="s">
        <v>107</v>
      </c>
      <c r="B40"/>
      <c r="C40"/>
      <c r="D40"/>
    </row>
    <row r="41" spans="1:4" x14ac:dyDescent="0.2">
      <c r="A41" s="82" t="s">
        <v>108</v>
      </c>
      <c r="B41"/>
      <c r="C41"/>
      <c r="D41"/>
    </row>
    <row r="42" spans="1:4" x14ac:dyDescent="0.2">
      <c r="A42" s="82" t="s">
        <v>109</v>
      </c>
      <c r="B42"/>
      <c r="C42"/>
      <c r="D42"/>
    </row>
    <row r="43" spans="1:4" x14ac:dyDescent="0.2">
      <c r="A43" s="82" t="s">
        <v>110</v>
      </c>
      <c r="B43"/>
      <c r="C43"/>
      <c r="D43"/>
    </row>
    <row r="44" spans="1:4" x14ac:dyDescent="0.2">
      <c r="A44" s="82" t="s">
        <v>111</v>
      </c>
      <c r="B44"/>
      <c r="C44"/>
      <c r="D44"/>
    </row>
    <row r="45" spans="1:4" x14ac:dyDescent="0.2">
      <c r="A45" s="82" t="s">
        <v>112</v>
      </c>
      <c r="B45"/>
      <c r="C45"/>
      <c r="D45"/>
    </row>
    <row r="46" spans="1:4" x14ac:dyDescent="0.2">
      <c r="A46" s="82" t="s">
        <v>113</v>
      </c>
      <c r="B46"/>
      <c r="C46"/>
      <c r="D46"/>
    </row>
    <row r="47" spans="1:4" x14ac:dyDescent="0.2">
      <c r="A47" s="82" t="s">
        <v>114</v>
      </c>
      <c r="B47"/>
      <c r="C47"/>
      <c r="D47"/>
    </row>
    <row r="48" spans="1:4" ht="25.5" x14ac:dyDescent="0.2">
      <c r="A48" s="82" t="s">
        <v>115</v>
      </c>
      <c r="B48"/>
      <c r="C48"/>
      <c r="D48"/>
    </row>
    <row r="49" spans="1:4" ht="25.5" x14ac:dyDescent="0.2">
      <c r="A49" s="82" t="s">
        <v>116</v>
      </c>
      <c r="B49"/>
      <c r="C49"/>
      <c r="D49"/>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54</vt:i4>
      </vt:variant>
    </vt:vector>
  </HeadingPairs>
  <TitlesOfParts>
    <vt:vector size="54" baseType="lpstr">
      <vt:lpstr>NETTO20 </vt:lpstr>
      <vt:lpstr>BAR BB| Open rates</vt:lpstr>
      <vt:lpstr>NETTO18</vt:lpstr>
      <vt:lpstr>NETTO18 + 25 р</vt:lpstr>
      <vt:lpstr>NETTO20 + 35рМантера </vt:lpstr>
      <vt:lpstr>NETTO15</vt:lpstr>
      <vt:lpstr>Горный Детокс | Mountain detox</vt:lpstr>
      <vt:lpstr>Отдыхай и катай| Rest &amp; Ski </vt:lpstr>
      <vt:lpstr>+25 яркие каникулы</vt:lpstr>
      <vt:lpstr>Яркие каникулы</vt:lpstr>
      <vt:lpstr>Pegas+25 Энергия Гор </vt:lpstr>
      <vt:lpstr>Pegas+25 Горный Детокс </vt:lpstr>
      <vt:lpstr>Pegas+25 Яркие Каникулы </vt:lpstr>
      <vt:lpstr>Pegas+25 отдыхай и катай</vt:lpstr>
      <vt:lpstr>ЗЭГ FIT20</vt:lpstr>
      <vt:lpstr>ЗЭГ FIT15</vt:lpstr>
      <vt:lpstr>ЗЭГ COMISSION</vt:lpstr>
      <vt:lpstr>РБ10 BB| FIT18</vt:lpstr>
      <vt:lpstr>РБ10 BB| FIT18 +25 руб </vt:lpstr>
      <vt:lpstr>РБ10 BB| FIT20 +35р Мантера</vt:lpstr>
      <vt:lpstr>РБ10 BB| FIT15</vt:lpstr>
      <vt:lpstr>НСЛ| FIT18</vt:lpstr>
      <vt:lpstr>НСЛ| FIT18 + 25</vt:lpstr>
      <vt:lpstr>НСЛ| FIT18 + 25 Мант</vt:lpstr>
      <vt:lpstr>НСЛ| FIT20 + 35 Мант </vt:lpstr>
      <vt:lpstr>НСЛ | FIT15</vt:lpstr>
      <vt:lpstr>НСЛ | comiss</vt:lpstr>
      <vt:lpstr>FIT20| AVIA </vt:lpstr>
      <vt:lpstr>FIT20| AVIA+25</vt:lpstr>
      <vt:lpstr>AVIA 12 comiss</vt:lpstr>
      <vt:lpstr>Stay&amp;Get 4=3 | FIT18</vt:lpstr>
      <vt:lpstr>Stay&amp;Get 4=3 | FIT18+25 </vt:lpstr>
      <vt:lpstr>Stay&amp;Get 4=3 | FIT18+25 мант</vt:lpstr>
      <vt:lpstr>Stay&amp;Get 4=3 | FIT20+35 мант </vt:lpstr>
      <vt:lpstr>Stay&amp;Get 4=3 | FIT15</vt:lpstr>
      <vt:lpstr>Stay&amp;Get 4=3COMISS</vt:lpstr>
      <vt:lpstr>Яркие осенние каник FIT20+25</vt:lpstr>
      <vt:lpstr>Яркие осенние каникулы FIT15</vt:lpstr>
      <vt:lpstr>Яркие осенние каникулы COMIS</vt:lpstr>
      <vt:lpstr>Отдыхай и Катай FIT18</vt:lpstr>
      <vt:lpstr>Отдыхай и Катай FIT18 +25</vt:lpstr>
      <vt:lpstr>Отдыхай и Катай FIT18+25Мантера</vt:lpstr>
      <vt:lpstr>Отдыхай и Катай FIT20 +25</vt:lpstr>
      <vt:lpstr>Отдыхай и Катай FIT20+35Мантера</vt:lpstr>
      <vt:lpstr>Отдыхай и Катай FIT15</vt:lpstr>
      <vt:lpstr>Отдыхай и Катай COMISS</vt:lpstr>
      <vt:lpstr>Каникулы в горах FIT18</vt:lpstr>
      <vt:lpstr>Каникулы в горах FIT18+25</vt:lpstr>
      <vt:lpstr>Каникулы в горах FIT18+25 Мнтр</vt:lpstr>
      <vt:lpstr>Каникулы в горах FIT20+35 Мнтр</vt:lpstr>
      <vt:lpstr>Каникулы в горах FIT15</vt:lpstr>
      <vt:lpstr>Каникулы в горах COMISS</vt:lpstr>
      <vt:lpstr>Без завтрака Room only</vt:lpstr>
      <vt:lpstr>Room only NETTO 20%</vt:lpstr>
    </vt:vector>
  </TitlesOfParts>
  <Company>Samo-Soft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Rudnev</dc:creator>
  <cp:lastModifiedBy>vmikhalkina</cp:lastModifiedBy>
  <dcterms:created xsi:type="dcterms:W3CDTF">2001-10-03T09:33:40Z</dcterms:created>
  <dcterms:modified xsi:type="dcterms:W3CDTF">2024-10-29T11:43:45Z</dcterms:modified>
</cp:coreProperties>
</file>