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0379FB7E-9D0B-4B5E-9454-34AE63FB5E6A}" xr6:coauthVersionLast="45" xr6:coauthVersionMax="45" xr10:uidLastSave="{00000000-0000-0000-0000-000000000000}"/>
  <bookViews>
    <workbookView xWindow="-120" yWindow="-120" windowWidth="19440" windowHeight="15000" tabRatio="774" firstSheet="1" activeTab="1" xr2:uid="{00000000-000D-0000-FFFF-FFFF00000000}"/>
  </bookViews>
  <sheets>
    <sheet name="NETTO20 " sheetId="97" state="hidden" r:id="rId1"/>
    <sheet name="BAR BB| Open rates" sheetId="3" r:id="rId2"/>
    <sheet name="NETTO18" sheetId="69" state="hidden" r:id="rId3"/>
    <sheet name="NETTO18 + 25 р" sheetId="80" state="hidden" r:id="rId4"/>
    <sheet name="NETTO20 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РБ10 BB| FIT20 Мантера" sheetId="99" state="hidden" r:id="rId20"/>
    <sheet name="РБ10 BB| FIT15" sheetId="75" state="hidden" r:id="rId21"/>
    <sheet name="НСЛ| FIT18" sheetId="87" state="hidden" r:id="rId22"/>
    <sheet name="НСЛ| FIT18 + 25 Мант" sheetId="108" state="hidden" r:id="rId23"/>
    <sheet name="НСЛ| FIT18 + 25" sheetId="88" state="hidden" r:id="rId24"/>
    <sheet name="НСЛ| FIT18+25 Мантера" sheetId="113" state="hidden" r:id="rId25"/>
    <sheet name="НСЛ| FIT20 + Мантера" sheetId="112" state="hidden" r:id="rId26"/>
    <sheet name="НСЛ| FIT20 + 35 Мант " sheetId="109" state="hidden" r:id="rId27"/>
    <sheet name="НСЛ | FIT15" sheetId="89" state="hidden" r:id="rId28"/>
    <sheet name="НСЛ | comiss" sheetId="90" state="hidden" r:id="rId29"/>
    <sheet name="AVIA25% " sheetId="83" state="hidden" r:id="rId30"/>
    <sheet name="AVIA25%+25" sheetId="96" state="hidden" r:id="rId31"/>
    <sheet name="RO comiss" sheetId="114" r:id="rId32"/>
    <sheet name="RO FIT15" sheetId="115" state="hidden" r:id="rId33"/>
    <sheet name="RO FIT18" sheetId="116" state="hidden" r:id="rId34"/>
    <sheet name="RO FIT18+25 р" sheetId="117" state="hidden" r:id="rId35"/>
    <sheet name="RO MANT" sheetId="120" state="hidden" r:id="rId36"/>
    <sheet name="Каникулы в горахCOM" sheetId="121" r:id="rId37"/>
    <sheet name="Каникулы в горахFIT18" sheetId="122" state="hidden" r:id="rId38"/>
    <sheet name="Каникулы в горахFIT18+25" sheetId="123" state="hidden" r:id="rId39"/>
    <sheet name="Каникулы в горахFIT15" sheetId="124" state="hidden" r:id="rId40"/>
    <sheet name="Каникулы в горахМАН" sheetId="125" state="hidden" r:id="rId41"/>
    <sheet name="Лист3" sheetId="128" state="hidden" r:id="rId42"/>
    <sheet name="Лист2" sheetId="127" state="hidden" r:id="rId43"/>
    <sheet name="Лист1" sheetId="126" state="hidden" r:id="rId44"/>
    <sheet name="AVIA 12 comiss" sheetId="84" state="hidden" r:id="rId45"/>
    <sheet name="Stay&amp;Get 4=3 | FIT18+25 мант" sheetId="110" state="hidden" r:id="rId46"/>
    <sheet name="Яркие осенние каник FIT20+25" sheetId="86" state="hidden" r:id="rId47"/>
    <sheet name="Яркие осенние каникулы FIT15" sheetId="79" state="hidden" r:id="rId48"/>
    <sheet name="Яркие осенние каникулы COMIS" sheetId="77" state="hidden" r:id="rId49"/>
    <sheet name="Отдыхай и Катай COMISS" sheetId="67" r:id="rId50"/>
    <sheet name="Отдыхай и Катай FIT18" sheetId="73" state="hidden" r:id="rId51"/>
    <sheet name="Отдыхай и Катай FIT18 +25" sheetId="85" state="hidden" r:id="rId52"/>
    <sheet name="Отдыхай и Катай FIT15" sheetId="76" state="hidden" r:id="rId53"/>
    <sheet name="Отдыхай и Катай FIT18+25Мантера" sheetId="101" state="hidden" r:id="rId54"/>
    <sheet name="Отдыхай и Катай FIT20 +25" sheetId="100" state="hidden" r:id="rId55"/>
    <sheet name="Отдыхай и Катай FIT20+Мантера" sheetId="102" state="hidden" r:id="rId56"/>
    <sheet name="Stay&amp;Get 4=3COMISS" sheetId="95" r:id="rId57"/>
    <sheet name="Лист4" sheetId="129" state="hidden" r:id="rId58"/>
    <sheet name="Stay&amp;Get 4=3 | FIT18" sheetId="91" state="hidden" r:id="rId59"/>
    <sheet name="Stay&amp;Get 4=3 | FIT18+25 " sheetId="93" state="hidden" r:id="rId60"/>
    <sheet name="Stay&amp;Get 4=3 | FIT15" sheetId="94" state="hidden" r:id="rId61"/>
    <sheet name="Stay&amp;Get 4=3 | FIT20 мант " sheetId="111" state="hidden" r:id="rId62"/>
    <sheet name="Каникулы в горах FIT18" sheetId="78" state="hidden" r:id="rId63"/>
    <sheet name="Каникулы в горах FIT18+25" sheetId="103" state="hidden" r:id="rId64"/>
    <sheet name="Каникулы в горах FIT18+25 Мнтр" sheetId="104" state="hidden" r:id="rId65"/>
    <sheet name="Каникулы в горах FIT20+35 Мнтр" sheetId="105" state="hidden" r:id="rId66"/>
    <sheet name="Каникулы в горах FIT15" sheetId="106" state="hidden" r:id="rId67"/>
    <sheet name="Каникулы в горах COMISS" sheetId="107" state="hidden" r:id="rId68"/>
    <sheet name="Без завтрака Room only" sheetId="24" state="hidden" r:id="rId69"/>
    <sheet name="Room only NETTO 20%" sheetId="25" state="hidden" r:id="rId70"/>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102" l="1"/>
  <c r="D4" i="102"/>
  <c r="E4" i="102"/>
  <c r="F4" i="102"/>
  <c r="G4" i="102"/>
  <c r="H4" i="102"/>
  <c r="I4" i="102"/>
  <c r="J4" i="102"/>
  <c r="K4" i="102"/>
  <c r="L4" i="102"/>
  <c r="M4" i="102"/>
  <c r="N4" i="102"/>
  <c r="O4" i="102"/>
  <c r="P4" i="102"/>
  <c r="Q4" i="102"/>
  <c r="R4" i="102"/>
  <c r="S4" i="102"/>
  <c r="T4" i="102"/>
  <c r="U4" i="102"/>
  <c r="V4" i="102"/>
  <c r="W4" i="102"/>
  <c r="X4" i="102"/>
  <c r="Y4" i="102"/>
  <c r="Z4" i="102"/>
  <c r="AA4" i="102"/>
  <c r="AB4" i="102"/>
  <c r="AC4" i="102"/>
  <c r="AD4" i="102"/>
  <c r="AE4" i="102"/>
  <c r="AF4" i="102"/>
  <c r="AG4" i="102"/>
  <c r="AH4" i="102"/>
  <c r="AI4" i="102"/>
  <c r="AJ4" i="102"/>
  <c r="AK4" i="102"/>
  <c r="C5" i="102"/>
  <c r="D5" i="102"/>
  <c r="E5" i="102"/>
  <c r="F5" i="102"/>
  <c r="G5" i="102"/>
  <c r="H5" i="102"/>
  <c r="I5" i="102"/>
  <c r="J5" i="102"/>
  <c r="K5" i="102"/>
  <c r="L5" i="102"/>
  <c r="M5" i="102"/>
  <c r="N5" i="102"/>
  <c r="O5" i="102"/>
  <c r="P5" i="102"/>
  <c r="Q5" i="102"/>
  <c r="R5" i="102"/>
  <c r="S5" i="102"/>
  <c r="T5" i="102"/>
  <c r="U5" i="102"/>
  <c r="V5" i="102"/>
  <c r="W5" i="102"/>
  <c r="X5" i="102"/>
  <c r="Y5" i="102"/>
  <c r="Z5" i="102"/>
  <c r="AA5" i="102"/>
  <c r="AB5" i="102"/>
  <c r="AC5" i="102"/>
  <c r="AD5" i="102"/>
  <c r="AE5" i="102"/>
  <c r="AF5" i="102"/>
  <c r="AG5" i="102"/>
  <c r="AH5" i="102"/>
  <c r="AI5" i="102"/>
  <c r="AJ5" i="102"/>
  <c r="AK5" i="102"/>
  <c r="C7" i="102"/>
  <c r="D7" i="102"/>
  <c r="E7" i="102"/>
  <c r="F7" i="102"/>
  <c r="G7" i="102"/>
  <c r="H7" i="102"/>
  <c r="I7" i="102"/>
  <c r="J7" i="102"/>
  <c r="K7" i="102"/>
  <c r="L7" i="102"/>
  <c r="M7" i="102"/>
  <c r="N7" i="102"/>
  <c r="O7" i="102"/>
  <c r="P7" i="102"/>
  <c r="Q7" i="102"/>
  <c r="R7" i="102"/>
  <c r="S7" i="102"/>
  <c r="T7" i="102"/>
  <c r="U7" i="102"/>
  <c r="V7" i="102"/>
  <c r="W7" i="102"/>
  <c r="X7" i="102"/>
  <c r="Y7" i="102"/>
  <c r="Z7" i="102"/>
  <c r="AA7" i="102"/>
  <c r="AB7" i="102"/>
  <c r="AC7" i="102"/>
  <c r="AD7" i="102"/>
  <c r="AE7" i="102"/>
  <c r="AF7" i="102"/>
  <c r="AG7" i="102"/>
  <c r="AH7" i="102"/>
  <c r="AI7" i="102"/>
  <c r="AJ7" i="102"/>
  <c r="AK7" i="102"/>
  <c r="C4" i="76"/>
  <c r="D4" i="76"/>
  <c r="E4" i="76"/>
  <c r="F4" i="76"/>
  <c r="G4" i="76"/>
  <c r="H4" i="76"/>
  <c r="I4" i="76"/>
  <c r="J4" i="76"/>
  <c r="K4" i="76"/>
  <c r="L4" i="76"/>
  <c r="M4" i="76"/>
  <c r="N4" i="76"/>
  <c r="O4" i="76"/>
  <c r="P4" i="76"/>
  <c r="Q4" i="76"/>
  <c r="R4" i="76"/>
  <c r="S4" i="76"/>
  <c r="T4" i="76"/>
  <c r="U4" i="76"/>
  <c r="V4" i="76"/>
  <c r="W4" i="76"/>
  <c r="X4" i="76"/>
  <c r="Y4" i="76"/>
  <c r="Z4" i="76"/>
  <c r="AA4" i="76"/>
  <c r="AB4" i="76"/>
  <c r="AC4" i="76"/>
  <c r="AD4" i="76"/>
  <c r="AE4" i="76"/>
  <c r="AF4" i="76"/>
  <c r="AG4" i="76"/>
  <c r="AH4" i="76"/>
  <c r="AI4" i="76"/>
  <c r="AJ4" i="76"/>
  <c r="AK4" i="76"/>
  <c r="C5" i="76"/>
  <c r="D5" i="76"/>
  <c r="E5" i="76"/>
  <c r="F5" i="76"/>
  <c r="G5" i="76"/>
  <c r="H5" i="76"/>
  <c r="I5" i="76"/>
  <c r="J5" i="76"/>
  <c r="K5" i="76"/>
  <c r="L5" i="76"/>
  <c r="M5" i="76"/>
  <c r="N5" i="76"/>
  <c r="O5" i="76"/>
  <c r="P5" i="76"/>
  <c r="Q5" i="76"/>
  <c r="R5" i="76"/>
  <c r="S5" i="76"/>
  <c r="T5" i="76"/>
  <c r="U5" i="76"/>
  <c r="V5" i="76"/>
  <c r="W5" i="76"/>
  <c r="X5" i="76"/>
  <c r="Y5" i="76"/>
  <c r="Z5" i="76"/>
  <c r="AA5" i="76"/>
  <c r="AB5" i="76"/>
  <c r="AC5" i="76"/>
  <c r="AD5" i="76"/>
  <c r="AE5" i="76"/>
  <c r="AF5" i="76"/>
  <c r="AG5" i="76"/>
  <c r="AH5" i="76"/>
  <c r="AI5" i="76"/>
  <c r="AJ5" i="76"/>
  <c r="AK5" i="76"/>
  <c r="C7" i="76"/>
  <c r="D7" i="76"/>
  <c r="E7" i="76"/>
  <c r="F7" i="76"/>
  <c r="G7" i="76"/>
  <c r="H7" i="76"/>
  <c r="I7" i="76"/>
  <c r="J7" i="76"/>
  <c r="K7" i="76"/>
  <c r="L7" i="76"/>
  <c r="M7" i="76"/>
  <c r="N7" i="76"/>
  <c r="O7" i="76"/>
  <c r="P7" i="76"/>
  <c r="Q7" i="76"/>
  <c r="R7" i="76"/>
  <c r="S7" i="76"/>
  <c r="T7" i="76"/>
  <c r="U7" i="76"/>
  <c r="V7" i="76"/>
  <c r="W7" i="76"/>
  <c r="X7" i="76"/>
  <c r="Y7" i="76"/>
  <c r="Z7" i="76"/>
  <c r="AA7" i="76"/>
  <c r="AB7" i="76"/>
  <c r="AC7" i="76"/>
  <c r="AD7" i="76"/>
  <c r="AE7" i="76"/>
  <c r="AF7" i="76"/>
  <c r="AG7" i="76"/>
  <c r="AH7" i="76"/>
  <c r="AI7" i="76"/>
  <c r="AJ7" i="76"/>
  <c r="AK7" i="76"/>
  <c r="C5" i="85"/>
  <c r="D5" i="85"/>
  <c r="E5" i="85"/>
  <c r="F5" i="85"/>
  <c r="G5" i="85"/>
  <c r="H5" i="85"/>
  <c r="I5" i="85"/>
  <c r="J5" i="85"/>
  <c r="K5" i="85"/>
  <c r="L5" i="85"/>
  <c r="M5" i="85"/>
  <c r="N5" i="85"/>
  <c r="O5" i="85"/>
  <c r="P5" i="85"/>
  <c r="Q5" i="85"/>
  <c r="R5" i="85"/>
  <c r="S5" i="85"/>
  <c r="T5" i="85"/>
  <c r="U5" i="85"/>
  <c r="V5" i="85"/>
  <c r="W5" i="85"/>
  <c r="X5" i="85"/>
  <c r="Y5" i="85"/>
  <c r="Z5" i="85"/>
  <c r="AA5" i="85"/>
  <c r="AB5" i="85"/>
  <c r="AC5" i="85"/>
  <c r="AD5" i="85"/>
  <c r="AE5" i="85"/>
  <c r="AF5" i="85"/>
  <c r="AG5" i="85"/>
  <c r="AH5" i="85"/>
  <c r="AI5" i="85"/>
  <c r="AJ5" i="85"/>
  <c r="AK5" i="85"/>
  <c r="C6" i="85"/>
  <c r="D6" i="85"/>
  <c r="E6" i="85"/>
  <c r="F6" i="85"/>
  <c r="G6" i="85"/>
  <c r="H6" i="85"/>
  <c r="I6" i="85"/>
  <c r="J6" i="85"/>
  <c r="K6" i="85"/>
  <c r="L6" i="85"/>
  <c r="M6" i="85"/>
  <c r="N6" i="85"/>
  <c r="O6" i="85"/>
  <c r="P6" i="85"/>
  <c r="Q6" i="85"/>
  <c r="R6" i="85"/>
  <c r="S6" i="85"/>
  <c r="T6" i="85"/>
  <c r="U6" i="85"/>
  <c r="V6" i="85"/>
  <c r="W6" i="85"/>
  <c r="X6" i="85"/>
  <c r="Y6" i="85"/>
  <c r="Z6" i="85"/>
  <c r="AA6" i="85"/>
  <c r="AB6" i="85"/>
  <c r="AC6" i="85"/>
  <c r="AD6" i="85"/>
  <c r="AE6" i="85"/>
  <c r="AF6" i="85"/>
  <c r="AG6" i="85"/>
  <c r="AH6" i="85"/>
  <c r="AI6" i="85"/>
  <c r="AJ6" i="85"/>
  <c r="AK6" i="85"/>
  <c r="C8" i="85"/>
  <c r="D8" i="85"/>
  <c r="E8" i="85"/>
  <c r="F8" i="85"/>
  <c r="G8" i="85"/>
  <c r="H8" i="85"/>
  <c r="I8" i="85"/>
  <c r="J8" i="85"/>
  <c r="K8" i="85"/>
  <c r="L8" i="85"/>
  <c r="M8" i="85"/>
  <c r="N8" i="85"/>
  <c r="O8" i="85"/>
  <c r="P8" i="85"/>
  <c r="Q8" i="85"/>
  <c r="R8" i="85"/>
  <c r="S8" i="85"/>
  <c r="T8" i="85"/>
  <c r="U8" i="85"/>
  <c r="V8" i="85"/>
  <c r="W8" i="85"/>
  <c r="X8" i="85"/>
  <c r="Y8" i="85"/>
  <c r="Z8" i="85"/>
  <c r="AA8" i="85"/>
  <c r="AB8" i="85"/>
  <c r="AC8" i="85"/>
  <c r="AD8" i="85"/>
  <c r="AE8" i="85"/>
  <c r="AF8" i="85"/>
  <c r="AG8" i="85"/>
  <c r="AH8" i="85"/>
  <c r="AI8" i="85"/>
  <c r="AJ8" i="85"/>
  <c r="AK8" i="85"/>
  <c r="C4" i="73"/>
  <c r="D4" i="73"/>
  <c r="E4" i="73"/>
  <c r="F4" i="73"/>
  <c r="G4" i="73"/>
  <c r="H4" i="73"/>
  <c r="I4" i="73"/>
  <c r="J4" i="73"/>
  <c r="K4" i="73"/>
  <c r="L4" i="73"/>
  <c r="M4" i="73"/>
  <c r="N4" i="73"/>
  <c r="O4" i="73"/>
  <c r="P4" i="73"/>
  <c r="Q4" i="73"/>
  <c r="R4" i="73"/>
  <c r="S4" i="73"/>
  <c r="T4" i="73"/>
  <c r="U4" i="73"/>
  <c r="V4" i="73"/>
  <c r="W4" i="73"/>
  <c r="X4" i="73"/>
  <c r="Y4" i="73"/>
  <c r="Z4" i="73"/>
  <c r="AA4" i="73"/>
  <c r="AB4" i="73"/>
  <c r="AC4" i="73"/>
  <c r="AD4" i="73"/>
  <c r="AE4" i="73"/>
  <c r="AF4" i="73"/>
  <c r="AG4" i="73"/>
  <c r="AH4" i="73"/>
  <c r="AI4" i="73"/>
  <c r="AJ4" i="73"/>
  <c r="AK4" i="73"/>
  <c r="C5" i="73"/>
  <c r="D5" i="73"/>
  <c r="E5" i="73"/>
  <c r="F5" i="73"/>
  <c r="G5" i="73"/>
  <c r="H5" i="73"/>
  <c r="I5" i="73"/>
  <c r="J5" i="73"/>
  <c r="K5" i="73"/>
  <c r="L5" i="73"/>
  <c r="M5" i="73"/>
  <c r="N5" i="73"/>
  <c r="O5" i="73"/>
  <c r="P5" i="73"/>
  <c r="Q5" i="73"/>
  <c r="R5" i="73"/>
  <c r="S5" i="73"/>
  <c r="T5" i="73"/>
  <c r="U5" i="73"/>
  <c r="V5" i="73"/>
  <c r="W5" i="73"/>
  <c r="X5" i="73"/>
  <c r="Y5" i="73"/>
  <c r="Z5" i="73"/>
  <c r="AA5" i="73"/>
  <c r="AB5" i="73"/>
  <c r="AC5" i="73"/>
  <c r="AD5" i="73"/>
  <c r="AE5" i="73"/>
  <c r="AF5" i="73"/>
  <c r="AG5" i="73"/>
  <c r="AH5" i="73"/>
  <c r="AI5" i="73"/>
  <c r="AJ5" i="73"/>
  <c r="AK5" i="73"/>
  <c r="C7" i="73"/>
  <c r="D7" i="73"/>
  <c r="E7" i="73"/>
  <c r="F7" i="73"/>
  <c r="G7" i="73"/>
  <c r="H7" i="73"/>
  <c r="I7" i="73"/>
  <c r="J7" i="73"/>
  <c r="K7" i="73"/>
  <c r="L7" i="73"/>
  <c r="M7" i="73"/>
  <c r="N7" i="73"/>
  <c r="O7" i="73"/>
  <c r="P7" i="73"/>
  <c r="Q7" i="73"/>
  <c r="R7" i="73"/>
  <c r="S7" i="73"/>
  <c r="T7" i="73"/>
  <c r="U7" i="73"/>
  <c r="V7" i="73"/>
  <c r="W7" i="73"/>
  <c r="X7" i="73"/>
  <c r="Y7" i="73"/>
  <c r="Z7" i="73"/>
  <c r="AA7" i="73"/>
  <c r="AB7" i="73"/>
  <c r="AC7" i="73"/>
  <c r="AD7" i="73"/>
  <c r="AE7" i="73"/>
  <c r="AF7" i="73"/>
  <c r="AG7" i="73"/>
  <c r="AH7" i="73"/>
  <c r="AI7" i="73"/>
  <c r="AJ7" i="73"/>
  <c r="AK7" i="73"/>
  <c r="C4" i="67"/>
  <c r="D4" i="67"/>
  <c r="E4" i="67"/>
  <c r="F4" i="67"/>
  <c r="G4" i="67"/>
  <c r="H4" i="67"/>
  <c r="I4" i="67"/>
  <c r="J4" i="67"/>
  <c r="K4" i="67"/>
  <c r="L4" i="67"/>
  <c r="M4" i="67"/>
  <c r="N4" i="67"/>
  <c r="O4" i="67"/>
  <c r="P4" i="67"/>
  <c r="Q4" i="67"/>
  <c r="R4" i="67"/>
  <c r="S4" i="67"/>
  <c r="T4" i="67"/>
  <c r="U4" i="67"/>
  <c r="V4" i="67"/>
  <c r="W4" i="67"/>
  <c r="X4" i="67"/>
  <c r="Y4" i="67"/>
  <c r="Z4" i="67"/>
  <c r="AA4" i="67"/>
  <c r="AB4" i="67"/>
  <c r="AC4" i="67"/>
  <c r="AD4" i="67"/>
  <c r="AE4" i="67"/>
  <c r="AF4" i="67"/>
  <c r="AG4" i="67"/>
  <c r="AH4" i="67"/>
  <c r="AI4" i="67"/>
  <c r="AJ4" i="67"/>
  <c r="AK4" i="67"/>
  <c r="C5" i="67"/>
  <c r="D5" i="67"/>
  <c r="E5" i="67"/>
  <c r="F5" i="67"/>
  <c r="G5" i="67"/>
  <c r="H5" i="67"/>
  <c r="I5" i="67"/>
  <c r="J5" i="67"/>
  <c r="K5" i="67"/>
  <c r="L5" i="67"/>
  <c r="M5" i="67"/>
  <c r="N5" i="67"/>
  <c r="O5" i="67"/>
  <c r="P5" i="67"/>
  <c r="Q5" i="67"/>
  <c r="R5" i="67"/>
  <c r="S5" i="67"/>
  <c r="T5" i="67"/>
  <c r="U5" i="67"/>
  <c r="V5" i="67"/>
  <c r="W5" i="67"/>
  <c r="X5" i="67"/>
  <c r="Y5" i="67"/>
  <c r="Z5" i="67"/>
  <c r="AA5" i="67"/>
  <c r="AB5" i="67"/>
  <c r="AC5" i="67"/>
  <c r="AD5" i="67"/>
  <c r="AE5" i="67"/>
  <c r="AF5" i="67"/>
  <c r="AG5" i="67"/>
  <c r="AH5" i="67"/>
  <c r="AI5" i="67"/>
  <c r="AJ5" i="67"/>
  <c r="AK5" i="67"/>
  <c r="C7" i="67"/>
  <c r="D7" i="67"/>
  <c r="E7" i="67"/>
  <c r="F7" i="67"/>
  <c r="G7" i="67"/>
  <c r="H7" i="67"/>
  <c r="I7" i="67"/>
  <c r="J7" i="67"/>
  <c r="K7" i="67"/>
  <c r="L7" i="67"/>
  <c r="M7" i="67"/>
  <c r="N7" i="67"/>
  <c r="O7" i="67"/>
  <c r="P7" i="67"/>
  <c r="Q7" i="67"/>
  <c r="R7" i="67"/>
  <c r="S7" i="67"/>
  <c r="T7" i="67"/>
  <c r="U7" i="67"/>
  <c r="V7" i="67"/>
  <c r="W7" i="67"/>
  <c r="X7" i="67"/>
  <c r="Y7" i="67"/>
  <c r="Z7" i="67"/>
  <c r="AA7" i="67"/>
  <c r="AB7" i="67"/>
  <c r="AC7" i="67"/>
  <c r="AD7" i="67"/>
  <c r="AE7" i="67"/>
  <c r="AF7" i="67"/>
  <c r="AG7" i="67"/>
  <c r="AH7" i="67"/>
  <c r="AI7" i="67"/>
  <c r="AJ7" i="67"/>
  <c r="AK7" i="67"/>
  <c r="D3" i="116"/>
  <c r="E3" i="116"/>
  <c r="H3" i="116"/>
  <c r="C4" i="116"/>
  <c r="G4" i="116"/>
  <c r="K4" i="116"/>
  <c r="F6" i="116"/>
  <c r="F7" i="116" s="1"/>
  <c r="C3" i="115"/>
  <c r="G3" i="115"/>
  <c r="K3" i="115"/>
  <c r="C4" i="115"/>
  <c r="J4" i="115"/>
  <c r="K4" i="115"/>
  <c r="E6" i="115"/>
  <c r="E7" i="115" s="1"/>
  <c r="C3" i="114"/>
  <c r="C3" i="116" s="1"/>
  <c r="D3" i="114"/>
  <c r="D3" i="115" s="1"/>
  <c r="E3" i="114"/>
  <c r="E3" i="115" s="1"/>
  <c r="F3" i="114"/>
  <c r="G3" i="114"/>
  <c r="G3" i="116" s="1"/>
  <c r="H3" i="114"/>
  <c r="H3" i="115" s="1"/>
  <c r="I3" i="114"/>
  <c r="I3" i="115" s="1"/>
  <c r="J3" i="114"/>
  <c r="K3" i="114"/>
  <c r="K3" i="116" s="1"/>
  <c r="L3" i="114"/>
  <c r="C4" i="114"/>
  <c r="D4" i="114"/>
  <c r="E4" i="114"/>
  <c r="F4" i="114"/>
  <c r="F4" i="116" s="1"/>
  <c r="G4" i="114"/>
  <c r="G4" i="115" s="1"/>
  <c r="H4" i="114"/>
  <c r="I4" i="114"/>
  <c r="J4" i="114"/>
  <c r="J4" i="116" s="1"/>
  <c r="K4" i="114"/>
  <c r="L4" i="114"/>
  <c r="C6" i="114"/>
  <c r="D6" i="114"/>
  <c r="E6" i="114"/>
  <c r="E6" i="116" s="1"/>
  <c r="E7" i="116" s="1"/>
  <c r="F6" i="114"/>
  <c r="G6" i="114"/>
  <c r="H6" i="114"/>
  <c r="I6" i="114"/>
  <c r="J6" i="114"/>
  <c r="K6" i="114"/>
  <c r="L6" i="114"/>
  <c r="D7" i="114"/>
  <c r="E7" i="114"/>
  <c r="H7" i="114"/>
  <c r="L7" i="114"/>
  <c r="C2" i="83"/>
  <c r="D2" i="83"/>
  <c r="E2" i="83"/>
  <c r="F2" i="83"/>
  <c r="G2" i="83"/>
  <c r="C3" i="83"/>
  <c r="D3" i="83"/>
  <c r="E3" i="83"/>
  <c r="F3" i="83"/>
  <c r="G3" i="83"/>
  <c r="C5" i="83"/>
  <c r="D5" i="83"/>
  <c r="E5" i="83"/>
  <c r="F5" i="83"/>
  <c r="G5" i="83"/>
  <c r="AM3" i="75"/>
  <c r="AN3" i="75"/>
  <c r="AO3" i="75"/>
  <c r="AP3" i="75"/>
  <c r="AQ3" i="75"/>
  <c r="AR3" i="75"/>
  <c r="AS3" i="75"/>
  <c r="AT3" i="75"/>
  <c r="AU3" i="75"/>
  <c r="AV3" i="75"/>
  <c r="AM4" i="75"/>
  <c r="AN4" i="75"/>
  <c r="AO4" i="75"/>
  <c r="AP4" i="75"/>
  <c r="AQ4" i="75"/>
  <c r="AR4" i="75"/>
  <c r="AS4" i="75"/>
  <c r="AT4" i="75"/>
  <c r="AU4" i="75"/>
  <c r="AV4" i="75"/>
  <c r="AM6" i="75"/>
  <c r="AN6" i="75"/>
  <c r="AO6" i="75"/>
  <c r="AP6" i="75"/>
  <c r="AQ6" i="75"/>
  <c r="AR6" i="75"/>
  <c r="AS6" i="75"/>
  <c r="AT6" i="75"/>
  <c r="AU6" i="75"/>
  <c r="AV6" i="75"/>
  <c r="AM3" i="99"/>
  <c r="AN3" i="99"/>
  <c r="AO3" i="99"/>
  <c r="AP3" i="99"/>
  <c r="AQ3" i="99"/>
  <c r="AR3" i="99"/>
  <c r="AS3" i="99"/>
  <c r="AT3" i="99"/>
  <c r="AU3" i="99"/>
  <c r="AV3" i="99"/>
  <c r="AM4" i="99"/>
  <c r="AN4" i="99"/>
  <c r="AO4" i="99"/>
  <c r="AP4" i="99"/>
  <c r="AQ4" i="99"/>
  <c r="AR4" i="99"/>
  <c r="AS4" i="99"/>
  <c r="AT4" i="99"/>
  <c r="AU4" i="99"/>
  <c r="AV4" i="99"/>
  <c r="AM6" i="99"/>
  <c r="AN6" i="99"/>
  <c r="AO6" i="99"/>
  <c r="AP6" i="99"/>
  <c r="AQ6" i="99"/>
  <c r="AR6" i="99"/>
  <c r="AS6" i="99"/>
  <c r="AT6" i="99"/>
  <c r="AU6" i="99"/>
  <c r="AV6" i="99"/>
  <c r="AM3" i="81"/>
  <c r="AN3" i="81"/>
  <c r="AO3" i="81"/>
  <c r="AP3" i="81"/>
  <c r="AQ3" i="81"/>
  <c r="AR3" i="81"/>
  <c r="AS3" i="81"/>
  <c r="AT3" i="81"/>
  <c r="AU3" i="81"/>
  <c r="AV3" i="81"/>
  <c r="AM4" i="81"/>
  <c r="AN4" i="81"/>
  <c r="AO4" i="81"/>
  <c r="AP4" i="81"/>
  <c r="AQ4" i="81"/>
  <c r="AR4" i="81"/>
  <c r="AS4" i="81"/>
  <c r="AT4" i="81"/>
  <c r="AU4" i="81"/>
  <c r="AV4" i="81"/>
  <c r="AM6" i="81"/>
  <c r="AN6" i="81"/>
  <c r="AO6" i="81"/>
  <c r="AP6" i="81"/>
  <c r="AQ6" i="81"/>
  <c r="AR6" i="81"/>
  <c r="AS6" i="81"/>
  <c r="AT6" i="81"/>
  <c r="AU6" i="81"/>
  <c r="AV6" i="81"/>
  <c r="AL3" i="81"/>
  <c r="AM3" i="72"/>
  <c r="AN3" i="72"/>
  <c r="AO3" i="72"/>
  <c r="AP3" i="72"/>
  <c r="AQ3" i="72"/>
  <c r="AR3" i="72"/>
  <c r="AS3" i="72"/>
  <c r="AT3" i="72"/>
  <c r="AU3" i="72"/>
  <c r="AV3" i="72"/>
  <c r="AM4" i="72"/>
  <c r="AN4" i="72"/>
  <c r="AO4" i="72"/>
  <c r="AP4" i="72"/>
  <c r="AQ4" i="72"/>
  <c r="AR4" i="72"/>
  <c r="AS4" i="72"/>
  <c r="AT4" i="72"/>
  <c r="AU4" i="72"/>
  <c r="AV4" i="72"/>
  <c r="AM6" i="72"/>
  <c r="AN6" i="72"/>
  <c r="AO6" i="72"/>
  <c r="AP6" i="72"/>
  <c r="AQ6" i="72"/>
  <c r="AR6" i="72"/>
  <c r="AS6" i="72"/>
  <c r="AT6" i="72"/>
  <c r="AU6" i="72"/>
  <c r="AV6" i="72"/>
  <c r="AM3" i="71"/>
  <c r="AN3" i="71"/>
  <c r="AO3" i="71"/>
  <c r="AP3" i="71"/>
  <c r="AQ3" i="71"/>
  <c r="AR3" i="71"/>
  <c r="AS3" i="71"/>
  <c r="AT3" i="71"/>
  <c r="AU3" i="71"/>
  <c r="AV3" i="71"/>
  <c r="AM4" i="71"/>
  <c r="AN4" i="71"/>
  <c r="AO4" i="71"/>
  <c r="AP4" i="71"/>
  <c r="AQ4" i="71"/>
  <c r="AR4" i="71"/>
  <c r="AS4" i="71"/>
  <c r="AT4" i="71"/>
  <c r="AU4" i="71"/>
  <c r="AV4" i="71"/>
  <c r="AM6" i="71"/>
  <c r="AN6" i="71"/>
  <c r="AO6" i="71"/>
  <c r="AP6" i="71"/>
  <c r="AQ6" i="71"/>
  <c r="AR6" i="71"/>
  <c r="AS6" i="71"/>
  <c r="AT6" i="71"/>
  <c r="AU6" i="71"/>
  <c r="AV6" i="71"/>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C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C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C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C4" i="71"/>
  <c r="D4"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C6" i="71"/>
  <c r="D6"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C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C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J27" i="69"/>
  <c r="J7" i="3"/>
  <c r="J9" i="3"/>
  <c r="J12" i="3"/>
  <c r="J15" i="3"/>
  <c r="J18" i="3"/>
  <c r="J21" i="3"/>
  <c r="J22" i="3"/>
  <c r="J26" i="3"/>
  <c r="J27" i="3"/>
  <c r="J28" i="3"/>
  <c r="J29" i="3" l="1"/>
  <c r="J28" i="75"/>
  <c r="J28" i="81"/>
  <c r="J28" i="99"/>
  <c r="J28" i="71"/>
  <c r="J28" i="80"/>
  <c r="J27" i="75"/>
  <c r="J27" i="99"/>
  <c r="J27" i="81"/>
  <c r="J27" i="80"/>
  <c r="J27" i="72"/>
  <c r="J27" i="71"/>
  <c r="J21" i="75"/>
  <c r="J21" i="99"/>
  <c r="J21" i="81"/>
  <c r="J21" i="72"/>
  <c r="J21" i="71"/>
  <c r="J21" i="80"/>
  <c r="J21" i="69"/>
  <c r="J13" i="3"/>
  <c r="D13" i="73"/>
  <c r="D13" i="67"/>
  <c r="D13" i="76"/>
  <c r="D14" i="85"/>
  <c r="D13" i="102"/>
  <c r="J12" i="114"/>
  <c r="J12" i="75"/>
  <c r="J12" i="99"/>
  <c r="J12" i="81"/>
  <c r="J12" i="72"/>
  <c r="J12" i="71"/>
  <c r="J12" i="80"/>
  <c r="J12" i="69"/>
  <c r="J22" i="75"/>
  <c r="J22" i="99"/>
  <c r="J22" i="81"/>
  <c r="J22" i="80"/>
  <c r="J22" i="69"/>
  <c r="J22" i="72"/>
  <c r="J22" i="71"/>
  <c r="J28" i="72"/>
  <c r="J26" i="75"/>
  <c r="J26" i="99"/>
  <c r="J26" i="81"/>
  <c r="J26" i="72"/>
  <c r="J26" i="71"/>
  <c r="J26" i="80"/>
  <c r="J26" i="69"/>
  <c r="J19" i="3"/>
  <c r="J18" i="75"/>
  <c r="J18" i="99"/>
  <c r="J18" i="81"/>
  <c r="J18" i="71"/>
  <c r="J18" i="80"/>
  <c r="J18" i="69"/>
  <c r="J10" i="3"/>
  <c r="D10" i="102"/>
  <c r="D10" i="76"/>
  <c r="D11" i="85"/>
  <c r="D10" i="73"/>
  <c r="D10" i="67"/>
  <c r="J9" i="114"/>
  <c r="J9" i="75"/>
  <c r="J9" i="99"/>
  <c r="J9" i="81"/>
  <c r="J9" i="72"/>
  <c r="J9" i="71"/>
  <c r="J9" i="80"/>
  <c r="J9" i="69"/>
  <c r="J18" i="72"/>
  <c r="J15" i="75"/>
  <c r="J15" i="99"/>
  <c r="J15" i="81"/>
  <c r="J15" i="72"/>
  <c r="J15" i="71"/>
  <c r="J15" i="80"/>
  <c r="J15" i="69"/>
  <c r="J28" i="69"/>
  <c r="J23" i="3"/>
  <c r="J16" i="3"/>
  <c r="D8" i="102"/>
  <c r="D9" i="85"/>
  <c r="D8" i="76"/>
  <c r="D8" i="73"/>
  <c r="D8" i="67"/>
  <c r="J7" i="75"/>
  <c r="J7" i="99"/>
  <c r="J7" i="72"/>
  <c r="J7" i="81"/>
  <c r="J7" i="80"/>
  <c r="J7" i="69"/>
  <c r="J7" i="71"/>
  <c r="I6" i="116"/>
  <c r="I7" i="116" s="1"/>
  <c r="I6" i="115"/>
  <c r="I7" i="115" s="1"/>
  <c r="I7" i="114"/>
  <c r="H6" i="116"/>
  <c r="H7" i="116" s="1"/>
  <c r="H6" i="115"/>
  <c r="H7" i="115" s="1"/>
  <c r="D6" i="116"/>
  <c r="D7" i="116" s="1"/>
  <c r="D6" i="115"/>
  <c r="D7" i="115" s="1"/>
  <c r="J7" i="114"/>
  <c r="J6" i="115"/>
  <c r="J7" i="115" s="1"/>
  <c r="F7" i="114"/>
  <c r="F6" i="115"/>
  <c r="F7" i="115" s="1"/>
  <c r="H4" i="115"/>
  <c r="H4" i="116"/>
  <c r="D4" i="115"/>
  <c r="D4" i="116"/>
  <c r="J3" i="116"/>
  <c r="J3" i="115"/>
  <c r="F3" i="116"/>
  <c r="F3" i="115"/>
  <c r="F4" i="115"/>
  <c r="J6" i="116"/>
  <c r="J7" i="116" s="1"/>
  <c r="K7" i="114"/>
  <c r="K6" i="115"/>
  <c r="K7" i="115" s="1"/>
  <c r="G7" i="114"/>
  <c r="G6" i="115"/>
  <c r="G7" i="115" s="1"/>
  <c r="C7" i="114"/>
  <c r="C6" i="115"/>
  <c r="C7" i="115" s="1"/>
  <c r="I4" i="116"/>
  <c r="I4" i="115"/>
  <c r="E4" i="116"/>
  <c r="E4" i="115"/>
  <c r="K6" i="116"/>
  <c r="K7" i="116" s="1"/>
  <c r="C6" i="116"/>
  <c r="C7" i="116" s="1"/>
  <c r="G6" i="116"/>
  <c r="G7" i="116" s="1"/>
  <c r="I3" i="116"/>
  <c r="B4" i="111"/>
  <c r="C4" i="111"/>
  <c r="D4" i="111"/>
  <c r="E4" i="111"/>
  <c r="F4" i="111"/>
  <c r="G4" i="111"/>
  <c r="H4" i="111"/>
  <c r="I4" i="111"/>
  <c r="B5" i="111"/>
  <c r="C5" i="111"/>
  <c r="D5" i="111"/>
  <c r="E5" i="111"/>
  <c r="F5" i="111"/>
  <c r="G5" i="111"/>
  <c r="H5" i="111"/>
  <c r="I5" i="111"/>
  <c r="B7" i="111"/>
  <c r="C7" i="111"/>
  <c r="D7" i="111"/>
  <c r="E7" i="111"/>
  <c r="F7" i="111"/>
  <c r="G7" i="111"/>
  <c r="H7" i="111"/>
  <c r="I7" i="111"/>
  <c r="B7" i="94"/>
  <c r="C7" i="94"/>
  <c r="D7" i="94"/>
  <c r="E7" i="94"/>
  <c r="F7" i="94"/>
  <c r="G7" i="94"/>
  <c r="H7" i="94"/>
  <c r="I7" i="94"/>
  <c r="B4" i="91"/>
  <c r="B4" i="94" s="1"/>
  <c r="C4" i="91"/>
  <c r="C4" i="94" s="1"/>
  <c r="D4" i="91"/>
  <c r="D4" i="94" s="1"/>
  <c r="E4" i="91"/>
  <c r="E4" i="94" s="1"/>
  <c r="F4" i="91"/>
  <c r="F4" i="94" s="1"/>
  <c r="G4" i="91"/>
  <c r="G4" i="94" s="1"/>
  <c r="H4" i="91"/>
  <c r="H4" i="94" s="1"/>
  <c r="I4" i="91"/>
  <c r="I4" i="94" s="1"/>
  <c r="B5" i="91"/>
  <c r="B5" i="94" s="1"/>
  <c r="C5" i="91"/>
  <c r="C5" i="94" s="1"/>
  <c r="D5" i="91"/>
  <c r="D5" i="94" s="1"/>
  <c r="E5" i="91"/>
  <c r="E5" i="94" s="1"/>
  <c r="F5" i="91"/>
  <c r="F5" i="94" s="1"/>
  <c r="G5" i="91"/>
  <c r="G5" i="94" s="1"/>
  <c r="H5" i="91"/>
  <c r="H5" i="94" s="1"/>
  <c r="I5" i="91"/>
  <c r="I5" i="94" s="1"/>
  <c r="B7" i="91"/>
  <c r="B7" i="93" s="1"/>
  <c r="C7" i="91"/>
  <c r="C7" i="93" s="1"/>
  <c r="D7" i="91"/>
  <c r="D7" i="93" s="1"/>
  <c r="E7" i="91"/>
  <c r="E7" i="93" s="1"/>
  <c r="F7" i="91"/>
  <c r="F7" i="93" s="1"/>
  <c r="G7" i="91"/>
  <c r="G7" i="93" s="1"/>
  <c r="H7" i="91"/>
  <c r="H7" i="93" s="1"/>
  <c r="I7" i="91"/>
  <c r="I7" i="93" s="1"/>
  <c r="B4" i="95"/>
  <c r="C4" i="95"/>
  <c r="D4" i="95"/>
  <c r="E4" i="95"/>
  <c r="F4" i="95"/>
  <c r="G4" i="95"/>
  <c r="H4" i="95"/>
  <c r="I4" i="95"/>
  <c r="B5" i="95"/>
  <c r="C5" i="95"/>
  <c r="D5" i="95"/>
  <c r="E5" i="95"/>
  <c r="F5" i="95"/>
  <c r="G5" i="95"/>
  <c r="H5" i="95"/>
  <c r="I5" i="95"/>
  <c r="B7" i="95"/>
  <c r="C7" i="95"/>
  <c r="D7" i="95"/>
  <c r="E7" i="95"/>
  <c r="F7" i="95"/>
  <c r="G7" i="95"/>
  <c r="H7" i="95"/>
  <c r="I7" i="95"/>
  <c r="B3" i="123"/>
  <c r="C3" i="123"/>
  <c r="D3" i="123"/>
  <c r="B4" i="123"/>
  <c r="C4" i="123"/>
  <c r="D4" i="123"/>
  <c r="B6" i="123"/>
  <c r="C6" i="123"/>
  <c r="D6" i="123"/>
  <c r="B3" i="122"/>
  <c r="C3" i="122"/>
  <c r="D3" i="122"/>
  <c r="B4" i="122"/>
  <c r="C4" i="122"/>
  <c r="D4" i="122"/>
  <c r="B6" i="122"/>
  <c r="C6" i="122"/>
  <c r="D6" i="122"/>
  <c r="B3" i="114"/>
  <c r="B3" i="120" s="1"/>
  <c r="D3" i="120"/>
  <c r="E3" i="120"/>
  <c r="H3" i="120"/>
  <c r="I3" i="120"/>
  <c r="B4" i="114"/>
  <c r="B4" i="120" s="1"/>
  <c r="F4" i="120"/>
  <c r="G4" i="120"/>
  <c r="I4" i="120"/>
  <c r="J4" i="120"/>
  <c r="B6" i="114"/>
  <c r="B7" i="114" s="1"/>
  <c r="C6" i="120"/>
  <c r="C7" i="120" s="1"/>
  <c r="G6" i="120"/>
  <c r="G7" i="120" s="1"/>
  <c r="K6" i="120"/>
  <c r="K7" i="120" s="1"/>
  <c r="B3" i="99"/>
  <c r="B4" i="99"/>
  <c r="B6" i="99"/>
  <c r="B5" i="96"/>
  <c r="C5" i="96"/>
  <c r="D5" i="96"/>
  <c r="E5" i="96"/>
  <c r="F5" i="96"/>
  <c r="G5" i="96"/>
  <c r="B2" i="83"/>
  <c r="B2" i="96" s="1"/>
  <c r="C2" i="96"/>
  <c r="D2" i="96"/>
  <c r="E2" i="96"/>
  <c r="F2" i="96"/>
  <c r="G2" i="96"/>
  <c r="B3" i="83"/>
  <c r="B3" i="96" s="1"/>
  <c r="C3" i="96"/>
  <c r="D3" i="96"/>
  <c r="E3" i="96"/>
  <c r="F3" i="96"/>
  <c r="G3" i="96"/>
  <c r="B5" i="83"/>
  <c r="B3" i="75"/>
  <c r="B4" i="75"/>
  <c r="B6" i="75"/>
  <c r="B3" i="81"/>
  <c r="B4" i="81"/>
  <c r="B6" i="81"/>
  <c r="B3" i="72"/>
  <c r="B4" i="72"/>
  <c r="B6" i="72"/>
  <c r="B3" i="71"/>
  <c r="B4" i="71"/>
  <c r="B6" i="71"/>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C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C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C7" i="98"/>
  <c r="C9" i="98"/>
  <c r="C10" i="98"/>
  <c r="C12" i="98"/>
  <c r="C13" i="98"/>
  <c r="C15" i="98"/>
  <c r="C16" i="98"/>
  <c r="C18" i="98"/>
  <c r="C19" i="98"/>
  <c r="C21" i="98"/>
  <c r="C22" i="98"/>
  <c r="C23" i="98"/>
  <c r="C24" i="98"/>
  <c r="C26" i="98"/>
  <c r="C27" i="98"/>
  <c r="C28" i="98"/>
  <c r="C29" i="98"/>
  <c r="B3" i="80"/>
  <c r="B4" i="80"/>
  <c r="B6" i="80"/>
  <c r="B3" i="69"/>
  <c r="B4" i="69"/>
  <c r="B6" i="69"/>
  <c r="AJ7" i="3"/>
  <c r="AK7" i="3"/>
  <c r="AL7" i="3"/>
  <c r="AM7" i="3"/>
  <c r="AJ9" i="3"/>
  <c r="AK9" i="3"/>
  <c r="AL9" i="3"/>
  <c r="AM9" i="3"/>
  <c r="AJ10" i="3"/>
  <c r="AJ12" i="3"/>
  <c r="AK12" i="3"/>
  <c r="AL12" i="3"/>
  <c r="AM12" i="3"/>
  <c r="AK13" i="3"/>
  <c r="AL13" i="3"/>
  <c r="AM13" i="3"/>
  <c r="AJ15" i="3"/>
  <c r="AK15" i="3"/>
  <c r="AL15" i="3"/>
  <c r="AM15" i="3"/>
  <c r="AJ16" i="3"/>
  <c r="AL16" i="3"/>
  <c r="AJ18" i="3"/>
  <c r="AK18" i="3"/>
  <c r="AL18" i="3"/>
  <c r="AM18" i="3"/>
  <c r="AJ19" i="3"/>
  <c r="AK19" i="3"/>
  <c r="AL19" i="3"/>
  <c r="AM19" i="3"/>
  <c r="AJ21" i="3"/>
  <c r="AK21" i="3"/>
  <c r="AL21" i="3"/>
  <c r="AM21" i="3"/>
  <c r="AJ22" i="3"/>
  <c r="AK22" i="3"/>
  <c r="AK23" i="3" s="1"/>
  <c r="AL22" i="3"/>
  <c r="AL23" i="3"/>
  <c r="AJ26" i="3"/>
  <c r="AK26" i="3"/>
  <c r="AL26" i="3"/>
  <c r="AM26" i="3"/>
  <c r="AJ27" i="3"/>
  <c r="AK27" i="3"/>
  <c r="AL27" i="3"/>
  <c r="AI26" i="3"/>
  <c r="AI21" i="3"/>
  <c r="AI18" i="3"/>
  <c r="AI15" i="3"/>
  <c r="AI12" i="3"/>
  <c r="AI9" i="3"/>
  <c r="AI10" i="3"/>
  <c r="AF9" i="3"/>
  <c r="AG9" i="3"/>
  <c r="AH9" i="3"/>
  <c r="AH10" i="3"/>
  <c r="AF12" i="3"/>
  <c r="AG12" i="3"/>
  <c r="AH12" i="3"/>
  <c r="AF15" i="3"/>
  <c r="AG15" i="3"/>
  <c r="AH15" i="3"/>
  <c r="AH16" i="3" s="1"/>
  <c r="AF18" i="3"/>
  <c r="AG18" i="3"/>
  <c r="AH18" i="3"/>
  <c r="AF21" i="3"/>
  <c r="AG21" i="3"/>
  <c r="AH21" i="3"/>
  <c r="AF26" i="3"/>
  <c r="AG26" i="3"/>
  <c r="AH26" i="3"/>
  <c r="AB9" i="3"/>
  <c r="AC9" i="3"/>
  <c r="AD9" i="3"/>
  <c r="AC10" i="3"/>
  <c r="AB12" i="3"/>
  <c r="AC12" i="3"/>
  <c r="AD12" i="3"/>
  <c r="AB15" i="3"/>
  <c r="AC15" i="3"/>
  <c r="AD15" i="3"/>
  <c r="AB18" i="3"/>
  <c r="AC18" i="3"/>
  <c r="AD18" i="3"/>
  <c r="AB21" i="3"/>
  <c r="AC21" i="3"/>
  <c r="AD21" i="3"/>
  <c r="AB26" i="3"/>
  <c r="AC26" i="3"/>
  <c r="AD26" i="3"/>
  <c r="AF7" i="3"/>
  <c r="AG7" i="3"/>
  <c r="AH7" i="3"/>
  <c r="AI7" i="3"/>
  <c r="AI13" i="3"/>
  <c r="AK24" i="3" l="1"/>
  <c r="AK23" i="75"/>
  <c r="AK23" i="99"/>
  <c r="AK23" i="81"/>
  <c r="AK23" i="72"/>
  <c r="AK23" i="71"/>
  <c r="AK23" i="80"/>
  <c r="AK23" i="69"/>
  <c r="AH16" i="75"/>
  <c r="AH16" i="99"/>
  <c r="AH16" i="81"/>
  <c r="AH16" i="72"/>
  <c r="AH16" i="80"/>
  <c r="AH16" i="69"/>
  <c r="AH16" i="71"/>
  <c r="AD26" i="75"/>
  <c r="AD26" i="99"/>
  <c r="AD26" i="81"/>
  <c r="AD26" i="72"/>
  <c r="AD26" i="71"/>
  <c r="AD26" i="80"/>
  <c r="AD26" i="69"/>
  <c r="X13" i="102"/>
  <c r="X13" i="76"/>
  <c r="X14" i="85"/>
  <c r="X13" i="73"/>
  <c r="X13" i="67"/>
  <c r="AD12" i="75"/>
  <c r="AD12" i="99"/>
  <c r="AD12" i="72"/>
  <c r="AD12" i="81"/>
  <c r="AD12" i="71"/>
  <c r="AD12" i="80"/>
  <c r="AD12" i="69"/>
  <c r="AG18" i="75"/>
  <c r="AG18" i="99"/>
  <c r="AG18" i="81"/>
  <c r="AG18" i="72"/>
  <c r="AG18" i="71"/>
  <c r="AG18" i="80"/>
  <c r="AG18" i="69"/>
  <c r="Z10" i="73"/>
  <c r="Z10" i="67"/>
  <c r="Z10" i="76"/>
  <c r="Z11" i="85"/>
  <c r="Z10" i="102"/>
  <c r="AF9" i="75"/>
  <c r="AF9" i="99"/>
  <c r="AF9" i="81"/>
  <c r="AF9" i="72"/>
  <c r="AF9" i="71"/>
  <c r="AF9" i="80"/>
  <c r="AF9" i="69"/>
  <c r="AK27" i="75"/>
  <c r="AK27" i="81"/>
  <c r="AK27" i="99"/>
  <c r="AK27" i="72"/>
  <c r="AK27" i="71"/>
  <c r="AK27" i="69"/>
  <c r="AK27" i="80"/>
  <c r="AL23" i="75"/>
  <c r="AL23" i="99"/>
  <c r="AL23" i="81"/>
  <c r="AL23" i="72"/>
  <c r="AL23" i="71"/>
  <c r="AL23" i="80"/>
  <c r="AL23" i="69"/>
  <c r="AK19" i="75"/>
  <c r="AK19" i="81"/>
  <c r="AK19" i="72"/>
  <c r="AK19" i="71"/>
  <c r="AK19" i="99"/>
  <c r="AK19" i="80"/>
  <c r="AK19" i="69"/>
  <c r="AJ15" i="75"/>
  <c r="AJ15" i="99"/>
  <c r="AJ15" i="81"/>
  <c r="AJ15" i="72"/>
  <c r="AJ15" i="71"/>
  <c r="AJ15" i="80"/>
  <c r="AJ15" i="69"/>
  <c r="AG10" i="102"/>
  <c r="AG10" i="76"/>
  <c r="AG10" i="73"/>
  <c r="AG10" i="67"/>
  <c r="AG11" i="85"/>
  <c r="AM9" i="75"/>
  <c r="AM9" i="99"/>
  <c r="AM9" i="81"/>
  <c r="AM9" i="72"/>
  <c r="AM9" i="71"/>
  <c r="AM9" i="80"/>
  <c r="AM9" i="69"/>
  <c r="AC27" i="3"/>
  <c r="AC26" i="75"/>
  <c r="AC26" i="81"/>
  <c r="AC26" i="99"/>
  <c r="AC26" i="72"/>
  <c r="AC26" i="71"/>
  <c r="AC26" i="80"/>
  <c r="AC26" i="69"/>
  <c r="AD15" i="75"/>
  <c r="AD15" i="99"/>
  <c r="AD15" i="81"/>
  <c r="AD15" i="72"/>
  <c r="AD15" i="71"/>
  <c r="AD15" i="80"/>
  <c r="AD15" i="69"/>
  <c r="W13" i="76"/>
  <c r="W13" i="102"/>
  <c r="W13" i="67"/>
  <c r="W14" i="85"/>
  <c r="AC12" i="75"/>
  <c r="AC12" i="99"/>
  <c r="W13" i="73"/>
  <c r="AC12" i="81"/>
  <c r="AC12" i="72"/>
  <c r="AC12" i="71"/>
  <c r="AC12" i="80"/>
  <c r="AC12" i="69"/>
  <c r="W10" i="102"/>
  <c r="W10" i="76"/>
  <c r="W10" i="73"/>
  <c r="W10" i="67"/>
  <c r="W11" i="85"/>
  <c r="AC9" i="75"/>
  <c r="AC9" i="99"/>
  <c r="AC9" i="81"/>
  <c r="AC9" i="72"/>
  <c r="AC9" i="71"/>
  <c r="AC9" i="80"/>
  <c r="AC9" i="69"/>
  <c r="AG27" i="3"/>
  <c r="AG26" i="75"/>
  <c r="AG26" i="81"/>
  <c r="AG26" i="99"/>
  <c r="AG26" i="72"/>
  <c r="AG26" i="71"/>
  <c r="AG26" i="80"/>
  <c r="AG26" i="69"/>
  <c r="AG22" i="3"/>
  <c r="AG21" i="75"/>
  <c r="AG21" i="81"/>
  <c r="AG21" i="72"/>
  <c r="AG21" i="71"/>
  <c r="AG21" i="80"/>
  <c r="AG21" i="69"/>
  <c r="AG21" i="99"/>
  <c r="AF18" i="75"/>
  <c r="AF18" i="99"/>
  <c r="AF18" i="81"/>
  <c r="AF18" i="72"/>
  <c r="AF18" i="71"/>
  <c r="AF18" i="80"/>
  <c r="AF18" i="69"/>
  <c r="AF15" i="75"/>
  <c r="AF15" i="99"/>
  <c r="AF15" i="81"/>
  <c r="AF15" i="72"/>
  <c r="AF15" i="71"/>
  <c r="AF15" i="80"/>
  <c r="AF15" i="69"/>
  <c r="AB11" i="102"/>
  <c r="AB11" i="76"/>
  <c r="AB12" i="85"/>
  <c r="AB11" i="73"/>
  <c r="AB11" i="67"/>
  <c r="AH10" i="75"/>
  <c r="AH10" i="99"/>
  <c r="AH10" i="72"/>
  <c r="AH10" i="81"/>
  <c r="AH10" i="80"/>
  <c r="AH10" i="69"/>
  <c r="AH10" i="71"/>
  <c r="AC11" i="102"/>
  <c r="AC11" i="76"/>
  <c r="AC12" i="85"/>
  <c r="AC11" i="73"/>
  <c r="AC11" i="67"/>
  <c r="AI10" i="75"/>
  <c r="AI10" i="99"/>
  <c r="AI10" i="72"/>
  <c r="AI10" i="80"/>
  <c r="AI10" i="69"/>
  <c r="AI10" i="71"/>
  <c r="AI10" i="81"/>
  <c r="AI18" i="99"/>
  <c r="AI18" i="72"/>
  <c r="AI18" i="81"/>
  <c r="AI18" i="75"/>
  <c r="AI18" i="71"/>
  <c r="AI18" i="80"/>
  <c r="AI18" i="69"/>
  <c r="AK28" i="3"/>
  <c r="AK29" i="3" s="1"/>
  <c r="AJ27" i="75"/>
  <c r="AJ27" i="81"/>
  <c r="AJ27" i="99"/>
  <c r="AJ27" i="72"/>
  <c r="AJ27" i="71"/>
  <c r="AJ27" i="80"/>
  <c r="AJ27" i="69"/>
  <c r="AJ26" i="75"/>
  <c r="AJ26" i="81"/>
  <c r="AJ26" i="99"/>
  <c r="AJ26" i="72"/>
  <c r="AJ26" i="71"/>
  <c r="AJ26" i="80"/>
  <c r="AJ26" i="69"/>
  <c r="AJ22" i="75"/>
  <c r="AJ22" i="99"/>
  <c r="AJ22" i="81"/>
  <c r="AJ22" i="72"/>
  <c r="AJ22" i="71"/>
  <c r="AJ22" i="80"/>
  <c r="AJ22" i="69"/>
  <c r="AJ21" i="75"/>
  <c r="AJ21" i="81"/>
  <c r="AJ21" i="99"/>
  <c r="AJ21" i="72"/>
  <c r="AJ21" i="71"/>
  <c r="AJ21" i="80"/>
  <c r="AJ21" i="69"/>
  <c r="AJ19" i="75"/>
  <c r="AJ19" i="81"/>
  <c r="AJ19" i="72"/>
  <c r="AJ19" i="99"/>
  <c r="AJ19" i="71"/>
  <c r="AJ19" i="80"/>
  <c r="AJ19" i="69"/>
  <c r="AJ18" i="75"/>
  <c r="AJ18" i="81"/>
  <c r="AJ18" i="99"/>
  <c r="AJ18" i="72"/>
  <c r="AJ18" i="71"/>
  <c r="AJ18" i="80"/>
  <c r="AJ18" i="69"/>
  <c r="AM15" i="75"/>
  <c r="AM15" i="99"/>
  <c r="AM15" i="81"/>
  <c r="AM15" i="71"/>
  <c r="AM15" i="72"/>
  <c r="AM15" i="69"/>
  <c r="AM15" i="80"/>
  <c r="AG15" i="85"/>
  <c r="AG14" i="73"/>
  <c r="AG14" i="67"/>
  <c r="AG14" i="102"/>
  <c r="AG14" i="76"/>
  <c r="AM13" i="75"/>
  <c r="AM13" i="99"/>
  <c r="AM13" i="81"/>
  <c r="AM13" i="72"/>
  <c r="AM13" i="71"/>
  <c r="AM13" i="80"/>
  <c r="AM13" i="69"/>
  <c r="AG13" i="102"/>
  <c r="AG13" i="76"/>
  <c r="AG13" i="73"/>
  <c r="AG13" i="67"/>
  <c r="AG14" i="85"/>
  <c r="AM12" i="75"/>
  <c r="AM12" i="99"/>
  <c r="AM12" i="81"/>
  <c r="AM12" i="71"/>
  <c r="AM12" i="72"/>
  <c r="AM12" i="80"/>
  <c r="AM12" i="69"/>
  <c r="AM10" i="3"/>
  <c r="AF10" i="102"/>
  <c r="AF10" i="76"/>
  <c r="AF11" i="85"/>
  <c r="AF10" i="73"/>
  <c r="AF10" i="67"/>
  <c r="AL9" i="75"/>
  <c r="AL9" i="99"/>
  <c r="AL9" i="72"/>
  <c r="AL9" i="81"/>
  <c r="AL9" i="71"/>
  <c r="AL9" i="80"/>
  <c r="AL9" i="69"/>
  <c r="AF8" i="76"/>
  <c r="AF9" i="85"/>
  <c r="AF8" i="102"/>
  <c r="AF8" i="67"/>
  <c r="AF8" i="73"/>
  <c r="AL7" i="75"/>
  <c r="AL7" i="99"/>
  <c r="AL7" i="81"/>
  <c r="AL7" i="72"/>
  <c r="AL7" i="80"/>
  <c r="AL7" i="69"/>
  <c r="AL7" i="71"/>
  <c r="D14" i="76"/>
  <c r="D14" i="102"/>
  <c r="D15" i="85"/>
  <c r="D14" i="67"/>
  <c r="D14" i="73"/>
  <c r="J13" i="75"/>
  <c r="J13" i="99"/>
  <c r="J13" i="72"/>
  <c r="J13" i="81"/>
  <c r="J13" i="80"/>
  <c r="J13" i="69"/>
  <c r="J13" i="71"/>
  <c r="AC8" i="73"/>
  <c r="AC8" i="67"/>
  <c r="AC8" i="76"/>
  <c r="AC8" i="102"/>
  <c r="AC9" i="85"/>
  <c r="AI7" i="75"/>
  <c r="AI7" i="99"/>
  <c r="AI7" i="72"/>
  <c r="AI7" i="80"/>
  <c r="AI7" i="69"/>
  <c r="AI7" i="81"/>
  <c r="AI7" i="71"/>
  <c r="AB18" i="75"/>
  <c r="AB18" i="81"/>
  <c r="AB18" i="99"/>
  <c r="AB18" i="72"/>
  <c r="AB18" i="71"/>
  <c r="AB18" i="80"/>
  <c r="AB18" i="69"/>
  <c r="AH26" i="75"/>
  <c r="AH26" i="81"/>
  <c r="AH26" i="99"/>
  <c r="AH26" i="71"/>
  <c r="AH26" i="80"/>
  <c r="AH26" i="69"/>
  <c r="AH26" i="72"/>
  <c r="Z13" i="102"/>
  <c r="Z13" i="76"/>
  <c r="Z14" i="85"/>
  <c r="Z13" i="73"/>
  <c r="Z13" i="67"/>
  <c r="AF12" i="75"/>
  <c r="AF12" i="99"/>
  <c r="AF12" i="81"/>
  <c r="AF12" i="72"/>
  <c r="AF12" i="71"/>
  <c r="AF12" i="80"/>
  <c r="AF12" i="69"/>
  <c r="AK22" i="75"/>
  <c r="AK22" i="99"/>
  <c r="AK22" i="81"/>
  <c r="AK22" i="72"/>
  <c r="AK22" i="71"/>
  <c r="AK22" i="80"/>
  <c r="AK22" i="69"/>
  <c r="AJ16" i="75"/>
  <c r="AJ16" i="99"/>
  <c r="AJ16" i="81"/>
  <c r="AJ16" i="72"/>
  <c r="AJ16" i="71"/>
  <c r="AJ16" i="80"/>
  <c r="AJ16" i="69"/>
  <c r="AD13" i="102"/>
  <c r="AD13" i="76"/>
  <c r="AD14" i="85"/>
  <c r="AD13" i="73"/>
  <c r="AD13" i="67"/>
  <c r="AJ12" i="75"/>
  <c r="AJ12" i="99"/>
  <c r="AJ12" i="81"/>
  <c r="AJ12" i="72"/>
  <c r="AJ12" i="71"/>
  <c r="AJ12" i="80"/>
  <c r="AJ12" i="69"/>
  <c r="J10" i="114"/>
  <c r="J9" i="115"/>
  <c r="J10" i="115" s="1"/>
  <c r="J9" i="116"/>
  <c r="J10" i="116" s="1"/>
  <c r="AB8" i="102"/>
  <c r="AB9" i="85"/>
  <c r="AB8" i="76"/>
  <c r="AB8" i="73"/>
  <c r="AB8" i="67"/>
  <c r="AH7" i="75"/>
  <c r="AH7" i="99"/>
  <c r="AH7" i="72"/>
  <c r="AH7" i="81"/>
  <c r="AH7" i="80"/>
  <c r="AH7" i="69"/>
  <c r="AH7" i="71"/>
  <c r="AB21" i="75"/>
  <c r="AB21" i="81"/>
  <c r="AB21" i="99"/>
  <c r="AB21" i="72"/>
  <c r="AB21" i="71"/>
  <c r="AB21" i="80"/>
  <c r="AB21" i="69"/>
  <c r="AA8" i="102"/>
  <c r="AA8" i="76"/>
  <c r="AA9" i="85"/>
  <c r="AA8" i="73"/>
  <c r="AA8" i="67"/>
  <c r="AG7" i="75"/>
  <c r="AG7" i="99"/>
  <c r="AG7" i="81"/>
  <c r="AG7" i="72"/>
  <c r="AG7" i="71"/>
  <c r="AG7" i="80"/>
  <c r="AG7" i="69"/>
  <c r="AB26" i="75"/>
  <c r="AB26" i="81"/>
  <c r="AB26" i="99"/>
  <c r="AB26" i="72"/>
  <c r="AB26" i="71"/>
  <c r="AB26" i="80"/>
  <c r="AB26" i="69"/>
  <c r="AD18" i="75"/>
  <c r="AD18" i="99"/>
  <c r="AD18" i="81"/>
  <c r="AD18" i="72"/>
  <c r="AD18" i="71"/>
  <c r="AD18" i="80"/>
  <c r="AD18" i="69"/>
  <c r="AC15" i="75"/>
  <c r="AC15" i="99"/>
  <c r="AC15" i="81"/>
  <c r="AC15" i="72"/>
  <c r="AC15" i="71"/>
  <c r="AC15" i="80"/>
  <c r="AC15" i="69"/>
  <c r="V13" i="102"/>
  <c r="V13" i="76"/>
  <c r="V14" i="85"/>
  <c r="V13" i="73"/>
  <c r="V13" i="67"/>
  <c r="AB12" i="75"/>
  <c r="AB12" i="99"/>
  <c r="AB12" i="81"/>
  <c r="AB12" i="72"/>
  <c r="AB12" i="71"/>
  <c r="AB12" i="80"/>
  <c r="AB12" i="69"/>
  <c r="V10" i="102"/>
  <c r="V10" i="76"/>
  <c r="V10" i="73"/>
  <c r="V10" i="67"/>
  <c r="V11" i="85"/>
  <c r="AB9" i="75"/>
  <c r="AB9" i="99"/>
  <c r="AB9" i="81"/>
  <c r="AB9" i="72"/>
  <c r="AB9" i="71"/>
  <c r="AB9" i="80"/>
  <c r="AB9" i="69"/>
  <c r="AF26" i="75"/>
  <c r="AF26" i="81"/>
  <c r="AF26" i="99"/>
  <c r="AF26" i="72"/>
  <c r="AF26" i="71"/>
  <c r="AF26" i="80"/>
  <c r="AF26" i="69"/>
  <c r="AF21" i="75"/>
  <c r="AF21" i="81"/>
  <c r="AF21" i="72"/>
  <c r="AF21" i="99"/>
  <c r="AF21" i="71"/>
  <c r="AF21" i="80"/>
  <c r="AF21" i="69"/>
  <c r="AB13" i="73"/>
  <c r="AB13" i="67"/>
  <c r="AB13" i="102"/>
  <c r="AB14" i="85"/>
  <c r="AB13" i="76"/>
  <c r="AH12" i="75"/>
  <c r="AH12" i="99"/>
  <c r="AH12" i="81"/>
  <c r="AH12" i="72"/>
  <c r="AH12" i="71"/>
  <c r="AH12" i="80"/>
  <c r="AH12" i="69"/>
  <c r="AB10" i="102"/>
  <c r="AB10" i="76"/>
  <c r="AB11" i="85"/>
  <c r="AB10" i="73"/>
  <c r="AB10" i="67"/>
  <c r="AH9" i="75"/>
  <c r="AH9" i="99"/>
  <c r="AH9" i="81"/>
  <c r="AH9" i="72"/>
  <c r="AH9" i="71"/>
  <c r="AH9" i="80"/>
  <c r="AH9" i="69"/>
  <c r="AC10" i="76"/>
  <c r="AC10" i="102"/>
  <c r="AC10" i="67"/>
  <c r="AC11" i="85"/>
  <c r="AC10" i="73"/>
  <c r="AI9" i="75"/>
  <c r="AI9" i="99"/>
  <c r="AI9" i="81"/>
  <c r="AI9" i="72"/>
  <c r="AI9" i="80"/>
  <c r="AI9" i="69"/>
  <c r="AI9" i="71"/>
  <c r="AI21" i="75"/>
  <c r="AI21" i="99"/>
  <c r="AI21" i="72"/>
  <c r="AI21" i="81"/>
  <c r="AI21" i="80"/>
  <c r="AI21" i="69"/>
  <c r="AI21" i="71"/>
  <c r="AJ28" i="3"/>
  <c r="AM26" i="75"/>
  <c r="AM26" i="99"/>
  <c r="AM26" i="81"/>
  <c r="AM26" i="72"/>
  <c r="AM26" i="71"/>
  <c r="AM26" i="80"/>
  <c r="AM26" i="69"/>
  <c r="AL24" i="3"/>
  <c r="AJ23" i="3"/>
  <c r="AM21" i="75"/>
  <c r="AM21" i="99"/>
  <c r="AM21" i="81"/>
  <c r="AM21" i="72"/>
  <c r="AM21" i="71"/>
  <c r="AM21" i="80"/>
  <c r="AM21" i="69"/>
  <c r="AM19" i="75"/>
  <c r="AM19" i="99"/>
  <c r="AM19" i="81"/>
  <c r="AM19" i="72"/>
  <c r="AM19" i="71"/>
  <c r="AM19" i="80"/>
  <c r="AM19" i="69"/>
  <c r="AM18" i="75"/>
  <c r="AM18" i="99"/>
  <c r="AM18" i="81"/>
  <c r="AM18" i="71"/>
  <c r="AM18" i="72"/>
  <c r="AM18" i="69"/>
  <c r="AM18" i="80"/>
  <c r="AM16" i="3"/>
  <c r="AL15" i="75"/>
  <c r="AL15" i="99"/>
  <c r="AL15" i="81"/>
  <c r="AL15" i="72"/>
  <c r="AL15" i="71"/>
  <c r="AL15" i="80"/>
  <c r="AL15" i="69"/>
  <c r="AF14" i="102"/>
  <c r="AF14" i="76"/>
  <c r="AF15" i="85"/>
  <c r="AF14" i="67"/>
  <c r="AF14" i="73"/>
  <c r="AL13" i="75"/>
  <c r="AL13" i="99"/>
  <c r="AL13" i="81"/>
  <c r="AL13" i="80"/>
  <c r="AL13" i="69"/>
  <c r="AL13" i="71"/>
  <c r="AL13" i="72"/>
  <c r="AF13" i="102"/>
  <c r="AF13" i="76"/>
  <c r="AF13" i="73"/>
  <c r="AF13" i="67"/>
  <c r="AF14" i="85"/>
  <c r="AL12" i="75"/>
  <c r="AL12" i="99"/>
  <c r="AL12" i="72"/>
  <c r="AL12" i="81"/>
  <c r="AL12" i="71"/>
  <c r="AL12" i="80"/>
  <c r="AL12" i="69"/>
  <c r="AL10" i="3"/>
  <c r="AE10" i="102"/>
  <c r="AE10" i="76"/>
  <c r="AE11" i="85"/>
  <c r="AE10" i="73"/>
  <c r="AE10" i="67"/>
  <c r="AK9" i="75"/>
  <c r="AK9" i="99"/>
  <c r="AK9" i="81"/>
  <c r="AK9" i="72"/>
  <c r="AK9" i="71"/>
  <c r="AK9" i="80"/>
  <c r="AK9" i="69"/>
  <c r="AE8" i="102"/>
  <c r="AE8" i="76"/>
  <c r="AE9" i="85"/>
  <c r="AE8" i="73"/>
  <c r="AE8" i="67"/>
  <c r="AK7" i="75"/>
  <c r="AK7" i="99"/>
  <c r="AK7" i="81"/>
  <c r="AK7" i="72"/>
  <c r="AK7" i="71"/>
  <c r="AK7" i="80"/>
  <c r="AK7" i="69"/>
  <c r="J16" i="75"/>
  <c r="J16" i="99"/>
  <c r="J16" i="81"/>
  <c r="J16" i="80"/>
  <c r="J16" i="69"/>
  <c r="J16" i="72"/>
  <c r="J16" i="71"/>
  <c r="D11" i="102"/>
  <c r="D11" i="76"/>
  <c r="D11" i="73"/>
  <c r="D11" i="67"/>
  <c r="D12" i="85"/>
  <c r="J10" i="75"/>
  <c r="J10" i="99"/>
  <c r="J10" i="72"/>
  <c r="J10" i="81"/>
  <c r="J10" i="80"/>
  <c r="J10" i="69"/>
  <c r="J10" i="71"/>
  <c r="J19" i="75"/>
  <c r="J19" i="99"/>
  <c r="J19" i="81"/>
  <c r="J19" i="72"/>
  <c r="J19" i="80"/>
  <c r="J19" i="69"/>
  <c r="J19" i="71"/>
  <c r="AC21" i="75"/>
  <c r="AC21" i="99"/>
  <c r="AC21" i="81"/>
  <c r="AC21" i="72"/>
  <c r="AC21" i="71"/>
  <c r="AC21" i="80"/>
  <c r="AC21" i="69"/>
  <c r="X10" i="102"/>
  <c r="X10" i="76"/>
  <c r="X11" i="85"/>
  <c r="X10" i="73"/>
  <c r="X10" i="67"/>
  <c r="AD9" i="75"/>
  <c r="AD9" i="99"/>
  <c r="AD9" i="72"/>
  <c r="AD9" i="81"/>
  <c r="AD9" i="71"/>
  <c r="AD9" i="80"/>
  <c r="AD9" i="69"/>
  <c r="AH21" i="75"/>
  <c r="AH21" i="99"/>
  <c r="AH21" i="81"/>
  <c r="AH21" i="71"/>
  <c r="AH21" i="80"/>
  <c r="AH21" i="69"/>
  <c r="AH21" i="72"/>
  <c r="AG16" i="3"/>
  <c r="AG15" i="75"/>
  <c r="AG15" i="99"/>
  <c r="AG15" i="81"/>
  <c r="AG15" i="72"/>
  <c r="AG15" i="71"/>
  <c r="AG15" i="80"/>
  <c r="AG15" i="69"/>
  <c r="AI16" i="3"/>
  <c r="AI15" i="75"/>
  <c r="AI15" i="99"/>
  <c r="AI15" i="72"/>
  <c r="AI15" i="81"/>
  <c r="AI15" i="71"/>
  <c r="AI15" i="80"/>
  <c r="AI15" i="69"/>
  <c r="AK26" i="75"/>
  <c r="AK26" i="81"/>
  <c r="AK26" i="99"/>
  <c r="AK26" i="72"/>
  <c r="AK26" i="71"/>
  <c r="AK26" i="80"/>
  <c r="AK26" i="69"/>
  <c r="AK21" i="75"/>
  <c r="AK21" i="81"/>
  <c r="AK21" i="99"/>
  <c r="AK21" i="72"/>
  <c r="AK21" i="71"/>
  <c r="AK21" i="80"/>
  <c r="AK21" i="69"/>
  <c r="AK18" i="75"/>
  <c r="AK18" i="99"/>
  <c r="AK18" i="81"/>
  <c r="AK18" i="72"/>
  <c r="AK18" i="71"/>
  <c r="AK18" i="80"/>
  <c r="AK18" i="69"/>
  <c r="AJ13" i="3"/>
  <c r="AG8" i="102"/>
  <c r="AG8" i="76"/>
  <c r="AG9" i="85"/>
  <c r="AG8" i="73"/>
  <c r="AG8" i="67"/>
  <c r="AM7" i="75"/>
  <c r="AM7" i="99"/>
  <c r="AM7" i="81"/>
  <c r="AM7" i="72"/>
  <c r="AM7" i="71"/>
  <c r="AM7" i="80"/>
  <c r="AM7" i="69"/>
  <c r="AC14" i="102"/>
  <c r="AC14" i="76"/>
  <c r="AC15" i="85"/>
  <c r="AC14" i="73"/>
  <c r="AC14" i="67"/>
  <c r="AI13" i="99"/>
  <c r="AI13" i="72"/>
  <c r="AI13" i="75"/>
  <c r="AI13" i="81"/>
  <c r="AI13" i="80"/>
  <c r="AI13" i="69"/>
  <c r="AI13" i="71"/>
  <c r="Z8" i="102"/>
  <c r="Z8" i="76"/>
  <c r="Z9" i="85"/>
  <c r="Z8" i="73"/>
  <c r="Z8" i="67"/>
  <c r="AF7" i="75"/>
  <c r="AF7" i="99"/>
  <c r="AF7" i="81"/>
  <c r="AF7" i="72"/>
  <c r="AF7" i="71"/>
  <c r="AF7" i="80"/>
  <c r="AF7" i="69"/>
  <c r="AD21" i="75"/>
  <c r="AD21" i="99"/>
  <c r="AD21" i="81"/>
  <c r="AD21" i="72"/>
  <c r="AD21" i="71"/>
  <c r="AD21" i="80"/>
  <c r="AD21" i="69"/>
  <c r="AC18" i="75"/>
  <c r="AC18" i="81"/>
  <c r="AC18" i="99"/>
  <c r="AC18" i="72"/>
  <c r="AC18" i="71"/>
  <c r="AC18" i="80"/>
  <c r="AC18" i="69"/>
  <c r="AB15" i="75"/>
  <c r="AB15" i="99"/>
  <c r="AB15" i="81"/>
  <c r="AB15" i="72"/>
  <c r="AB15" i="71"/>
  <c r="AB15" i="80"/>
  <c r="AB15" i="69"/>
  <c r="W11" i="73"/>
  <c r="W11" i="67"/>
  <c r="W11" i="76"/>
  <c r="W12" i="85"/>
  <c r="W11" i="102"/>
  <c r="AC10" i="75"/>
  <c r="AC10" i="99"/>
  <c r="AC10" i="81"/>
  <c r="AC10" i="72"/>
  <c r="AC10" i="71"/>
  <c r="AC10" i="69"/>
  <c r="AC10" i="80"/>
  <c r="AH27" i="3"/>
  <c r="AH22" i="3"/>
  <c r="AH18" i="75"/>
  <c r="AH18" i="99"/>
  <c r="AH18" i="81"/>
  <c r="AH18" i="72"/>
  <c r="AH18" i="71"/>
  <c r="AH18" i="80"/>
  <c r="AH18" i="69"/>
  <c r="AH15" i="75"/>
  <c r="AH15" i="99"/>
  <c r="AH15" i="81"/>
  <c r="AH15" i="71"/>
  <c r="AH15" i="80"/>
  <c r="AH15" i="69"/>
  <c r="AH15" i="72"/>
  <c r="AA13" i="102"/>
  <c r="AA13" i="76"/>
  <c r="AA13" i="67"/>
  <c r="AA14" i="85"/>
  <c r="AA13" i="73"/>
  <c r="AG12" i="75"/>
  <c r="AG12" i="99"/>
  <c r="AG12" i="81"/>
  <c r="AG12" i="72"/>
  <c r="AG12" i="71"/>
  <c r="AG12" i="80"/>
  <c r="AG12" i="69"/>
  <c r="AA10" i="102"/>
  <c r="AA10" i="76"/>
  <c r="AA10" i="73"/>
  <c r="AA10" i="67"/>
  <c r="AA11" i="85"/>
  <c r="AG9" i="75"/>
  <c r="AG9" i="99"/>
  <c r="AG9" i="81"/>
  <c r="AG9" i="72"/>
  <c r="AG9" i="71"/>
  <c r="AG9" i="80"/>
  <c r="AG9" i="69"/>
  <c r="AC13" i="102"/>
  <c r="AC13" i="76"/>
  <c r="AC14" i="85"/>
  <c r="AC13" i="73"/>
  <c r="AC13" i="67"/>
  <c r="AI12" i="75"/>
  <c r="AI12" i="99"/>
  <c r="AI12" i="81"/>
  <c r="AI12" i="72"/>
  <c r="AI12" i="69"/>
  <c r="AI12" i="80"/>
  <c r="AI12" i="71"/>
  <c r="AI26" i="75"/>
  <c r="AI26" i="99"/>
  <c r="AI26" i="72"/>
  <c r="AI26" i="81"/>
  <c r="AI26" i="71"/>
  <c r="AI26" i="69"/>
  <c r="AI26" i="80"/>
  <c r="AL27" i="75"/>
  <c r="AL27" i="81"/>
  <c r="AL27" i="80"/>
  <c r="AL27" i="99"/>
  <c r="AL27" i="72"/>
  <c r="AL27" i="71"/>
  <c r="AL27" i="69"/>
  <c r="AL26" i="75"/>
  <c r="AL26" i="99"/>
  <c r="AL26" i="81"/>
  <c r="AL26" i="72"/>
  <c r="AL26" i="71"/>
  <c r="AL26" i="80"/>
  <c r="AL26" i="69"/>
  <c r="AL22" i="75"/>
  <c r="AL22" i="99"/>
  <c r="AL22" i="81"/>
  <c r="AL22" i="80"/>
  <c r="AL22" i="69"/>
  <c r="AL22" i="72"/>
  <c r="AL22" i="71"/>
  <c r="AL21" i="75"/>
  <c r="AL21" i="99"/>
  <c r="AL21" i="81"/>
  <c r="AL21" i="72"/>
  <c r="AL21" i="71"/>
  <c r="AL21" i="80"/>
  <c r="AL21" i="69"/>
  <c r="AL19" i="75"/>
  <c r="AL19" i="99"/>
  <c r="AL19" i="81"/>
  <c r="AL19" i="80"/>
  <c r="AL19" i="69"/>
  <c r="AL19" i="71"/>
  <c r="AL19" i="72"/>
  <c r="AL18" i="75"/>
  <c r="AL18" i="99"/>
  <c r="AL18" i="81"/>
  <c r="AL18" i="72"/>
  <c r="AL18" i="71"/>
  <c r="AL18" i="80"/>
  <c r="AL18" i="69"/>
  <c r="AL16" i="75"/>
  <c r="AL16" i="99"/>
  <c r="AL16" i="81"/>
  <c r="AL16" i="80"/>
  <c r="AL16" i="69"/>
  <c r="AL16" i="72"/>
  <c r="AL16" i="71"/>
  <c r="AK15" i="75"/>
  <c r="AK15" i="99"/>
  <c r="AK15" i="81"/>
  <c r="AK15" i="72"/>
  <c r="AK15" i="71"/>
  <c r="AK15" i="80"/>
  <c r="AK15" i="69"/>
  <c r="AE14" i="102"/>
  <c r="AE14" i="76"/>
  <c r="AE14" i="73"/>
  <c r="AE15" i="85"/>
  <c r="AE14" i="67"/>
  <c r="AK13" i="75"/>
  <c r="AK13" i="99"/>
  <c r="AK13" i="81"/>
  <c r="AK13" i="72"/>
  <c r="AK13" i="71"/>
  <c r="AK13" i="69"/>
  <c r="AK13" i="80"/>
  <c r="AE13" i="76"/>
  <c r="AE14" i="85"/>
  <c r="AE13" i="67"/>
  <c r="AE13" i="102"/>
  <c r="AE13" i="73"/>
  <c r="AK12" i="75"/>
  <c r="AK12" i="99"/>
  <c r="AK12" i="81"/>
  <c r="AK12" i="72"/>
  <c r="AK12" i="71"/>
  <c r="AK12" i="80"/>
  <c r="AK12" i="69"/>
  <c r="AD11" i="102"/>
  <c r="AD11" i="76"/>
  <c r="AD11" i="73"/>
  <c r="AD11" i="67"/>
  <c r="AD12" i="85"/>
  <c r="AJ10" i="75"/>
  <c r="AJ10" i="99"/>
  <c r="AJ10" i="81"/>
  <c r="AJ10" i="72"/>
  <c r="AJ10" i="71"/>
  <c r="AJ10" i="80"/>
  <c r="AJ10" i="69"/>
  <c r="AD10" i="102"/>
  <c r="AD10" i="76"/>
  <c r="AD11" i="85"/>
  <c r="AD10" i="73"/>
  <c r="AD10" i="67"/>
  <c r="AJ9" i="75"/>
  <c r="AJ9" i="99"/>
  <c r="AJ9" i="81"/>
  <c r="AJ9" i="72"/>
  <c r="AJ9" i="71"/>
  <c r="AJ9" i="80"/>
  <c r="AJ9" i="69"/>
  <c r="AD8" i="102"/>
  <c r="AD8" i="76"/>
  <c r="AD8" i="73"/>
  <c r="AD8" i="67"/>
  <c r="AD9" i="85"/>
  <c r="AJ7" i="75"/>
  <c r="AJ7" i="99"/>
  <c r="AJ7" i="81"/>
  <c r="AJ7" i="72"/>
  <c r="AJ7" i="71"/>
  <c r="AJ7" i="80"/>
  <c r="AJ7" i="69"/>
  <c r="J24" i="3"/>
  <c r="J23" i="75"/>
  <c r="J23" i="99"/>
  <c r="J23" i="81"/>
  <c r="J23" i="71"/>
  <c r="J23" i="80"/>
  <c r="J23" i="69"/>
  <c r="J23" i="72"/>
  <c r="J13" i="114"/>
  <c r="J12" i="116"/>
  <c r="J13" i="116" s="1"/>
  <c r="J12" i="115"/>
  <c r="J13" i="115" s="1"/>
  <c r="J29" i="75"/>
  <c r="J29" i="99"/>
  <c r="J29" i="81"/>
  <c r="J29" i="72"/>
  <c r="J29" i="80"/>
  <c r="J29" i="71"/>
  <c r="J29" i="69"/>
  <c r="G4" i="93"/>
  <c r="D4" i="117"/>
  <c r="G3" i="120"/>
  <c r="I6" i="120"/>
  <c r="I7" i="120" s="1"/>
  <c r="E6" i="120"/>
  <c r="E7" i="120" s="1"/>
  <c r="H4" i="117"/>
  <c r="K3" i="120"/>
  <c r="B6" i="115"/>
  <c r="B7" i="115" s="1"/>
  <c r="B4" i="115"/>
  <c r="I6" i="117"/>
  <c r="I7" i="117" s="1"/>
  <c r="G3" i="117"/>
  <c r="H4" i="120"/>
  <c r="C3" i="120"/>
  <c r="C3" i="117"/>
  <c r="D4" i="120"/>
  <c r="AL24" i="98"/>
  <c r="AC28" i="3"/>
  <c r="AD27" i="98"/>
  <c r="AI7" i="98"/>
  <c r="AC19" i="3"/>
  <c r="AD18" i="98"/>
  <c r="AB10" i="3"/>
  <c r="AC9" i="98"/>
  <c r="AF27" i="3"/>
  <c r="AG26" i="98"/>
  <c r="AG12" i="98"/>
  <c r="AN26" i="98"/>
  <c r="AN21" i="98"/>
  <c r="AN13" i="98"/>
  <c r="AD21" i="98"/>
  <c r="AD10" i="98"/>
  <c r="AH23" i="3"/>
  <c r="AI22" i="98"/>
  <c r="AI16" i="98"/>
  <c r="AJ10" i="98"/>
  <c r="AL28" i="3"/>
  <c r="AM26" i="98"/>
  <c r="AM22" i="98"/>
  <c r="AM21" i="98"/>
  <c r="AM18" i="98"/>
  <c r="AM16" i="98"/>
  <c r="AM15" i="98"/>
  <c r="AM13" i="98"/>
  <c r="AM12" i="98"/>
  <c r="AM9" i="98"/>
  <c r="AG7" i="98"/>
  <c r="AB27" i="3"/>
  <c r="AC26" i="98"/>
  <c r="AC16" i="3"/>
  <c r="AD10" i="3"/>
  <c r="AE9" i="98"/>
  <c r="AI26" i="98"/>
  <c r="AH19" i="3"/>
  <c r="AI18" i="98"/>
  <c r="AI15" i="98"/>
  <c r="AI9" i="98"/>
  <c r="AI22" i="3"/>
  <c r="AJ21" i="98"/>
  <c r="AL27" i="98"/>
  <c r="AL26" i="98"/>
  <c r="AL22" i="98"/>
  <c r="AL21" i="98"/>
  <c r="AL18" i="98"/>
  <c r="AK16" i="3"/>
  <c r="AL13" i="98"/>
  <c r="AL12" i="98"/>
  <c r="AK10" i="3"/>
  <c r="AL7" i="98"/>
  <c r="AJ7" i="98"/>
  <c r="AC22" i="3"/>
  <c r="AD19" i="3"/>
  <c r="AE18" i="98"/>
  <c r="AD16" i="3"/>
  <c r="AE15" i="98"/>
  <c r="AC13" i="3"/>
  <c r="AD12" i="98"/>
  <c r="AD9" i="98"/>
  <c r="AG19" i="3"/>
  <c r="AH18" i="98"/>
  <c r="AG13" i="3"/>
  <c r="AH12" i="98"/>
  <c r="AG10" i="3"/>
  <c r="AJ12" i="98"/>
  <c r="AI27" i="3"/>
  <c r="AJ26" i="98"/>
  <c r="AK28" i="98"/>
  <c r="AK27" i="98"/>
  <c r="AK26" i="98"/>
  <c r="AK23" i="98"/>
  <c r="AK22" i="98"/>
  <c r="AK21" i="98"/>
  <c r="AK19" i="98"/>
  <c r="AK18" i="98"/>
  <c r="AK16" i="98"/>
  <c r="AK15" i="98"/>
  <c r="AK13" i="98"/>
  <c r="AK12" i="98"/>
  <c r="AK10" i="98"/>
  <c r="AK9" i="98"/>
  <c r="AK7" i="98"/>
  <c r="AD22" i="3"/>
  <c r="AE21" i="98"/>
  <c r="AG18" i="98"/>
  <c r="AN19" i="98"/>
  <c r="AN15" i="98"/>
  <c r="AN10" i="98"/>
  <c r="AN9" i="98"/>
  <c r="AN7" i="98"/>
  <c r="AD15" i="98"/>
  <c r="AF22" i="3"/>
  <c r="AG21" i="98"/>
  <c r="AJ15" i="98"/>
  <c r="AN16" i="98"/>
  <c r="AD26" i="98"/>
  <c r="AH28" i="3"/>
  <c r="AI27" i="98"/>
  <c r="AF13" i="3"/>
  <c r="AM24" i="98"/>
  <c r="AM7" i="98"/>
  <c r="AD27" i="3"/>
  <c r="AE26" i="98"/>
  <c r="AB13" i="3"/>
  <c r="AC12" i="98"/>
  <c r="AF16" i="3"/>
  <c r="AG15" i="98"/>
  <c r="AF10" i="3"/>
  <c r="AG9" i="98"/>
  <c r="AM27" i="3"/>
  <c r="AM22" i="3"/>
  <c r="AN18" i="98"/>
  <c r="AN12" i="98"/>
  <c r="AH7" i="98"/>
  <c r="AB19" i="3"/>
  <c r="AC18" i="98"/>
  <c r="AB16" i="3"/>
  <c r="AC15" i="98"/>
  <c r="AF19" i="3"/>
  <c r="AI10" i="98"/>
  <c r="AI19" i="3"/>
  <c r="AJ18" i="98"/>
  <c r="AM27" i="98"/>
  <c r="AM23" i="98"/>
  <c r="AM19" i="98"/>
  <c r="AM10" i="98"/>
  <c r="AJ13" i="98"/>
  <c r="AB22" i="3"/>
  <c r="AC21" i="98"/>
  <c r="AD13" i="3"/>
  <c r="AE12" i="98"/>
  <c r="AI21" i="98"/>
  <c r="AH13" i="3"/>
  <c r="AI12" i="98"/>
  <c r="AJ9" i="98"/>
  <c r="AL23" i="98"/>
  <c r="AL19" i="98"/>
  <c r="AL15" i="98"/>
  <c r="AL9" i="98"/>
  <c r="J6" i="117"/>
  <c r="J7" i="117" s="1"/>
  <c r="E6" i="117"/>
  <c r="E7" i="117" s="1"/>
  <c r="J4" i="117"/>
  <c r="E4" i="117"/>
  <c r="K3" i="117"/>
  <c r="E3" i="117"/>
  <c r="F6" i="120"/>
  <c r="F7" i="120" s="1"/>
  <c r="H6" i="117"/>
  <c r="H7" i="117" s="1"/>
  <c r="D6" i="117"/>
  <c r="D7" i="117" s="1"/>
  <c r="K4" i="117"/>
  <c r="G4" i="117"/>
  <c r="C4" i="117"/>
  <c r="J3" i="117"/>
  <c r="F3" i="117"/>
  <c r="B3" i="117"/>
  <c r="B3" i="116"/>
  <c r="B3" i="115"/>
  <c r="C6" i="117"/>
  <c r="C7" i="117" s="1"/>
  <c r="I4" i="117"/>
  <c r="I3" i="117"/>
  <c r="D3" i="117"/>
  <c r="J6" i="120"/>
  <c r="J7" i="120" s="1"/>
  <c r="K4" i="120"/>
  <c r="E4" i="120"/>
  <c r="F3" i="120"/>
  <c r="B6" i="116"/>
  <c r="B7" i="116" s="1"/>
  <c r="B4" i="116"/>
  <c r="G6" i="117"/>
  <c r="G7" i="117" s="1"/>
  <c r="B6" i="117"/>
  <c r="B7" i="117" s="1"/>
  <c r="B4" i="117"/>
  <c r="H3" i="117"/>
  <c r="D6" i="120"/>
  <c r="D7" i="120" s="1"/>
  <c r="J3" i="120"/>
  <c r="K6" i="117"/>
  <c r="K7" i="117" s="1"/>
  <c r="F6" i="117"/>
  <c r="F7" i="117" s="1"/>
  <c r="F4" i="117"/>
  <c r="H6" i="120"/>
  <c r="H7" i="120" s="1"/>
  <c r="B6" i="120"/>
  <c r="B7" i="120" s="1"/>
  <c r="C4" i="120"/>
  <c r="B5" i="93"/>
  <c r="C4" i="93"/>
  <c r="F5" i="93"/>
  <c r="G5" i="93"/>
  <c r="C5" i="93"/>
  <c r="H4" i="93"/>
  <c r="D4" i="93"/>
  <c r="I5" i="93"/>
  <c r="E5" i="93"/>
  <c r="F4" i="93"/>
  <c r="B4" i="93"/>
  <c r="H5" i="93"/>
  <c r="D5" i="93"/>
  <c r="I4" i="93"/>
  <c r="E4" i="93"/>
  <c r="AH19" i="98"/>
  <c r="AH13" i="98"/>
  <c r="AH26" i="98"/>
  <c r="AH21" i="98"/>
  <c r="AH15" i="98"/>
  <c r="AH9" i="98"/>
  <c r="AH27" i="98"/>
  <c r="AH22" i="98"/>
  <c r="AH16" i="98"/>
  <c r="AH10" i="98"/>
  <c r="M7" i="3"/>
  <c r="M9" i="3"/>
  <c r="M12" i="3"/>
  <c r="M15" i="3"/>
  <c r="M18" i="3"/>
  <c r="M21" i="3"/>
  <c r="M26" i="3"/>
  <c r="AK29" i="75" l="1"/>
  <c r="AK29" i="81"/>
  <c r="AK29" i="99"/>
  <c r="AK29" i="72"/>
  <c r="AK29" i="71"/>
  <c r="AK29" i="69"/>
  <c r="AK29" i="80"/>
  <c r="G8" i="102"/>
  <c r="G8" i="76"/>
  <c r="G9" i="85"/>
  <c r="G8" i="73"/>
  <c r="G8" i="67"/>
  <c r="M7" i="75"/>
  <c r="M7" i="99"/>
  <c r="M7" i="81"/>
  <c r="M7" i="72"/>
  <c r="M7" i="71"/>
  <c r="M7" i="69"/>
  <c r="M7" i="80"/>
  <c r="AD22" i="75"/>
  <c r="AD22" i="99"/>
  <c r="AD22" i="81"/>
  <c r="AD22" i="80"/>
  <c r="AD22" i="69"/>
  <c r="AD22" i="71"/>
  <c r="AD22" i="72"/>
  <c r="AD19" i="75"/>
  <c r="AD19" i="99"/>
  <c r="AD19" i="81"/>
  <c r="AD19" i="80"/>
  <c r="AD19" i="69"/>
  <c r="AD19" i="72"/>
  <c r="AD19" i="71"/>
  <c r="AH23" i="75"/>
  <c r="AH23" i="99"/>
  <c r="AH23" i="81"/>
  <c r="AH23" i="72"/>
  <c r="AH23" i="71"/>
  <c r="AH23" i="80"/>
  <c r="AH23" i="69"/>
  <c r="AC19" i="75"/>
  <c r="AC19" i="99"/>
  <c r="AC19" i="81"/>
  <c r="AC19" i="72"/>
  <c r="AC19" i="71"/>
  <c r="AC19" i="69"/>
  <c r="AC19" i="80"/>
  <c r="AI16" i="75"/>
  <c r="AI16" i="72"/>
  <c r="AI16" i="99"/>
  <c r="AI16" i="81"/>
  <c r="AI16" i="80"/>
  <c r="AI16" i="69"/>
  <c r="AI16" i="71"/>
  <c r="M15" i="75"/>
  <c r="M15" i="99"/>
  <c r="M15" i="81"/>
  <c r="M15" i="72"/>
  <c r="M15" i="71"/>
  <c r="M15" i="80"/>
  <c r="M15" i="69"/>
  <c r="X14" i="102"/>
  <c r="X14" i="76"/>
  <c r="X15" i="85"/>
  <c r="X14" i="67"/>
  <c r="X14" i="73"/>
  <c r="AD13" i="75"/>
  <c r="AD13" i="99"/>
  <c r="AD13" i="81"/>
  <c r="AD13" i="80"/>
  <c r="AD13" i="69"/>
  <c r="AD13" i="72"/>
  <c r="AD13" i="71"/>
  <c r="AM27" i="75"/>
  <c r="AM27" i="99"/>
  <c r="AM27" i="81"/>
  <c r="AM27" i="72"/>
  <c r="AM27" i="71"/>
  <c r="AM27" i="80"/>
  <c r="AM27" i="69"/>
  <c r="AF16" i="75"/>
  <c r="AF16" i="81"/>
  <c r="AF16" i="99"/>
  <c r="AF16" i="72"/>
  <c r="AF16" i="71"/>
  <c r="AF16" i="80"/>
  <c r="AF16" i="69"/>
  <c r="AD27" i="75"/>
  <c r="AD27" i="81"/>
  <c r="AD27" i="99"/>
  <c r="AD27" i="80"/>
  <c r="AD27" i="71"/>
  <c r="AD27" i="72"/>
  <c r="AD27" i="69"/>
  <c r="AA11" i="102"/>
  <c r="AA11" i="76"/>
  <c r="AA12" i="85"/>
  <c r="AA11" i="73"/>
  <c r="AA11" i="67"/>
  <c r="AG10" i="75"/>
  <c r="AG10" i="99"/>
  <c r="AG10" i="81"/>
  <c r="AG10" i="72"/>
  <c r="AG10" i="71"/>
  <c r="AG10" i="69"/>
  <c r="AG10" i="80"/>
  <c r="AG19" i="75"/>
  <c r="AG19" i="99"/>
  <c r="AG19" i="81"/>
  <c r="AG19" i="72"/>
  <c r="AG19" i="71"/>
  <c r="AG19" i="80"/>
  <c r="AG19" i="69"/>
  <c r="AC22" i="75"/>
  <c r="AC22" i="81"/>
  <c r="AC22" i="72"/>
  <c r="AC22" i="99"/>
  <c r="AC22" i="71"/>
  <c r="AC22" i="69"/>
  <c r="AC22" i="80"/>
  <c r="AB27" i="75"/>
  <c r="AB27" i="81"/>
  <c r="AB27" i="99"/>
  <c r="AB27" i="72"/>
  <c r="AB27" i="71"/>
  <c r="AB27" i="80"/>
  <c r="AB27" i="69"/>
  <c r="AJ16" i="98"/>
  <c r="AH22" i="75"/>
  <c r="AH22" i="99"/>
  <c r="AH22" i="81"/>
  <c r="AH22" i="72"/>
  <c r="AH22" i="80"/>
  <c r="AH22" i="69"/>
  <c r="AH22" i="71"/>
  <c r="AG16" i="75"/>
  <c r="AG16" i="81"/>
  <c r="AG16" i="99"/>
  <c r="AG16" i="72"/>
  <c r="AG16" i="71"/>
  <c r="AG16" i="80"/>
  <c r="AG16" i="69"/>
  <c r="AM16" i="75"/>
  <c r="AM16" i="99"/>
  <c r="AM16" i="81"/>
  <c r="AM16" i="72"/>
  <c r="AM16" i="71"/>
  <c r="AM16" i="80"/>
  <c r="AM16" i="69"/>
  <c r="AG11" i="102"/>
  <c r="AG11" i="76"/>
  <c r="AG12" i="85"/>
  <c r="AG11" i="73"/>
  <c r="AM10" i="75"/>
  <c r="AM10" i="99"/>
  <c r="AM10" i="81"/>
  <c r="AG11" i="67"/>
  <c r="AM10" i="72"/>
  <c r="AM10" i="71"/>
  <c r="AM10" i="80"/>
  <c r="AM10" i="69"/>
  <c r="M18" i="75"/>
  <c r="M18" i="81"/>
  <c r="M18" i="99"/>
  <c r="M18" i="72"/>
  <c r="M18" i="71"/>
  <c r="M18" i="80"/>
  <c r="M18" i="69"/>
  <c r="AF19" i="75"/>
  <c r="AF19" i="81"/>
  <c r="AF19" i="99"/>
  <c r="AF19" i="72"/>
  <c r="AF19" i="71"/>
  <c r="AF19" i="80"/>
  <c r="AF19" i="69"/>
  <c r="AM22" i="75"/>
  <c r="AM22" i="99"/>
  <c r="AM22" i="81"/>
  <c r="AM22" i="72"/>
  <c r="AM22" i="71"/>
  <c r="AM22" i="80"/>
  <c r="AM22" i="69"/>
  <c r="AE11" i="73"/>
  <c r="AE11" i="67"/>
  <c r="AE11" i="102"/>
  <c r="AE12" i="85"/>
  <c r="AE11" i="76"/>
  <c r="AK10" i="75"/>
  <c r="AK10" i="99"/>
  <c r="AK10" i="81"/>
  <c r="AK10" i="72"/>
  <c r="AK10" i="71"/>
  <c r="AK10" i="80"/>
  <c r="AK10" i="69"/>
  <c r="AL28" i="75"/>
  <c r="AL28" i="99"/>
  <c r="AL28" i="81"/>
  <c r="AL28" i="72"/>
  <c r="AL28" i="71"/>
  <c r="AL28" i="80"/>
  <c r="AL28" i="69"/>
  <c r="AF27" i="75"/>
  <c r="AF27" i="81"/>
  <c r="AF27" i="99"/>
  <c r="AF27" i="72"/>
  <c r="AF27" i="71"/>
  <c r="AF27" i="80"/>
  <c r="AF27" i="69"/>
  <c r="J24" i="75"/>
  <c r="J24" i="99"/>
  <c r="J24" i="81"/>
  <c r="J24" i="72"/>
  <c r="J24" i="80"/>
  <c r="J24" i="69"/>
  <c r="J24" i="71"/>
  <c r="AK28" i="75"/>
  <c r="AK28" i="81"/>
  <c r="AK28" i="99"/>
  <c r="AK28" i="72"/>
  <c r="AK28" i="71"/>
  <c r="AK28" i="80"/>
  <c r="AK28" i="69"/>
  <c r="AG28" i="3"/>
  <c r="AG27" i="75"/>
  <c r="AG27" i="81"/>
  <c r="AG27" i="99"/>
  <c r="AG27" i="72"/>
  <c r="AG27" i="71"/>
  <c r="AG27" i="69"/>
  <c r="AG27" i="80"/>
  <c r="M26" i="75"/>
  <c r="M26" i="99"/>
  <c r="M26" i="81"/>
  <c r="M26" i="72"/>
  <c r="M26" i="71"/>
  <c r="M26" i="80"/>
  <c r="M26" i="69"/>
  <c r="G13" i="76"/>
  <c r="G13" i="102"/>
  <c r="G14" i="85"/>
  <c r="G13" i="67"/>
  <c r="G13" i="73"/>
  <c r="M12" i="75"/>
  <c r="M12" i="99"/>
  <c r="M12" i="81"/>
  <c r="M12" i="72"/>
  <c r="M12" i="71"/>
  <c r="M12" i="80"/>
  <c r="M12" i="69"/>
  <c r="AB14" i="76"/>
  <c r="AB14" i="67"/>
  <c r="AB14" i="102"/>
  <c r="AB15" i="85"/>
  <c r="AB14" i="73"/>
  <c r="AH13" i="75"/>
  <c r="AH13" i="99"/>
  <c r="AH13" i="81"/>
  <c r="AH13" i="80"/>
  <c r="AH13" i="69"/>
  <c r="AH13" i="72"/>
  <c r="AH13" i="71"/>
  <c r="AI19" i="99"/>
  <c r="AI19" i="72"/>
  <c r="AI19" i="80"/>
  <c r="AI19" i="69"/>
  <c r="AI19" i="75"/>
  <c r="AI19" i="81"/>
  <c r="AI19" i="71"/>
  <c r="AB16" i="75"/>
  <c r="AB16" i="81"/>
  <c r="AB16" i="99"/>
  <c r="AB16" i="72"/>
  <c r="AB16" i="71"/>
  <c r="AB16" i="80"/>
  <c r="AB16" i="69"/>
  <c r="AH28" i="75"/>
  <c r="AH28" i="81"/>
  <c r="AH28" i="99"/>
  <c r="AH28" i="72"/>
  <c r="AH28" i="71"/>
  <c r="AH28" i="80"/>
  <c r="AH28" i="69"/>
  <c r="AD16" i="75"/>
  <c r="AD16" i="99"/>
  <c r="AD16" i="81"/>
  <c r="AD16" i="80"/>
  <c r="AD16" i="69"/>
  <c r="AD16" i="71"/>
  <c r="AD16" i="72"/>
  <c r="X11" i="102"/>
  <c r="X11" i="76"/>
  <c r="X11" i="73"/>
  <c r="X11" i="67"/>
  <c r="X12" i="85"/>
  <c r="AD10" i="75"/>
  <c r="AD10" i="99"/>
  <c r="AD10" i="81"/>
  <c r="AD10" i="72"/>
  <c r="AD10" i="80"/>
  <c r="AD10" i="69"/>
  <c r="AD10" i="71"/>
  <c r="V11" i="102"/>
  <c r="V11" i="76"/>
  <c r="V12" i="85"/>
  <c r="V11" i="73"/>
  <c r="V11" i="67"/>
  <c r="AB10" i="75"/>
  <c r="AB10" i="99"/>
  <c r="AB10" i="81"/>
  <c r="AB10" i="72"/>
  <c r="AB10" i="71"/>
  <c r="AB10" i="80"/>
  <c r="AB10" i="69"/>
  <c r="AH27" i="75"/>
  <c r="AH27" i="99"/>
  <c r="AH27" i="81"/>
  <c r="AH27" i="72"/>
  <c r="AH27" i="80"/>
  <c r="AH27" i="71"/>
  <c r="AH27" i="69"/>
  <c r="AF11" i="102"/>
  <c r="AF11" i="76"/>
  <c r="AF12" i="85"/>
  <c r="AF11" i="73"/>
  <c r="AF11" i="67"/>
  <c r="AL10" i="75"/>
  <c r="AL10" i="99"/>
  <c r="AL10" i="81"/>
  <c r="AL10" i="72"/>
  <c r="AL10" i="80"/>
  <c r="AL10" i="69"/>
  <c r="AL10" i="71"/>
  <c r="AJ23" i="75"/>
  <c r="AJ23" i="81"/>
  <c r="AJ23" i="72"/>
  <c r="AJ23" i="71"/>
  <c r="AJ23" i="80"/>
  <c r="AJ23" i="69"/>
  <c r="AJ23" i="99"/>
  <c r="AJ24" i="3"/>
  <c r="AB19" i="75"/>
  <c r="AB19" i="99"/>
  <c r="AB19" i="81"/>
  <c r="AB19" i="72"/>
  <c r="AB19" i="71"/>
  <c r="AB19" i="80"/>
  <c r="AB19" i="69"/>
  <c r="Z14" i="102"/>
  <c r="Z14" i="76"/>
  <c r="Z15" i="85"/>
  <c r="Z14" i="73"/>
  <c r="Z14" i="67"/>
  <c r="AF13" i="75"/>
  <c r="AF13" i="99"/>
  <c r="AF13" i="81"/>
  <c r="AF13" i="72"/>
  <c r="AF13" i="71"/>
  <c r="AF13" i="80"/>
  <c r="AF13" i="69"/>
  <c r="W14" i="102"/>
  <c r="W14" i="76"/>
  <c r="W14" i="73"/>
  <c r="W14" i="67"/>
  <c r="W15" i="85"/>
  <c r="AC13" i="75"/>
  <c r="AC13" i="99"/>
  <c r="AC13" i="81"/>
  <c r="AC13" i="72"/>
  <c r="AC13" i="71"/>
  <c r="AC13" i="80"/>
  <c r="AC13" i="69"/>
  <c r="AJ28" i="75"/>
  <c r="AJ28" i="81"/>
  <c r="AJ28" i="99"/>
  <c r="AJ28" i="72"/>
  <c r="AJ28" i="71"/>
  <c r="AJ28" i="80"/>
  <c r="AJ28" i="69"/>
  <c r="AJ29" i="3"/>
  <c r="M21" i="75"/>
  <c r="M21" i="99"/>
  <c r="M21" i="81"/>
  <c r="M21" i="72"/>
  <c r="M21" i="71"/>
  <c r="M21" i="80"/>
  <c r="M21" i="69"/>
  <c r="G10" i="102"/>
  <c r="G10" i="76"/>
  <c r="G11" i="85"/>
  <c r="G10" i="73"/>
  <c r="G10" i="67"/>
  <c r="M9" i="75"/>
  <c r="M9" i="99"/>
  <c r="M9" i="81"/>
  <c r="M9" i="72"/>
  <c r="M9" i="71"/>
  <c r="M9" i="80"/>
  <c r="M9" i="69"/>
  <c r="AL28" i="98"/>
  <c r="AB22" i="75"/>
  <c r="AB22" i="81"/>
  <c r="AB22" i="72"/>
  <c r="AB22" i="99"/>
  <c r="AB22" i="71"/>
  <c r="AB22" i="80"/>
  <c r="AB22" i="69"/>
  <c r="Z11" i="76"/>
  <c r="Z11" i="102"/>
  <c r="Z11" i="67"/>
  <c r="Z12" i="85"/>
  <c r="Z11" i="73"/>
  <c r="AF10" i="75"/>
  <c r="AF10" i="99"/>
  <c r="AF10" i="81"/>
  <c r="AF10" i="72"/>
  <c r="AF10" i="71"/>
  <c r="AF10" i="80"/>
  <c r="AF10" i="69"/>
  <c r="V14" i="102"/>
  <c r="V14" i="76"/>
  <c r="V15" i="85"/>
  <c r="V14" i="73"/>
  <c r="V14" i="67"/>
  <c r="AB13" i="75"/>
  <c r="AB13" i="99"/>
  <c r="AB13" i="81"/>
  <c r="AB13" i="72"/>
  <c r="AB13" i="71"/>
  <c r="AB13" i="80"/>
  <c r="AB13" i="69"/>
  <c r="AF22" i="75"/>
  <c r="AF22" i="81"/>
  <c r="AF22" i="99"/>
  <c r="AF22" i="72"/>
  <c r="AF22" i="71"/>
  <c r="AF22" i="80"/>
  <c r="AF22" i="69"/>
  <c r="AI27" i="99"/>
  <c r="AI27" i="75"/>
  <c r="AI27" i="72"/>
  <c r="AI27" i="81"/>
  <c r="AI27" i="80"/>
  <c r="AI27" i="71"/>
  <c r="AI27" i="69"/>
  <c r="AA14" i="102"/>
  <c r="AA14" i="76"/>
  <c r="AA15" i="85"/>
  <c r="AA14" i="73"/>
  <c r="AA14" i="67"/>
  <c r="AG13" i="75"/>
  <c r="AG13" i="99"/>
  <c r="AG13" i="81"/>
  <c r="AG13" i="72"/>
  <c r="AG13" i="71"/>
  <c r="AG13" i="69"/>
  <c r="AG13" i="80"/>
  <c r="AK16" i="75"/>
  <c r="AK16" i="99"/>
  <c r="AK16" i="81"/>
  <c r="AK16" i="72"/>
  <c r="AK16" i="71"/>
  <c r="AK16" i="69"/>
  <c r="AK16" i="80"/>
  <c r="AI22" i="75"/>
  <c r="AI22" i="72"/>
  <c r="AI22" i="99"/>
  <c r="AI22" i="80"/>
  <c r="AI22" i="71"/>
  <c r="AI22" i="69"/>
  <c r="AI22" i="81"/>
  <c r="AH19" i="75"/>
  <c r="AH19" i="99"/>
  <c r="AH19" i="81"/>
  <c r="AH19" i="80"/>
  <c r="AH19" i="69"/>
  <c r="AH19" i="72"/>
  <c r="AH19" i="71"/>
  <c r="AC16" i="75"/>
  <c r="AC16" i="81"/>
  <c r="AC16" i="99"/>
  <c r="AC16" i="72"/>
  <c r="AC16" i="71"/>
  <c r="AC16" i="80"/>
  <c r="AC16" i="69"/>
  <c r="AC28" i="75"/>
  <c r="AC28" i="81"/>
  <c r="AC28" i="99"/>
  <c r="AC28" i="72"/>
  <c r="AC28" i="71"/>
  <c r="AC28" i="80"/>
  <c r="AC28" i="69"/>
  <c r="AD14" i="102"/>
  <c r="AD14" i="76"/>
  <c r="AD15" i="85"/>
  <c r="AD14" i="73"/>
  <c r="AD14" i="67"/>
  <c r="AJ13" i="75"/>
  <c r="AJ13" i="99"/>
  <c r="AJ13" i="81"/>
  <c r="AJ13" i="72"/>
  <c r="AJ13" i="71"/>
  <c r="AJ13" i="80"/>
  <c r="AJ13" i="69"/>
  <c r="AL24" i="75"/>
  <c r="AL24" i="99"/>
  <c r="AL24" i="81"/>
  <c r="AL24" i="80"/>
  <c r="AL24" i="69"/>
  <c r="AL24" i="71"/>
  <c r="AL24" i="72"/>
  <c r="AG23" i="3"/>
  <c r="AG22" i="75"/>
  <c r="AG22" i="81"/>
  <c r="AG22" i="99"/>
  <c r="AG22" i="72"/>
  <c r="AG22" i="71"/>
  <c r="AG22" i="80"/>
  <c r="AG22" i="69"/>
  <c r="AC27" i="75"/>
  <c r="AC27" i="81"/>
  <c r="AC27" i="99"/>
  <c r="AC27" i="72"/>
  <c r="AC27" i="71"/>
  <c r="AC27" i="80"/>
  <c r="AC27" i="69"/>
  <c r="AK24" i="75"/>
  <c r="AK24" i="81"/>
  <c r="AK24" i="99"/>
  <c r="AK24" i="72"/>
  <c r="AK24" i="71"/>
  <c r="AK24" i="69"/>
  <c r="AK24" i="80"/>
  <c r="N26" i="98"/>
  <c r="N21" i="98"/>
  <c r="M19" i="3"/>
  <c r="N18" i="98"/>
  <c r="N15" i="98"/>
  <c r="AE13" i="98"/>
  <c r="AB23" i="3"/>
  <c r="AC22" i="98"/>
  <c r="AJ19" i="98"/>
  <c r="AC19" i="98"/>
  <c r="AG10" i="98"/>
  <c r="AG13" i="98"/>
  <c r="AH29" i="3"/>
  <c r="AI28" i="98"/>
  <c r="AI28" i="3"/>
  <c r="AJ27" i="98"/>
  <c r="AC23" i="3"/>
  <c r="AD22" i="98"/>
  <c r="AL29" i="98"/>
  <c r="AI23" i="3"/>
  <c r="AJ22" i="98"/>
  <c r="AD16" i="98"/>
  <c r="AM28" i="98"/>
  <c r="AL29" i="3"/>
  <c r="AN22" i="98"/>
  <c r="AM23" i="3"/>
  <c r="AG16" i="98"/>
  <c r="AD13" i="98"/>
  <c r="AB28" i="3"/>
  <c r="AC27" i="98"/>
  <c r="AH24" i="3"/>
  <c r="AI23" i="98"/>
  <c r="AC10" i="98"/>
  <c r="AC29" i="3"/>
  <c r="AD28" i="98"/>
  <c r="AI13" i="98"/>
  <c r="AG19" i="98"/>
  <c r="AN27" i="98"/>
  <c r="AM28" i="3"/>
  <c r="AD23" i="3"/>
  <c r="AE22" i="98"/>
  <c r="AE16" i="98"/>
  <c r="AL16" i="98"/>
  <c r="AI19" i="98"/>
  <c r="AD19" i="98"/>
  <c r="N12" i="98"/>
  <c r="M10" i="3"/>
  <c r="N9" i="98"/>
  <c r="N7" i="98"/>
  <c r="AC16" i="98"/>
  <c r="AC13" i="98"/>
  <c r="AD28" i="3"/>
  <c r="AE27" i="98"/>
  <c r="AF23" i="3"/>
  <c r="AG22" i="98"/>
  <c r="AE19" i="98"/>
  <c r="AL10" i="98"/>
  <c r="AE10" i="98"/>
  <c r="AF28" i="3"/>
  <c r="AG27" i="98"/>
  <c r="M27" i="3"/>
  <c r="M13" i="3"/>
  <c r="M16" i="3"/>
  <c r="M22" i="3"/>
  <c r="M16" i="75" l="1"/>
  <c r="M16" i="99"/>
  <c r="M16" i="81"/>
  <c r="M16" i="72"/>
  <c r="M16" i="71"/>
  <c r="M16" i="80"/>
  <c r="M16" i="69"/>
  <c r="G11" i="73"/>
  <c r="G11" i="67"/>
  <c r="G11" i="76"/>
  <c r="G12" i="85"/>
  <c r="G11" i="102"/>
  <c r="M10" i="75"/>
  <c r="M10" i="99"/>
  <c r="M10" i="81"/>
  <c r="M10" i="72"/>
  <c r="M10" i="71"/>
  <c r="M10" i="80"/>
  <c r="M10" i="69"/>
  <c r="M27" i="75"/>
  <c r="M27" i="81"/>
  <c r="M27" i="99"/>
  <c r="M27" i="72"/>
  <c r="M27" i="71"/>
  <c r="M27" i="80"/>
  <c r="M27" i="69"/>
  <c r="AB28" i="75"/>
  <c r="AB28" i="81"/>
  <c r="AB28" i="99"/>
  <c r="AB28" i="72"/>
  <c r="AB28" i="71"/>
  <c r="AB28" i="80"/>
  <c r="AB28" i="69"/>
  <c r="AC23" i="75"/>
  <c r="AC23" i="81"/>
  <c r="AC23" i="99"/>
  <c r="AC23" i="72"/>
  <c r="AC23" i="71"/>
  <c r="AC23" i="80"/>
  <c r="AC23" i="69"/>
  <c r="AH29" i="75"/>
  <c r="AH29" i="99"/>
  <c r="AH29" i="81"/>
  <c r="AH29" i="80"/>
  <c r="AH29" i="72"/>
  <c r="AH29" i="71"/>
  <c r="AH29" i="69"/>
  <c r="AJ29" i="75"/>
  <c r="AJ29" i="81"/>
  <c r="AJ29" i="99"/>
  <c r="AJ29" i="72"/>
  <c r="AJ29" i="71"/>
  <c r="AJ29" i="80"/>
  <c r="AJ29" i="69"/>
  <c r="AK29" i="98"/>
  <c r="M22" i="75"/>
  <c r="M22" i="81"/>
  <c r="M22" i="99"/>
  <c r="M22" i="72"/>
  <c r="M22" i="71"/>
  <c r="M22" i="69"/>
  <c r="M22" i="80"/>
  <c r="AD28" i="75"/>
  <c r="AD28" i="99"/>
  <c r="AD28" i="81"/>
  <c r="AD28" i="72"/>
  <c r="AD28" i="71"/>
  <c r="AD28" i="80"/>
  <c r="AD28" i="69"/>
  <c r="AD23" i="75"/>
  <c r="AD23" i="99"/>
  <c r="AD23" i="81"/>
  <c r="AD23" i="72"/>
  <c r="AD23" i="71"/>
  <c r="AD23" i="80"/>
  <c r="AD23" i="69"/>
  <c r="AL29" i="75"/>
  <c r="AL29" i="81"/>
  <c r="AL29" i="80"/>
  <c r="AL29" i="99"/>
  <c r="AL29" i="71"/>
  <c r="AL29" i="72"/>
  <c r="AL29" i="69"/>
  <c r="AI23" i="75"/>
  <c r="AI23" i="72"/>
  <c r="AI23" i="81"/>
  <c r="AI23" i="99"/>
  <c r="AI23" i="69"/>
  <c r="AI23" i="71"/>
  <c r="AI23" i="80"/>
  <c r="AG23" i="75"/>
  <c r="AG23" i="99"/>
  <c r="AG23" i="81"/>
  <c r="AG23" i="72"/>
  <c r="AG23" i="71"/>
  <c r="AG23" i="80"/>
  <c r="AG23" i="69"/>
  <c r="AG24" i="3"/>
  <c r="AH23" i="98"/>
  <c r="AG28" i="75"/>
  <c r="AG28" i="81"/>
  <c r="AG28" i="99"/>
  <c r="AG28" i="72"/>
  <c r="AG28" i="71"/>
  <c r="AG28" i="80"/>
  <c r="AG28" i="69"/>
  <c r="AH28" i="98"/>
  <c r="AG29" i="3"/>
  <c r="AF28" i="75"/>
  <c r="AF28" i="81"/>
  <c r="AF28" i="99"/>
  <c r="AF28" i="72"/>
  <c r="AF28" i="71"/>
  <c r="AF28" i="80"/>
  <c r="AF28" i="69"/>
  <c r="AH24" i="75"/>
  <c r="AH24" i="99"/>
  <c r="AH24" i="81"/>
  <c r="AH24" i="80"/>
  <c r="AH24" i="69"/>
  <c r="AH24" i="72"/>
  <c r="AH24" i="71"/>
  <c r="AI28" i="99"/>
  <c r="AI28" i="72"/>
  <c r="AI28" i="81"/>
  <c r="AI28" i="75"/>
  <c r="AI28" i="69"/>
  <c r="AI28" i="71"/>
  <c r="AI28" i="80"/>
  <c r="AB23" i="75"/>
  <c r="AB23" i="81"/>
  <c r="AB23" i="99"/>
  <c r="AB23" i="72"/>
  <c r="AB23" i="71"/>
  <c r="AB23" i="80"/>
  <c r="AB23" i="69"/>
  <c r="M19" i="75"/>
  <c r="M19" i="99"/>
  <c r="M19" i="81"/>
  <c r="M19" i="72"/>
  <c r="M19" i="71"/>
  <c r="M19" i="69"/>
  <c r="M19" i="80"/>
  <c r="AM28" i="75"/>
  <c r="AM28" i="99"/>
  <c r="AM28" i="81"/>
  <c r="AM28" i="72"/>
  <c r="AM28" i="71"/>
  <c r="AM28" i="69"/>
  <c r="AM28" i="80"/>
  <c r="G14" i="102"/>
  <c r="G14" i="76"/>
  <c r="G15" i="85"/>
  <c r="G14" i="73"/>
  <c r="G14" i="67"/>
  <c r="M13" i="75"/>
  <c r="M13" i="99"/>
  <c r="M13" i="81"/>
  <c r="M13" i="72"/>
  <c r="M13" i="71"/>
  <c r="M13" i="80"/>
  <c r="M13" i="69"/>
  <c r="AF23" i="75"/>
  <c r="AF23" i="99"/>
  <c r="AF23" i="81"/>
  <c r="AF23" i="72"/>
  <c r="AF23" i="71"/>
  <c r="AF23" i="80"/>
  <c r="AF23" i="69"/>
  <c r="AC29" i="75"/>
  <c r="AC29" i="81"/>
  <c r="AC29" i="99"/>
  <c r="AC29" i="72"/>
  <c r="AC29" i="71"/>
  <c r="AC29" i="69"/>
  <c r="AC29" i="80"/>
  <c r="AM23" i="75"/>
  <c r="AM23" i="99"/>
  <c r="AM23" i="81"/>
  <c r="AM23" i="72"/>
  <c r="AM23" i="71"/>
  <c r="AM23" i="80"/>
  <c r="AM23" i="69"/>
  <c r="AJ24" i="75"/>
  <c r="AJ24" i="81"/>
  <c r="AJ24" i="99"/>
  <c r="AJ24" i="72"/>
  <c r="AJ24" i="71"/>
  <c r="AJ24" i="80"/>
  <c r="AJ24" i="69"/>
  <c r="AK24" i="98"/>
  <c r="N22" i="98"/>
  <c r="AF29" i="3"/>
  <c r="AG28" i="98"/>
  <c r="AD29" i="3"/>
  <c r="AE28" i="98"/>
  <c r="N10" i="98"/>
  <c r="AD24" i="3"/>
  <c r="AE23" i="98"/>
  <c r="AN28" i="98"/>
  <c r="AM29" i="3"/>
  <c r="AB29" i="3"/>
  <c r="AC28" i="98"/>
  <c r="AI29" i="98"/>
  <c r="AB24" i="3"/>
  <c r="AC23" i="98"/>
  <c r="AF24" i="3"/>
  <c r="AG23" i="98"/>
  <c r="AN23" i="98"/>
  <c r="AM24" i="3"/>
  <c r="AC24" i="3"/>
  <c r="AD23" i="98"/>
  <c r="N19" i="98"/>
  <c r="AD29" i="98"/>
  <c r="AI24" i="98"/>
  <c r="AM29" i="98"/>
  <c r="AI24" i="3"/>
  <c r="AJ23" i="98"/>
  <c r="AI29" i="3"/>
  <c r="AJ28" i="98"/>
  <c r="M28" i="3"/>
  <c r="N27" i="98"/>
  <c r="N16" i="98"/>
  <c r="N13" i="98"/>
  <c r="M23" i="3"/>
  <c r="AI24" i="99" l="1"/>
  <c r="AI24" i="72"/>
  <c r="AI24" i="75"/>
  <c r="AI24" i="81"/>
  <c r="AI24" i="80"/>
  <c r="AI24" i="71"/>
  <c r="AI24" i="69"/>
  <c r="AI29" i="99"/>
  <c r="AI29" i="72"/>
  <c r="AI29" i="80"/>
  <c r="AI29" i="81"/>
  <c r="AI29" i="75"/>
  <c r="AI29" i="71"/>
  <c r="AI29" i="69"/>
  <c r="AC24" i="75"/>
  <c r="AC24" i="99"/>
  <c r="AC24" i="81"/>
  <c r="AC24" i="72"/>
  <c r="AC24" i="71"/>
  <c r="AC24" i="80"/>
  <c r="AC24" i="69"/>
  <c r="AF24" i="75"/>
  <c r="AF24" i="81"/>
  <c r="AF24" i="72"/>
  <c r="AF24" i="99"/>
  <c r="AF24" i="71"/>
  <c r="AF24" i="80"/>
  <c r="AF24" i="69"/>
  <c r="AD29" i="75"/>
  <c r="AD29" i="81"/>
  <c r="AD29" i="80"/>
  <c r="AD29" i="99"/>
  <c r="AD29" i="72"/>
  <c r="AD29" i="71"/>
  <c r="AD29" i="69"/>
  <c r="AM24" i="75"/>
  <c r="AM24" i="99"/>
  <c r="AM24" i="81"/>
  <c r="AM24" i="72"/>
  <c r="AM24" i="71"/>
  <c r="AM24" i="80"/>
  <c r="AM24" i="69"/>
  <c r="AB29" i="75"/>
  <c r="AB29" i="81"/>
  <c r="AB29" i="99"/>
  <c r="AB29" i="72"/>
  <c r="AB29" i="71"/>
  <c r="AB29" i="80"/>
  <c r="AB29" i="69"/>
  <c r="AD24" i="75"/>
  <c r="AD24" i="99"/>
  <c r="AD24" i="81"/>
  <c r="AD24" i="80"/>
  <c r="AD24" i="69"/>
  <c r="AD24" i="72"/>
  <c r="AD24" i="71"/>
  <c r="AG24" i="75"/>
  <c r="AG24" i="99"/>
  <c r="AG24" i="81"/>
  <c r="AG24" i="72"/>
  <c r="AG24" i="71"/>
  <c r="AG24" i="69"/>
  <c r="AG24" i="80"/>
  <c r="AH24" i="98"/>
  <c r="M28" i="75"/>
  <c r="M28" i="81"/>
  <c r="M28" i="99"/>
  <c r="M28" i="72"/>
  <c r="M28" i="71"/>
  <c r="M28" i="80"/>
  <c r="M28" i="69"/>
  <c r="AB24" i="75"/>
  <c r="AB24" i="99"/>
  <c r="AB24" i="81"/>
  <c r="AB24" i="72"/>
  <c r="AB24" i="71"/>
  <c r="AB24" i="80"/>
  <c r="AB24" i="69"/>
  <c r="AM29" i="75"/>
  <c r="AM29" i="99"/>
  <c r="AM29" i="81"/>
  <c r="AM29" i="72"/>
  <c r="AM29" i="71"/>
  <c r="AM29" i="80"/>
  <c r="AM29" i="69"/>
  <c r="AF29" i="75"/>
  <c r="AF29" i="81"/>
  <c r="AF29" i="99"/>
  <c r="AF29" i="72"/>
  <c r="AF29" i="71"/>
  <c r="AF29" i="80"/>
  <c r="AF29" i="69"/>
  <c r="AG29" i="75"/>
  <c r="AG29" i="81"/>
  <c r="AG29" i="99"/>
  <c r="AG29" i="72"/>
  <c r="AG29" i="71"/>
  <c r="AG29" i="80"/>
  <c r="AG29" i="69"/>
  <c r="AH29" i="98"/>
  <c r="M23" i="75"/>
  <c r="M23" i="81"/>
  <c r="M23" i="99"/>
  <c r="M23" i="72"/>
  <c r="M23" i="71"/>
  <c r="M23" i="80"/>
  <c r="M23" i="69"/>
  <c r="N23" i="98"/>
  <c r="AN24" i="98"/>
  <c r="AD24" i="98"/>
  <c r="AC29" i="98"/>
  <c r="AE24" i="98"/>
  <c r="AE29" i="98"/>
  <c r="AJ29" i="98"/>
  <c r="AG24" i="98"/>
  <c r="N28" i="98"/>
  <c r="M29" i="3"/>
  <c r="AJ24" i="98"/>
  <c r="AC24" i="98"/>
  <c r="AN29" i="98"/>
  <c r="AG29" i="98"/>
  <c r="M24" i="3"/>
  <c r="B3" i="125"/>
  <c r="C3" i="125"/>
  <c r="D3" i="125"/>
  <c r="B4" i="125"/>
  <c r="C4" i="125"/>
  <c r="D4" i="125"/>
  <c r="B6" i="125"/>
  <c r="C6" i="125"/>
  <c r="D6" i="125"/>
  <c r="B3" i="124"/>
  <c r="C3" i="124"/>
  <c r="D3" i="124"/>
  <c r="B4" i="124"/>
  <c r="C4" i="124"/>
  <c r="D4" i="124"/>
  <c r="B6" i="124"/>
  <c r="C6" i="124"/>
  <c r="D6" i="124"/>
  <c r="B3" i="98"/>
  <c r="B4" i="98"/>
  <c r="B6" i="98"/>
  <c r="M29" i="75" l="1"/>
  <c r="M29" i="81"/>
  <c r="M29" i="99"/>
  <c r="M29" i="72"/>
  <c r="M29" i="71"/>
  <c r="M29" i="69"/>
  <c r="M29" i="80"/>
  <c r="M24" i="75"/>
  <c r="M24" i="99"/>
  <c r="M24" i="81"/>
  <c r="M24" i="72"/>
  <c r="M24" i="71"/>
  <c r="M24" i="69"/>
  <c r="M24" i="80"/>
  <c r="N24" i="98"/>
  <c r="N29" i="98"/>
  <c r="AO26" i="3" l="1"/>
  <c r="AP26" i="3"/>
  <c r="AQ26" i="3"/>
  <c r="AR26" i="3"/>
  <c r="AS26" i="3"/>
  <c r="AT26" i="3"/>
  <c r="AU26" i="3"/>
  <c r="AV26" i="3"/>
  <c r="AO21" i="3"/>
  <c r="AP21" i="3"/>
  <c r="AQ21" i="3"/>
  <c r="AR21" i="3"/>
  <c r="AS21" i="3"/>
  <c r="AT21" i="3"/>
  <c r="AU21" i="3"/>
  <c r="AV21" i="3"/>
  <c r="AO18" i="3"/>
  <c r="AP18" i="3"/>
  <c r="AQ18" i="3"/>
  <c r="AR18" i="3"/>
  <c r="AS18" i="3"/>
  <c r="AT18" i="3"/>
  <c r="AU18" i="3"/>
  <c r="AV18" i="3"/>
  <c r="AO15" i="3"/>
  <c r="AP15" i="3"/>
  <c r="AQ15" i="3"/>
  <c r="AR15" i="3"/>
  <c r="AS15" i="3"/>
  <c r="AT15" i="3"/>
  <c r="AU15" i="3"/>
  <c r="AV15" i="3"/>
  <c r="AO12" i="3"/>
  <c r="AP12" i="3"/>
  <c r="AQ12" i="3"/>
  <c r="AR12" i="3"/>
  <c r="AS12" i="3"/>
  <c r="AT12" i="3"/>
  <c r="AU12" i="3"/>
  <c r="AV12" i="3"/>
  <c r="AO9" i="3"/>
  <c r="AP9" i="3"/>
  <c r="AQ9" i="3"/>
  <c r="AR9" i="3"/>
  <c r="AS9" i="3"/>
  <c r="AT9" i="3"/>
  <c r="AU9" i="3"/>
  <c r="AV9" i="3"/>
  <c r="AV9" i="75" l="1"/>
  <c r="AV9" i="99"/>
  <c r="AV9" i="81"/>
  <c r="AV9" i="72"/>
  <c r="AV9" i="71"/>
  <c r="AV9" i="80"/>
  <c r="AV9" i="69"/>
  <c r="AV12" i="72"/>
  <c r="AV12" i="71"/>
  <c r="AV12" i="75"/>
  <c r="AV12" i="99"/>
  <c r="AV12" i="81"/>
  <c r="AV12" i="80"/>
  <c r="AV12" i="69"/>
  <c r="AR12" i="75"/>
  <c r="AR12" i="99"/>
  <c r="AR12" i="81"/>
  <c r="AR12" i="72"/>
  <c r="AR12" i="71"/>
  <c r="AR12" i="80"/>
  <c r="AR12" i="69"/>
  <c r="AV15" i="72"/>
  <c r="AV15" i="71"/>
  <c r="AV15" i="75"/>
  <c r="AV15" i="99"/>
  <c r="AV15" i="81"/>
  <c r="AV15" i="80"/>
  <c r="AV15" i="69"/>
  <c r="AR15" i="72"/>
  <c r="AR15" i="71"/>
  <c r="AR15" i="75"/>
  <c r="AR15" i="99"/>
  <c r="AR15" i="81"/>
  <c r="AR15" i="80"/>
  <c r="AR15" i="69"/>
  <c r="AV18" i="72"/>
  <c r="AV18" i="71"/>
  <c r="AV18" i="75"/>
  <c r="AV18" i="99"/>
  <c r="AV18" i="81"/>
  <c r="AV18" i="80"/>
  <c r="AV18" i="69"/>
  <c r="AR18" i="72"/>
  <c r="AR18" i="71"/>
  <c r="AR18" i="75"/>
  <c r="AR18" i="99"/>
  <c r="AR18" i="81"/>
  <c r="AR18" i="80"/>
  <c r="AR18" i="69"/>
  <c r="AV21" i="75"/>
  <c r="AV21" i="99"/>
  <c r="AV21" i="81"/>
  <c r="AV21" i="72"/>
  <c r="AV21" i="71"/>
  <c r="AV21" i="80"/>
  <c r="AV21" i="69"/>
  <c r="AR21" i="72"/>
  <c r="AR21" i="71"/>
  <c r="AR21" i="75"/>
  <c r="AR21" i="99"/>
  <c r="AR21" i="81"/>
  <c r="AR21" i="80"/>
  <c r="AR21" i="69"/>
  <c r="AV26" i="72"/>
  <c r="AV26" i="75"/>
  <c r="AV26" i="99"/>
  <c r="AV26" i="71"/>
  <c r="AV26" i="81"/>
  <c r="AV26" i="80"/>
  <c r="AV26" i="69"/>
  <c r="AR26" i="72"/>
  <c r="AR26" i="75"/>
  <c r="AR26" i="99"/>
  <c r="AR26" i="71"/>
  <c r="AR26" i="81"/>
  <c r="AR26" i="80"/>
  <c r="AR26" i="69"/>
  <c r="AR9" i="72"/>
  <c r="AR9" i="71"/>
  <c r="AR9" i="75"/>
  <c r="AR9" i="99"/>
  <c r="AR9" i="81"/>
  <c r="AR9" i="80"/>
  <c r="AR9" i="69"/>
  <c r="AU12" i="75"/>
  <c r="AU12" i="99"/>
  <c r="AU12" i="81"/>
  <c r="AU12" i="71"/>
  <c r="AU12" i="72"/>
  <c r="AU12" i="80"/>
  <c r="AU12" i="69"/>
  <c r="AQ15" i="75"/>
  <c r="AQ15" i="99"/>
  <c r="AQ15" i="81"/>
  <c r="AQ15" i="71"/>
  <c r="AQ15" i="72"/>
  <c r="AQ15" i="80"/>
  <c r="AQ15" i="69"/>
  <c r="AQ18" i="75"/>
  <c r="AQ18" i="99"/>
  <c r="AQ18" i="81"/>
  <c r="AQ18" i="72"/>
  <c r="AQ18" i="71"/>
  <c r="AQ18" i="69"/>
  <c r="AQ18" i="80"/>
  <c r="AU21" i="75"/>
  <c r="AU21" i="99"/>
  <c r="AU21" i="81"/>
  <c r="AU21" i="71"/>
  <c r="AU21" i="72"/>
  <c r="AU21" i="69"/>
  <c r="AU21" i="80"/>
  <c r="AQ21" i="75"/>
  <c r="AQ21" i="99"/>
  <c r="AQ21" i="81"/>
  <c r="AQ21" i="71"/>
  <c r="AQ21" i="72"/>
  <c r="AQ21" i="69"/>
  <c r="AQ21" i="80"/>
  <c r="AU26" i="75"/>
  <c r="AU26" i="99"/>
  <c r="AU26" i="81"/>
  <c r="AU26" i="72"/>
  <c r="AU26" i="71"/>
  <c r="AU26" i="69"/>
  <c r="AU26" i="80"/>
  <c r="AQ26" i="75"/>
  <c r="AQ26" i="99"/>
  <c r="AQ26" i="81"/>
  <c r="AQ26" i="72"/>
  <c r="AQ26" i="71"/>
  <c r="AQ26" i="80"/>
  <c r="AQ26" i="69"/>
  <c r="AK10" i="76"/>
  <c r="AK11" i="85"/>
  <c r="AK10" i="67"/>
  <c r="AK10" i="102"/>
  <c r="AK10" i="73"/>
  <c r="AQ9" i="75"/>
  <c r="AQ9" i="99"/>
  <c r="AQ9" i="81"/>
  <c r="AQ9" i="71"/>
  <c r="AQ9" i="72"/>
  <c r="AQ9" i="69"/>
  <c r="AQ9" i="80"/>
  <c r="AU15" i="75"/>
  <c r="AU15" i="99"/>
  <c r="AU15" i="81"/>
  <c r="AU15" i="72"/>
  <c r="AU15" i="71"/>
  <c r="AU15" i="80"/>
  <c r="AU15" i="69"/>
  <c r="AT9" i="75"/>
  <c r="AT9" i="99"/>
  <c r="AT9" i="81"/>
  <c r="AT9" i="72"/>
  <c r="AT9" i="71"/>
  <c r="AT9" i="80"/>
  <c r="AT9" i="69"/>
  <c r="AT12" i="75"/>
  <c r="AT12" i="99"/>
  <c r="AT12" i="81"/>
  <c r="AT12" i="72"/>
  <c r="AT12" i="71"/>
  <c r="AT12" i="80"/>
  <c r="AT12" i="69"/>
  <c r="AT15" i="75"/>
  <c r="AT15" i="99"/>
  <c r="AT15" i="81"/>
  <c r="AT15" i="72"/>
  <c r="AT15" i="71"/>
  <c r="AT15" i="80"/>
  <c r="AT15" i="69"/>
  <c r="AP15" i="75"/>
  <c r="AP15" i="99"/>
  <c r="AP15" i="81"/>
  <c r="AP15" i="72"/>
  <c r="AP15" i="71"/>
  <c r="AP15" i="80"/>
  <c r="AP15" i="69"/>
  <c r="AT18" i="75"/>
  <c r="AT18" i="99"/>
  <c r="AT18" i="81"/>
  <c r="AT18" i="72"/>
  <c r="AT18" i="71"/>
  <c r="AT18" i="80"/>
  <c r="AT18" i="69"/>
  <c r="AP18" i="75"/>
  <c r="AP18" i="99"/>
  <c r="AP18" i="81"/>
  <c r="AP18" i="72"/>
  <c r="AP18" i="71"/>
  <c r="AP18" i="80"/>
  <c r="AP18" i="69"/>
  <c r="AT21" i="75"/>
  <c r="AT21" i="99"/>
  <c r="AT21" i="81"/>
  <c r="AT21" i="72"/>
  <c r="AT21" i="71"/>
  <c r="AT21" i="80"/>
  <c r="AT21" i="69"/>
  <c r="AP21" i="75"/>
  <c r="AP21" i="99"/>
  <c r="AP21" i="81"/>
  <c r="AP21" i="72"/>
  <c r="AP21" i="71"/>
  <c r="AP21" i="80"/>
  <c r="AP21" i="69"/>
  <c r="AT26" i="75"/>
  <c r="AT26" i="99"/>
  <c r="AT26" i="81"/>
  <c r="AT26" i="72"/>
  <c r="AT26" i="71"/>
  <c r="AT26" i="80"/>
  <c r="AT26" i="69"/>
  <c r="AP26" i="75"/>
  <c r="AP26" i="99"/>
  <c r="AP26" i="81"/>
  <c r="AP26" i="72"/>
  <c r="AP26" i="71"/>
  <c r="AP26" i="80"/>
  <c r="AP26" i="69"/>
  <c r="AU9" i="75"/>
  <c r="AU9" i="99"/>
  <c r="AU9" i="81"/>
  <c r="AU9" i="71"/>
  <c r="AU9" i="72"/>
  <c r="AU9" i="69"/>
  <c r="AU9" i="80"/>
  <c r="AK13" i="102"/>
  <c r="AK13" i="76"/>
  <c r="AK13" i="73"/>
  <c r="AK13" i="67"/>
  <c r="AK14" i="85"/>
  <c r="AQ12" i="75"/>
  <c r="AQ12" i="99"/>
  <c r="AQ12" i="81"/>
  <c r="AQ12" i="71"/>
  <c r="AQ12" i="72"/>
  <c r="AQ12" i="80"/>
  <c r="AQ12" i="69"/>
  <c r="AU18" i="75"/>
  <c r="AU18" i="99"/>
  <c r="AU18" i="81"/>
  <c r="AU18" i="71"/>
  <c r="AU18" i="72"/>
  <c r="AU18" i="80"/>
  <c r="AU18" i="69"/>
  <c r="AJ10" i="102"/>
  <c r="AJ10" i="76"/>
  <c r="AJ11" i="85"/>
  <c r="AJ10" i="73"/>
  <c r="AP9" i="75"/>
  <c r="AP9" i="99"/>
  <c r="AP9" i="81"/>
  <c r="AJ10" i="67"/>
  <c r="AP9" i="72"/>
  <c r="AP9" i="71"/>
  <c r="AP9" i="80"/>
  <c r="AP9" i="69"/>
  <c r="AJ13" i="73"/>
  <c r="AJ13" i="67"/>
  <c r="AJ13" i="76"/>
  <c r="AJ14" i="85"/>
  <c r="AJ13" i="102"/>
  <c r="AP12" i="75"/>
  <c r="AP12" i="99"/>
  <c r="AP12" i="81"/>
  <c r="AP12" i="72"/>
  <c r="AP12" i="71"/>
  <c r="AP12" i="80"/>
  <c r="AP12" i="69"/>
  <c r="AS9" i="75"/>
  <c r="AS9" i="99"/>
  <c r="AS9" i="81"/>
  <c r="AS9" i="72"/>
  <c r="AS9" i="71"/>
  <c r="AS9" i="80"/>
  <c r="AS9" i="69"/>
  <c r="AI10" i="102"/>
  <c r="AI10" i="76"/>
  <c r="AI11" i="85"/>
  <c r="AI10" i="73"/>
  <c r="AI10" i="67"/>
  <c r="AO9" i="75"/>
  <c r="AO9" i="99"/>
  <c r="AO9" i="81"/>
  <c r="AO9" i="72"/>
  <c r="AO9" i="71"/>
  <c r="AO9" i="80"/>
  <c r="AO9" i="69"/>
  <c r="AS12" i="75"/>
  <c r="AS12" i="99"/>
  <c r="AS12" i="81"/>
  <c r="AS12" i="72"/>
  <c r="AS12" i="71"/>
  <c r="AS12" i="80"/>
  <c r="AS12" i="69"/>
  <c r="AI13" i="102"/>
  <c r="AI13" i="76"/>
  <c r="AI14" i="85"/>
  <c r="AI13" i="67"/>
  <c r="AO12" i="75"/>
  <c r="AO12" i="99"/>
  <c r="AO12" i="81"/>
  <c r="AI13" i="73"/>
  <c r="AO12" i="72"/>
  <c r="AO12" i="71"/>
  <c r="AO12" i="80"/>
  <c r="AO12" i="69"/>
  <c r="AS15" i="75"/>
  <c r="AS15" i="99"/>
  <c r="AS15" i="81"/>
  <c r="AS15" i="72"/>
  <c r="AS15" i="71"/>
  <c r="AS15" i="80"/>
  <c r="AS15" i="69"/>
  <c r="AO15" i="75"/>
  <c r="AO15" i="99"/>
  <c r="AO15" i="81"/>
  <c r="AO15" i="72"/>
  <c r="AO15" i="71"/>
  <c r="AO15" i="80"/>
  <c r="AO15" i="69"/>
  <c r="AS18" i="75"/>
  <c r="AS18" i="99"/>
  <c r="AS18" i="81"/>
  <c r="AS18" i="72"/>
  <c r="AS18" i="71"/>
  <c r="AS18" i="80"/>
  <c r="AS18" i="69"/>
  <c r="AO18" i="75"/>
  <c r="AO18" i="99"/>
  <c r="AO18" i="81"/>
  <c r="AO18" i="72"/>
  <c r="AO18" i="71"/>
  <c r="AO18" i="80"/>
  <c r="AO18" i="69"/>
  <c r="AS21" i="75"/>
  <c r="AS21" i="99"/>
  <c r="AS21" i="81"/>
  <c r="AS21" i="72"/>
  <c r="AS21" i="71"/>
  <c r="AS21" i="80"/>
  <c r="AS21" i="69"/>
  <c r="AO21" i="75"/>
  <c r="AO21" i="99"/>
  <c r="AO21" i="81"/>
  <c r="AO21" i="72"/>
  <c r="AO21" i="71"/>
  <c r="AO21" i="80"/>
  <c r="AO21" i="69"/>
  <c r="AS26" i="75"/>
  <c r="AS26" i="99"/>
  <c r="AS26" i="81"/>
  <c r="AS26" i="72"/>
  <c r="AS26" i="71"/>
  <c r="AS26" i="80"/>
  <c r="AS26" i="69"/>
  <c r="AO26" i="75"/>
  <c r="AO26" i="99"/>
  <c r="AO26" i="81"/>
  <c r="AO26" i="72"/>
  <c r="AO26" i="71"/>
  <c r="AO26" i="80"/>
  <c r="AO26" i="69"/>
  <c r="AQ9" i="98"/>
  <c r="AQ15" i="98"/>
  <c r="AU26" i="98"/>
  <c r="AW9" i="98"/>
  <c r="AS9" i="98"/>
  <c r="AW12" i="98"/>
  <c r="AS12" i="98"/>
  <c r="AW15" i="98"/>
  <c r="AS15" i="98"/>
  <c r="AW18" i="98"/>
  <c r="AS18" i="98"/>
  <c r="AW21" i="98"/>
  <c r="AS21" i="98"/>
  <c r="AW26" i="98"/>
  <c r="AS26" i="98"/>
  <c r="AU9" i="98"/>
  <c r="AQ12" i="98"/>
  <c r="AU18" i="98"/>
  <c r="AQ21" i="98"/>
  <c r="AV9" i="98"/>
  <c r="AR9" i="98"/>
  <c r="AV12" i="98"/>
  <c r="AR12" i="98"/>
  <c r="AV15" i="98"/>
  <c r="AR15" i="98"/>
  <c r="AV18" i="98"/>
  <c r="AR18" i="98"/>
  <c r="AV21" i="98"/>
  <c r="AR21" i="98"/>
  <c r="AV26" i="98"/>
  <c r="AR26" i="98"/>
  <c r="AU12" i="98"/>
  <c r="AU15" i="98"/>
  <c r="AQ18" i="98"/>
  <c r="AU21" i="98"/>
  <c r="AQ26" i="98"/>
  <c r="AT9" i="98"/>
  <c r="AP9" i="98"/>
  <c r="AT12" i="98"/>
  <c r="AP12" i="98"/>
  <c r="AT15" i="98"/>
  <c r="AP15" i="98"/>
  <c r="AT18" i="98"/>
  <c r="AP18" i="98"/>
  <c r="AT21" i="98"/>
  <c r="AP21" i="98"/>
  <c r="AT26" i="98"/>
  <c r="AP26" i="98"/>
  <c r="B7" i="102"/>
  <c r="B7" i="67"/>
  <c r="B5" i="102"/>
  <c r="B4" i="102"/>
  <c r="B7" i="76"/>
  <c r="B8" i="85"/>
  <c r="B7" i="73"/>
  <c r="B6" i="85"/>
  <c r="B5" i="85"/>
  <c r="B5" i="76"/>
  <c r="B4" i="76"/>
  <c r="B5" i="73"/>
  <c r="B4" i="73"/>
  <c r="AR7" i="3"/>
  <c r="AR16" i="3"/>
  <c r="AR22" i="3"/>
  <c r="AR27" i="3"/>
  <c r="B5" i="67"/>
  <c r="B4" i="67"/>
  <c r="AR7" i="75" l="1"/>
  <c r="AR7" i="99"/>
  <c r="AR7" i="81"/>
  <c r="AR7" i="72"/>
  <c r="AR7" i="71"/>
  <c r="AR7" i="80"/>
  <c r="AR7" i="69"/>
  <c r="AR27" i="75"/>
  <c r="AR27" i="99"/>
  <c r="AR27" i="81"/>
  <c r="AR27" i="72"/>
  <c r="AR27" i="71"/>
  <c r="AR27" i="80"/>
  <c r="AR27" i="69"/>
  <c r="AR22" i="75"/>
  <c r="AR22" i="99"/>
  <c r="AR22" i="81"/>
  <c r="AR22" i="72"/>
  <c r="AR22" i="71"/>
  <c r="AR22" i="80"/>
  <c r="AR22" i="69"/>
  <c r="AR16" i="75"/>
  <c r="AR16" i="99"/>
  <c r="AR16" i="81"/>
  <c r="AR16" i="72"/>
  <c r="AR16" i="71"/>
  <c r="AR16" i="80"/>
  <c r="AR16" i="69"/>
  <c r="AS7" i="98"/>
  <c r="AS22" i="98"/>
  <c r="AS16" i="98"/>
  <c r="AS27" i="98"/>
  <c r="AR13" i="3"/>
  <c r="AR28" i="3"/>
  <c r="AR19" i="3"/>
  <c r="AR23" i="3"/>
  <c r="AR10" i="3"/>
  <c r="AN26" i="3"/>
  <c r="AN21" i="3"/>
  <c r="AN18" i="3"/>
  <c r="AN15" i="3"/>
  <c r="AN12" i="3"/>
  <c r="AN9" i="3"/>
  <c r="AN18" i="72" l="1"/>
  <c r="AN18" i="71"/>
  <c r="AN18" i="75"/>
  <c r="AN18" i="99"/>
  <c r="AN18" i="81"/>
  <c r="AN18" i="80"/>
  <c r="AN18" i="69"/>
  <c r="AR23" i="75"/>
  <c r="AR23" i="99"/>
  <c r="AR23" i="72"/>
  <c r="AR23" i="71"/>
  <c r="AR23" i="81"/>
  <c r="AR23" i="80"/>
  <c r="AR23" i="69"/>
  <c r="AH10" i="73"/>
  <c r="AH10" i="67"/>
  <c r="AH10" i="102"/>
  <c r="AH11" i="85"/>
  <c r="AH10" i="76"/>
  <c r="AN9" i="72"/>
  <c r="AN9" i="71"/>
  <c r="AN9" i="75"/>
  <c r="AN9" i="99"/>
  <c r="AN9" i="81"/>
  <c r="AN9" i="80"/>
  <c r="AN9" i="69"/>
  <c r="AR19" i="75"/>
  <c r="AR19" i="99"/>
  <c r="AR19" i="81"/>
  <c r="AR19" i="72"/>
  <c r="AR19" i="71"/>
  <c r="AR19" i="80"/>
  <c r="AR19" i="69"/>
  <c r="AR28" i="72"/>
  <c r="AR28" i="75"/>
  <c r="AR28" i="99"/>
  <c r="AR28" i="71"/>
  <c r="AR28" i="81"/>
  <c r="AR28" i="80"/>
  <c r="AR28" i="69"/>
  <c r="AN21" i="72"/>
  <c r="AN21" i="71"/>
  <c r="AN21" i="75"/>
  <c r="AN21" i="99"/>
  <c r="AN21" i="81"/>
  <c r="AN21" i="80"/>
  <c r="AN21" i="69"/>
  <c r="AH13" i="102"/>
  <c r="AH13" i="76"/>
  <c r="AH14" i="85"/>
  <c r="AH13" i="73"/>
  <c r="AH13" i="67"/>
  <c r="AN12" i="72"/>
  <c r="AN12" i="71"/>
  <c r="AN12" i="75"/>
  <c r="AN12" i="99"/>
  <c r="AN12" i="81"/>
  <c r="AN12" i="80"/>
  <c r="AN12" i="69"/>
  <c r="AN26" i="75"/>
  <c r="AN26" i="99"/>
  <c r="AN26" i="72"/>
  <c r="AN26" i="71"/>
  <c r="AN26" i="81"/>
  <c r="AN26" i="80"/>
  <c r="AN26" i="69"/>
  <c r="AN15" i="75"/>
  <c r="AN15" i="99"/>
  <c r="AN15" i="81"/>
  <c r="AN15" i="72"/>
  <c r="AN15" i="71"/>
  <c r="AN15" i="80"/>
  <c r="AN15" i="69"/>
  <c r="AR10" i="75"/>
  <c r="AR10" i="99"/>
  <c r="AR10" i="81"/>
  <c r="AR10" i="72"/>
  <c r="AR10" i="71"/>
  <c r="AR10" i="80"/>
  <c r="AR10" i="69"/>
  <c r="AR13" i="75"/>
  <c r="AR13" i="99"/>
  <c r="AR13" i="81"/>
  <c r="AR13" i="72"/>
  <c r="AR13" i="71"/>
  <c r="AR13" i="80"/>
  <c r="AR13" i="69"/>
  <c r="AS10" i="98"/>
  <c r="AO18" i="98"/>
  <c r="AS23" i="98"/>
  <c r="AS13" i="98"/>
  <c r="AO9" i="98"/>
  <c r="AO21" i="98"/>
  <c r="AS19" i="98"/>
  <c r="AO15" i="98"/>
  <c r="AO12" i="98"/>
  <c r="AO26" i="98"/>
  <c r="AS28" i="98"/>
  <c r="AR29" i="3"/>
  <c r="AR24" i="3"/>
  <c r="AN7" i="3"/>
  <c r="AO7" i="3"/>
  <c r="AP7" i="3"/>
  <c r="AQ7" i="3"/>
  <c r="AS7" i="3"/>
  <c r="AT7" i="3"/>
  <c r="AU7" i="3"/>
  <c r="AV7" i="3"/>
  <c r="AN10" i="3"/>
  <c r="AV13" i="3"/>
  <c r="AN13" i="3"/>
  <c r="AN16" i="3"/>
  <c r="AT16" i="3"/>
  <c r="AP16" i="3"/>
  <c r="AU16" i="3"/>
  <c r="AN19" i="3"/>
  <c r="AT19" i="3"/>
  <c r="AN22" i="3"/>
  <c r="AP22" i="3"/>
  <c r="AN27" i="3"/>
  <c r="AQ27" i="3"/>
  <c r="AO27" i="3"/>
  <c r="AV27" i="3"/>
  <c r="AT19" i="72" l="1"/>
  <c r="AT19" i="71"/>
  <c r="AT19" i="75"/>
  <c r="AT19" i="99"/>
  <c r="AT19" i="81"/>
  <c r="AT19" i="80"/>
  <c r="AT19" i="69"/>
  <c r="AS7" i="75"/>
  <c r="AS7" i="99"/>
  <c r="AS7" i="81"/>
  <c r="AS7" i="71"/>
  <c r="AS7" i="72"/>
  <c r="AS7" i="69"/>
  <c r="AS7" i="80"/>
  <c r="AN27" i="75"/>
  <c r="AN27" i="99"/>
  <c r="AN27" i="81"/>
  <c r="AN27" i="72"/>
  <c r="AN27" i="71"/>
  <c r="AN27" i="80"/>
  <c r="AN27" i="69"/>
  <c r="AN19" i="75"/>
  <c r="AN19" i="99"/>
  <c r="AN19" i="81"/>
  <c r="AN19" i="72"/>
  <c r="AN19" i="71"/>
  <c r="AN19" i="80"/>
  <c r="AN19" i="69"/>
  <c r="AN16" i="75"/>
  <c r="AN16" i="99"/>
  <c r="AN16" i="81"/>
  <c r="AN16" i="72"/>
  <c r="AN16" i="71"/>
  <c r="AN16" i="80"/>
  <c r="AN16" i="69"/>
  <c r="AV7" i="75"/>
  <c r="AV7" i="99"/>
  <c r="AV7" i="81"/>
  <c r="AV7" i="72"/>
  <c r="AV7" i="71"/>
  <c r="AV7" i="80"/>
  <c r="AV7" i="69"/>
  <c r="AK8" i="73"/>
  <c r="AK8" i="67"/>
  <c r="AK8" i="102"/>
  <c r="AK8" i="76"/>
  <c r="AK9" i="85"/>
  <c r="AQ7" i="75"/>
  <c r="AQ7" i="99"/>
  <c r="AQ7" i="81"/>
  <c r="AQ7" i="72"/>
  <c r="AQ7" i="71"/>
  <c r="AQ7" i="80"/>
  <c r="AQ7" i="69"/>
  <c r="AR24" i="75"/>
  <c r="AR24" i="99"/>
  <c r="AR24" i="81"/>
  <c r="AR24" i="72"/>
  <c r="AR24" i="71"/>
  <c r="AR24" i="80"/>
  <c r="AR24" i="69"/>
  <c r="AQ27" i="75"/>
  <c r="AQ27" i="99"/>
  <c r="AQ27" i="81"/>
  <c r="AQ27" i="72"/>
  <c r="AQ27" i="71"/>
  <c r="AQ27" i="80"/>
  <c r="AQ27" i="69"/>
  <c r="AH11" i="76"/>
  <c r="AH12" i="85"/>
  <c r="AH11" i="67"/>
  <c r="AH11" i="102"/>
  <c r="AN10" i="75"/>
  <c r="AN10" i="99"/>
  <c r="AN10" i="81"/>
  <c r="AH11" i="73"/>
  <c r="AN10" i="72"/>
  <c r="AN10" i="71"/>
  <c r="AN10" i="80"/>
  <c r="AN10" i="69"/>
  <c r="AP22" i="72"/>
  <c r="AP22" i="75"/>
  <c r="AP22" i="99"/>
  <c r="AP22" i="81"/>
  <c r="AP22" i="71"/>
  <c r="AP22" i="80"/>
  <c r="AP22" i="69"/>
  <c r="AH14" i="102"/>
  <c r="AH15" i="85"/>
  <c r="AH14" i="73"/>
  <c r="AH14" i="67"/>
  <c r="AH14" i="76"/>
  <c r="AN13" i="75"/>
  <c r="AN13" i="99"/>
  <c r="AN13" i="81"/>
  <c r="AN13" i="72"/>
  <c r="AN13" i="71"/>
  <c r="AN13" i="80"/>
  <c r="AN13" i="69"/>
  <c r="AU7" i="75"/>
  <c r="AU7" i="99"/>
  <c r="AU7" i="81"/>
  <c r="AU7" i="72"/>
  <c r="AU7" i="71"/>
  <c r="AU7" i="80"/>
  <c r="AU7" i="69"/>
  <c r="AJ8" i="102"/>
  <c r="AJ9" i="85"/>
  <c r="AJ8" i="76"/>
  <c r="AJ8" i="73"/>
  <c r="AJ8" i="67"/>
  <c r="AP7" i="75"/>
  <c r="AP7" i="99"/>
  <c r="AP7" i="81"/>
  <c r="AP7" i="72"/>
  <c r="AP7" i="71"/>
  <c r="AP7" i="80"/>
  <c r="AP7" i="69"/>
  <c r="AR29" i="75"/>
  <c r="AR29" i="99"/>
  <c r="AR29" i="81"/>
  <c r="AR29" i="72"/>
  <c r="AR29" i="71"/>
  <c r="AR29" i="80"/>
  <c r="AR29" i="69"/>
  <c r="AT16" i="75"/>
  <c r="AT16" i="99"/>
  <c r="AT16" i="81"/>
  <c r="AT16" i="72"/>
  <c r="AT16" i="71"/>
  <c r="AT16" i="80"/>
  <c r="AT16" i="69"/>
  <c r="AH8" i="102"/>
  <c r="AH8" i="76"/>
  <c r="AH9" i="85"/>
  <c r="AH8" i="73"/>
  <c r="AH8" i="67"/>
  <c r="AN7" i="75"/>
  <c r="AN7" i="99"/>
  <c r="AN7" i="81"/>
  <c r="AN7" i="72"/>
  <c r="AN7" i="71"/>
  <c r="AN7" i="80"/>
  <c r="AN7" i="69"/>
  <c r="AV27" i="75"/>
  <c r="AV27" i="99"/>
  <c r="AV27" i="81"/>
  <c r="AV27" i="72"/>
  <c r="AV27" i="71"/>
  <c r="AV27" i="80"/>
  <c r="AV27" i="69"/>
  <c r="AU16" i="75"/>
  <c r="AU16" i="99"/>
  <c r="AU16" i="81"/>
  <c r="AU16" i="72"/>
  <c r="AU16" i="71"/>
  <c r="AU16" i="80"/>
  <c r="AU16" i="69"/>
  <c r="AO27" i="75"/>
  <c r="AO27" i="99"/>
  <c r="AO27" i="81"/>
  <c r="AO27" i="72"/>
  <c r="AO27" i="71"/>
  <c r="AO27" i="80"/>
  <c r="AO27" i="69"/>
  <c r="AN22" i="75"/>
  <c r="AN22" i="99"/>
  <c r="AN22" i="81"/>
  <c r="AN22" i="72"/>
  <c r="AN22" i="71"/>
  <c r="AN22" i="80"/>
  <c r="AN22" i="69"/>
  <c r="AP16" i="72"/>
  <c r="AP16" i="71"/>
  <c r="AP16" i="75"/>
  <c r="AP16" i="99"/>
  <c r="AP16" i="81"/>
  <c r="AP16" i="80"/>
  <c r="AP16" i="69"/>
  <c r="AV13" i="75"/>
  <c r="AV13" i="99"/>
  <c r="AV13" i="81"/>
  <c r="AV13" i="72"/>
  <c r="AV13" i="71"/>
  <c r="AV13" i="80"/>
  <c r="AV13" i="69"/>
  <c r="AT7" i="72"/>
  <c r="AT7" i="71"/>
  <c r="AT7" i="75"/>
  <c r="AT7" i="99"/>
  <c r="AT7" i="81"/>
  <c r="AT7" i="80"/>
  <c r="AT7" i="69"/>
  <c r="AI8" i="102"/>
  <c r="AI8" i="76"/>
  <c r="AI9" i="85"/>
  <c r="AI8" i="73"/>
  <c r="AI8" i="67"/>
  <c r="AO7" i="75"/>
  <c r="AO7" i="99"/>
  <c r="AO7" i="81"/>
  <c r="AO7" i="71"/>
  <c r="AO7" i="72"/>
  <c r="AO7" i="69"/>
  <c r="AO7" i="80"/>
  <c r="AQ22" i="98"/>
  <c r="AO13" i="98"/>
  <c r="AP27" i="98"/>
  <c r="AQ16" i="98"/>
  <c r="AW13" i="98"/>
  <c r="AP7" i="98"/>
  <c r="AR27" i="98"/>
  <c r="AU19" i="98"/>
  <c r="AU16" i="98"/>
  <c r="AO10" i="98"/>
  <c r="AT7" i="98"/>
  <c r="AO7" i="98"/>
  <c r="AO27" i="98"/>
  <c r="AO19" i="98"/>
  <c r="AO16" i="98"/>
  <c r="AW7" i="98"/>
  <c r="AR7" i="98"/>
  <c r="AS24" i="98"/>
  <c r="AV16" i="98"/>
  <c r="AV7" i="98"/>
  <c r="AQ7" i="98"/>
  <c r="AS29" i="98"/>
  <c r="AW27" i="98"/>
  <c r="AO22" i="98"/>
  <c r="AU7" i="98"/>
  <c r="AP10" i="3"/>
  <c r="AO28" i="3"/>
  <c r="AU19" i="3"/>
  <c r="AS16" i="3"/>
  <c r="AV22" i="3"/>
  <c r="AQ22" i="3"/>
  <c r="AO19" i="3"/>
  <c r="AV16" i="3"/>
  <c r="AQ16" i="3"/>
  <c r="AU13" i="3"/>
  <c r="AP13" i="3"/>
  <c r="AU10" i="3"/>
  <c r="AS27" i="3"/>
  <c r="AN23" i="3"/>
  <c r="AP19" i="3"/>
  <c r="AV10" i="3"/>
  <c r="AV28" i="3"/>
  <c r="AU27" i="3"/>
  <c r="AP27" i="3"/>
  <c r="AP23" i="3"/>
  <c r="AS19" i="3"/>
  <c r="AQ13" i="3"/>
  <c r="AT13" i="3"/>
  <c r="AO13" i="3"/>
  <c r="AT10" i="3"/>
  <c r="AO10" i="3"/>
  <c r="AN28" i="3"/>
  <c r="AS22" i="3"/>
  <c r="AQ10" i="3"/>
  <c r="AQ28" i="3"/>
  <c r="AT27" i="3"/>
  <c r="AU22" i="3"/>
  <c r="AT22" i="3"/>
  <c r="AO22" i="3"/>
  <c r="AV19" i="3"/>
  <c r="AQ19" i="3"/>
  <c r="AO16" i="3"/>
  <c r="AS13" i="3"/>
  <c r="AS10" i="3"/>
  <c r="AT22" i="72" l="1"/>
  <c r="AT22" i="75"/>
  <c r="AT22" i="99"/>
  <c r="AT22" i="71"/>
  <c r="AT22" i="81"/>
  <c r="AT22" i="80"/>
  <c r="AT22" i="69"/>
  <c r="AS19" i="75"/>
  <c r="AS19" i="99"/>
  <c r="AS19" i="81"/>
  <c r="AS19" i="71"/>
  <c r="AS19" i="72"/>
  <c r="AS19" i="69"/>
  <c r="AS19" i="80"/>
  <c r="AQ16" i="75"/>
  <c r="AQ16" i="99"/>
  <c r="AQ16" i="81"/>
  <c r="AQ16" i="72"/>
  <c r="AQ16" i="71"/>
  <c r="AQ16" i="80"/>
  <c r="AQ16" i="69"/>
  <c r="AS22" i="75"/>
  <c r="AS22" i="99"/>
  <c r="AS22" i="81"/>
  <c r="AS22" i="72"/>
  <c r="AS22" i="71"/>
  <c r="AS22" i="69"/>
  <c r="AS22" i="80"/>
  <c r="AI14" i="102"/>
  <c r="AI14" i="76"/>
  <c r="AI15" i="85"/>
  <c r="AI14" i="73"/>
  <c r="AI14" i="67"/>
  <c r="AO13" i="75"/>
  <c r="AO13" i="99"/>
  <c r="AO13" i="81"/>
  <c r="AO13" i="72"/>
  <c r="AO13" i="71"/>
  <c r="AO13" i="80"/>
  <c r="AO13" i="69"/>
  <c r="AP23" i="75"/>
  <c r="AP23" i="99"/>
  <c r="AP23" i="81"/>
  <c r="AP23" i="72"/>
  <c r="AP23" i="71"/>
  <c r="AP23" i="80"/>
  <c r="AP23" i="69"/>
  <c r="AV10" i="75"/>
  <c r="AV10" i="99"/>
  <c r="AV10" i="81"/>
  <c r="AV10" i="72"/>
  <c r="AV10" i="71"/>
  <c r="AV10" i="80"/>
  <c r="AV10" i="69"/>
  <c r="AU10" i="75"/>
  <c r="AU10" i="99"/>
  <c r="AU10" i="81"/>
  <c r="AU10" i="72"/>
  <c r="AU10" i="71"/>
  <c r="AU10" i="80"/>
  <c r="AU10" i="69"/>
  <c r="AV16" i="75"/>
  <c r="AV16" i="99"/>
  <c r="AV16" i="81"/>
  <c r="AV16" i="72"/>
  <c r="AV16" i="71"/>
  <c r="AV16" i="80"/>
  <c r="AV16" i="69"/>
  <c r="AS16" i="75"/>
  <c r="AS16" i="99"/>
  <c r="AS16" i="81"/>
  <c r="AS16" i="71"/>
  <c r="AS16" i="72"/>
  <c r="AS16" i="80"/>
  <c r="AS16" i="69"/>
  <c r="AO16" i="75"/>
  <c r="AO16" i="99"/>
  <c r="AO16" i="81"/>
  <c r="AO16" i="71"/>
  <c r="AO16" i="72"/>
  <c r="AO16" i="69"/>
  <c r="AO16" i="80"/>
  <c r="AT10" i="72"/>
  <c r="AT10" i="71"/>
  <c r="AT10" i="75"/>
  <c r="AT10" i="99"/>
  <c r="AT10" i="81"/>
  <c r="AT10" i="80"/>
  <c r="AT10" i="69"/>
  <c r="AS27" i="75"/>
  <c r="AS27" i="99"/>
  <c r="AS27" i="81"/>
  <c r="AS27" i="72"/>
  <c r="AS27" i="71"/>
  <c r="AS27" i="80"/>
  <c r="AS27" i="69"/>
  <c r="AJ11" i="102"/>
  <c r="AJ11" i="76"/>
  <c r="AJ11" i="73"/>
  <c r="AJ11" i="67"/>
  <c r="AJ12" i="85"/>
  <c r="AP10" i="72"/>
  <c r="AP10" i="71"/>
  <c r="AP10" i="75"/>
  <c r="AP10" i="99"/>
  <c r="AP10" i="81"/>
  <c r="AP10" i="80"/>
  <c r="AP10" i="69"/>
  <c r="AU22" i="75"/>
  <c r="AU22" i="99"/>
  <c r="AU22" i="81"/>
  <c r="AU22" i="72"/>
  <c r="AU22" i="71"/>
  <c r="AU22" i="80"/>
  <c r="AU22" i="69"/>
  <c r="AV19" i="75"/>
  <c r="AV19" i="99"/>
  <c r="AV19" i="81"/>
  <c r="AV19" i="72"/>
  <c r="AV19" i="71"/>
  <c r="AV19" i="80"/>
  <c r="AV19" i="69"/>
  <c r="AT27" i="75"/>
  <c r="AT27" i="99"/>
  <c r="AT27" i="72"/>
  <c r="AT27" i="71"/>
  <c r="AT27" i="81"/>
  <c r="AT27" i="80"/>
  <c r="AT27" i="69"/>
  <c r="AN28" i="72"/>
  <c r="AN28" i="75"/>
  <c r="AN28" i="99"/>
  <c r="AN28" i="71"/>
  <c r="AN28" i="81"/>
  <c r="AN28" i="80"/>
  <c r="AN28" i="69"/>
  <c r="AT13" i="72"/>
  <c r="AT13" i="71"/>
  <c r="AT13" i="75"/>
  <c r="AT13" i="99"/>
  <c r="AT13" i="81"/>
  <c r="AT13" i="80"/>
  <c r="AT13" i="69"/>
  <c r="AP27" i="72"/>
  <c r="AP27" i="81"/>
  <c r="AP27" i="71"/>
  <c r="AP27" i="75"/>
  <c r="AP27" i="99"/>
  <c r="AP27" i="80"/>
  <c r="AP27" i="69"/>
  <c r="AP19" i="75"/>
  <c r="AP19" i="99"/>
  <c r="AP19" i="81"/>
  <c r="AP19" i="72"/>
  <c r="AP19" i="71"/>
  <c r="AP19" i="80"/>
  <c r="AP19" i="69"/>
  <c r="AJ14" i="76"/>
  <c r="AJ14" i="102"/>
  <c r="AJ14" i="67"/>
  <c r="AJ15" i="85"/>
  <c r="AP13" i="72"/>
  <c r="AP13" i="71"/>
  <c r="AJ14" i="73"/>
  <c r="AP13" i="75"/>
  <c r="AP13" i="99"/>
  <c r="AP13" i="81"/>
  <c r="AP13" i="80"/>
  <c r="AP13" i="69"/>
  <c r="AO19" i="75"/>
  <c r="AO19" i="99"/>
  <c r="AO19" i="81"/>
  <c r="AO19" i="71"/>
  <c r="AO19" i="72"/>
  <c r="AO19" i="69"/>
  <c r="AO19" i="80"/>
  <c r="AU19" i="75"/>
  <c r="AU19" i="99"/>
  <c r="AU19" i="81"/>
  <c r="AU19" i="72"/>
  <c r="AU19" i="71"/>
  <c r="AU19" i="80"/>
  <c r="AU19" i="69"/>
  <c r="AK11" i="102"/>
  <c r="AK11" i="76"/>
  <c r="AK12" i="85"/>
  <c r="AK11" i="73"/>
  <c r="AQ10" i="75"/>
  <c r="AQ10" i="99"/>
  <c r="AQ10" i="81"/>
  <c r="AQ10" i="72"/>
  <c r="AQ10" i="71"/>
  <c r="AK11" i="67"/>
  <c r="AQ10" i="80"/>
  <c r="AQ10" i="69"/>
  <c r="AV28" i="72"/>
  <c r="AV28" i="81"/>
  <c r="AV28" i="71"/>
  <c r="AV28" i="75"/>
  <c r="AV28" i="99"/>
  <c r="AV28" i="80"/>
  <c r="AV28" i="69"/>
  <c r="AV22" i="75"/>
  <c r="AV22" i="99"/>
  <c r="AV22" i="81"/>
  <c r="AV22" i="72"/>
  <c r="AV22" i="71"/>
  <c r="AV22" i="80"/>
  <c r="AV22" i="69"/>
  <c r="AQ19" i="75"/>
  <c r="AQ19" i="99"/>
  <c r="AQ19" i="81"/>
  <c r="AQ19" i="72"/>
  <c r="AQ19" i="71"/>
  <c r="AQ19" i="80"/>
  <c r="AQ19" i="69"/>
  <c r="AS10" i="75"/>
  <c r="AS10" i="99"/>
  <c r="AS10" i="81"/>
  <c r="AS10" i="72"/>
  <c r="AS10" i="71"/>
  <c r="AS10" i="69"/>
  <c r="AS10" i="80"/>
  <c r="AS13" i="75"/>
  <c r="AS13" i="99"/>
  <c r="AS13" i="81"/>
  <c r="AS13" i="71"/>
  <c r="AS13" i="72"/>
  <c r="AS13" i="80"/>
  <c r="AS13" i="69"/>
  <c r="AO22" i="75"/>
  <c r="AO22" i="99"/>
  <c r="AO22" i="81"/>
  <c r="AO22" i="72"/>
  <c r="AO22" i="71"/>
  <c r="AO22" i="80"/>
  <c r="AO22" i="69"/>
  <c r="AQ28" i="75"/>
  <c r="AQ28" i="99"/>
  <c r="AQ28" i="81"/>
  <c r="AQ28" i="72"/>
  <c r="AQ28" i="71"/>
  <c r="AQ28" i="69"/>
  <c r="AQ28" i="80"/>
  <c r="AI11" i="102"/>
  <c r="AI11" i="76"/>
  <c r="AI11" i="73"/>
  <c r="AI11" i="67"/>
  <c r="AI12" i="85"/>
  <c r="AO10" i="75"/>
  <c r="AO10" i="99"/>
  <c r="AO10" i="81"/>
  <c r="AO10" i="71"/>
  <c r="AO10" i="72"/>
  <c r="AO10" i="80"/>
  <c r="AO10" i="69"/>
  <c r="AK14" i="102"/>
  <c r="AK14" i="76"/>
  <c r="AK15" i="85"/>
  <c r="AK14" i="73"/>
  <c r="AK14" i="67"/>
  <c r="AQ13" i="75"/>
  <c r="AQ13" i="99"/>
  <c r="AQ13" i="81"/>
  <c r="AQ13" i="72"/>
  <c r="AQ13" i="71"/>
  <c r="AQ13" i="80"/>
  <c r="AQ13" i="69"/>
  <c r="AU27" i="75"/>
  <c r="AU27" i="99"/>
  <c r="AU27" i="81"/>
  <c r="AU27" i="72"/>
  <c r="AU27" i="71"/>
  <c r="AU27" i="80"/>
  <c r="AU27" i="69"/>
  <c r="AN23" i="72"/>
  <c r="AN23" i="81"/>
  <c r="AN23" i="71"/>
  <c r="AN23" i="75"/>
  <c r="AN23" i="99"/>
  <c r="AN23" i="80"/>
  <c r="AN23" i="69"/>
  <c r="AU13" i="75"/>
  <c r="AU13" i="99"/>
  <c r="AU13" i="81"/>
  <c r="AU13" i="72"/>
  <c r="AU13" i="71"/>
  <c r="AU13" i="80"/>
  <c r="AU13" i="69"/>
  <c r="AQ22" i="75"/>
  <c r="AQ22" i="99"/>
  <c r="AQ22" i="81"/>
  <c r="AQ22" i="72"/>
  <c r="AQ22" i="71"/>
  <c r="AQ22" i="80"/>
  <c r="AQ22" i="69"/>
  <c r="AO28" i="75"/>
  <c r="AO28" i="99"/>
  <c r="AO28" i="81"/>
  <c r="AO28" i="72"/>
  <c r="AO28" i="71"/>
  <c r="AO28" i="80"/>
  <c r="AO28" i="69"/>
  <c r="AW19" i="98"/>
  <c r="AO28" i="98"/>
  <c r="AP22" i="98"/>
  <c r="AR28" i="98"/>
  <c r="AR13" i="98"/>
  <c r="AO23" i="98"/>
  <c r="AV13" i="98"/>
  <c r="AP16" i="98"/>
  <c r="AU22" i="98"/>
  <c r="AR10" i="98"/>
  <c r="AU10" i="98"/>
  <c r="AT19" i="98"/>
  <c r="AW28" i="98"/>
  <c r="AT27" i="98"/>
  <c r="AR16" i="98"/>
  <c r="AW22" i="98"/>
  <c r="AQ10" i="98"/>
  <c r="AR19" i="98"/>
  <c r="AV22" i="98"/>
  <c r="AT22" i="98"/>
  <c r="AP13" i="98"/>
  <c r="AQ23" i="98"/>
  <c r="AW10" i="98"/>
  <c r="AV10" i="98"/>
  <c r="AW16" i="98"/>
  <c r="AT16" i="98"/>
  <c r="AU27" i="98"/>
  <c r="AU13" i="98"/>
  <c r="AQ27" i="98"/>
  <c r="AQ19" i="98"/>
  <c r="AQ13" i="98"/>
  <c r="AP19" i="98"/>
  <c r="AV19" i="98"/>
  <c r="AT10" i="98"/>
  <c r="AT13" i="98"/>
  <c r="AP10" i="98"/>
  <c r="AV27" i="98"/>
  <c r="AR22" i="98"/>
  <c r="AP28" i="98"/>
  <c r="AS23" i="3"/>
  <c r="AO23" i="3"/>
  <c r="AQ29" i="3"/>
  <c r="AP24" i="3"/>
  <c r="AU28" i="3"/>
  <c r="AS28" i="3"/>
  <c r="AV23" i="3"/>
  <c r="AN29" i="3"/>
  <c r="AO29" i="3"/>
  <c r="AU23" i="3"/>
  <c r="AT23" i="3"/>
  <c r="AT28" i="3"/>
  <c r="AP28" i="3"/>
  <c r="AV29" i="3"/>
  <c r="AN24" i="3"/>
  <c r="AQ23" i="3"/>
  <c r="AT23" i="75" l="1"/>
  <c r="AT23" i="99"/>
  <c r="AT23" i="81"/>
  <c r="AT23" i="72"/>
  <c r="AT23" i="71"/>
  <c r="AT23" i="80"/>
  <c r="AT23" i="69"/>
  <c r="AV23" i="72"/>
  <c r="AV23" i="75"/>
  <c r="AV23" i="99"/>
  <c r="AV23" i="71"/>
  <c r="AV23" i="81"/>
  <c r="AV23" i="80"/>
  <c r="AV23" i="69"/>
  <c r="AV29" i="75"/>
  <c r="AV29" i="99"/>
  <c r="AV29" i="81"/>
  <c r="AV29" i="72"/>
  <c r="AV29" i="71"/>
  <c r="AV29" i="80"/>
  <c r="AV29" i="69"/>
  <c r="AU23" i="75"/>
  <c r="AU23" i="99"/>
  <c r="AU23" i="81"/>
  <c r="AU23" i="72"/>
  <c r="AU23" i="71"/>
  <c r="AU23" i="69"/>
  <c r="AU23" i="80"/>
  <c r="AS28" i="75"/>
  <c r="AS28" i="99"/>
  <c r="AS28" i="81"/>
  <c r="AS28" i="72"/>
  <c r="AS28" i="71"/>
  <c r="AS28" i="80"/>
  <c r="AS28" i="69"/>
  <c r="AO23" i="75"/>
  <c r="AO23" i="99"/>
  <c r="AO23" i="81"/>
  <c r="AO23" i="72"/>
  <c r="AO23" i="71"/>
  <c r="AO23" i="80"/>
  <c r="AO23" i="69"/>
  <c r="AN24" i="75"/>
  <c r="AN24" i="99"/>
  <c r="AN24" i="81"/>
  <c r="AN24" i="72"/>
  <c r="AN24" i="71"/>
  <c r="AN24" i="80"/>
  <c r="AN24" i="69"/>
  <c r="AS23" i="75"/>
  <c r="AS23" i="99"/>
  <c r="AS23" i="81"/>
  <c r="AS23" i="72"/>
  <c r="AS23" i="71"/>
  <c r="AS23" i="80"/>
  <c r="AS23" i="69"/>
  <c r="AQ29" i="75"/>
  <c r="AQ29" i="99"/>
  <c r="AQ29" i="81"/>
  <c r="AQ29" i="72"/>
  <c r="AQ29" i="71"/>
  <c r="AQ29" i="80"/>
  <c r="AQ29" i="69"/>
  <c r="AP28" i="75"/>
  <c r="AP28" i="99"/>
  <c r="AP28" i="81"/>
  <c r="AP28" i="72"/>
  <c r="AP28" i="71"/>
  <c r="AP28" i="80"/>
  <c r="AP28" i="69"/>
  <c r="AO29" i="75"/>
  <c r="AO29" i="99"/>
  <c r="AO29" i="81"/>
  <c r="AO29" i="72"/>
  <c r="AO29" i="71"/>
  <c r="AO29" i="69"/>
  <c r="AO29" i="80"/>
  <c r="AU28" i="75"/>
  <c r="AU28" i="99"/>
  <c r="AU28" i="81"/>
  <c r="AU28" i="72"/>
  <c r="AU28" i="71"/>
  <c r="AU28" i="80"/>
  <c r="AU28" i="69"/>
  <c r="AQ23" i="75"/>
  <c r="AQ23" i="99"/>
  <c r="AQ23" i="81"/>
  <c r="AQ23" i="72"/>
  <c r="AQ23" i="71"/>
  <c r="AQ23" i="80"/>
  <c r="AQ23" i="69"/>
  <c r="AT28" i="75"/>
  <c r="AT28" i="99"/>
  <c r="AT28" i="81"/>
  <c r="AT28" i="72"/>
  <c r="AT28" i="71"/>
  <c r="AT28" i="80"/>
  <c r="AT28" i="69"/>
  <c r="AN29" i="75"/>
  <c r="AN29" i="99"/>
  <c r="AN29" i="81"/>
  <c r="AN29" i="72"/>
  <c r="AN29" i="71"/>
  <c r="AN29" i="80"/>
  <c r="AN29" i="69"/>
  <c r="AP24" i="72"/>
  <c r="AP24" i="75"/>
  <c r="AP24" i="99"/>
  <c r="AP24" i="71"/>
  <c r="AP24" i="81"/>
  <c r="AP24" i="80"/>
  <c r="AP24" i="69"/>
  <c r="AV23" i="98"/>
  <c r="AV28" i="98"/>
  <c r="AR23" i="98"/>
  <c r="AU28" i="98"/>
  <c r="AO29" i="98"/>
  <c r="AO24" i="98"/>
  <c r="AU23" i="98"/>
  <c r="AW23" i="98"/>
  <c r="AR29" i="98"/>
  <c r="AW29" i="98"/>
  <c r="AT28" i="98"/>
  <c r="AP23" i="98"/>
  <c r="AQ28" i="98"/>
  <c r="AT23" i="98"/>
  <c r="AP29" i="98"/>
  <c r="AQ24" i="98"/>
  <c r="AQ24" i="3"/>
  <c r="AV24" i="3"/>
  <c r="AS29" i="3"/>
  <c r="AO24" i="3"/>
  <c r="AU29" i="3"/>
  <c r="AT29" i="3"/>
  <c r="AT24" i="3"/>
  <c r="AP29" i="3"/>
  <c r="AU24" i="3"/>
  <c r="AS24" i="3"/>
  <c r="AP29" i="75" l="1"/>
  <c r="AP29" i="99"/>
  <c r="AP29" i="72"/>
  <c r="AP29" i="71"/>
  <c r="AP29" i="81"/>
  <c r="AP29" i="80"/>
  <c r="AP29" i="69"/>
  <c r="AO24" i="75"/>
  <c r="AO24" i="99"/>
  <c r="AO24" i="81"/>
  <c r="AO24" i="72"/>
  <c r="AO24" i="71"/>
  <c r="AO24" i="80"/>
  <c r="AO24" i="69"/>
  <c r="AS29" i="75"/>
  <c r="AS29" i="99"/>
  <c r="AS29" i="81"/>
  <c r="AS29" i="72"/>
  <c r="AS29" i="71"/>
  <c r="AS29" i="69"/>
  <c r="AS29" i="80"/>
  <c r="AT24" i="72"/>
  <c r="AT24" i="75"/>
  <c r="AT24" i="99"/>
  <c r="AT24" i="81"/>
  <c r="AT24" i="71"/>
  <c r="AT24" i="80"/>
  <c r="AT24" i="69"/>
  <c r="AT29" i="72"/>
  <c r="AT29" i="75"/>
  <c r="AT29" i="99"/>
  <c r="AT29" i="71"/>
  <c r="AT29" i="81"/>
  <c r="AT29" i="80"/>
  <c r="AT29" i="69"/>
  <c r="AS24" i="75"/>
  <c r="AS24" i="99"/>
  <c r="AS24" i="81"/>
  <c r="AS24" i="72"/>
  <c r="AS24" i="71"/>
  <c r="AS24" i="80"/>
  <c r="AS24" i="69"/>
  <c r="AV24" i="75"/>
  <c r="AV24" i="99"/>
  <c r="AV24" i="81"/>
  <c r="AV24" i="72"/>
  <c r="AV24" i="71"/>
  <c r="AV24" i="80"/>
  <c r="AV24" i="69"/>
  <c r="AU24" i="75"/>
  <c r="AU24" i="99"/>
  <c r="AU24" i="81"/>
  <c r="AU24" i="72"/>
  <c r="AU24" i="71"/>
  <c r="AU24" i="80"/>
  <c r="AU24" i="69"/>
  <c r="AU29" i="75"/>
  <c r="AU29" i="99"/>
  <c r="AU29" i="81"/>
  <c r="AU29" i="72"/>
  <c r="AU29" i="71"/>
  <c r="AU29" i="80"/>
  <c r="AU29" i="69"/>
  <c r="AQ24" i="75"/>
  <c r="AQ24" i="99"/>
  <c r="AQ24" i="81"/>
  <c r="AQ24" i="72"/>
  <c r="AQ24" i="71"/>
  <c r="AQ24" i="80"/>
  <c r="AQ24" i="69"/>
  <c r="AP24" i="98"/>
  <c r="AT29" i="98"/>
  <c r="AT24" i="98"/>
  <c r="AU29" i="98"/>
  <c r="AW24" i="98"/>
  <c r="AQ29" i="98"/>
  <c r="AU24" i="98"/>
  <c r="AV24" i="98"/>
  <c r="AV29" i="98"/>
  <c r="AR24" i="98"/>
  <c r="B7" i="3"/>
  <c r="C7" i="3"/>
  <c r="D7" i="3"/>
  <c r="E7" i="3"/>
  <c r="F7" i="3"/>
  <c r="G7" i="3"/>
  <c r="H7" i="3"/>
  <c r="I7" i="3"/>
  <c r="K7" i="3"/>
  <c r="L7" i="3"/>
  <c r="N7" i="3"/>
  <c r="O7" i="3"/>
  <c r="P7" i="3"/>
  <c r="Q7" i="3"/>
  <c r="R7" i="3"/>
  <c r="S7" i="3"/>
  <c r="T7" i="3"/>
  <c r="U7" i="3"/>
  <c r="V7" i="3"/>
  <c r="W7" i="3"/>
  <c r="X7" i="3"/>
  <c r="Y7" i="3"/>
  <c r="Z7" i="3"/>
  <c r="AA7" i="3"/>
  <c r="AB7" i="3"/>
  <c r="AC7" i="3"/>
  <c r="AD7" i="3"/>
  <c r="AE7" i="3"/>
  <c r="B9" i="3"/>
  <c r="C9" i="3"/>
  <c r="D9" i="3"/>
  <c r="E9" i="3"/>
  <c r="F9" i="3"/>
  <c r="G9" i="3"/>
  <c r="H9" i="3"/>
  <c r="I9" i="3"/>
  <c r="K9" i="3"/>
  <c r="L9" i="3"/>
  <c r="N9" i="3"/>
  <c r="O9" i="3"/>
  <c r="P9" i="3"/>
  <c r="Q9" i="3"/>
  <c r="R9" i="3"/>
  <c r="S9" i="3"/>
  <c r="T9" i="3"/>
  <c r="U9" i="3"/>
  <c r="V9" i="3"/>
  <c r="W9" i="3"/>
  <c r="X9" i="3"/>
  <c r="Y9" i="3"/>
  <c r="Z9" i="3"/>
  <c r="AA9" i="3"/>
  <c r="AE9" i="3"/>
  <c r="B12" i="3"/>
  <c r="C12" i="3"/>
  <c r="D12" i="3"/>
  <c r="E12" i="3"/>
  <c r="F12" i="3"/>
  <c r="G12" i="3"/>
  <c r="H12" i="3"/>
  <c r="I12" i="3"/>
  <c r="K12" i="3"/>
  <c r="L12" i="3"/>
  <c r="N12" i="3"/>
  <c r="O12" i="3"/>
  <c r="P12" i="3"/>
  <c r="Q12" i="3"/>
  <c r="R12" i="3"/>
  <c r="S12" i="3"/>
  <c r="T12" i="3"/>
  <c r="U12" i="3"/>
  <c r="V12" i="3"/>
  <c r="W12" i="3"/>
  <c r="X12" i="3"/>
  <c r="Y12" i="3"/>
  <c r="Z12" i="3"/>
  <c r="AA12" i="3"/>
  <c r="AE12" i="3"/>
  <c r="B15" i="3"/>
  <c r="C15" i="3"/>
  <c r="D15" i="3"/>
  <c r="E15" i="3"/>
  <c r="F15" i="3"/>
  <c r="G15" i="3"/>
  <c r="H15" i="3"/>
  <c r="I15" i="3"/>
  <c r="K15" i="3"/>
  <c r="L15" i="3"/>
  <c r="N15" i="3"/>
  <c r="O15" i="3"/>
  <c r="P15" i="3"/>
  <c r="Q15" i="3"/>
  <c r="R15" i="3"/>
  <c r="S15" i="3"/>
  <c r="T15" i="3"/>
  <c r="U15" i="3"/>
  <c r="V15" i="3"/>
  <c r="W15" i="3"/>
  <c r="X15" i="3"/>
  <c r="Y15" i="3"/>
  <c r="Z15" i="3"/>
  <c r="AA15" i="3"/>
  <c r="AE15" i="3"/>
  <c r="B18" i="3"/>
  <c r="C18" i="3"/>
  <c r="D18" i="3"/>
  <c r="E18" i="3"/>
  <c r="F18" i="3"/>
  <c r="G18" i="3"/>
  <c r="H18" i="3"/>
  <c r="I18" i="3"/>
  <c r="K18" i="3"/>
  <c r="L18" i="3"/>
  <c r="N18" i="3"/>
  <c r="O18" i="3"/>
  <c r="P18" i="3"/>
  <c r="Q18" i="3"/>
  <c r="R18" i="3"/>
  <c r="S18" i="3"/>
  <c r="T18" i="3"/>
  <c r="U18" i="3"/>
  <c r="V18" i="3"/>
  <c r="W18" i="3"/>
  <c r="X18" i="3"/>
  <c r="Y18" i="3"/>
  <c r="Z18" i="3"/>
  <c r="AA18" i="3"/>
  <c r="AE18" i="3"/>
  <c r="B21" i="3"/>
  <c r="C21" i="3"/>
  <c r="D21" i="3"/>
  <c r="E21" i="3"/>
  <c r="F21" i="3"/>
  <c r="G21" i="3"/>
  <c r="H21" i="3"/>
  <c r="I21" i="3"/>
  <c r="K21" i="3"/>
  <c r="L21" i="3"/>
  <c r="N21" i="3"/>
  <c r="O21" i="3"/>
  <c r="P21" i="3"/>
  <c r="Q21" i="3"/>
  <c r="R21" i="3"/>
  <c r="S21" i="3"/>
  <c r="T21" i="3"/>
  <c r="U21" i="3"/>
  <c r="V21" i="3"/>
  <c r="W21" i="3"/>
  <c r="X21" i="3"/>
  <c r="Y21" i="3"/>
  <c r="Z21" i="3"/>
  <c r="AA21" i="3"/>
  <c r="AE21" i="3"/>
  <c r="B26" i="3"/>
  <c r="C26" i="3"/>
  <c r="D26" i="3"/>
  <c r="E26" i="3"/>
  <c r="F26" i="3"/>
  <c r="G26" i="3"/>
  <c r="H26" i="3"/>
  <c r="I26" i="3"/>
  <c r="K26" i="3"/>
  <c r="L26" i="3"/>
  <c r="N26" i="3"/>
  <c r="O26" i="3"/>
  <c r="P26" i="3"/>
  <c r="Q26" i="3"/>
  <c r="R26" i="3"/>
  <c r="S26" i="3"/>
  <c r="T26" i="3"/>
  <c r="U26" i="3"/>
  <c r="V26" i="3"/>
  <c r="W26" i="3"/>
  <c r="X26" i="3"/>
  <c r="Y26" i="3"/>
  <c r="Z26" i="3"/>
  <c r="AA26" i="3"/>
  <c r="AE26" i="3"/>
  <c r="X26" i="75" l="1"/>
  <c r="X26" i="81"/>
  <c r="X26" i="99"/>
  <c r="X26" i="72"/>
  <c r="X26" i="71"/>
  <c r="X26" i="80"/>
  <c r="X26" i="69"/>
  <c r="T26" i="75"/>
  <c r="T26" i="81"/>
  <c r="T26" i="99"/>
  <c r="T26" i="72"/>
  <c r="T26" i="71"/>
  <c r="T26" i="80"/>
  <c r="T26" i="69"/>
  <c r="P26" i="75"/>
  <c r="P26" i="81"/>
  <c r="P26" i="72"/>
  <c r="P26" i="99"/>
  <c r="P26" i="71"/>
  <c r="P26" i="80"/>
  <c r="P26" i="69"/>
  <c r="K26" i="99"/>
  <c r="K26" i="72"/>
  <c r="K26" i="81"/>
  <c r="K26" i="75"/>
  <c r="K26" i="80"/>
  <c r="K26" i="71"/>
  <c r="K26" i="69"/>
  <c r="F25" i="83"/>
  <c r="F26" i="75"/>
  <c r="F26" i="99"/>
  <c r="F26" i="81"/>
  <c r="F26" i="72"/>
  <c r="F26" i="71"/>
  <c r="F26" i="80"/>
  <c r="F26" i="69"/>
  <c r="Y21" i="75"/>
  <c r="Y21" i="99"/>
  <c r="Y21" i="81"/>
  <c r="Y21" i="72"/>
  <c r="Y21" i="71"/>
  <c r="Y21" i="80"/>
  <c r="Y21" i="69"/>
  <c r="U21" i="75"/>
  <c r="U21" i="81"/>
  <c r="U21" i="99"/>
  <c r="U21" i="72"/>
  <c r="U21" i="71"/>
  <c r="U21" i="80"/>
  <c r="U21" i="69"/>
  <c r="Q21" i="75"/>
  <c r="Q21" i="81"/>
  <c r="Q21" i="99"/>
  <c r="Q21" i="72"/>
  <c r="Q21" i="71"/>
  <c r="Q21" i="80"/>
  <c r="Q21" i="69"/>
  <c r="L21" i="75"/>
  <c r="L21" i="81"/>
  <c r="L21" i="72"/>
  <c r="L21" i="99"/>
  <c r="L21" i="71"/>
  <c r="L21" i="80"/>
  <c r="L21" i="69"/>
  <c r="G20" i="83"/>
  <c r="G21" i="75"/>
  <c r="G21" i="72"/>
  <c r="G21" i="99"/>
  <c r="G21" i="71"/>
  <c r="G21" i="81"/>
  <c r="G21" i="80"/>
  <c r="G21" i="69"/>
  <c r="C20" i="83"/>
  <c r="C21" i="75"/>
  <c r="C21" i="99"/>
  <c r="C21" i="72"/>
  <c r="C21" i="81"/>
  <c r="C21" i="80"/>
  <c r="C21" i="69"/>
  <c r="C21" i="71"/>
  <c r="Z18" i="75"/>
  <c r="Z18" i="99"/>
  <c r="Z18" i="81"/>
  <c r="Z18" i="71"/>
  <c r="Z18" i="80"/>
  <c r="Z18" i="69"/>
  <c r="Z18" i="72"/>
  <c r="V18" i="75"/>
  <c r="V18" i="99"/>
  <c r="V18" i="81"/>
  <c r="V18" i="72"/>
  <c r="V18" i="71"/>
  <c r="V18" i="80"/>
  <c r="V18" i="69"/>
  <c r="R18" i="75"/>
  <c r="R18" i="99"/>
  <c r="R18" i="81"/>
  <c r="R18" i="72"/>
  <c r="R18" i="71"/>
  <c r="R18" i="80"/>
  <c r="R18" i="69"/>
  <c r="N18" i="75"/>
  <c r="N18" i="99"/>
  <c r="N18" i="81"/>
  <c r="N18" i="72"/>
  <c r="N18" i="71"/>
  <c r="N18" i="80"/>
  <c r="N18" i="69"/>
  <c r="H18" i="75"/>
  <c r="H18" i="81"/>
  <c r="H18" i="72"/>
  <c r="H18" i="99"/>
  <c r="H18" i="71"/>
  <c r="H18" i="80"/>
  <c r="H18" i="69"/>
  <c r="D17" i="83"/>
  <c r="D18" i="75"/>
  <c r="D18" i="81"/>
  <c r="D18" i="99"/>
  <c r="D18" i="72"/>
  <c r="D18" i="71"/>
  <c r="D18" i="80"/>
  <c r="D18" i="69"/>
  <c r="AA15" i="75"/>
  <c r="AA15" i="72"/>
  <c r="AA15" i="99"/>
  <c r="AA15" i="81"/>
  <c r="AA15" i="80"/>
  <c r="AA15" i="71"/>
  <c r="AA15" i="69"/>
  <c r="W15" i="75"/>
  <c r="W15" i="99"/>
  <c r="W15" i="72"/>
  <c r="W15" i="71"/>
  <c r="W15" i="69"/>
  <c r="W15" i="81"/>
  <c r="W15" i="80"/>
  <c r="S15" i="75"/>
  <c r="S15" i="99"/>
  <c r="S15" i="72"/>
  <c r="S15" i="81"/>
  <c r="S15" i="71"/>
  <c r="S15" i="69"/>
  <c r="S15" i="80"/>
  <c r="O15" i="99"/>
  <c r="O15" i="72"/>
  <c r="O15" i="75"/>
  <c r="O15" i="81"/>
  <c r="O15" i="80"/>
  <c r="O15" i="71"/>
  <c r="O15" i="69"/>
  <c r="I15" i="75"/>
  <c r="I15" i="99"/>
  <c r="I15" i="81"/>
  <c r="I15" i="72"/>
  <c r="I15" i="71"/>
  <c r="I15" i="80"/>
  <c r="I15" i="69"/>
  <c r="E14" i="83"/>
  <c r="E15" i="75"/>
  <c r="E15" i="99"/>
  <c r="E15" i="81"/>
  <c r="E15" i="72"/>
  <c r="E15" i="71"/>
  <c r="E15" i="80"/>
  <c r="E15" i="69"/>
  <c r="Y13" i="102"/>
  <c r="Y13" i="76"/>
  <c r="Y14" i="85"/>
  <c r="Y13" i="73"/>
  <c r="Y13" i="67"/>
  <c r="AE12" i="75"/>
  <c r="AE12" i="99"/>
  <c r="AE12" i="72"/>
  <c r="AE12" i="71"/>
  <c r="AE12" i="81"/>
  <c r="AE12" i="69"/>
  <c r="AE12" i="80"/>
  <c r="R13" i="102"/>
  <c r="R13" i="76"/>
  <c r="R14" i="85"/>
  <c r="R13" i="73"/>
  <c r="X12" i="75"/>
  <c r="X12" i="99"/>
  <c r="R13" i="67"/>
  <c r="X12" i="81"/>
  <c r="X12" i="72"/>
  <c r="X12" i="71"/>
  <c r="X12" i="80"/>
  <c r="X12" i="69"/>
  <c r="N13" i="102"/>
  <c r="N13" i="76"/>
  <c r="N14" i="85"/>
  <c r="N13" i="73"/>
  <c r="N13" i="67"/>
  <c r="T12" i="75"/>
  <c r="T12" i="99"/>
  <c r="T12" i="81"/>
  <c r="T12" i="72"/>
  <c r="T12" i="71"/>
  <c r="T12" i="80"/>
  <c r="T12" i="69"/>
  <c r="J13" i="102"/>
  <c r="J13" i="76"/>
  <c r="J14" i="85"/>
  <c r="J13" i="73"/>
  <c r="J13" i="67"/>
  <c r="P12" i="75"/>
  <c r="P12" i="99"/>
  <c r="P12" i="81"/>
  <c r="P12" i="72"/>
  <c r="P12" i="71"/>
  <c r="P12" i="80"/>
  <c r="P12" i="69"/>
  <c r="E13" i="102"/>
  <c r="E13" i="76"/>
  <c r="E13" i="73"/>
  <c r="E13" i="67"/>
  <c r="E14" i="85"/>
  <c r="K12" i="114"/>
  <c r="K12" i="75"/>
  <c r="K12" i="99"/>
  <c r="K12" i="81"/>
  <c r="K12" i="72"/>
  <c r="K12" i="80"/>
  <c r="K12" i="71"/>
  <c r="K12" i="69"/>
  <c r="F12" i="114"/>
  <c r="F11" i="83"/>
  <c r="F12" i="75"/>
  <c r="F12" i="99"/>
  <c r="F12" i="72"/>
  <c r="F12" i="81"/>
  <c r="F12" i="71"/>
  <c r="F12" i="80"/>
  <c r="F12" i="69"/>
  <c r="S10" i="102"/>
  <c r="S10" i="76"/>
  <c r="S11" i="85"/>
  <c r="S10" i="73"/>
  <c r="S10" i="67"/>
  <c r="Y9" i="75"/>
  <c r="Y9" i="99"/>
  <c r="Y9" i="81"/>
  <c r="Y9" i="72"/>
  <c r="Y9" i="71"/>
  <c r="Y9" i="80"/>
  <c r="Y9" i="69"/>
  <c r="O10" i="102"/>
  <c r="O10" i="76"/>
  <c r="O11" i="85"/>
  <c r="O10" i="73"/>
  <c r="O10" i="67"/>
  <c r="U9" i="75"/>
  <c r="U9" i="99"/>
  <c r="U9" i="81"/>
  <c r="U9" i="72"/>
  <c r="U9" i="71"/>
  <c r="U9" i="80"/>
  <c r="U9" i="69"/>
  <c r="K10" i="102"/>
  <c r="K10" i="76"/>
  <c r="K10" i="73"/>
  <c r="K10" i="67"/>
  <c r="K11" i="85"/>
  <c r="Q9" i="75"/>
  <c r="Q9" i="99"/>
  <c r="Q9" i="81"/>
  <c r="Q9" i="72"/>
  <c r="Q9" i="71"/>
  <c r="Q9" i="80"/>
  <c r="Q9" i="69"/>
  <c r="F10" i="102"/>
  <c r="F10" i="76"/>
  <c r="F11" i="85"/>
  <c r="F10" i="73"/>
  <c r="F10" i="67"/>
  <c r="L9" i="114"/>
  <c r="L10" i="114" s="1"/>
  <c r="L9" i="75"/>
  <c r="L9" i="99"/>
  <c r="L9" i="81"/>
  <c r="L9" i="72"/>
  <c r="L9" i="71"/>
  <c r="L9" i="80"/>
  <c r="L9" i="69"/>
  <c r="G9" i="114"/>
  <c r="G8" i="83"/>
  <c r="G9" i="75"/>
  <c r="G9" i="99"/>
  <c r="G9" i="72"/>
  <c r="G9" i="81"/>
  <c r="G9" i="71"/>
  <c r="G9" i="80"/>
  <c r="G9" i="69"/>
  <c r="C9" i="114"/>
  <c r="C8" i="83"/>
  <c r="C9" i="75"/>
  <c r="C9" i="99"/>
  <c r="C9" i="81"/>
  <c r="C9" i="80"/>
  <c r="C9" i="69"/>
  <c r="C9" i="71"/>
  <c r="C9" i="72"/>
  <c r="W8" i="102"/>
  <c r="W8" i="76"/>
  <c r="W9" i="85"/>
  <c r="W8" i="73"/>
  <c r="W8" i="67"/>
  <c r="AC7" i="75"/>
  <c r="AC7" i="99"/>
  <c r="AC7" i="81"/>
  <c r="AC7" i="72"/>
  <c r="AC7" i="71"/>
  <c r="AC7" i="69"/>
  <c r="AC7" i="80"/>
  <c r="S8" i="102"/>
  <c r="S8" i="76"/>
  <c r="S9" i="85"/>
  <c r="S8" i="73"/>
  <c r="S8" i="67"/>
  <c r="Y7" i="75"/>
  <c r="Y7" i="99"/>
  <c r="Y7" i="81"/>
  <c r="Y7" i="72"/>
  <c r="Y7" i="71"/>
  <c r="Y7" i="69"/>
  <c r="Y7" i="80"/>
  <c r="O8" i="102"/>
  <c r="O8" i="76"/>
  <c r="O9" i="85"/>
  <c r="O8" i="73"/>
  <c r="O8" i="67"/>
  <c r="U7" i="75"/>
  <c r="U7" i="99"/>
  <c r="U7" i="81"/>
  <c r="U7" i="72"/>
  <c r="U7" i="71"/>
  <c r="U7" i="80"/>
  <c r="U7" i="69"/>
  <c r="K8" i="102"/>
  <c r="K8" i="76"/>
  <c r="K9" i="85"/>
  <c r="K8" i="73"/>
  <c r="K8" i="67"/>
  <c r="Q7" i="75"/>
  <c r="Q7" i="99"/>
  <c r="Q7" i="81"/>
  <c r="Q7" i="72"/>
  <c r="Q7" i="71"/>
  <c r="Q7" i="80"/>
  <c r="Q7" i="69"/>
  <c r="F8" i="102"/>
  <c r="F8" i="76"/>
  <c r="F8" i="73"/>
  <c r="F8" i="67"/>
  <c r="F9" i="85"/>
  <c r="L7" i="75"/>
  <c r="L7" i="99"/>
  <c r="L7" i="81"/>
  <c r="L7" i="72"/>
  <c r="L7" i="71"/>
  <c r="L7" i="80"/>
  <c r="L7" i="69"/>
  <c r="G6" i="83"/>
  <c r="G7" i="75"/>
  <c r="G7" i="99"/>
  <c r="G7" i="81"/>
  <c r="G7" i="80"/>
  <c r="G7" i="69"/>
  <c r="G7" i="72"/>
  <c r="G7" i="71"/>
  <c r="C6" i="83"/>
  <c r="C7" i="75"/>
  <c r="C7" i="99"/>
  <c r="C7" i="72"/>
  <c r="C7" i="80"/>
  <c r="C7" i="69"/>
  <c r="C7" i="81"/>
  <c r="C7" i="71"/>
  <c r="AA26" i="99"/>
  <c r="AA26" i="75"/>
  <c r="AA26" i="72"/>
  <c r="AA26" i="81"/>
  <c r="AA26" i="80"/>
  <c r="AA26" i="71"/>
  <c r="AA26" i="69"/>
  <c r="S26" i="75"/>
  <c r="S26" i="99"/>
  <c r="S26" i="72"/>
  <c r="S26" i="81"/>
  <c r="S26" i="69"/>
  <c r="S26" i="80"/>
  <c r="S26" i="71"/>
  <c r="O26" i="99"/>
  <c r="O26" i="72"/>
  <c r="O26" i="81"/>
  <c r="O26" i="75"/>
  <c r="O26" i="69"/>
  <c r="O26" i="80"/>
  <c r="O26" i="71"/>
  <c r="I26" i="75"/>
  <c r="I26" i="99"/>
  <c r="I26" i="81"/>
  <c r="I26" i="72"/>
  <c r="I26" i="71"/>
  <c r="I26" i="80"/>
  <c r="I26" i="69"/>
  <c r="E25" i="83"/>
  <c r="E26" i="75"/>
  <c r="E26" i="81"/>
  <c r="E26" i="99"/>
  <c r="E26" i="72"/>
  <c r="E26" i="71"/>
  <c r="E26" i="80"/>
  <c r="E26" i="69"/>
  <c r="AE21" i="99"/>
  <c r="AE21" i="72"/>
  <c r="AE21" i="81"/>
  <c r="AE21" i="69"/>
  <c r="AE21" i="80"/>
  <c r="AE21" i="75"/>
  <c r="AE21" i="71"/>
  <c r="X21" i="75"/>
  <c r="X21" i="99"/>
  <c r="X21" i="81"/>
  <c r="X21" i="72"/>
  <c r="X21" i="71"/>
  <c r="X21" i="80"/>
  <c r="X21" i="69"/>
  <c r="T21" i="75"/>
  <c r="T21" i="81"/>
  <c r="T21" i="99"/>
  <c r="T21" i="72"/>
  <c r="T21" i="71"/>
  <c r="T21" i="80"/>
  <c r="T21" i="69"/>
  <c r="P21" i="75"/>
  <c r="P21" i="81"/>
  <c r="P21" i="99"/>
  <c r="P21" i="72"/>
  <c r="P21" i="71"/>
  <c r="P21" i="80"/>
  <c r="P21" i="69"/>
  <c r="K21" i="75"/>
  <c r="K21" i="72"/>
  <c r="K21" i="81"/>
  <c r="K21" i="99"/>
  <c r="K21" i="71"/>
  <c r="K21" i="69"/>
  <c r="K21" i="80"/>
  <c r="F20" i="83"/>
  <c r="F21" i="75"/>
  <c r="F21" i="99"/>
  <c r="F21" i="81"/>
  <c r="F21" i="72"/>
  <c r="F21" i="71"/>
  <c r="F21" i="80"/>
  <c r="F21" i="69"/>
  <c r="Y18" i="75"/>
  <c r="Y18" i="81"/>
  <c r="Y18" i="99"/>
  <c r="Y18" i="72"/>
  <c r="Y18" i="71"/>
  <c r="Y18" i="80"/>
  <c r="Y18" i="69"/>
  <c r="U18" i="75"/>
  <c r="U18" i="99"/>
  <c r="U18" i="81"/>
  <c r="U18" i="72"/>
  <c r="U18" i="71"/>
  <c r="U18" i="80"/>
  <c r="U18" i="69"/>
  <c r="Q18" i="75"/>
  <c r="Q18" i="99"/>
  <c r="Q18" i="81"/>
  <c r="Q18" i="72"/>
  <c r="Q18" i="71"/>
  <c r="Q18" i="80"/>
  <c r="Q18" i="69"/>
  <c r="L18" i="75"/>
  <c r="L18" i="81"/>
  <c r="L18" i="99"/>
  <c r="L18" i="72"/>
  <c r="L18" i="71"/>
  <c r="L18" i="80"/>
  <c r="L18" i="69"/>
  <c r="G17" i="83"/>
  <c r="G18" i="99"/>
  <c r="G18" i="72"/>
  <c r="G18" i="75"/>
  <c r="G18" i="81"/>
  <c r="G18" i="69"/>
  <c r="G18" i="71"/>
  <c r="G18" i="80"/>
  <c r="C17" i="83"/>
  <c r="C18" i="99"/>
  <c r="C18" i="72"/>
  <c r="C18" i="81"/>
  <c r="C18" i="75"/>
  <c r="C18" i="71"/>
  <c r="C18" i="80"/>
  <c r="C18" i="69"/>
  <c r="Z15" i="75"/>
  <c r="Z15" i="99"/>
  <c r="Z15" i="81"/>
  <c r="Z15" i="72"/>
  <c r="Z15" i="71"/>
  <c r="Z15" i="80"/>
  <c r="Z15" i="69"/>
  <c r="V15" i="75"/>
  <c r="V15" i="99"/>
  <c r="V15" i="81"/>
  <c r="V15" i="72"/>
  <c r="V15" i="71"/>
  <c r="V15" i="80"/>
  <c r="V15" i="69"/>
  <c r="R15" i="75"/>
  <c r="R15" i="99"/>
  <c r="R15" i="81"/>
  <c r="R15" i="71"/>
  <c r="R15" i="80"/>
  <c r="R15" i="69"/>
  <c r="R15" i="72"/>
  <c r="N15" i="75"/>
  <c r="N15" i="99"/>
  <c r="N15" i="81"/>
  <c r="N15" i="72"/>
  <c r="N15" i="71"/>
  <c r="N15" i="80"/>
  <c r="N15" i="69"/>
  <c r="H15" i="75"/>
  <c r="H15" i="99"/>
  <c r="H15" i="81"/>
  <c r="H15" i="72"/>
  <c r="H15" i="71"/>
  <c r="H15" i="80"/>
  <c r="H15" i="69"/>
  <c r="D15" i="75"/>
  <c r="D15" i="99"/>
  <c r="D14" i="83"/>
  <c r="D15" i="81"/>
  <c r="D15" i="72"/>
  <c r="D15" i="71"/>
  <c r="D15" i="80"/>
  <c r="D15" i="69"/>
  <c r="U13" i="102"/>
  <c r="U13" i="76"/>
  <c r="U13" i="73"/>
  <c r="U13" i="67"/>
  <c r="U14" i="85"/>
  <c r="AA12" i="75"/>
  <c r="AA12" i="99"/>
  <c r="AA12" i="81"/>
  <c r="AA12" i="80"/>
  <c r="AA12" i="72"/>
  <c r="AA12" i="69"/>
  <c r="AA12" i="71"/>
  <c r="Q13" i="102"/>
  <c r="Q13" i="76"/>
  <c r="Q13" i="73"/>
  <c r="Q13" i="67"/>
  <c r="Q14" i="85"/>
  <c r="W12" i="99"/>
  <c r="W12" i="72"/>
  <c r="W12" i="75"/>
  <c r="W12" i="81"/>
  <c r="W12" i="80"/>
  <c r="W12" i="69"/>
  <c r="W12" i="71"/>
  <c r="M13" i="102"/>
  <c r="M13" i="76"/>
  <c r="M14" i="85"/>
  <c r="M13" i="73"/>
  <c r="M13" i="67"/>
  <c r="S12" i="81"/>
  <c r="S12" i="75"/>
  <c r="S12" i="72"/>
  <c r="S12" i="69"/>
  <c r="S12" i="99"/>
  <c r="S12" i="71"/>
  <c r="S12" i="80"/>
  <c r="I13" i="102"/>
  <c r="I13" i="76"/>
  <c r="I14" i="85"/>
  <c r="I13" i="73"/>
  <c r="I13" i="67"/>
  <c r="O12" i="75"/>
  <c r="O12" i="72"/>
  <c r="O12" i="99"/>
  <c r="O12" i="81"/>
  <c r="O12" i="71"/>
  <c r="O12" i="80"/>
  <c r="O12" i="69"/>
  <c r="C13" i="102"/>
  <c r="C13" i="76"/>
  <c r="C14" i="85"/>
  <c r="C13" i="73"/>
  <c r="C13" i="67"/>
  <c r="I12" i="114"/>
  <c r="I12" i="75"/>
  <c r="I12" i="99"/>
  <c r="I12" i="81"/>
  <c r="I12" i="72"/>
  <c r="I12" i="71"/>
  <c r="I12" i="80"/>
  <c r="I12" i="69"/>
  <c r="E12" i="114"/>
  <c r="E11" i="83"/>
  <c r="E12" i="75"/>
  <c r="E12" i="99"/>
  <c r="E12" i="81"/>
  <c r="E12" i="72"/>
  <c r="E12" i="71"/>
  <c r="E12" i="80"/>
  <c r="E12" i="69"/>
  <c r="Y10" i="102"/>
  <c r="Y10" i="76"/>
  <c r="Y11" i="85"/>
  <c r="Y10" i="73"/>
  <c r="Y10" i="67"/>
  <c r="AE9" i="75"/>
  <c r="AE9" i="99"/>
  <c r="AE9" i="72"/>
  <c r="AE9" i="81"/>
  <c r="AE9" i="69"/>
  <c r="AE9" i="80"/>
  <c r="AE9" i="71"/>
  <c r="R10" i="73"/>
  <c r="R10" i="67"/>
  <c r="R10" i="102"/>
  <c r="R11" i="85"/>
  <c r="R10" i="76"/>
  <c r="X9" i="75"/>
  <c r="X9" i="99"/>
  <c r="X9" i="81"/>
  <c r="X9" i="72"/>
  <c r="X9" i="71"/>
  <c r="X9" i="80"/>
  <c r="X9" i="69"/>
  <c r="N10" i="102"/>
  <c r="N10" i="76"/>
  <c r="N11" i="85"/>
  <c r="N10" i="73"/>
  <c r="N10" i="67"/>
  <c r="T9" i="75"/>
  <c r="T9" i="99"/>
  <c r="T9" i="81"/>
  <c r="T9" i="72"/>
  <c r="T9" i="71"/>
  <c r="T9" i="80"/>
  <c r="T9" i="69"/>
  <c r="J10" i="73"/>
  <c r="J10" i="67"/>
  <c r="J10" i="76"/>
  <c r="J10" i="102"/>
  <c r="J11" i="85"/>
  <c r="P9" i="75"/>
  <c r="P9" i="99"/>
  <c r="P9" i="81"/>
  <c r="P9" i="72"/>
  <c r="P9" i="71"/>
  <c r="P9" i="80"/>
  <c r="P9" i="69"/>
  <c r="E10" i="76"/>
  <c r="E11" i="85"/>
  <c r="E10" i="67"/>
  <c r="E10" i="102"/>
  <c r="K9" i="114"/>
  <c r="E10" i="73"/>
  <c r="K9" i="75"/>
  <c r="K9" i="99"/>
  <c r="K9" i="81"/>
  <c r="K9" i="72"/>
  <c r="K9" i="71"/>
  <c r="K9" i="80"/>
  <c r="K9" i="69"/>
  <c r="F8" i="83"/>
  <c r="F9" i="114"/>
  <c r="F9" i="75"/>
  <c r="F9" i="99"/>
  <c r="F9" i="72"/>
  <c r="F9" i="81"/>
  <c r="F9" i="71"/>
  <c r="F9" i="80"/>
  <c r="F9" i="69"/>
  <c r="V8" i="102"/>
  <c r="V8" i="76"/>
  <c r="V8" i="73"/>
  <c r="V8" i="67"/>
  <c r="V9" i="85"/>
  <c r="AB7" i="75"/>
  <c r="AB7" i="99"/>
  <c r="AB7" i="81"/>
  <c r="AB7" i="72"/>
  <c r="AB7" i="71"/>
  <c r="AB7" i="80"/>
  <c r="AB7" i="69"/>
  <c r="R8" i="102"/>
  <c r="R8" i="76"/>
  <c r="R9" i="85"/>
  <c r="R8" i="73"/>
  <c r="R8" i="67"/>
  <c r="X7" i="75"/>
  <c r="X7" i="99"/>
  <c r="X7" i="81"/>
  <c r="X7" i="72"/>
  <c r="X7" i="71"/>
  <c r="X7" i="80"/>
  <c r="X7" i="69"/>
  <c r="N8" i="102"/>
  <c r="N8" i="76"/>
  <c r="N8" i="73"/>
  <c r="N8" i="67"/>
  <c r="N9" i="85"/>
  <c r="T7" i="75"/>
  <c r="T7" i="99"/>
  <c r="T7" i="81"/>
  <c r="T7" i="72"/>
  <c r="T7" i="71"/>
  <c r="T7" i="80"/>
  <c r="T7" i="69"/>
  <c r="J8" i="102"/>
  <c r="J8" i="76"/>
  <c r="J9" i="85"/>
  <c r="J8" i="73"/>
  <c r="J8" i="67"/>
  <c r="P7" i="75"/>
  <c r="P7" i="99"/>
  <c r="P7" i="81"/>
  <c r="P7" i="72"/>
  <c r="P7" i="71"/>
  <c r="P7" i="80"/>
  <c r="P7" i="69"/>
  <c r="E8" i="73"/>
  <c r="E8" i="67"/>
  <c r="E8" i="102"/>
  <c r="E8" i="76"/>
  <c r="E9" i="85"/>
  <c r="K7" i="75"/>
  <c r="K7" i="99"/>
  <c r="K7" i="72"/>
  <c r="K7" i="80"/>
  <c r="K7" i="69"/>
  <c r="K7" i="71"/>
  <c r="K7" i="81"/>
  <c r="F6" i="83"/>
  <c r="F7" i="75"/>
  <c r="F7" i="99"/>
  <c r="F7" i="81"/>
  <c r="F7" i="72"/>
  <c r="F7" i="80"/>
  <c r="F7" i="69"/>
  <c r="F7" i="71"/>
  <c r="W26" i="99"/>
  <c r="W26" i="75"/>
  <c r="W26" i="72"/>
  <c r="W26" i="71"/>
  <c r="W26" i="80"/>
  <c r="W26" i="69"/>
  <c r="W26" i="81"/>
  <c r="V26" i="75"/>
  <c r="V26" i="99"/>
  <c r="V26" i="81"/>
  <c r="V26" i="72"/>
  <c r="V26" i="71"/>
  <c r="V26" i="80"/>
  <c r="V26" i="69"/>
  <c r="H26" i="75"/>
  <c r="H26" i="99"/>
  <c r="H26" i="81"/>
  <c r="H26" i="72"/>
  <c r="H26" i="71"/>
  <c r="H26" i="80"/>
  <c r="H26" i="69"/>
  <c r="AA21" i="99"/>
  <c r="AA21" i="72"/>
  <c r="AA21" i="81"/>
  <c r="AA21" i="75"/>
  <c r="AA21" i="71"/>
  <c r="AA21" i="80"/>
  <c r="AA21" i="69"/>
  <c r="W21" i="75"/>
  <c r="W21" i="72"/>
  <c r="W21" i="99"/>
  <c r="W21" i="81"/>
  <c r="W21" i="71"/>
  <c r="W21" i="80"/>
  <c r="W21" i="69"/>
  <c r="S21" i="75"/>
  <c r="S21" i="99"/>
  <c r="S21" i="72"/>
  <c r="S21" i="81"/>
  <c r="S21" i="80"/>
  <c r="S21" i="71"/>
  <c r="S21" i="69"/>
  <c r="O21" i="99"/>
  <c r="O21" i="72"/>
  <c r="O21" i="75"/>
  <c r="O21" i="81"/>
  <c r="O21" i="69"/>
  <c r="O21" i="71"/>
  <c r="O21" i="80"/>
  <c r="I21" i="75"/>
  <c r="I21" i="99"/>
  <c r="I21" i="81"/>
  <c r="I21" i="72"/>
  <c r="I21" i="71"/>
  <c r="I21" i="80"/>
  <c r="I21" i="69"/>
  <c r="E20" i="83"/>
  <c r="E21" i="75"/>
  <c r="E21" i="81"/>
  <c r="E21" i="99"/>
  <c r="E21" i="72"/>
  <c r="E21" i="71"/>
  <c r="E21" i="80"/>
  <c r="E21" i="69"/>
  <c r="AE18" i="75"/>
  <c r="AE18" i="72"/>
  <c r="AE18" i="81"/>
  <c r="AE18" i="71"/>
  <c r="AE18" i="80"/>
  <c r="AE18" i="69"/>
  <c r="AE18" i="99"/>
  <c r="X18" i="75"/>
  <c r="X18" i="81"/>
  <c r="X18" i="99"/>
  <c r="X18" i="72"/>
  <c r="X18" i="71"/>
  <c r="X18" i="80"/>
  <c r="X18" i="69"/>
  <c r="T18" i="75"/>
  <c r="T18" i="81"/>
  <c r="T18" i="72"/>
  <c r="T18" i="71"/>
  <c r="T18" i="80"/>
  <c r="T18" i="69"/>
  <c r="T18" i="99"/>
  <c r="P18" i="75"/>
  <c r="P18" i="99"/>
  <c r="P18" i="81"/>
  <c r="P18" i="72"/>
  <c r="P18" i="71"/>
  <c r="P18" i="80"/>
  <c r="P18" i="69"/>
  <c r="K18" i="75"/>
  <c r="K18" i="99"/>
  <c r="K18" i="72"/>
  <c r="K18" i="81"/>
  <c r="K18" i="69"/>
  <c r="K18" i="71"/>
  <c r="K18" i="80"/>
  <c r="F17" i="83"/>
  <c r="F18" i="75"/>
  <c r="F18" i="99"/>
  <c r="F18" i="81"/>
  <c r="F18" i="72"/>
  <c r="F18" i="71"/>
  <c r="F18" i="80"/>
  <c r="F18" i="69"/>
  <c r="Y15" i="75"/>
  <c r="Y15" i="99"/>
  <c r="Y15" i="81"/>
  <c r="Y15" i="72"/>
  <c r="Y15" i="71"/>
  <c r="Y15" i="80"/>
  <c r="Y15" i="69"/>
  <c r="U15" i="75"/>
  <c r="U15" i="99"/>
  <c r="U15" i="81"/>
  <c r="U15" i="72"/>
  <c r="U15" i="71"/>
  <c r="U15" i="80"/>
  <c r="U15" i="69"/>
  <c r="Q15" i="75"/>
  <c r="Q15" i="99"/>
  <c r="Q15" i="81"/>
  <c r="Q15" i="72"/>
  <c r="Q15" i="71"/>
  <c r="Q15" i="80"/>
  <c r="Q15" i="69"/>
  <c r="L15" i="75"/>
  <c r="L15" i="99"/>
  <c r="L15" i="81"/>
  <c r="L15" i="72"/>
  <c r="L15" i="71"/>
  <c r="L15" i="80"/>
  <c r="L15" i="69"/>
  <c r="G14" i="83"/>
  <c r="G15" i="75"/>
  <c r="G15" i="72"/>
  <c r="G15" i="99"/>
  <c r="G15" i="81"/>
  <c r="G15" i="71"/>
  <c r="G15" i="69"/>
  <c r="G15" i="80"/>
  <c r="C14" i="83"/>
  <c r="C15" i="75"/>
  <c r="C15" i="99"/>
  <c r="C15" i="72"/>
  <c r="C15" i="81"/>
  <c r="C15" i="80"/>
  <c r="C15" i="71"/>
  <c r="C15" i="69"/>
  <c r="T13" i="73"/>
  <c r="T13" i="67"/>
  <c r="T13" i="76"/>
  <c r="T14" i="85"/>
  <c r="T13" i="102"/>
  <c r="Z12" i="75"/>
  <c r="Z12" i="99"/>
  <c r="Z12" i="81"/>
  <c r="Z12" i="72"/>
  <c r="Z12" i="71"/>
  <c r="Z12" i="80"/>
  <c r="Z12" i="69"/>
  <c r="P13" i="102"/>
  <c r="P13" i="76"/>
  <c r="P13" i="73"/>
  <c r="P13" i="67"/>
  <c r="P14" i="85"/>
  <c r="V12" i="75"/>
  <c r="V12" i="99"/>
  <c r="V12" i="72"/>
  <c r="V12" i="81"/>
  <c r="V12" i="71"/>
  <c r="V12" i="80"/>
  <c r="V12" i="69"/>
  <c r="L13" i="73"/>
  <c r="L13" i="67"/>
  <c r="L13" i="102"/>
  <c r="L14" i="85"/>
  <c r="L13" i="76"/>
  <c r="R12" i="75"/>
  <c r="R12" i="99"/>
  <c r="R12" i="81"/>
  <c r="R12" i="72"/>
  <c r="R12" i="71"/>
  <c r="R12" i="80"/>
  <c r="R12" i="69"/>
  <c r="H13" i="102"/>
  <c r="H13" i="76"/>
  <c r="H14" i="85"/>
  <c r="H13" i="73"/>
  <c r="H13" i="67"/>
  <c r="N12" i="75"/>
  <c r="N12" i="99"/>
  <c r="N12" i="72"/>
  <c r="N12" i="81"/>
  <c r="N12" i="71"/>
  <c r="N12" i="80"/>
  <c r="N12" i="69"/>
  <c r="H12" i="114"/>
  <c r="H12" i="75"/>
  <c r="H12" i="99"/>
  <c r="H12" i="81"/>
  <c r="H12" i="72"/>
  <c r="H12" i="71"/>
  <c r="H12" i="80"/>
  <c r="H12" i="69"/>
  <c r="D12" i="114"/>
  <c r="D11" i="83"/>
  <c r="D12" i="75"/>
  <c r="D12" i="99"/>
  <c r="D12" i="81"/>
  <c r="D12" i="72"/>
  <c r="D12" i="71"/>
  <c r="D12" i="80"/>
  <c r="D12" i="69"/>
  <c r="U10" i="76"/>
  <c r="U11" i="85"/>
  <c r="U10" i="67"/>
  <c r="U10" i="73"/>
  <c r="U10" i="102"/>
  <c r="AA9" i="81"/>
  <c r="AA9" i="75"/>
  <c r="AA9" i="99"/>
  <c r="AA9" i="72"/>
  <c r="AA9" i="71"/>
  <c r="AA9" i="69"/>
  <c r="AA9" i="80"/>
  <c r="Q10" i="102"/>
  <c r="Q11" i="85"/>
  <c r="Q10" i="73"/>
  <c r="Q10" i="76"/>
  <c r="Q10" i="67"/>
  <c r="W9" i="75"/>
  <c r="W9" i="72"/>
  <c r="W9" i="99"/>
  <c r="W9" i="81"/>
  <c r="W9" i="71"/>
  <c r="W9" i="80"/>
  <c r="W9" i="69"/>
  <c r="M10" i="76"/>
  <c r="M11" i="85"/>
  <c r="M10" i="102"/>
  <c r="M10" i="67"/>
  <c r="M10" i="73"/>
  <c r="S9" i="75"/>
  <c r="S9" i="99"/>
  <c r="S9" i="81"/>
  <c r="S9" i="72"/>
  <c r="S9" i="80"/>
  <c r="S9" i="69"/>
  <c r="S9" i="71"/>
  <c r="I10" i="102"/>
  <c r="I11" i="85"/>
  <c r="I10" i="76"/>
  <c r="I10" i="73"/>
  <c r="I10" i="67"/>
  <c r="O9" i="75"/>
  <c r="O9" i="99"/>
  <c r="O9" i="72"/>
  <c r="O9" i="81"/>
  <c r="O9" i="69"/>
  <c r="O9" i="71"/>
  <c r="O9" i="80"/>
  <c r="C10" i="102"/>
  <c r="C10" i="76"/>
  <c r="C10" i="73"/>
  <c r="C10" i="67"/>
  <c r="C11" i="85"/>
  <c r="I9" i="114"/>
  <c r="I9" i="75"/>
  <c r="I9" i="99"/>
  <c r="I9" i="81"/>
  <c r="I9" i="72"/>
  <c r="I9" i="71"/>
  <c r="I9" i="80"/>
  <c r="I9" i="69"/>
  <c r="E8" i="83"/>
  <c r="E9" i="114"/>
  <c r="E9" i="75"/>
  <c r="E9" i="99"/>
  <c r="E9" i="81"/>
  <c r="E9" i="72"/>
  <c r="E9" i="71"/>
  <c r="E9" i="80"/>
  <c r="E9" i="69"/>
  <c r="Y8" i="102"/>
  <c r="Y8" i="76"/>
  <c r="Y9" i="85"/>
  <c r="Y8" i="73"/>
  <c r="Y8" i="67"/>
  <c r="AE7" i="75"/>
  <c r="AE7" i="81"/>
  <c r="AE7" i="99"/>
  <c r="AE7" i="80"/>
  <c r="AE7" i="69"/>
  <c r="AE7" i="72"/>
  <c r="AE7" i="71"/>
  <c r="U8" i="73"/>
  <c r="U8" i="67"/>
  <c r="U8" i="102"/>
  <c r="U9" i="85"/>
  <c r="U8" i="76"/>
  <c r="AA7" i="75"/>
  <c r="AA7" i="72"/>
  <c r="AA7" i="99"/>
  <c r="AA7" i="81"/>
  <c r="AA7" i="80"/>
  <c r="AA7" i="69"/>
  <c r="AA7" i="71"/>
  <c r="Q8" i="102"/>
  <c r="Q8" i="76"/>
  <c r="Q9" i="85"/>
  <c r="Q8" i="73"/>
  <c r="Q8" i="67"/>
  <c r="W7" i="75"/>
  <c r="W7" i="99"/>
  <c r="W7" i="81"/>
  <c r="W7" i="72"/>
  <c r="W7" i="80"/>
  <c r="W7" i="69"/>
  <c r="W7" i="71"/>
  <c r="M8" i="73"/>
  <c r="M8" i="67"/>
  <c r="M8" i="76"/>
  <c r="M8" i="102"/>
  <c r="M9" i="85"/>
  <c r="S7" i="75"/>
  <c r="S7" i="99"/>
  <c r="S7" i="72"/>
  <c r="S7" i="81"/>
  <c r="S7" i="80"/>
  <c r="S7" i="69"/>
  <c r="S7" i="71"/>
  <c r="I8" i="102"/>
  <c r="I8" i="76"/>
  <c r="I9" i="85"/>
  <c r="I8" i="73"/>
  <c r="I8" i="67"/>
  <c r="O7" i="99"/>
  <c r="O7" i="81"/>
  <c r="O7" i="72"/>
  <c r="O7" i="80"/>
  <c r="O7" i="69"/>
  <c r="O7" i="75"/>
  <c r="O7" i="71"/>
  <c r="C8" i="102"/>
  <c r="C8" i="76"/>
  <c r="C9" i="85"/>
  <c r="C8" i="73"/>
  <c r="C8" i="67"/>
  <c r="I7" i="75"/>
  <c r="I7" i="99"/>
  <c r="I7" i="81"/>
  <c r="I7" i="72"/>
  <c r="I7" i="71"/>
  <c r="I7" i="80"/>
  <c r="I7" i="69"/>
  <c r="E6" i="83"/>
  <c r="E7" i="75"/>
  <c r="E7" i="99"/>
  <c r="E7" i="81"/>
  <c r="E7" i="72"/>
  <c r="E7" i="71"/>
  <c r="E7" i="80"/>
  <c r="E7" i="69"/>
  <c r="AE26" i="99"/>
  <c r="AE26" i="72"/>
  <c r="AE26" i="75"/>
  <c r="AE26" i="81"/>
  <c r="AE26" i="69"/>
  <c r="AE26" i="80"/>
  <c r="AE26" i="71"/>
  <c r="Z26" i="75"/>
  <c r="Z26" i="81"/>
  <c r="Z26" i="72"/>
  <c r="Z26" i="71"/>
  <c r="Z26" i="80"/>
  <c r="Z26" i="69"/>
  <c r="Z26" i="99"/>
  <c r="R26" i="75"/>
  <c r="R26" i="99"/>
  <c r="R26" i="81"/>
  <c r="R26" i="71"/>
  <c r="R26" i="80"/>
  <c r="R26" i="69"/>
  <c r="R26" i="72"/>
  <c r="N26" i="75"/>
  <c r="N26" i="99"/>
  <c r="N26" i="81"/>
  <c r="N26" i="72"/>
  <c r="N26" i="71"/>
  <c r="N26" i="80"/>
  <c r="N26" i="69"/>
  <c r="D25" i="83"/>
  <c r="D26" i="75"/>
  <c r="D26" i="81"/>
  <c r="D26" i="99"/>
  <c r="D26" i="72"/>
  <c r="D26" i="71"/>
  <c r="D26" i="80"/>
  <c r="D26" i="69"/>
  <c r="Y26" i="75"/>
  <c r="Y26" i="81"/>
  <c r="Y26" i="99"/>
  <c r="Y26" i="72"/>
  <c r="Y26" i="71"/>
  <c r="Y26" i="80"/>
  <c r="Y26" i="69"/>
  <c r="U26" i="75"/>
  <c r="U26" i="81"/>
  <c r="U26" i="99"/>
  <c r="U26" i="72"/>
  <c r="U26" i="71"/>
  <c r="U26" i="80"/>
  <c r="U26" i="69"/>
  <c r="Q26" i="75"/>
  <c r="Q26" i="81"/>
  <c r="Q26" i="72"/>
  <c r="Q26" i="71"/>
  <c r="Q26" i="80"/>
  <c r="Q26" i="99"/>
  <c r="Q26" i="69"/>
  <c r="L26" i="75"/>
  <c r="L26" i="81"/>
  <c r="L26" i="99"/>
  <c r="L26" i="72"/>
  <c r="L26" i="71"/>
  <c r="L26" i="80"/>
  <c r="L26" i="69"/>
  <c r="G25" i="83"/>
  <c r="G26" i="75"/>
  <c r="G26" i="72"/>
  <c r="G26" i="99"/>
  <c r="G26" i="81"/>
  <c r="G26" i="71"/>
  <c r="G26" i="80"/>
  <c r="G26" i="69"/>
  <c r="C25" i="83"/>
  <c r="C26" i="75"/>
  <c r="C26" i="99"/>
  <c r="C26" i="72"/>
  <c r="C26" i="81"/>
  <c r="C26" i="69"/>
  <c r="C26" i="71"/>
  <c r="C26" i="80"/>
  <c r="Z21" i="75"/>
  <c r="Z21" i="99"/>
  <c r="Z21" i="81"/>
  <c r="Z21" i="72"/>
  <c r="Z21" i="71"/>
  <c r="Z21" i="80"/>
  <c r="Z21" i="69"/>
  <c r="V21" i="75"/>
  <c r="V21" i="99"/>
  <c r="V21" i="81"/>
  <c r="V21" i="72"/>
  <c r="V21" i="71"/>
  <c r="V21" i="80"/>
  <c r="V21" i="69"/>
  <c r="R21" i="75"/>
  <c r="R21" i="99"/>
  <c r="R21" i="81"/>
  <c r="R21" i="71"/>
  <c r="R21" i="80"/>
  <c r="R21" i="69"/>
  <c r="R21" i="72"/>
  <c r="N21" i="75"/>
  <c r="N21" i="99"/>
  <c r="N21" i="81"/>
  <c r="N21" i="72"/>
  <c r="N21" i="71"/>
  <c r="N21" i="80"/>
  <c r="N21" i="69"/>
  <c r="H21" i="75"/>
  <c r="H21" i="99"/>
  <c r="H21" i="81"/>
  <c r="H21" i="72"/>
  <c r="H21" i="71"/>
  <c r="H21" i="80"/>
  <c r="H21" i="69"/>
  <c r="D20" i="83"/>
  <c r="D21" i="75"/>
  <c r="D21" i="81"/>
  <c r="D21" i="99"/>
  <c r="D21" i="72"/>
  <c r="D21" i="71"/>
  <c r="D21" i="80"/>
  <c r="D21" i="69"/>
  <c r="AA18" i="75"/>
  <c r="AA18" i="99"/>
  <c r="AA18" i="72"/>
  <c r="AA18" i="81"/>
  <c r="AA18" i="69"/>
  <c r="AA18" i="80"/>
  <c r="AA18" i="71"/>
  <c r="W18" i="99"/>
  <c r="W18" i="72"/>
  <c r="W18" i="75"/>
  <c r="W18" i="81"/>
  <c r="W18" i="71"/>
  <c r="W18" i="80"/>
  <c r="W18" i="69"/>
  <c r="S18" i="75"/>
  <c r="S18" i="72"/>
  <c r="S18" i="81"/>
  <c r="S18" i="99"/>
  <c r="S18" i="71"/>
  <c r="S18" i="80"/>
  <c r="S18" i="69"/>
  <c r="O18" i="75"/>
  <c r="O18" i="72"/>
  <c r="O18" i="99"/>
  <c r="O18" i="71"/>
  <c r="O18" i="80"/>
  <c r="O18" i="69"/>
  <c r="O18" i="81"/>
  <c r="I18" i="75"/>
  <c r="I18" i="81"/>
  <c r="I18" i="72"/>
  <c r="I18" i="99"/>
  <c r="I18" i="71"/>
  <c r="I18" i="80"/>
  <c r="I18" i="69"/>
  <c r="E17" i="83"/>
  <c r="E18" i="75"/>
  <c r="E18" i="99"/>
  <c r="E18" i="81"/>
  <c r="E18" i="72"/>
  <c r="E18" i="71"/>
  <c r="E18" i="80"/>
  <c r="E18" i="69"/>
  <c r="AE15" i="99"/>
  <c r="AE15" i="72"/>
  <c r="AE15" i="75"/>
  <c r="AE15" i="81"/>
  <c r="AE15" i="80"/>
  <c r="AE15" i="71"/>
  <c r="AE15" i="69"/>
  <c r="X15" i="75"/>
  <c r="X15" i="99"/>
  <c r="X15" i="81"/>
  <c r="X15" i="72"/>
  <c r="X15" i="71"/>
  <c r="X15" i="80"/>
  <c r="X15" i="69"/>
  <c r="T15" i="75"/>
  <c r="T15" i="99"/>
  <c r="T15" i="81"/>
  <c r="T15" i="72"/>
  <c r="T15" i="71"/>
  <c r="T15" i="80"/>
  <c r="T15" i="69"/>
  <c r="P15" i="75"/>
  <c r="P15" i="99"/>
  <c r="P15" i="81"/>
  <c r="P15" i="72"/>
  <c r="P15" i="71"/>
  <c r="P15" i="80"/>
  <c r="P15" i="69"/>
  <c r="K15" i="72"/>
  <c r="K15" i="81"/>
  <c r="K15" i="75"/>
  <c r="K15" i="99"/>
  <c r="K15" i="80"/>
  <c r="K15" i="71"/>
  <c r="K15" i="69"/>
  <c r="F14" i="83"/>
  <c r="F15" i="75"/>
  <c r="F15" i="99"/>
  <c r="F15" i="81"/>
  <c r="F15" i="72"/>
  <c r="F15" i="71"/>
  <c r="F15" i="80"/>
  <c r="F15" i="69"/>
  <c r="S13" i="102"/>
  <c r="S13" i="76"/>
  <c r="S14" i="85"/>
  <c r="S13" i="67"/>
  <c r="S13" i="73"/>
  <c r="Y12" i="75"/>
  <c r="Y12" i="99"/>
  <c r="Y12" i="81"/>
  <c r="Y12" i="72"/>
  <c r="Y12" i="71"/>
  <c r="Y12" i="80"/>
  <c r="Y12" i="69"/>
  <c r="O13" i="76"/>
  <c r="O14" i="85"/>
  <c r="O13" i="67"/>
  <c r="O13" i="102"/>
  <c r="O13" i="73"/>
  <c r="U12" i="75"/>
  <c r="U12" i="99"/>
  <c r="U12" i="81"/>
  <c r="U12" i="72"/>
  <c r="U12" i="71"/>
  <c r="U12" i="80"/>
  <c r="U12" i="69"/>
  <c r="K13" i="102"/>
  <c r="K14" i="85"/>
  <c r="K13" i="76"/>
  <c r="K13" i="67"/>
  <c r="K13" i="73"/>
  <c r="Q12" i="75"/>
  <c r="Q12" i="99"/>
  <c r="Q12" i="81"/>
  <c r="Q12" i="72"/>
  <c r="Q12" i="71"/>
  <c r="Q12" i="80"/>
  <c r="Q12" i="69"/>
  <c r="F13" i="102"/>
  <c r="F13" i="76"/>
  <c r="F14" i="85"/>
  <c r="F13" i="73"/>
  <c r="F13" i="67"/>
  <c r="L12" i="114"/>
  <c r="L13" i="114" s="1"/>
  <c r="L12" i="75"/>
  <c r="L12" i="99"/>
  <c r="L12" i="81"/>
  <c r="L12" i="72"/>
  <c r="L12" i="71"/>
  <c r="L12" i="80"/>
  <c r="L12" i="69"/>
  <c r="G11" i="83"/>
  <c r="G12" i="114"/>
  <c r="G12" i="75"/>
  <c r="G12" i="99"/>
  <c r="G12" i="72"/>
  <c r="G12" i="81"/>
  <c r="G12" i="80"/>
  <c r="G12" i="69"/>
  <c r="G12" i="71"/>
  <c r="C11" i="83"/>
  <c r="C12" i="114"/>
  <c r="C12" i="75"/>
  <c r="C12" i="99"/>
  <c r="C12" i="81"/>
  <c r="C12" i="72"/>
  <c r="C12" i="69"/>
  <c r="C12" i="71"/>
  <c r="C12" i="80"/>
  <c r="T10" i="102"/>
  <c r="T10" i="76"/>
  <c r="T11" i="85"/>
  <c r="T10" i="73"/>
  <c r="T10" i="67"/>
  <c r="Z9" i="75"/>
  <c r="Z9" i="99"/>
  <c r="Z9" i="81"/>
  <c r="Z9" i="72"/>
  <c r="Z9" i="71"/>
  <c r="Z9" i="80"/>
  <c r="Z9" i="69"/>
  <c r="P10" i="102"/>
  <c r="P10" i="76"/>
  <c r="P11" i="85"/>
  <c r="P10" i="73"/>
  <c r="P10" i="67"/>
  <c r="V9" i="75"/>
  <c r="V9" i="99"/>
  <c r="V9" i="72"/>
  <c r="V9" i="81"/>
  <c r="V9" i="71"/>
  <c r="V9" i="80"/>
  <c r="V9" i="69"/>
  <c r="L10" i="102"/>
  <c r="L10" i="76"/>
  <c r="L11" i="85"/>
  <c r="L10" i="73"/>
  <c r="L10" i="67"/>
  <c r="R9" i="75"/>
  <c r="R9" i="99"/>
  <c r="R9" i="81"/>
  <c r="R9" i="72"/>
  <c r="R9" i="71"/>
  <c r="R9" i="80"/>
  <c r="R9" i="69"/>
  <c r="H10" i="102"/>
  <c r="H10" i="76"/>
  <c r="H11" i="85"/>
  <c r="H10" i="73"/>
  <c r="H10" i="67"/>
  <c r="N9" i="75"/>
  <c r="N9" i="99"/>
  <c r="N9" i="72"/>
  <c r="N9" i="81"/>
  <c r="N9" i="71"/>
  <c r="N9" i="80"/>
  <c r="N9" i="69"/>
  <c r="H9" i="114"/>
  <c r="H9" i="75"/>
  <c r="H9" i="99"/>
  <c r="H9" i="81"/>
  <c r="H9" i="72"/>
  <c r="H9" i="71"/>
  <c r="H9" i="80"/>
  <c r="H9" i="69"/>
  <c r="D9" i="114"/>
  <c r="D8" i="83"/>
  <c r="D9" i="75"/>
  <c r="D9" i="99"/>
  <c r="D9" i="81"/>
  <c r="D9" i="72"/>
  <c r="D9" i="71"/>
  <c r="D9" i="80"/>
  <c r="D9" i="69"/>
  <c r="X8" i="76"/>
  <c r="X9" i="85"/>
  <c r="X8" i="67"/>
  <c r="X8" i="73"/>
  <c r="X8" i="102"/>
  <c r="AD7" i="75"/>
  <c r="AD7" i="99"/>
  <c r="AD7" i="81"/>
  <c r="AD7" i="72"/>
  <c r="AD7" i="80"/>
  <c r="AD7" i="69"/>
  <c r="AD7" i="71"/>
  <c r="T8" i="102"/>
  <c r="T9" i="85"/>
  <c r="T8" i="73"/>
  <c r="T8" i="76"/>
  <c r="T8" i="67"/>
  <c r="Z7" i="75"/>
  <c r="Z7" i="99"/>
  <c r="Z7" i="72"/>
  <c r="Z7" i="81"/>
  <c r="Z7" i="80"/>
  <c r="Z7" i="69"/>
  <c r="Z7" i="71"/>
  <c r="P8" i="76"/>
  <c r="P9" i="85"/>
  <c r="P8" i="102"/>
  <c r="P8" i="67"/>
  <c r="P8" i="73"/>
  <c r="V7" i="75"/>
  <c r="V7" i="99"/>
  <c r="V7" i="81"/>
  <c r="V7" i="72"/>
  <c r="V7" i="80"/>
  <c r="V7" i="69"/>
  <c r="V7" i="71"/>
  <c r="L8" i="102"/>
  <c r="L9" i="85"/>
  <c r="L8" i="76"/>
  <c r="L8" i="73"/>
  <c r="L8" i="67"/>
  <c r="R7" i="75"/>
  <c r="R7" i="99"/>
  <c r="R7" i="72"/>
  <c r="R7" i="81"/>
  <c r="R7" i="80"/>
  <c r="R7" i="69"/>
  <c r="R7" i="71"/>
  <c r="H8" i="76"/>
  <c r="H9" i="85"/>
  <c r="H8" i="67"/>
  <c r="H8" i="102"/>
  <c r="H8" i="73"/>
  <c r="N7" i="75"/>
  <c r="N7" i="99"/>
  <c r="N7" i="81"/>
  <c r="N7" i="72"/>
  <c r="N7" i="80"/>
  <c r="N7" i="69"/>
  <c r="N7" i="71"/>
  <c r="H7" i="75"/>
  <c r="H7" i="99"/>
  <c r="H7" i="81"/>
  <c r="H7" i="72"/>
  <c r="H7" i="71"/>
  <c r="H7" i="80"/>
  <c r="H7" i="69"/>
  <c r="D6" i="83"/>
  <c r="D7" i="75"/>
  <c r="D7" i="99"/>
  <c r="D7" i="81"/>
  <c r="D7" i="72"/>
  <c r="D7" i="71"/>
  <c r="D7" i="80"/>
  <c r="D7" i="69"/>
  <c r="O26" i="98"/>
  <c r="AB21" i="98"/>
  <c r="E20" i="96"/>
  <c r="G21" i="98"/>
  <c r="Z15" i="98"/>
  <c r="AF26" i="98"/>
  <c r="Y26" i="98"/>
  <c r="U26" i="98"/>
  <c r="Q26" i="98"/>
  <c r="L26" i="98"/>
  <c r="F25" i="96"/>
  <c r="H26" i="98"/>
  <c r="B26" i="99"/>
  <c r="B25" i="96"/>
  <c r="B25" i="83"/>
  <c r="B26" i="75"/>
  <c r="B26" i="81"/>
  <c r="B26" i="72"/>
  <c r="B26" i="71"/>
  <c r="D26" i="98"/>
  <c r="B26" i="80"/>
  <c r="B26" i="69"/>
  <c r="Z21" i="98"/>
  <c r="V21" i="98"/>
  <c r="R21" i="98"/>
  <c r="M21" i="98"/>
  <c r="G20" i="96"/>
  <c r="I21" i="98"/>
  <c r="C20" i="96"/>
  <c r="E21" i="98"/>
  <c r="AA18" i="98"/>
  <c r="W18" i="98"/>
  <c r="S18" i="98"/>
  <c r="O18" i="98"/>
  <c r="J18" i="98"/>
  <c r="D17" i="96"/>
  <c r="F18" i="98"/>
  <c r="AB15" i="98"/>
  <c r="X15" i="98"/>
  <c r="T15" i="98"/>
  <c r="P15" i="98"/>
  <c r="K15" i="98"/>
  <c r="E14" i="96"/>
  <c r="G15" i="98"/>
  <c r="AF12" i="98"/>
  <c r="Y12" i="98"/>
  <c r="U12" i="98"/>
  <c r="Q12" i="98"/>
  <c r="L12" i="98"/>
  <c r="F13" i="111"/>
  <c r="F13" i="94"/>
  <c r="F13" i="91"/>
  <c r="F13" i="93" s="1"/>
  <c r="F13" i="95"/>
  <c r="F11" i="96"/>
  <c r="H12" i="98"/>
  <c r="B13" i="111"/>
  <c r="B13" i="94"/>
  <c r="B13" i="91"/>
  <c r="B13" i="93" s="1"/>
  <c r="B13" i="95"/>
  <c r="B12" i="122"/>
  <c r="B12" i="99"/>
  <c r="B12" i="123"/>
  <c r="B12" i="114"/>
  <c r="B12" i="75"/>
  <c r="B11" i="96"/>
  <c r="B11" i="83"/>
  <c r="B12" i="81"/>
  <c r="B12" i="72"/>
  <c r="B12" i="71"/>
  <c r="D12" i="98"/>
  <c r="B12" i="80"/>
  <c r="B12" i="69"/>
  <c r="Z9" i="98"/>
  <c r="V9" i="98"/>
  <c r="R9" i="98"/>
  <c r="M9" i="98"/>
  <c r="G10" i="111"/>
  <c r="G10" i="95"/>
  <c r="G10" i="94"/>
  <c r="G10" i="91"/>
  <c r="G10" i="93" s="1"/>
  <c r="G8" i="96"/>
  <c r="I9" i="98"/>
  <c r="C10" i="111"/>
  <c r="C10" i="95"/>
  <c r="C10" i="94"/>
  <c r="C10" i="91"/>
  <c r="C10" i="93" s="1"/>
  <c r="C9" i="123"/>
  <c r="C9" i="122"/>
  <c r="C8" i="96"/>
  <c r="E9" i="98"/>
  <c r="AD7" i="98"/>
  <c r="Z7" i="98"/>
  <c r="V7" i="98"/>
  <c r="R7" i="98"/>
  <c r="M7" i="98"/>
  <c r="G8" i="111"/>
  <c r="G8" i="94"/>
  <c r="G8" i="91"/>
  <c r="G8" i="93" s="1"/>
  <c r="G8" i="95"/>
  <c r="G6" i="96"/>
  <c r="I7" i="98"/>
  <c r="C8" i="111"/>
  <c r="C8" i="94"/>
  <c r="C8" i="91"/>
  <c r="C8" i="93" s="1"/>
  <c r="C8" i="95"/>
  <c r="C7" i="123"/>
  <c r="C7" i="122"/>
  <c r="C6" i="96"/>
  <c r="E7" i="98"/>
  <c r="W26" i="98"/>
  <c r="D25" i="96"/>
  <c r="F26" i="98"/>
  <c r="X21" i="98"/>
  <c r="K21" i="98"/>
  <c r="AF18" i="98"/>
  <c r="L18" i="98"/>
  <c r="AB26" i="98"/>
  <c r="X26" i="98"/>
  <c r="T26" i="98"/>
  <c r="P26" i="98"/>
  <c r="K26" i="98"/>
  <c r="E25" i="96"/>
  <c r="G26" i="98"/>
  <c r="AF21" i="98"/>
  <c r="Y21" i="98"/>
  <c r="U21" i="98"/>
  <c r="Q21" i="98"/>
  <c r="L21" i="98"/>
  <c r="F20" i="96"/>
  <c r="H21" i="98"/>
  <c r="B21" i="99"/>
  <c r="B20" i="96"/>
  <c r="B20" i="83"/>
  <c r="B21" i="75"/>
  <c r="B21" i="81"/>
  <c r="B21" i="72"/>
  <c r="B21" i="71"/>
  <c r="D21" i="98"/>
  <c r="B21" i="69"/>
  <c r="B21" i="80"/>
  <c r="Z18" i="98"/>
  <c r="V18" i="98"/>
  <c r="R18" i="98"/>
  <c r="M18" i="98"/>
  <c r="G17" i="96"/>
  <c r="I18" i="98"/>
  <c r="C17" i="96"/>
  <c r="E18" i="98"/>
  <c r="AA15" i="98"/>
  <c r="W15" i="98"/>
  <c r="S15" i="98"/>
  <c r="O15" i="98"/>
  <c r="J15" i="98"/>
  <c r="D14" i="96"/>
  <c r="F15" i="98"/>
  <c r="AB12" i="98"/>
  <c r="X12" i="98"/>
  <c r="T12" i="98"/>
  <c r="P12" i="98"/>
  <c r="I13" i="111"/>
  <c r="I13" i="94"/>
  <c r="I13" i="91"/>
  <c r="I13" i="93" s="1"/>
  <c r="I13" i="95"/>
  <c r="K12" i="98"/>
  <c r="E13" i="111"/>
  <c r="E13" i="94"/>
  <c r="E13" i="91"/>
  <c r="E13" i="93" s="1"/>
  <c r="E13" i="95"/>
  <c r="E11" i="96"/>
  <c r="G12" i="98"/>
  <c r="AF9" i="98"/>
  <c r="Y9" i="98"/>
  <c r="U9" i="98"/>
  <c r="Q9" i="98"/>
  <c r="L9" i="98"/>
  <c r="F10" i="111"/>
  <c r="F10" i="94"/>
  <c r="F10" i="91"/>
  <c r="F10" i="93" s="1"/>
  <c r="F10" i="95"/>
  <c r="F8" i="96"/>
  <c r="H9" i="98"/>
  <c r="B10" i="111"/>
  <c r="B10" i="94"/>
  <c r="B10" i="91"/>
  <c r="B10" i="93" s="1"/>
  <c r="B10" i="95"/>
  <c r="B9" i="122"/>
  <c r="B9" i="123"/>
  <c r="B9" i="99"/>
  <c r="B9" i="114"/>
  <c r="B8" i="96"/>
  <c r="B8" i="83"/>
  <c r="B9" i="75"/>
  <c r="B9" i="81"/>
  <c r="B9" i="72"/>
  <c r="B9" i="71"/>
  <c r="D9" i="98"/>
  <c r="B9" i="80"/>
  <c r="B9" i="69"/>
  <c r="AC7" i="98"/>
  <c r="Y7" i="98"/>
  <c r="U7" i="98"/>
  <c r="Q7" i="98"/>
  <c r="L7" i="98"/>
  <c r="F8" i="111"/>
  <c r="F8" i="94"/>
  <c r="F8" i="91"/>
  <c r="F8" i="93" s="1"/>
  <c r="F8" i="95"/>
  <c r="F6" i="96"/>
  <c r="H7" i="98"/>
  <c r="B8" i="111"/>
  <c r="B8" i="94"/>
  <c r="B8" i="91"/>
  <c r="B8" i="93" s="1"/>
  <c r="B8" i="95"/>
  <c r="B7" i="122"/>
  <c r="B7" i="123"/>
  <c r="B7" i="99"/>
  <c r="B6" i="96"/>
  <c r="B6" i="83"/>
  <c r="B7" i="75"/>
  <c r="B7" i="81"/>
  <c r="B7" i="72"/>
  <c r="B7" i="71"/>
  <c r="B7" i="80"/>
  <c r="D7" i="98"/>
  <c r="B7" i="69"/>
  <c r="S26" i="98"/>
  <c r="T21" i="98"/>
  <c r="Y18" i="98"/>
  <c r="Q18" i="98"/>
  <c r="F17" i="96"/>
  <c r="H18" i="98"/>
  <c r="V15" i="98"/>
  <c r="R15" i="98"/>
  <c r="M15" i="98"/>
  <c r="G14" i="96"/>
  <c r="I15" i="98"/>
  <c r="C14" i="96"/>
  <c r="E15" i="98"/>
  <c r="AA12" i="98"/>
  <c r="W12" i="98"/>
  <c r="S12" i="98"/>
  <c r="O12" i="98"/>
  <c r="H13" i="111"/>
  <c r="H13" i="94"/>
  <c r="H13" i="91"/>
  <c r="H13" i="93" s="1"/>
  <c r="H13" i="95"/>
  <c r="J12" i="98"/>
  <c r="D13" i="111"/>
  <c r="D13" i="94"/>
  <c r="D13" i="91"/>
  <c r="D13" i="93" s="1"/>
  <c r="D13" i="95"/>
  <c r="D12" i="123"/>
  <c r="D12" i="122"/>
  <c r="D11" i="96"/>
  <c r="F12" i="98"/>
  <c r="AB9" i="98"/>
  <c r="X9" i="98"/>
  <c r="T9" i="98"/>
  <c r="P9" i="98"/>
  <c r="I10" i="111"/>
  <c r="I10" i="94"/>
  <c r="I10" i="91"/>
  <c r="I10" i="93" s="1"/>
  <c r="I10" i="95"/>
  <c r="K9" i="98"/>
  <c r="E10" i="111"/>
  <c r="E10" i="94"/>
  <c r="E10" i="91"/>
  <c r="E10" i="93" s="1"/>
  <c r="E10" i="95"/>
  <c r="E8" i="96"/>
  <c r="G9" i="98"/>
  <c r="AF7" i="98"/>
  <c r="AB7" i="98"/>
  <c r="X7" i="98"/>
  <c r="T7" i="98"/>
  <c r="P7" i="98"/>
  <c r="I8" i="111"/>
  <c r="I8" i="94"/>
  <c r="I8" i="91"/>
  <c r="I8" i="93" s="1"/>
  <c r="I8" i="95"/>
  <c r="K7" i="98"/>
  <c r="E8" i="111"/>
  <c r="E8" i="94"/>
  <c r="E8" i="91"/>
  <c r="E8" i="93" s="1"/>
  <c r="E8" i="95"/>
  <c r="E6" i="96"/>
  <c r="G7" i="98"/>
  <c r="AA26" i="98"/>
  <c r="J26" i="98"/>
  <c r="P21" i="98"/>
  <c r="U18" i="98"/>
  <c r="B18" i="99"/>
  <c r="B17" i="96"/>
  <c r="B17" i="83"/>
  <c r="B18" i="81"/>
  <c r="B18" i="75"/>
  <c r="B18" i="72"/>
  <c r="B18" i="71"/>
  <c r="D18" i="98"/>
  <c r="B18" i="80"/>
  <c r="B18" i="69"/>
  <c r="Z26" i="98"/>
  <c r="V26" i="98"/>
  <c r="R26" i="98"/>
  <c r="M26" i="98"/>
  <c r="G25" i="96"/>
  <c r="I26" i="98"/>
  <c r="C25" i="96"/>
  <c r="E26" i="98"/>
  <c r="AA21" i="98"/>
  <c r="W21" i="98"/>
  <c r="S21" i="98"/>
  <c r="O21" i="98"/>
  <c r="J21" i="98"/>
  <c r="D20" i="96"/>
  <c r="F21" i="98"/>
  <c r="AB18" i="98"/>
  <c r="X18" i="98"/>
  <c r="T18" i="98"/>
  <c r="P18" i="98"/>
  <c r="K18" i="98"/>
  <c r="E17" i="96"/>
  <c r="G18" i="98"/>
  <c r="AF15" i="98"/>
  <c r="Y15" i="98"/>
  <c r="U15" i="98"/>
  <c r="Q15" i="98"/>
  <c r="L15" i="98"/>
  <c r="F14" i="96"/>
  <c r="H15" i="98"/>
  <c r="B15" i="99"/>
  <c r="B14" i="96"/>
  <c r="B14" i="83"/>
  <c r="B15" i="75"/>
  <c r="B15" i="81"/>
  <c r="B15" i="72"/>
  <c r="B15" i="71"/>
  <c r="D15" i="98"/>
  <c r="B15" i="80"/>
  <c r="B15" i="69"/>
  <c r="Z12" i="98"/>
  <c r="V12" i="98"/>
  <c r="R12" i="98"/>
  <c r="M12" i="98"/>
  <c r="G13" i="111"/>
  <c r="G13" i="94"/>
  <c r="G13" i="91"/>
  <c r="G13" i="93" s="1"/>
  <c r="G13" i="95"/>
  <c r="G11" i="96"/>
  <c r="I12" i="98"/>
  <c r="C13" i="111"/>
  <c r="C13" i="94"/>
  <c r="C13" i="91"/>
  <c r="C13" i="93" s="1"/>
  <c r="C13" i="95"/>
  <c r="C12" i="123"/>
  <c r="C12" i="122"/>
  <c r="C11" i="96"/>
  <c r="E12" i="98"/>
  <c r="AA9" i="98"/>
  <c r="W9" i="98"/>
  <c r="S9" i="98"/>
  <c r="O9" i="98"/>
  <c r="H10" i="111"/>
  <c r="H10" i="94"/>
  <c r="H10" i="91"/>
  <c r="H10" i="93" s="1"/>
  <c r="H10" i="95"/>
  <c r="J9" i="98"/>
  <c r="D10" i="111"/>
  <c r="D10" i="94"/>
  <c r="D10" i="91"/>
  <c r="D10" i="93" s="1"/>
  <c r="D10" i="95"/>
  <c r="D9" i="122"/>
  <c r="D9" i="123"/>
  <c r="D8" i="96"/>
  <c r="F9" i="98"/>
  <c r="AE7" i="98"/>
  <c r="AA7" i="98"/>
  <c r="W7" i="98"/>
  <c r="S7" i="98"/>
  <c r="O7" i="98"/>
  <c r="H8" i="111"/>
  <c r="H8" i="94"/>
  <c r="H8" i="91"/>
  <c r="H8" i="93" s="1"/>
  <c r="H8" i="95"/>
  <c r="J7" i="98"/>
  <c r="D8" i="111"/>
  <c r="D8" i="95"/>
  <c r="D8" i="94"/>
  <c r="D8" i="91"/>
  <c r="D8" i="93" s="1"/>
  <c r="D7" i="122"/>
  <c r="D7" i="123"/>
  <c r="D6" i="96"/>
  <c r="F7" i="98"/>
  <c r="B21" i="98"/>
  <c r="B9" i="98"/>
  <c r="B26" i="98"/>
  <c r="D12" i="125"/>
  <c r="D12" i="124"/>
  <c r="B12" i="98"/>
  <c r="C9" i="125"/>
  <c r="C9" i="124"/>
  <c r="B7" i="125"/>
  <c r="B7" i="124"/>
  <c r="B15" i="98"/>
  <c r="C12" i="125"/>
  <c r="C12" i="124"/>
  <c r="B9" i="124"/>
  <c r="B9" i="125"/>
  <c r="D9" i="125"/>
  <c r="D9" i="124"/>
  <c r="C7" i="125"/>
  <c r="C7" i="124"/>
  <c r="B18" i="98"/>
  <c r="B12" i="125"/>
  <c r="B12" i="124"/>
  <c r="D7" i="125"/>
  <c r="D7" i="124"/>
  <c r="B7" i="98"/>
  <c r="B10" i="76"/>
  <c r="B10" i="73"/>
  <c r="B11" i="85"/>
  <c r="B10" i="102"/>
  <c r="B10" i="67"/>
  <c r="B13" i="102"/>
  <c r="B14" i="85"/>
  <c r="B13" i="73"/>
  <c r="B13" i="76"/>
  <c r="B13" i="67"/>
  <c r="B8" i="67"/>
  <c r="B8" i="102"/>
  <c r="B9" i="85"/>
  <c r="B8" i="76"/>
  <c r="B8" i="73"/>
  <c r="S27" i="3"/>
  <c r="P13" i="3"/>
  <c r="T13" i="3"/>
  <c r="G10" i="3"/>
  <c r="U13" i="3"/>
  <c r="I27" i="3"/>
  <c r="O10" i="3"/>
  <c r="K13" i="3"/>
  <c r="E27" i="3"/>
  <c r="B13" i="3"/>
  <c r="AA13" i="3"/>
  <c r="Z16" i="3"/>
  <c r="G27" i="3"/>
  <c r="E16" i="3"/>
  <c r="O27" i="3"/>
  <c r="N22" i="3"/>
  <c r="I19" i="3"/>
  <c r="E22" i="3"/>
  <c r="E19" i="3"/>
  <c r="S16" i="3"/>
  <c r="V10" i="3"/>
  <c r="O16" i="3"/>
  <c r="Q10" i="3"/>
  <c r="S19" i="3"/>
  <c r="L13" i="3"/>
  <c r="AE10" i="3"/>
  <c r="D10" i="3"/>
  <c r="Z27" i="3"/>
  <c r="AE22" i="3"/>
  <c r="Y22" i="3"/>
  <c r="V22" i="3"/>
  <c r="R22" i="3"/>
  <c r="H22" i="3"/>
  <c r="D22" i="3"/>
  <c r="W19" i="3"/>
  <c r="Y16" i="3"/>
  <c r="I16" i="3"/>
  <c r="X16" i="3"/>
  <c r="L16" i="3"/>
  <c r="P19" i="3"/>
  <c r="R16" i="3"/>
  <c r="N10" i="3"/>
  <c r="AE16" i="3"/>
  <c r="Q13" i="3"/>
  <c r="C13" i="3"/>
  <c r="O13" i="3"/>
  <c r="E13" i="3"/>
  <c r="F19" i="3"/>
  <c r="H16" i="3"/>
  <c r="P27" i="3"/>
  <c r="L27" i="3"/>
  <c r="C27" i="3"/>
  <c r="O22" i="3"/>
  <c r="L19" i="3"/>
  <c r="X13" i="3"/>
  <c r="Z10" i="3"/>
  <c r="S10" i="3"/>
  <c r="I10" i="3"/>
  <c r="X19" i="3"/>
  <c r="Q19" i="3"/>
  <c r="C19" i="3"/>
  <c r="E10" i="3"/>
  <c r="T19" i="3"/>
  <c r="B19" i="3"/>
  <c r="AE13" i="3"/>
  <c r="V13" i="3"/>
  <c r="H13" i="3"/>
  <c r="W27" i="3"/>
  <c r="T27" i="3"/>
  <c r="K27" i="3"/>
  <c r="F27" i="3"/>
  <c r="B27" i="3"/>
  <c r="G19" i="3"/>
  <c r="C16" i="3"/>
  <c r="AA16" i="3"/>
  <c r="W16" i="3"/>
  <c r="T16" i="3"/>
  <c r="P16" i="3"/>
  <c r="K16" i="3"/>
  <c r="F16" i="3"/>
  <c r="B16" i="3"/>
  <c r="U10" i="3"/>
  <c r="L10" i="3"/>
  <c r="C10" i="3"/>
  <c r="Y13" i="3"/>
  <c r="N13" i="3"/>
  <c r="Y10" i="3"/>
  <c r="H10" i="3"/>
  <c r="U27" i="3"/>
  <c r="AA27" i="3"/>
  <c r="Z22" i="3"/>
  <c r="S22" i="3"/>
  <c r="I22" i="3"/>
  <c r="X22" i="3"/>
  <c r="U22" i="3"/>
  <c r="Q22" i="3"/>
  <c r="L22" i="3"/>
  <c r="G22" i="3"/>
  <c r="C22" i="3"/>
  <c r="Z19" i="3"/>
  <c r="U19" i="3"/>
  <c r="O19" i="3"/>
  <c r="AE19" i="3"/>
  <c r="Y19" i="3"/>
  <c r="V19" i="3"/>
  <c r="R19" i="3"/>
  <c r="N19" i="3"/>
  <c r="H19" i="3"/>
  <c r="D19" i="3"/>
  <c r="Q16" i="3"/>
  <c r="G13" i="3"/>
  <c r="W13" i="3"/>
  <c r="F13" i="3"/>
  <c r="X10" i="3"/>
  <c r="R10" i="3"/>
  <c r="AA10" i="3"/>
  <c r="W10" i="3"/>
  <c r="T10" i="3"/>
  <c r="P10" i="3"/>
  <c r="K10" i="3"/>
  <c r="F10" i="3"/>
  <c r="B10" i="3"/>
  <c r="AA19" i="3"/>
  <c r="K19" i="3"/>
  <c r="R13" i="3"/>
  <c r="D13" i="3"/>
  <c r="X27" i="3"/>
  <c r="Q27" i="3"/>
  <c r="AE27" i="3"/>
  <c r="Y27" i="3"/>
  <c r="V27" i="3"/>
  <c r="R27" i="3"/>
  <c r="N27" i="3"/>
  <c r="H27" i="3"/>
  <c r="D27" i="3"/>
  <c r="AA22" i="3"/>
  <c r="W22" i="3"/>
  <c r="T22" i="3"/>
  <c r="P22" i="3"/>
  <c r="K22" i="3"/>
  <c r="F22" i="3"/>
  <c r="B22" i="3"/>
  <c r="U16" i="3"/>
  <c r="G16" i="3"/>
  <c r="V16" i="3"/>
  <c r="N16" i="3"/>
  <c r="D16" i="3"/>
  <c r="Z13" i="3"/>
  <c r="S13" i="3"/>
  <c r="I13" i="3"/>
  <c r="B3" i="121"/>
  <c r="C3" i="121"/>
  <c r="D3" i="121"/>
  <c r="B4" i="121"/>
  <c r="C4" i="121"/>
  <c r="D4" i="121"/>
  <c r="B6" i="121"/>
  <c r="C6" i="121"/>
  <c r="D6" i="121"/>
  <c r="M14" i="102" l="1"/>
  <c r="M14" i="76"/>
  <c r="M14" i="73"/>
  <c r="M14" i="67"/>
  <c r="M15" i="85"/>
  <c r="S13" i="99"/>
  <c r="S13" i="72"/>
  <c r="S13" i="75"/>
  <c r="S13" i="80"/>
  <c r="S13" i="69"/>
  <c r="S13" i="81"/>
  <c r="S13" i="71"/>
  <c r="N27" i="75"/>
  <c r="N27" i="81"/>
  <c r="N27" i="80"/>
  <c r="N27" i="99"/>
  <c r="N27" i="71"/>
  <c r="N27" i="72"/>
  <c r="N27" i="69"/>
  <c r="D18" i="83"/>
  <c r="D19" i="75"/>
  <c r="D19" i="81"/>
  <c r="D19" i="72"/>
  <c r="D19" i="99"/>
  <c r="D19" i="71"/>
  <c r="D19" i="80"/>
  <c r="D19" i="69"/>
  <c r="T27" i="75"/>
  <c r="T27" i="81"/>
  <c r="T27" i="99"/>
  <c r="T27" i="72"/>
  <c r="T27" i="71"/>
  <c r="T27" i="80"/>
  <c r="T27" i="69"/>
  <c r="K22" i="99"/>
  <c r="K22" i="72"/>
  <c r="K22" i="75"/>
  <c r="K22" i="81"/>
  <c r="K22" i="80"/>
  <c r="K22" i="69"/>
  <c r="K22" i="71"/>
  <c r="U11" i="102"/>
  <c r="U11" i="76"/>
  <c r="U12" i="85"/>
  <c r="U11" i="73"/>
  <c r="U11" i="67"/>
  <c r="AA10" i="75"/>
  <c r="AA10" i="99"/>
  <c r="AA10" i="72"/>
  <c r="AA10" i="80"/>
  <c r="AA10" i="69"/>
  <c r="AA10" i="81"/>
  <c r="AA10" i="71"/>
  <c r="U16" i="75"/>
  <c r="U16" i="99"/>
  <c r="U16" i="81"/>
  <c r="U16" i="72"/>
  <c r="U16" i="71"/>
  <c r="U16" i="80"/>
  <c r="U16" i="69"/>
  <c r="P22" i="75"/>
  <c r="P22" i="81"/>
  <c r="P22" i="99"/>
  <c r="P22" i="72"/>
  <c r="P22" i="71"/>
  <c r="P22" i="80"/>
  <c r="P22" i="69"/>
  <c r="D26" i="83"/>
  <c r="D27" i="75"/>
  <c r="D27" i="81"/>
  <c r="D27" i="99"/>
  <c r="D27" i="72"/>
  <c r="D27" i="71"/>
  <c r="D27" i="80"/>
  <c r="D27" i="69"/>
  <c r="V27" i="75"/>
  <c r="V27" i="81"/>
  <c r="V27" i="80"/>
  <c r="V27" i="72"/>
  <c r="V27" i="71"/>
  <c r="V27" i="69"/>
  <c r="V27" i="99"/>
  <c r="X27" i="75"/>
  <c r="X27" i="81"/>
  <c r="X27" i="99"/>
  <c r="X27" i="72"/>
  <c r="X27" i="71"/>
  <c r="X27" i="80"/>
  <c r="X27" i="69"/>
  <c r="AA19" i="75"/>
  <c r="AA19" i="72"/>
  <c r="AA19" i="81"/>
  <c r="AA19" i="80"/>
  <c r="AA19" i="69"/>
  <c r="AA19" i="99"/>
  <c r="AA19" i="71"/>
  <c r="J11" i="76"/>
  <c r="J11" i="102"/>
  <c r="J12" i="85"/>
  <c r="J11" i="67"/>
  <c r="J11" i="73"/>
  <c r="P10" i="75"/>
  <c r="P10" i="99"/>
  <c r="P10" i="81"/>
  <c r="P10" i="72"/>
  <c r="P10" i="71"/>
  <c r="P10" i="80"/>
  <c r="P10" i="69"/>
  <c r="L11" i="102"/>
  <c r="L11" i="76"/>
  <c r="L12" i="85"/>
  <c r="L11" i="73"/>
  <c r="L11" i="67"/>
  <c r="R10" i="75"/>
  <c r="R10" i="99"/>
  <c r="R10" i="72"/>
  <c r="R10" i="81"/>
  <c r="R10" i="80"/>
  <c r="R10" i="69"/>
  <c r="R10" i="71"/>
  <c r="G12" i="83"/>
  <c r="G13" i="75"/>
  <c r="G13" i="99"/>
  <c r="G13" i="81"/>
  <c r="G13" i="72"/>
  <c r="G13" i="80"/>
  <c r="G13" i="69"/>
  <c r="G13" i="71"/>
  <c r="N19" i="75"/>
  <c r="N19" i="99"/>
  <c r="N19" i="81"/>
  <c r="N19" i="80"/>
  <c r="N19" i="69"/>
  <c r="N19" i="72"/>
  <c r="N19" i="71"/>
  <c r="AE19" i="99"/>
  <c r="AE19" i="72"/>
  <c r="AE19" i="81"/>
  <c r="AE19" i="75"/>
  <c r="AE19" i="80"/>
  <c r="AE19" i="69"/>
  <c r="AE19" i="71"/>
  <c r="C21" i="83"/>
  <c r="C22" i="75"/>
  <c r="C22" i="72"/>
  <c r="C22" i="99"/>
  <c r="C22" i="80"/>
  <c r="C22" i="69"/>
  <c r="C22" i="71"/>
  <c r="C22" i="81"/>
  <c r="U22" i="75"/>
  <c r="U22" i="99"/>
  <c r="U22" i="81"/>
  <c r="U22" i="72"/>
  <c r="U22" i="71"/>
  <c r="U22" i="80"/>
  <c r="U22" i="69"/>
  <c r="Z22" i="75"/>
  <c r="Z22" i="99"/>
  <c r="Z22" i="81"/>
  <c r="Z22" i="80"/>
  <c r="Z22" i="69"/>
  <c r="Z22" i="72"/>
  <c r="Z22" i="71"/>
  <c r="S11" i="102"/>
  <c r="S11" i="76"/>
  <c r="S11" i="73"/>
  <c r="S11" i="67"/>
  <c r="S12" i="85"/>
  <c r="Y10" i="75"/>
  <c r="Y10" i="99"/>
  <c r="Y10" i="81"/>
  <c r="Y10" i="72"/>
  <c r="Y10" i="71"/>
  <c r="Y10" i="80"/>
  <c r="Y10" i="69"/>
  <c r="F11" i="102"/>
  <c r="F11" i="76"/>
  <c r="F12" i="85"/>
  <c r="F11" i="73"/>
  <c r="F11" i="67"/>
  <c r="L10" i="75"/>
  <c r="L10" i="99"/>
  <c r="L10" i="81"/>
  <c r="L10" i="72"/>
  <c r="L10" i="71"/>
  <c r="L10" i="80"/>
  <c r="L10" i="69"/>
  <c r="K16" i="99"/>
  <c r="K16" i="72"/>
  <c r="K16" i="80"/>
  <c r="K16" i="69"/>
  <c r="K16" i="81"/>
  <c r="K16" i="75"/>
  <c r="K16" i="71"/>
  <c r="AA16" i="99"/>
  <c r="AA16" i="72"/>
  <c r="AA16" i="75"/>
  <c r="AA16" i="81"/>
  <c r="AA16" i="80"/>
  <c r="AA16" i="69"/>
  <c r="AA16" i="71"/>
  <c r="F26" i="83"/>
  <c r="F27" i="75"/>
  <c r="F27" i="81"/>
  <c r="F27" i="80"/>
  <c r="F27" i="99"/>
  <c r="F27" i="72"/>
  <c r="F27" i="71"/>
  <c r="F27" i="69"/>
  <c r="H13" i="75"/>
  <c r="H13" i="99"/>
  <c r="H13" i="81"/>
  <c r="H13" i="72"/>
  <c r="H13" i="71"/>
  <c r="H13" i="80"/>
  <c r="H13" i="69"/>
  <c r="T19" i="75"/>
  <c r="T19" i="81"/>
  <c r="T19" i="99"/>
  <c r="T19" i="72"/>
  <c r="T19" i="71"/>
  <c r="T19" i="80"/>
  <c r="T19" i="69"/>
  <c r="X19" i="75"/>
  <c r="X19" i="81"/>
  <c r="X19" i="99"/>
  <c r="X19" i="72"/>
  <c r="X19" i="71"/>
  <c r="X19" i="80"/>
  <c r="X19" i="69"/>
  <c r="R14" i="102"/>
  <c r="R14" i="76"/>
  <c r="R14" i="73"/>
  <c r="R14" i="67"/>
  <c r="R15" i="85"/>
  <c r="X13" i="75"/>
  <c r="X13" i="99"/>
  <c r="X13" i="81"/>
  <c r="X13" i="72"/>
  <c r="X13" i="71"/>
  <c r="X13" i="80"/>
  <c r="X13" i="69"/>
  <c r="L27" i="75"/>
  <c r="L27" i="81"/>
  <c r="L27" i="99"/>
  <c r="L27" i="72"/>
  <c r="L27" i="71"/>
  <c r="L27" i="80"/>
  <c r="L27" i="69"/>
  <c r="E12" i="83"/>
  <c r="E13" i="75"/>
  <c r="E13" i="99"/>
  <c r="E13" i="81"/>
  <c r="E13" i="72"/>
  <c r="E13" i="71"/>
  <c r="E13" i="69"/>
  <c r="E13" i="80"/>
  <c r="AE16" i="75"/>
  <c r="AE16" i="99"/>
  <c r="AE16" i="72"/>
  <c r="AE16" i="81"/>
  <c r="AE16" i="80"/>
  <c r="AE16" i="69"/>
  <c r="AE16" i="71"/>
  <c r="L16" i="75"/>
  <c r="L16" i="99"/>
  <c r="L16" i="81"/>
  <c r="L16" i="72"/>
  <c r="L16" i="71"/>
  <c r="L16" i="80"/>
  <c r="L16" i="69"/>
  <c r="W19" i="75"/>
  <c r="W19" i="99"/>
  <c r="W19" i="72"/>
  <c r="W19" i="81"/>
  <c r="W19" i="80"/>
  <c r="W19" i="69"/>
  <c r="W19" i="71"/>
  <c r="V22" i="75"/>
  <c r="V22" i="99"/>
  <c r="V22" i="81"/>
  <c r="V22" i="80"/>
  <c r="V22" i="69"/>
  <c r="V22" i="72"/>
  <c r="V22" i="71"/>
  <c r="D9" i="83"/>
  <c r="D10" i="75"/>
  <c r="D10" i="99"/>
  <c r="D10" i="81"/>
  <c r="D10" i="72"/>
  <c r="D10" i="71"/>
  <c r="D10" i="80"/>
  <c r="D10" i="69"/>
  <c r="K11" i="102"/>
  <c r="K11" i="76"/>
  <c r="K12" i="85"/>
  <c r="K11" i="73"/>
  <c r="K11" i="67"/>
  <c r="Q10" i="75"/>
  <c r="Q10" i="99"/>
  <c r="Q10" i="81"/>
  <c r="Q10" i="72"/>
  <c r="Q10" i="71"/>
  <c r="Q10" i="69"/>
  <c r="Q10" i="80"/>
  <c r="E18" i="83"/>
  <c r="E19" i="75"/>
  <c r="E19" i="81"/>
  <c r="E19" i="72"/>
  <c r="E19" i="99"/>
  <c r="E19" i="71"/>
  <c r="E19" i="80"/>
  <c r="E19" i="69"/>
  <c r="O27" i="75"/>
  <c r="O27" i="99"/>
  <c r="O27" i="72"/>
  <c r="O27" i="81"/>
  <c r="O27" i="80"/>
  <c r="O27" i="71"/>
  <c r="O27" i="69"/>
  <c r="U14" i="102"/>
  <c r="U14" i="76"/>
  <c r="U15" i="85"/>
  <c r="U14" i="73"/>
  <c r="U14" i="67"/>
  <c r="AA13" i="75"/>
  <c r="AA13" i="99"/>
  <c r="AA13" i="72"/>
  <c r="AA13" i="80"/>
  <c r="AA13" i="69"/>
  <c r="AA13" i="81"/>
  <c r="AA13" i="71"/>
  <c r="I11" i="102"/>
  <c r="I11" i="76"/>
  <c r="I12" i="85"/>
  <c r="I11" i="73"/>
  <c r="I11" i="67"/>
  <c r="O10" i="75"/>
  <c r="O10" i="99"/>
  <c r="O10" i="81"/>
  <c r="O10" i="72"/>
  <c r="O10" i="80"/>
  <c r="O10" i="69"/>
  <c r="O10" i="71"/>
  <c r="N14" i="102"/>
  <c r="N14" i="76"/>
  <c r="N14" i="73"/>
  <c r="N14" i="67"/>
  <c r="N15" i="85"/>
  <c r="T13" i="75"/>
  <c r="T13" i="99"/>
  <c r="T13" i="81"/>
  <c r="T13" i="72"/>
  <c r="T13" i="71"/>
  <c r="T13" i="80"/>
  <c r="T13" i="69"/>
  <c r="I12" i="115"/>
  <c r="I13" i="115" s="1"/>
  <c r="I12" i="116"/>
  <c r="I13" i="116" s="1"/>
  <c r="I13" i="114"/>
  <c r="F13" i="114"/>
  <c r="F12" i="116"/>
  <c r="F13" i="116" s="1"/>
  <c r="F12" i="115"/>
  <c r="F13" i="115" s="1"/>
  <c r="W22" i="99"/>
  <c r="W22" i="72"/>
  <c r="W22" i="81"/>
  <c r="W22" i="75"/>
  <c r="W22" i="80"/>
  <c r="W22" i="71"/>
  <c r="W22" i="69"/>
  <c r="F9" i="83"/>
  <c r="F10" i="75"/>
  <c r="F10" i="99"/>
  <c r="F10" i="81"/>
  <c r="F10" i="72"/>
  <c r="F10" i="80"/>
  <c r="F10" i="69"/>
  <c r="F10" i="71"/>
  <c r="F12" i="83"/>
  <c r="F13" i="75"/>
  <c r="F13" i="99"/>
  <c r="F13" i="81"/>
  <c r="F13" i="72"/>
  <c r="F13" i="80"/>
  <c r="F13" i="69"/>
  <c r="F13" i="71"/>
  <c r="L22" i="75"/>
  <c r="L22" i="81"/>
  <c r="L22" i="99"/>
  <c r="L22" i="72"/>
  <c r="L22" i="71"/>
  <c r="L22" i="80"/>
  <c r="L22" i="69"/>
  <c r="T16" i="75"/>
  <c r="T16" i="99"/>
  <c r="T16" i="81"/>
  <c r="T16" i="72"/>
  <c r="T16" i="71"/>
  <c r="T16" i="80"/>
  <c r="T16" i="69"/>
  <c r="G15" i="83"/>
  <c r="G16" i="72"/>
  <c r="G16" i="81"/>
  <c r="G16" i="75"/>
  <c r="G16" i="80"/>
  <c r="G16" i="69"/>
  <c r="G16" i="99"/>
  <c r="G16" i="71"/>
  <c r="R27" i="75"/>
  <c r="R27" i="99"/>
  <c r="R27" i="81"/>
  <c r="R27" i="72"/>
  <c r="R27" i="80"/>
  <c r="R27" i="71"/>
  <c r="R27" i="69"/>
  <c r="E11" i="102"/>
  <c r="E11" i="76"/>
  <c r="E12" i="85"/>
  <c r="E11" i="73"/>
  <c r="E11" i="67"/>
  <c r="K10" i="75"/>
  <c r="K10" i="99"/>
  <c r="K10" i="72"/>
  <c r="K10" i="81"/>
  <c r="K10" i="80"/>
  <c r="K10" i="69"/>
  <c r="K10" i="71"/>
  <c r="D15" i="83"/>
  <c r="D16" i="75"/>
  <c r="D16" i="99"/>
  <c r="D16" i="81"/>
  <c r="D16" i="72"/>
  <c r="D16" i="71"/>
  <c r="D16" i="80"/>
  <c r="D16" i="69"/>
  <c r="C14" i="102"/>
  <c r="C14" i="76"/>
  <c r="C15" i="85"/>
  <c r="C14" i="73"/>
  <c r="C14" i="67"/>
  <c r="I13" i="75"/>
  <c r="I13" i="99"/>
  <c r="I13" i="81"/>
  <c r="I13" i="72"/>
  <c r="I13" i="71"/>
  <c r="I13" i="80"/>
  <c r="I13" i="69"/>
  <c r="N16" i="75"/>
  <c r="N16" i="99"/>
  <c r="N16" i="81"/>
  <c r="N16" i="80"/>
  <c r="N16" i="69"/>
  <c r="N16" i="71"/>
  <c r="N16" i="72"/>
  <c r="T22" i="75"/>
  <c r="T22" i="99"/>
  <c r="T22" i="81"/>
  <c r="T22" i="72"/>
  <c r="T22" i="71"/>
  <c r="T22" i="80"/>
  <c r="T22" i="69"/>
  <c r="H27" i="75"/>
  <c r="H27" i="81"/>
  <c r="H27" i="99"/>
  <c r="H27" i="72"/>
  <c r="H27" i="71"/>
  <c r="H27" i="80"/>
  <c r="H27" i="69"/>
  <c r="Y27" i="75"/>
  <c r="Y27" i="81"/>
  <c r="Y27" i="99"/>
  <c r="Y27" i="72"/>
  <c r="Y27" i="71"/>
  <c r="Y27" i="80"/>
  <c r="Y27" i="69"/>
  <c r="D12" i="83"/>
  <c r="D13" i="75"/>
  <c r="D13" i="99"/>
  <c r="D13" i="81"/>
  <c r="D13" i="72"/>
  <c r="D13" i="71"/>
  <c r="D13" i="80"/>
  <c r="D13" i="69"/>
  <c r="N11" i="102"/>
  <c r="N12" i="85"/>
  <c r="N11" i="73"/>
  <c r="N11" i="76"/>
  <c r="N11" i="67"/>
  <c r="T10" i="75"/>
  <c r="T10" i="99"/>
  <c r="T10" i="81"/>
  <c r="T10" i="72"/>
  <c r="T10" i="71"/>
  <c r="T10" i="80"/>
  <c r="T10" i="69"/>
  <c r="R11" i="76"/>
  <c r="R12" i="85"/>
  <c r="R11" i="67"/>
  <c r="R11" i="73"/>
  <c r="R11" i="102"/>
  <c r="X10" i="75"/>
  <c r="X10" i="99"/>
  <c r="X10" i="81"/>
  <c r="X10" i="72"/>
  <c r="X10" i="71"/>
  <c r="X10" i="80"/>
  <c r="X10" i="69"/>
  <c r="Q16" i="75"/>
  <c r="Q16" i="81"/>
  <c r="Q16" i="99"/>
  <c r="Q16" i="72"/>
  <c r="Q16" i="71"/>
  <c r="Q16" i="80"/>
  <c r="Q16" i="69"/>
  <c r="R19" i="75"/>
  <c r="R19" i="99"/>
  <c r="R19" i="81"/>
  <c r="R19" i="80"/>
  <c r="R19" i="69"/>
  <c r="R19" i="72"/>
  <c r="R19" i="71"/>
  <c r="O19" i="75"/>
  <c r="O19" i="72"/>
  <c r="O19" i="81"/>
  <c r="O19" i="99"/>
  <c r="O19" i="80"/>
  <c r="O19" i="69"/>
  <c r="O19" i="71"/>
  <c r="G21" i="83"/>
  <c r="G22" i="75"/>
  <c r="G22" i="72"/>
  <c r="G22" i="81"/>
  <c r="G22" i="99"/>
  <c r="G22" i="80"/>
  <c r="G22" i="71"/>
  <c r="G22" i="69"/>
  <c r="X22" i="75"/>
  <c r="X22" i="81"/>
  <c r="X22" i="99"/>
  <c r="X22" i="72"/>
  <c r="X22" i="71"/>
  <c r="X22" i="80"/>
  <c r="X22" i="69"/>
  <c r="AA27" i="99"/>
  <c r="AA27" i="72"/>
  <c r="AA27" i="75"/>
  <c r="AA27" i="81"/>
  <c r="AA27" i="80"/>
  <c r="AA27" i="69"/>
  <c r="AA27" i="71"/>
  <c r="H14" i="102"/>
  <c r="H15" i="85"/>
  <c r="H14" i="76"/>
  <c r="H14" i="67"/>
  <c r="H14" i="73"/>
  <c r="N13" i="75"/>
  <c r="N13" i="99"/>
  <c r="N13" i="81"/>
  <c r="N13" i="72"/>
  <c r="N13" i="80"/>
  <c r="N13" i="69"/>
  <c r="N13" i="71"/>
  <c r="O11" i="73"/>
  <c r="O11" i="67"/>
  <c r="O11" i="102"/>
  <c r="O12" i="85"/>
  <c r="O11" i="76"/>
  <c r="U10" i="75"/>
  <c r="U10" i="99"/>
  <c r="U10" i="81"/>
  <c r="U10" i="72"/>
  <c r="U10" i="71"/>
  <c r="U10" i="80"/>
  <c r="U10" i="69"/>
  <c r="P16" i="75"/>
  <c r="P16" i="99"/>
  <c r="P16" i="81"/>
  <c r="P16" i="72"/>
  <c r="P16" i="71"/>
  <c r="P16" i="80"/>
  <c r="P16" i="69"/>
  <c r="C15" i="83"/>
  <c r="C16" i="75"/>
  <c r="C16" i="72"/>
  <c r="C16" i="99"/>
  <c r="C16" i="81"/>
  <c r="C16" i="80"/>
  <c r="C16" i="69"/>
  <c r="C16" i="71"/>
  <c r="K27" i="99"/>
  <c r="K27" i="72"/>
  <c r="K27" i="75"/>
  <c r="K27" i="80"/>
  <c r="K27" i="81"/>
  <c r="K27" i="69"/>
  <c r="K27" i="71"/>
  <c r="P14" i="102"/>
  <c r="P14" i="76"/>
  <c r="P15" i="85"/>
  <c r="P14" i="67"/>
  <c r="P14" i="73"/>
  <c r="V13" i="75"/>
  <c r="V13" i="99"/>
  <c r="V13" i="81"/>
  <c r="V13" i="80"/>
  <c r="V13" i="69"/>
  <c r="V13" i="71"/>
  <c r="V13" i="72"/>
  <c r="E9" i="83"/>
  <c r="E10" i="75"/>
  <c r="E10" i="99"/>
  <c r="E10" i="81"/>
  <c r="E10" i="72"/>
  <c r="E10" i="71"/>
  <c r="E10" i="80"/>
  <c r="E10" i="69"/>
  <c r="C11" i="102"/>
  <c r="C11" i="76"/>
  <c r="C11" i="73"/>
  <c r="C11" i="67"/>
  <c r="C12" i="85"/>
  <c r="I10" i="75"/>
  <c r="I10" i="99"/>
  <c r="I10" i="81"/>
  <c r="I10" i="72"/>
  <c r="I10" i="71"/>
  <c r="I10" i="80"/>
  <c r="I10" i="69"/>
  <c r="L19" i="75"/>
  <c r="L19" i="99"/>
  <c r="L19" i="81"/>
  <c r="L19" i="72"/>
  <c r="L19" i="71"/>
  <c r="L19" i="80"/>
  <c r="L19" i="69"/>
  <c r="P27" i="75"/>
  <c r="P27" i="81"/>
  <c r="P27" i="99"/>
  <c r="P27" i="72"/>
  <c r="P27" i="71"/>
  <c r="P27" i="80"/>
  <c r="P27" i="69"/>
  <c r="I14" i="73"/>
  <c r="I14" i="67"/>
  <c r="I14" i="102"/>
  <c r="I15" i="85"/>
  <c r="I14" i="76"/>
  <c r="O13" i="81"/>
  <c r="O13" i="75"/>
  <c r="O13" i="99"/>
  <c r="O13" i="80"/>
  <c r="O13" i="69"/>
  <c r="O13" i="72"/>
  <c r="O13" i="71"/>
  <c r="H11" i="102"/>
  <c r="H11" i="76"/>
  <c r="H11" i="73"/>
  <c r="H11" i="67"/>
  <c r="H12" i="85"/>
  <c r="N10" i="75"/>
  <c r="N10" i="99"/>
  <c r="N10" i="81"/>
  <c r="N10" i="72"/>
  <c r="N10" i="80"/>
  <c r="N10" i="69"/>
  <c r="N10" i="71"/>
  <c r="X16" i="75"/>
  <c r="X16" i="81"/>
  <c r="X16" i="72"/>
  <c r="X16" i="71"/>
  <c r="X16" i="80"/>
  <c r="X16" i="69"/>
  <c r="X16" i="99"/>
  <c r="D21" i="83"/>
  <c r="D22" i="75"/>
  <c r="D22" i="99"/>
  <c r="D22" i="81"/>
  <c r="D22" i="72"/>
  <c r="D22" i="71"/>
  <c r="D22" i="80"/>
  <c r="D22" i="69"/>
  <c r="Y22" i="75"/>
  <c r="Y22" i="99"/>
  <c r="Y22" i="81"/>
  <c r="Y22" i="72"/>
  <c r="Y22" i="71"/>
  <c r="Y22" i="69"/>
  <c r="Y22" i="80"/>
  <c r="Y11" i="102"/>
  <c r="Y11" i="76"/>
  <c r="Y12" i="85"/>
  <c r="Y11" i="73"/>
  <c r="Y11" i="67"/>
  <c r="AE10" i="75"/>
  <c r="AE10" i="99"/>
  <c r="AE10" i="81"/>
  <c r="AE10" i="80"/>
  <c r="AE10" i="69"/>
  <c r="AE10" i="72"/>
  <c r="AE10" i="71"/>
  <c r="O16" i="75"/>
  <c r="O16" i="99"/>
  <c r="O16" i="72"/>
  <c r="O16" i="81"/>
  <c r="O16" i="80"/>
  <c r="O16" i="69"/>
  <c r="O16" i="71"/>
  <c r="E21" i="83"/>
  <c r="E22" i="75"/>
  <c r="E22" i="99"/>
  <c r="E22" i="81"/>
  <c r="E22" i="72"/>
  <c r="E22" i="71"/>
  <c r="E22" i="80"/>
  <c r="E22" i="69"/>
  <c r="E15" i="83"/>
  <c r="E16" i="75"/>
  <c r="E16" i="99"/>
  <c r="E16" i="81"/>
  <c r="E16" i="72"/>
  <c r="E16" i="71"/>
  <c r="E16" i="69"/>
  <c r="E16" i="80"/>
  <c r="I27" i="75"/>
  <c r="I27" i="81"/>
  <c r="I27" i="99"/>
  <c r="I27" i="72"/>
  <c r="I27" i="71"/>
  <c r="I27" i="69"/>
  <c r="I27" i="80"/>
  <c r="J14" i="102"/>
  <c r="J14" i="76"/>
  <c r="J15" i="85"/>
  <c r="J14" i="73"/>
  <c r="J14" i="67"/>
  <c r="P13" i="75"/>
  <c r="P13" i="99"/>
  <c r="P13" i="81"/>
  <c r="P13" i="72"/>
  <c r="P13" i="71"/>
  <c r="P13" i="80"/>
  <c r="P13" i="69"/>
  <c r="D9" i="116"/>
  <c r="D10" i="116" s="1"/>
  <c r="D9" i="115"/>
  <c r="D10" i="115" s="1"/>
  <c r="D10" i="114"/>
  <c r="G13" i="114"/>
  <c r="G12" i="116"/>
  <c r="G13" i="116" s="1"/>
  <c r="G12" i="115"/>
  <c r="G13" i="115" s="1"/>
  <c r="E9" i="115"/>
  <c r="E10" i="115" s="1"/>
  <c r="E9" i="116"/>
  <c r="E10" i="116" s="1"/>
  <c r="E10" i="114"/>
  <c r="K10" i="114"/>
  <c r="K9" i="116"/>
  <c r="K10" i="116" s="1"/>
  <c r="K9" i="115"/>
  <c r="K10" i="115" s="1"/>
  <c r="G10" i="114"/>
  <c r="G9" i="116"/>
  <c r="G10" i="116" s="1"/>
  <c r="G9" i="115"/>
  <c r="G10" i="115" s="1"/>
  <c r="K13" i="114"/>
  <c r="K12" i="116"/>
  <c r="K13" i="116" s="1"/>
  <c r="K12" i="115"/>
  <c r="K13" i="115" s="1"/>
  <c r="V16" i="75"/>
  <c r="V16" i="99"/>
  <c r="V16" i="81"/>
  <c r="V16" i="80"/>
  <c r="V16" i="69"/>
  <c r="V16" i="72"/>
  <c r="V16" i="71"/>
  <c r="L14" i="76"/>
  <c r="L15" i="85"/>
  <c r="L14" i="67"/>
  <c r="L14" i="102"/>
  <c r="L14" i="73"/>
  <c r="R13" i="75"/>
  <c r="R13" i="99"/>
  <c r="R13" i="72"/>
  <c r="R13" i="81"/>
  <c r="R13" i="80"/>
  <c r="R13" i="69"/>
  <c r="R13" i="71"/>
  <c r="V19" i="75"/>
  <c r="V19" i="99"/>
  <c r="V19" i="81"/>
  <c r="V19" i="80"/>
  <c r="V19" i="69"/>
  <c r="V19" i="71"/>
  <c r="V19" i="72"/>
  <c r="I22" i="75"/>
  <c r="I22" i="99"/>
  <c r="I22" i="81"/>
  <c r="I22" i="72"/>
  <c r="I22" i="71"/>
  <c r="I22" i="80"/>
  <c r="I22" i="69"/>
  <c r="S14" i="102"/>
  <c r="S14" i="76"/>
  <c r="S15" i="85"/>
  <c r="S14" i="73"/>
  <c r="S14" i="67"/>
  <c r="Y13" i="75"/>
  <c r="Y13" i="99"/>
  <c r="Y13" i="81"/>
  <c r="Y13" i="72"/>
  <c r="Y13" i="71"/>
  <c r="Y13" i="80"/>
  <c r="Y13" i="69"/>
  <c r="G18" i="83"/>
  <c r="G19" i="75"/>
  <c r="G19" i="99"/>
  <c r="G19" i="72"/>
  <c r="G19" i="81"/>
  <c r="G19" i="80"/>
  <c r="G19" i="69"/>
  <c r="G19" i="71"/>
  <c r="Y15" i="85"/>
  <c r="Y14" i="73"/>
  <c r="Y14" i="67"/>
  <c r="Y14" i="102"/>
  <c r="Y14" i="76"/>
  <c r="AE13" i="75"/>
  <c r="AE13" i="72"/>
  <c r="AE13" i="99"/>
  <c r="AE13" i="81"/>
  <c r="AE13" i="80"/>
  <c r="AE13" i="69"/>
  <c r="AE13" i="71"/>
  <c r="C18" i="83"/>
  <c r="C19" i="99"/>
  <c r="C19" i="72"/>
  <c r="C19" i="75"/>
  <c r="C19" i="80"/>
  <c r="C19" i="69"/>
  <c r="C19" i="81"/>
  <c r="C19" i="71"/>
  <c r="M11" i="102"/>
  <c r="M11" i="76"/>
  <c r="M12" i="85"/>
  <c r="M11" i="73"/>
  <c r="M11" i="67"/>
  <c r="S10" i="75"/>
  <c r="S10" i="72"/>
  <c r="S10" i="99"/>
  <c r="S10" i="81"/>
  <c r="S10" i="80"/>
  <c r="S10" i="69"/>
  <c r="S10" i="71"/>
  <c r="O22" i="75"/>
  <c r="O22" i="99"/>
  <c r="O22" i="72"/>
  <c r="O22" i="81"/>
  <c r="O22" i="80"/>
  <c r="O22" i="69"/>
  <c r="O22" i="71"/>
  <c r="H16" i="75"/>
  <c r="H16" i="99"/>
  <c r="H16" i="81"/>
  <c r="H16" i="72"/>
  <c r="H16" i="71"/>
  <c r="H16" i="80"/>
  <c r="H16" i="69"/>
  <c r="C12" i="83"/>
  <c r="C13" i="99"/>
  <c r="C13" i="75"/>
  <c r="C13" i="72"/>
  <c r="C13" i="81"/>
  <c r="C13" i="80"/>
  <c r="C13" i="69"/>
  <c r="C13" i="71"/>
  <c r="R16" i="75"/>
  <c r="R16" i="99"/>
  <c r="R16" i="81"/>
  <c r="R16" i="72"/>
  <c r="R16" i="80"/>
  <c r="R16" i="69"/>
  <c r="R16" i="71"/>
  <c r="I16" i="75"/>
  <c r="I16" i="99"/>
  <c r="I16" i="81"/>
  <c r="I16" i="72"/>
  <c r="I16" i="71"/>
  <c r="I16" i="69"/>
  <c r="I16" i="80"/>
  <c r="H22" i="75"/>
  <c r="H22" i="81"/>
  <c r="H22" i="72"/>
  <c r="H22" i="71"/>
  <c r="H22" i="80"/>
  <c r="H22" i="69"/>
  <c r="H22" i="99"/>
  <c r="AE22" i="75"/>
  <c r="AE22" i="99"/>
  <c r="AE22" i="72"/>
  <c r="AE22" i="81"/>
  <c r="AE22" i="80"/>
  <c r="AE22" i="71"/>
  <c r="AE22" i="69"/>
  <c r="F14" i="102"/>
  <c r="F14" i="76"/>
  <c r="F15" i="85"/>
  <c r="F14" i="73"/>
  <c r="F14" i="67"/>
  <c r="L13" i="75"/>
  <c r="L13" i="99"/>
  <c r="L13" i="81"/>
  <c r="L13" i="72"/>
  <c r="L13" i="71"/>
  <c r="L13" i="80"/>
  <c r="L13" i="69"/>
  <c r="P11" i="102"/>
  <c r="P11" i="76"/>
  <c r="P12" i="85"/>
  <c r="P11" i="73"/>
  <c r="P11" i="67"/>
  <c r="V10" i="75"/>
  <c r="V10" i="99"/>
  <c r="V10" i="81"/>
  <c r="V10" i="72"/>
  <c r="V10" i="80"/>
  <c r="V10" i="69"/>
  <c r="V10" i="71"/>
  <c r="I19" i="75"/>
  <c r="I19" i="81"/>
  <c r="I19" i="99"/>
  <c r="I19" i="72"/>
  <c r="I19" i="71"/>
  <c r="I19" i="69"/>
  <c r="I19" i="80"/>
  <c r="G26" i="83"/>
  <c r="G27" i="99"/>
  <c r="G27" i="72"/>
  <c r="G27" i="81"/>
  <c r="G27" i="75"/>
  <c r="G27" i="80"/>
  <c r="G27" i="71"/>
  <c r="G27" i="69"/>
  <c r="E26" i="83"/>
  <c r="E27" i="75"/>
  <c r="E27" i="81"/>
  <c r="E27" i="99"/>
  <c r="E27" i="72"/>
  <c r="E27" i="71"/>
  <c r="E27" i="69"/>
  <c r="E27" i="80"/>
  <c r="O14" i="102"/>
  <c r="O14" i="76"/>
  <c r="O15" i="85"/>
  <c r="O14" i="73"/>
  <c r="O14" i="67"/>
  <c r="U13" i="75"/>
  <c r="U13" i="99"/>
  <c r="U13" i="81"/>
  <c r="U13" i="72"/>
  <c r="U13" i="71"/>
  <c r="U13" i="69"/>
  <c r="U13" i="80"/>
  <c r="S27" i="99"/>
  <c r="S27" i="75"/>
  <c r="S27" i="72"/>
  <c r="S27" i="80"/>
  <c r="S27" i="71"/>
  <c r="S27" i="81"/>
  <c r="S27" i="69"/>
  <c r="H9" i="116"/>
  <c r="H10" i="116" s="1"/>
  <c r="H10" i="114"/>
  <c r="H9" i="115"/>
  <c r="H10" i="115" s="1"/>
  <c r="D12" i="115"/>
  <c r="D13" i="115" s="1"/>
  <c r="D12" i="116"/>
  <c r="D13" i="116" s="1"/>
  <c r="D13" i="114"/>
  <c r="F10" i="114"/>
  <c r="F9" i="115"/>
  <c r="F10" i="115" s="1"/>
  <c r="F9" i="116"/>
  <c r="F10" i="116" s="1"/>
  <c r="F21" i="83"/>
  <c r="F22" i="75"/>
  <c r="F22" i="99"/>
  <c r="F22" i="81"/>
  <c r="F22" i="80"/>
  <c r="F22" i="69"/>
  <c r="F22" i="72"/>
  <c r="F22" i="71"/>
  <c r="AE27" i="75"/>
  <c r="AE27" i="99"/>
  <c r="AE27" i="72"/>
  <c r="AE27" i="81"/>
  <c r="AE27" i="80"/>
  <c r="AE27" i="69"/>
  <c r="AE27" i="71"/>
  <c r="Q11" i="102"/>
  <c r="Q11" i="76"/>
  <c r="Q12" i="85"/>
  <c r="Q11" i="73"/>
  <c r="Q11" i="67"/>
  <c r="W10" i="75"/>
  <c r="W10" i="81"/>
  <c r="W10" i="80"/>
  <c r="W10" i="69"/>
  <c r="W10" i="99"/>
  <c r="W10" i="72"/>
  <c r="W10" i="71"/>
  <c r="U19" i="75"/>
  <c r="U19" i="81"/>
  <c r="U19" i="99"/>
  <c r="U19" i="72"/>
  <c r="U19" i="71"/>
  <c r="U19" i="80"/>
  <c r="U19" i="69"/>
  <c r="U27" i="75"/>
  <c r="U27" i="81"/>
  <c r="U27" i="99"/>
  <c r="U27" i="72"/>
  <c r="U27" i="71"/>
  <c r="U27" i="69"/>
  <c r="U27" i="80"/>
  <c r="T14" i="76"/>
  <c r="T14" i="102"/>
  <c r="T14" i="67"/>
  <c r="T15" i="85"/>
  <c r="T14" i="73"/>
  <c r="Z13" i="75"/>
  <c r="Z13" i="99"/>
  <c r="Z13" i="81"/>
  <c r="Z13" i="72"/>
  <c r="Z13" i="80"/>
  <c r="Z13" i="69"/>
  <c r="Z13" i="71"/>
  <c r="AA22" i="99"/>
  <c r="AA22" i="72"/>
  <c r="AA22" i="75"/>
  <c r="AA22" i="80"/>
  <c r="AA22" i="81"/>
  <c r="AA22" i="69"/>
  <c r="AA22" i="71"/>
  <c r="Q27" i="75"/>
  <c r="Q27" i="81"/>
  <c r="Q27" i="99"/>
  <c r="Q27" i="72"/>
  <c r="Q27" i="71"/>
  <c r="Q27" i="69"/>
  <c r="Q27" i="80"/>
  <c r="K19" i="75"/>
  <c r="K19" i="72"/>
  <c r="K19" i="99"/>
  <c r="K19" i="80"/>
  <c r="K19" i="69"/>
  <c r="K19" i="81"/>
  <c r="K19" i="71"/>
  <c r="Q14" i="73"/>
  <c r="Q14" i="67"/>
  <c r="Q14" i="76"/>
  <c r="Q15" i="85"/>
  <c r="Q14" i="102"/>
  <c r="W13" i="75"/>
  <c r="W13" i="99"/>
  <c r="W13" i="72"/>
  <c r="W13" i="81"/>
  <c r="W13" i="80"/>
  <c r="W13" i="69"/>
  <c r="W13" i="71"/>
  <c r="H19" i="75"/>
  <c r="H19" i="81"/>
  <c r="H19" i="99"/>
  <c r="H19" i="72"/>
  <c r="H19" i="71"/>
  <c r="H19" i="80"/>
  <c r="H19" i="69"/>
  <c r="Y19" i="75"/>
  <c r="Y19" i="81"/>
  <c r="Y19" i="99"/>
  <c r="Y19" i="72"/>
  <c r="Y19" i="71"/>
  <c r="Y19" i="80"/>
  <c r="Y19" i="69"/>
  <c r="Z19" i="75"/>
  <c r="Z19" i="99"/>
  <c r="Z19" i="81"/>
  <c r="Z19" i="72"/>
  <c r="Z19" i="80"/>
  <c r="Z19" i="69"/>
  <c r="Z19" i="71"/>
  <c r="Q22" i="75"/>
  <c r="Q22" i="81"/>
  <c r="Q22" i="99"/>
  <c r="Q22" i="72"/>
  <c r="Q22" i="71"/>
  <c r="Q22" i="80"/>
  <c r="Q22" i="69"/>
  <c r="S22" i="75"/>
  <c r="S22" i="72"/>
  <c r="S22" i="99"/>
  <c r="S22" i="81"/>
  <c r="S22" i="80"/>
  <c r="S22" i="71"/>
  <c r="S22" i="69"/>
  <c r="H10" i="75"/>
  <c r="H10" i="99"/>
  <c r="H10" i="81"/>
  <c r="H10" i="72"/>
  <c r="H10" i="71"/>
  <c r="H10" i="80"/>
  <c r="H10" i="69"/>
  <c r="C9" i="83"/>
  <c r="C10" i="75"/>
  <c r="C10" i="99"/>
  <c r="C10" i="72"/>
  <c r="C10" i="80"/>
  <c r="C10" i="69"/>
  <c r="C10" i="71"/>
  <c r="C10" i="81"/>
  <c r="F15" i="83"/>
  <c r="F16" i="75"/>
  <c r="F16" i="99"/>
  <c r="F16" i="81"/>
  <c r="F16" i="80"/>
  <c r="F16" i="69"/>
  <c r="F16" i="72"/>
  <c r="F16" i="71"/>
  <c r="W16" i="75"/>
  <c r="W16" i="72"/>
  <c r="W16" i="81"/>
  <c r="W16" i="99"/>
  <c r="W16" i="80"/>
  <c r="W16" i="69"/>
  <c r="W16" i="71"/>
  <c r="W27" i="99"/>
  <c r="W27" i="75"/>
  <c r="W27" i="72"/>
  <c r="W27" i="81"/>
  <c r="W27" i="80"/>
  <c r="W27" i="71"/>
  <c r="W27" i="69"/>
  <c r="Q19" i="75"/>
  <c r="Q19" i="99"/>
  <c r="Q19" i="81"/>
  <c r="Q19" i="72"/>
  <c r="Q19" i="71"/>
  <c r="Q19" i="80"/>
  <c r="Q19" i="69"/>
  <c r="T11" i="102"/>
  <c r="T11" i="76"/>
  <c r="T11" i="73"/>
  <c r="T11" i="67"/>
  <c r="T12" i="85"/>
  <c r="Z10" i="75"/>
  <c r="Z10" i="99"/>
  <c r="Z10" i="72"/>
  <c r="Z10" i="81"/>
  <c r="Z10" i="80"/>
  <c r="Z10" i="69"/>
  <c r="Z10" i="71"/>
  <c r="C26" i="83"/>
  <c r="C27" i="99"/>
  <c r="C27" i="75"/>
  <c r="C27" i="72"/>
  <c r="C27" i="81"/>
  <c r="C27" i="80"/>
  <c r="C27" i="71"/>
  <c r="C27" i="69"/>
  <c r="F18" i="83"/>
  <c r="F19" i="75"/>
  <c r="F19" i="99"/>
  <c r="F19" i="81"/>
  <c r="F19" i="80"/>
  <c r="F19" i="69"/>
  <c r="F19" i="71"/>
  <c r="F19" i="72"/>
  <c r="K14" i="102"/>
  <c r="K14" i="76"/>
  <c r="K15" i="85"/>
  <c r="K14" i="73"/>
  <c r="K14" i="67"/>
  <c r="Q13" i="75"/>
  <c r="Q13" i="99"/>
  <c r="Q13" i="81"/>
  <c r="Q13" i="72"/>
  <c r="Q13" i="71"/>
  <c r="Q13" i="69"/>
  <c r="Q13" i="80"/>
  <c r="P19" i="75"/>
  <c r="P19" i="81"/>
  <c r="P19" i="72"/>
  <c r="P19" i="71"/>
  <c r="P19" i="99"/>
  <c r="P19" i="80"/>
  <c r="P19" i="69"/>
  <c r="Y16" i="75"/>
  <c r="Y16" i="99"/>
  <c r="Y16" i="81"/>
  <c r="Y16" i="72"/>
  <c r="Y16" i="71"/>
  <c r="Y16" i="69"/>
  <c r="Y16" i="80"/>
  <c r="R22" i="75"/>
  <c r="R22" i="99"/>
  <c r="R22" i="81"/>
  <c r="R22" i="72"/>
  <c r="R22" i="80"/>
  <c r="R22" i="69"/>
  <c r="R22" i="71"/>
  <c r="Z27" i="75"/>
  <c r="Z27" i="99"/>
  <c r="Z27" i="81"/>
  <c r="Z27" i="80"/>
  <c r="Z27" i="72"/>
  <c r="Z27" i="71"/>
  <c r="Z27" i="69"/>
  <c r="S19" i="99"/>
  <c r="S19" i="72"/>
  <c r="S19" i="75"/>
  <c r="S19" i="81"/>
  <c r="S19" i="80"/>
  <c r="S19" i="69"/>
  <c r="S19" i="71"/>
  <c r="S16" i="75"/>
  <c r="S16" i="72"/>
  <c r="S16" i="99"/>
  <c r="S16" i="80"/>
  <c r="S16" i="69"/>
  <c r="S16" i="71"/>
  <c r="S16" i="81"/>
  <c r="N22" i="75"/>
  <c r="N22" i="99"/>
  <c r="N22" i="81"/>
  <c r="N22" i="80"/>
  <c r="N22" i="69"/>
  <c r="N22" i="71"/>
  <c r="N22" i="72"/>
  <c r="Z16" i="75"/>
  <c r="Z16" i="99"/>
  <c r="Z16" i="81"/>
  <c r="Z16" i="80"/>
  <c r="Z16" i="69"/>
  <c r="Z16" i="72"/>
  <c r="Z16" i="71"/>
  <c r="E14" i="102"/>
  <c r="E14" i="76"/>
  <c r="E15" i="85"/>
  <c r="E14" i="73"/>
  <c r="E14" i="67"/>
  <c r="K13" i="75"/>
  <c r="K13" i="72"/>
  <c r="K13" i="99"/>
  <c r="K13" i="81"/>
  <c r="K13" i="80"/>
  <c r="K13" i="69"/>
  <c r="K13" i="71"/>
  <c r="G9" i="83"/>
  <c r="G10" i="99"/>
  <c r="G10" i="81"/>
  <c r="G10" i="72"/>
  <c r="G10" i="80"/>
  <c r="G10" i="69"/>
  <c r="G10" i="75"/>
  <c r="G10" i="71"/>
  <c r="C13" i="114"/>
  <c r="C12" i="116"/>
  <c r="C13" i="116" s="1"/>
  <c r="C12" i="115"/>
  <c r="C13" i="115" s="1"/>
  <c r="I9" i="115"/>
  <c r="I10" i="115" s="1"/>
  <c r="I10" i="114"/>
  <c r="I9" i="116"/>
  <c r="I10" i="116" s="1"/>
  <c r="H12" i="115"/>
  <c r="H13" i="115" s="1"/>
  <c r="H12" i="116"/>
  <c r="H13" i="116" s="1"/>
  <c r="H13" i="114"/>
  <c r="E12" i="115"/>
  <c r="E13" i="115" s="1"/>
  <c r="E12" i="116"/>
  <c r="E13" i="116" s="1"/>
  <c r="E13" i="114"/>
  <c r="C10" i="114"/>
  <c r="C9" i="116"/>
  <c r="C10" i="116" s="1"/>
  <c r="C9" i="115"/>
  <c r="C10" i="115" s="1"/>
  <c r="V16" i="98"/>
  <c r="W27" i="98"/>
  <c r="S10" i="98"/>
  <c r="C21" i="96"/>
  <c r="E22" i="98"/>
  <c r="Z10" i="98"/>
  <c r="L16" i="98"/>
  <c r="H14" i="111"/>
  <c r="H14" i="94"/>
  <c r="H14" i="91"/>
  <c r="H14" i="93" s="1"/>
  <c r="H14" i="95"/>
  <c r="J13" i="98"/>
  <c r="Y13" i="98"/>
  <c r="AF16" i="98"/>
  <c r="W22" i="98"/>
  <c r="E18" i="96"/>
  <c r="G19" i="98"/>
  <c r="AB13" i="98"/>
  <c r="O16" i="98"/>
  <c r="U22" i="98"/>
  <c r="J27" i="98"/>
  <c r="D14" i="111"/>
  <c r="D14" i="94"/>
  <c r="D14" i="91"/>
  <c r="D14" i="93" s="1"/>
  <c r="D14" i="95"/>
  <c r="D13" i="122"/>
  <c r="D13" i="123"/>
  <c r="D12" i="96"/>
  <c r="F13" i="98"/>
  <c r="B11" i="111"/>
  <c r="B11" i="94"/>
  <c r="B11" i="91"/>
  <c r="B11" i="93" s="1"/>
  <c r="B11" i="95"/>
  <c r="B10" i="123"/>
  <c r="B10" i="99"/>
  <c r="B10" i="122"/>
  <c r="B9" i="96"/>
  <c r="B9" i="83"/>
  <c r="B10" i="75"/>
  <c r="B10" i="81"/>
  <c r="B10" i="72"/>
  <c r="B10" i="71"/>
  <c r="D10" i="98"/>
  <c r="B10" i="80"/>
  <c r="B10" i="69"/>
  <c r="Y10" i="98"/>
  <c r="S19" i="98"/>
  <c r="G21" i="96"/>
  <c r="I22" i="98"/>
  <c r="AB27" i="98"/>
  <c r="O13" i="98"/>
  <c r="Q16" i="98"/>
  <c r="C15" i="96"/>
  <c r="E16" i="98"/>
  <c r="W13" i="98"/>
  <c r="E11" i="111"/>
  <c r="E11" i="94"/>
  <c r="E11" i="91"/>
  <c r="E11" i="93" s="1"/>
  <c r="E11" i="95"/>
  <c r="E9" i="96"/>
  <c r="G10" i="98"/>
  <c r="M19" i="98"/>
  <c r="Q27" i="98"/>
  <c r="P13" i="98"/>
  <c r="Y16" i="98"/>
  <c r="D21" i="96"/>
  <c r="F22" i="98"/>
  <c r="Z22" i="98"/>
  <c r="P16" i="98"/>
  <c r="E21" i="96"/>
  <c r="G22" i="98"/>
  <c r="B14" i="111"/>
  <c r="B14" i="94"/>
  <c r="B14" i="91"/>
  <c r="B14" i="93" s="1"/>
  <c r="B14" i="95"/>
  <c r="B13" i="122"/>
  <c r="B13" i="99"/>
  <c r="B13" i="123"/>
  <c r="B12" i="96"/>
  <c r="B12" i="83"/>
  <c r="B13" i="75"/>
  <c r="B13" i="81"/>
  <c r="B13" i="72"/>
  <c r="B13" i="71"/>
  <c r="B13" i="80"/>
  <c r="D13" i="98"/>
  <c r="B13" i="69"/>
  <c r="K27" i="98"/>
  <c r="T13" i="98"/>
  <c r="W16" i="98"/>
  <c r="F21" i="96"/>
  <c r="H22" i="98"/>
  <c r="X22" i="98"/>
  <c r="O27" i="98"/>
  <c r="AF27" i="98"/>
  <c r="S13" i="98"/>
  <c r="F11" i="95"/>
  <c r="F11" i="111"/>
  <c r="F11" i="91"/>
  <c r="F11" i="93" s="1"/>
  <c r="F11" i="94"/>
  <c r="F9" i="96"/>
  <c r="H10" i="98"/>
  <c r="X10" i="98"/>
  <c r="F14" i="111"/>
  <c r="F14" i="94"/>
  <c r="F14" i="91"/>
  <c r="F14" i="93" s="1"/>
  <c r="F14" i="95"/>
  <c r="F12" i="96"/>
  <c r="H13" i="98"/>
  <c r="D18" i="96"/>
  <c r="F19" i="98"/>
  <c r="W19" i="98"/>
  <c r="V19" i="98"/>
  <c r="M22" i="98"/>
  <c r="K22" i="98"/>
  <c r="V27" i="98"/>
  <c r="Z13" i="98"/>
  <c r="B16" i="99"/>
  <c r="B15" i="96"/>
  <c r="B15" i="83"/>
  <c r="B16" i="75"/>
  <c r="B16" i="81"/>
  <c r="B16" i="72"/>
  <c r="B16" i="71"/>
  <c r="D16" i="98"/>
  <c r="B16" i="80"/>
  <c r="B16" i="69"/>
  <c r="U16" i="98"/>
  <c r="G18" i="96"/>
  <c r="I19" i="98"/>
  <c r="U27" i="98"/>
  <c r="AF13" i="98"/>
  <c r="C18" i="96"/>
  <c r="E19" i="98"/>
  <c r="T10" i="98"/>
  <c r="P22" i="98"/>
  <c r="J16" i="98"/>
  <c r="C14" i="111"/>
  <c r="C14" i="94"/>
  <c r="C14" i="91"/>
  <c r="C14" i="93" s="1"/>
  <c r="C14" i="95"/>
  <c r="C13" i="123"/>
  <c r="C13" i="122"/>
  <c r="C12" i="96"/>
  <c r="E13" i="98"/>
  <c r="S16" i="98"/>
  <c r="K16" i="98"/>
  <c r="J22" i="98"/>
  <c r="AF22" i="98"/>
  <c r="M13" i="98"/>
  <c r="W10" i="98"/>
  <c r="K19" i="98"/>
  <c r="G26" i="96"/>
  <c r="I27" i="98"/>
  <c r="E26" i="96"/>
  <c r="G27" i="98"/>
  <c r="V13" i="98"/>
  <c r="S28" i="3"/>
  <c r="T27" i="98"/>
  <c r="G12" i="120"/>
  <c r="G13" i="120" s="1"/>
  <c r="G12" i="117"/>
  <c r="G13" i="117" s="1"/>
  <c r="B9" i="115"/>
  <c r="B10" i="115" s="1"/>
  <c r="B9" i="120"/>
  <c r="B10" i="120" s="1"/>
  <c r="B9" i="116"/>
  <c r="B10" i="116" s="1"/>
  <c r="B10" i="114"/>
  <c r="B9" i="117"/>
  <c r="B10" i="117" s="1"/>
  <c r="J9" i="117"/>
  <c r="J10" i="117" s="1"/>
  <c r="J9" i="120"/>
  <c r="J10" i="120" s="1"/>
  <c r="C9" i="120"/>
  <c r="C10" i="120" s="1"/>
  <c r="C9" i="117"/>
  <c r="C10" i="117" s="1"/>
  <c r="K9" i="120"/>
  <c r="K10" i="120" s="1"/>
  <c r="K9" i="117"/>
  <c r="K10" i="117" s="1"/>
  <c r="F12" i="120"/>
  <c r="F13" i="120" s="1"/>
  <c r="F12" i="117"/>
  <c r="F13" i="117" s="1"/>
  <c r="Q22" i="98"/>
  <c r="AF19" i="98"/>
  <c r="AA13" i="98"/>
  <c r="G15" i="96"/>
  <c r="I16" i="98"/>
  <c r="L22" i="98"/>
  <c r="AB22" i="98"/>
  <c r="S27" i="98"/>
  <c r="R27" i="98"/>
  <c r="L19" i="98"/>
  <c r="L10" i="98"/>
  <c r="AB10" i="98"/>
  <c r="X13" i="98"/>
  <c r="J19" i="98"/>
  <c r="Z19" i="98"/>
  <c r="AA19" i="98"/>
  <c r="R22" i="98"/>
  <c r="T22" i="98"/>
  <c r="H11" i="111"/>
  <c r="H11" i="94"/>
  <c r="H11" i="91"/>
  <c r="H11" i="93" s="1"/>
  <c r="H11" i="95"/>
  <c r="J10" i="98"/>
  <c r="C11" i="111"/>
  <c r="C11" i="94"/>
  <c r="C11" i="91"/>
  <c r="C11" i="93" s="1"/>
  <c r="C11" i="95"/>
  <c r="C10" i="123"/>
  <c r="C10" i="122"/>
  <c r="C9" i="96"/>
  <c r="E10" i="98"/>
  <c r="F15" i="96"/>
  <c r="H16" i="98"/>
  <c r="X16" i="98"/>
  <c r="B27" i="99"/>
  <c r="B26" i="96"/>
  <c r="B26" i="83"/>
  <c r="B27" i="75"/>
  <c r="B27" i="81"/>
  <c r="B27" i="72"/>
  <c r="D27" i="98"/>
  <c r="B27" i="71"/>
  <c r="B27" i="80"/>
  <c r="B27" i="69"/>
  <c r="X27" i="98"/>
  <c r="B19" i="99"/>
  <c r="B18" i="96"/>
  <c r="B18" i="83"/>
  <c r="B19" i="75"/>
  <c r="B19" i="81"/>
  <c r="B19" i="72"/>
  <c r="B19" i="71"/>
  <c r="D19" i="98"/>
  <c r="B19" i="80"/>
  <c r="B19" i="69"/>
  <c r="R19" i="98"/>
  <c r="AA10" i="98"/>
  <c r="C26" i="96"/>
  <c r="E27" i="98"/>
  <c r="F18" i="96"/>
  <c r="H19" i="98"/>
  <c r="R13" i="98"/>
  <c r="Q19" i="98"/>
  <c r="Z16" i="98"/>
  <c r="S22" i="98"/>
  <c r="AA27" i="98"/>
  <c r="T19" i="98"/>
  <c r="T16" i="98"/>
  <c r="O22" i="98"/>
  <c r="AA16" i="98"/>
  <c r="L13" i="98"/>
  <c r="G11" i="111"/>
  <c r="G11" i="94"/>
  <c r="G11" i="91"/>
  <c r="G11" i="93" s="1"/>
  <c r="G11" i="95"/>
  <c r="G9" i="96"/>
  <c r="I10" i="98"/>
  <c r="H9" i="120"/>
  <c r="H10" i="120" s="1"/>
  <c r="H9" i="117"/>
  <c r="H10" i="117" s="1"/>
  <c r="I9" i="117"/>
  <c r="I10" i="117" s="1"/>
  <c r="I9" i="120"/>
  <c r="I10" i="120" s="1"/>
  <c r="E12" i="117"/>
  <c r="E13" i="117" s="1"/>
  <c r="E12" i="120"/>
  <c r="E13" i="120" s="1"/>
  <c r="Y27" i="98"/>
  <c r="G14" i="111"/>
  <c r="G14" i="94"/>
  <c r="G14" i="91"/>
  <c r="G14" i="93" s="1"/>
  <c r="G14" i="95"/>
  <c r="G12" i="96"/>
  <c r="I13" i="98"/>
  <c r="V22" i="98"/>
  <c r="AB16" i="98"/>
  <c r="Y19" i="98"/>
  <c r="M16" i="98"/>
  <c r="D11" i="111"/>
  <c r="D11" i="94"/>
  <c r="D11" i="91"/>
  <c r="D11" i="93" s="1"/>
  <c r="D11" i="95"/>
  <c r="D10" i="122"/>
  <c r="D10" i="123"/>
  <c r="D9" i="96"/>
  <c r="F10" i="98"/>
  <c r="P27" i="98"/>
  <c r="U13" i="98"/>
  <c r="D9" i="120"/>
  <c r="D10" i="120" s="1"/>
  <c r="D9" i="117"/>
  <c r="D10" i="117" s="1"/>
  <c r="C12" i="120"/>
  <c r="C13" i="120" s="1"/>
  <c r="C12" i="117"/>
  <c r="C13" i="117" s="1"/>
  <c r="K12" i="117"/>
  <c r="K13" i="117" s="1"/>
  <c r="K12" i="120"/>
  <c r="K13" i="120" s="1"/>
  <c r="H12" i="120"/>
  <c r="H13" i="120" s="1"/>
  <c r="H12" i="117"/>
  <c r="H13" i="117" s="1"/>
  <c r="F9" i="117"/>
  <c r="F10" i="117" s="1"/>
  <c r="F9" i="120"/>
  <c r="F10" i="120" s="1"/>
  <c r="G9" i="120"/>
  <c r="G10" i="120" s="1"/>
  <c r="G9" i="117"/>
  <c r="G10" i="117" s="1"/>
  <c r="B13" i="114"/>
  <c r="B12" i="120"/>
  <c r="B13" i="120" s="1"/>
  <c r="B12" i="115"/>
  <c r="B13" i="115" s="1"/>
  <c r="B12" i="117"/>
  <c r="B13" i="117" s="1"/>
  <c r="B12" i="116"/>
  <c r="B13" i="116" s="1"/>
  <c r="J12" i="120"/>
  <c r="J13" i="120" s="1"/>
  <c r="J12" i="117"/>
  <c r="J13" i="117" s="1"/>
  <c r="D15" i="96"/>
  <c r="F16" i="98"/>
  <c r="D26" i="96"/>
  <c r="F27" i="98"/>
  <c r="AB19" i="98"/>
  <c r="Q10" i="98"/>
  <c r="O19" i="98"/>
  <c r="AA22" i="98"/>
  <c r="M10" i="98"/>
  <c r="F26" i="96"/>
  <c r="H27" i="98"/>
  <c r="U19" i="98"/>
  <c r="M27" i="98"/>
  <c r="E14" i="111"/>
  <c r="E14" i="94"/>
  <c r="E14" i="91"/>
  <c r="E14" i="93" s="1"/>
  <c r="E14" i="95"/>
  <c r="E12" i="96"/>
  <c r="G13" i="98"/>
  <c r="X19" i="98"/>
  <c r="R10" i="98"/>
  <c r="P10" i="98"/>
  <c r="I14" i="111"/>
  <c r="I14" i="94"/>
  <c r="I14" i="91"/>
  <c r="I14" i="93" s="1"/>
  <c r="I14" i="95"/>
  <c r="K13" i="98"/>
  <c r="B22" i="99"/>
  <c r="B21" i="96"/>
  <c r="B21" i="83"/>
  <c r="B22" i="75"/>
  <c r="B22" i="81"/>
  <c r="B22" i="72"/>
  <c r="B22" i="71"/>
  <c r="D22" i="98"/>
  <c r="B22" i="80"/>
  <c r="B22" i="69"/>
  <c r="Z27" i="98"/>
  <c r="U10" i="98"/>
  <c r="R16" i="98"/>
  <c r="P19" i="98"/>
  <c r="Y22" i="98"/>
  <c r="V10" i="98"/>
  <c r="L27" i="98"/>
  <c r="I11" i="111"/>
  <c r="I11" i="94"/>
  <c r="I11" i="91"/>
  <c r="I11" i="93" s="1"/>
  <c r="I11" i="95"/>
  <c r="K10" i="98"/>
  <c r="O10" i="98"/>
  <c r="AF10" i="98"/>
  <c r="E15" i="96"/>
  <c r="G16" i="98"/>
  <c r="Q13" i="98"/>
  <c r="E9" i="117"/>
  <c r="E10" i="117" s="1"/>
  <c r="E9" i="120"/>
  <c r="E10" i="120" s="1"/>
  <c r="D12" i="117"/>
  <c r="D13" i="117" s="1"/>
  <c r="D12" i="120"/>
  <c r="D13" i="120" s="1"/>
  <c r="I12" i="117"/>
  <c r="I13" i="117" s="1"/>
  <c r="I12" i="120"/>
  <c r="I13" i="120" s="1"/>
  <c r="C13" i="124"/>
  <c r="C13" i="125"/>
  <c r="B10" i="125"/>
  <c r="B10" i="124"/>
  <c r="D10" i="125"/>
  <c r="D10" i="124"/>
  <c r="B13" i="125"/>
  <c r="B13" i="124"/>
  <c r="B16" i="98"/>
  <c r="B10" i="98"/>
  <c r="B27" i="98"/>
  <c r="D13" i="125"/>
  <c r="D13" i="124"/>
  <c r="C10" i="125"/>
  <c r="C10" i="124"/>
  <c r="B19" i="98"/>
  <c r="H23" i="3"/>
  <c r="B13" i="98"/>
  <c r="B22" i="98"/>
  <c r="B14" i="76"/>
  <c r="B14" i="102"/>
  <c r="B15" i="85"/>
  <c r="B14" i="73"/>
  <c r="B14" i="67"/>
  <c r="B11" i="102"/>
  <c r="B12" i="85"/>
  <c r="B11" i="76"/>
  <c r="B11" i="73"/>
  <c r="B11" i="67"/>
  <c r="E28" i="3"/>
  <c r="Z28" i="3"/>
  <c r="L28" i="3"/>
  <c r="O23" i="3"/>
  <c r="O28" i="3"/>
  <c r="I28" i="3"/>
  <c r="G28" i="3"/>
  <c r="V23" i="3"/>
  <c r="N23" i="3"/>
  <c r="E23" i="3"/>
  <c r="D23" i="3"/>
  <c r="R23" i="3"/>
  <c r="AE23" i="3"/>
  <c r="Y23" i="3"/>
  <c r="P28" i="3"/>
  <c r="C28" i="3"/>
  <c r="AA23" i="3"/>
  <c r="G23" i="3"/>
  <c r="X23" i="3"/>
  <c r="S23" i="3"/>
  <c r="F28" i="3"/>
  <c r="K23" i="3"/>
  <c r="T23" i="3"/>
  <c r="H24" i="3"/>
  <c r="H28" i="3"/>
  <c r="R28" i="3"/>
  <c r="Y28" i="3"/>
  <c r="U23" i="3"/>
  <c r="Z23" i="3"/>
  <c r="AA28" i="3"/>
  <c r="B28" i="3"/>
  <c r="K28" i="3"/>
  <c r="B23" i="3"/>
  <c r="W23" i="3"/>
  <c r="Q28" i="3"/>
  <c r="Q23" i="3"/>
  <c r="S29" i="3"/>
  <c r="T28" i="3"/>
  <c r="AE28" i="3"/>
  <c r="U28" i="3"/>
  <c r="O24" i="3"/>
  <c r="F23" i="3"/>
  <c r="P23" i="3"/>
  <c r="D28" i="3"/>
  <c r="N28" i="3"/>
  <c r="V28" i="3"/>
  <c r="X28" i="3"/>
  <c r="C23" i="3"/>
  <c r="L23" i="3"/>
  <c r="I23" i="3"/>
  <c r="W28" i="3"/>
  <c r="B7" i="90"/>
  <c r="C7" i="90"/>
  <c r="D7" i="90"/>
  <c r="B7" i="89"/>
  <c r="C7" i="89"/>
  <c r="D7" i="89"/>
  <c r="B7" i="112"/>
  <c r="C7" i="112"/>
  <c r="D7" i="112"/>
  <c r="B7" i="113"/>
  <c r="C7" i="113"/>
  <c r="D7" i="113"/>
  <c r="B7" i="88"/>
  <c r="C7" i="88"/>
  <c r="D7" i="88"/>
  <c r="B4" i="87"/>
  <c r="B4" i="90" s="1"/>
  <c r="C4" i="87"/>
  <c r="C4" i="90" s="1"/>
  <c r="D4" i="87"/>
  <c r="B5" i="87"/>
  <c r="B5" i="90" s="1"/>
  <c r="C5" i="87"/>
  <c r="D5" i="87"/>
  <c r="D5" i="89" s="1"/>
  <c r="B7" i="87"/>
  <c r="C7" i="87"/>
  <c r="D7" i="87"/>
  <c r="D27" i="83" l="1"/>
  <c r="D28" i="75"/>
  <c r="D28" i="81"/>
  <c r="D28" i="99"/>
  <c r="D28" i="72"/>
  <c r="D28" i="71"/>
  <c r="D28" i="80"/>
  <c r="D28" i="69"/>
  <c r="U23" i="75"/>
  <c r="U23" i="99"/>
  <c r="U23" i="81"/>
  <c r="U23" i="72"/>
  <c r="U23" i="71"/>
  <c r="U23" i="80"/>
  <c r="U23" i="69"/>
  <c r="W28" i="99"/>
  <c r="W28" i="72"/>
  <c r="W28" i="75"/>
  <c r="W28" i="81"/>
  <c r="W28" i="69"/>
  <c r="W28" i="71"/>
  <c r="W28" i="80"/>
  <c r="X28" i="75"/>
  <c r="X28" i="81"/>
  <c r="X28" i="99"/>
  <c r="X28" i="72"/>
  <c r="X28" i="71"/>
  <c r="X28" i="80"/>
  <c r="X28" i="69"/>
  <c r="AE28" i="99"/>
  <c r="AE28" i="75"/>
  <c r="AE28" i="72"/>
  <c r="AE28" i="81"/>
  <c r="AE28" i="71"/>
  <c r="AE28" i="80"/>
  <c r="AE28" i="69"/>
  <c r="Q28" i="75"/>
  <c r="Q28" i="81"/>
  <c r="Q28" i="99"/>
  <c r="Q28" i="72"/>
  <c r="Q28" i="71"/>
  <c r="Q28" i="80"/>
  <c r="Q28" i="69"/>
  <c r="T23" i="75"/>
  <c r="T23" i="81"/>
  <c r="T23" i="99"/>
  <c r="T23" i="72"/>
  <c r="T23" i="71"/>
  <c r="T23" i="80"/>
  <c r="T23" i="69"/>
  <c r="X23" i="75"/>
  <c r="X23" i="81"/>
  <c r="X23" i="72"/>
  <c r="X23" i="99"/>
  <c r="X23" i="71"/>
  <c r="X23" i="80"/>
  <c r="X23" i="69"/>
  <c r="P28" i="75"/>
  <c r="P28" i="81"/>
  <c r="P28" i="99"/>
  <c r="P28" i="72"/>
  <c r="P28" i="71"/>
  <c r="P28" i="80"/>
  <c r="P28" i="69"/>
  <c r="D22" i="83"/>
  <c r="D23" i="75"/>
  <c r="D23" i="81"/>
  <c r="D23" i="72"/>
  <c r="D23" i="71"/>
  <c r="D23" i="80"/>
  <c r="D23" i="69"/>
  <c r="D23" i="99"/>
  <c r="L28" i="75"/>
  <c r="L28" i="81"/>
  <c r="L28" i="99"/>
  <c r="L28" i="72"/>
  <c r="L28" i="71"/>
  <c r="L28" i="80"/>
  <c r="L28" i="69"/>
  <c r="I23" i="75"/>
  <c r="I23" i="81"/>
  <c r="I23" i="99"/>
  <c r="I23" i="72"/>
  <c r="I23" i="71"/>
  <c r="I23" i="80"/>
  <c r="I23" i="69"/>
  <c r="V28" i="75"/>
  <c r="V28" i="99"/>
  <c r="V28" i="81"/>
  <c r="V28" i="72"/>
  <c r="V28" i="71"/>
  <c r="V28" i="80"/>
  <c r="V28" i="69"/>
  <c r="F22" i="83"/>
  <c r="F23" i="75"/>
  <c r="F23" i="99"/>
  <c r="F23" i="81"/>
  <c r="F23" i="72"/>
  <c r="F23" i="71"/>
  <c r="F23" i="80"/>
  <c r="F23" i="69"/>
  <c r="T28" i="75"/>
  <c r="T28" i="81"/>
  <c r="T28" i="99"/>
  <c r="T28" i="72"/>
  <c r="T28" i="71"/>
  <c r="T28" i="80"/>
  <c r="T28" i="69"/>
  <c r="W23" i="99"/>
  <c r="W23" i="72"/>
  <c r="W23" i="75"/>
  <c r="W23" i="81"/>
  <c r="W23" i="80"/>
  <c r="W23" i="69"/>
  <c r="W23" i="71"/>
  <c r="AA28" i="75"/>
  <c r="AA28" i="99"/>
  <c r="AA28" i="72"/>
  <c r="AA28" i="81"/>
  <c r="AA28" i="69"/>
  <c r="AA28" i="80"/>
  <c r="AA28" i="71"/>
  <c r="R28" i="75"/>
  <c r="R28" i="81"/>
  <c r="R28" i="72"/>
  <c r="R28" i="71"/>
  <c r="R28" i="80"/>
  <c r="R28" i="99"/>
  <c r="R28" i="69"/>
  <c r="K23" i="75"/>
  <c r="K23" i="99"/>
  <c r="K23" i="72"/>
  <c r="K23" i="81"/>
  <c r="K23" i="80"/>
  <c r="K23" i="71"/>
  <c r="K23" i="69"/>
  <c r="G22" i="83"/>
  <c r="G23" i="99"/>
  <c r="G23" i="72"/>
  <c r="G23" i="75"/>
  <c r="G23" i="81"/>
  <c r="G23" i="80"/>
  <c r="G23" i="69"/>
  <c r="G23" i="71"/>
  <c r="Y23" i="75"/>
  <c r="Y23" i="81"/>
  <c r="Y23" i="72"/>
  <c r="Y23" i="99"/>
  <c r="Y23" i="71"/>
  <c r="Y23" i="80"/>
  <c r="Y23" i="69"/>
  <c r="E22" i="83"/>
  <c r="E23" i="75"/>
  <c r="E23" i="99"/>
  <c r="E23" i="81"/>
  <c r="E23" i="72"/>
  <c r="E23" i="71"/>
  <c r="E23" i="80"/>
  <c r="E23" i="69"/>
  <c r="I28" i="75"/>
  <c r="I28" i="81"/>
  <c r="I28" i="99"/>
  <c r="I28" i="72"/>
  <c r="I28" i="71"/>
  <c r="I28" i="80"/>
  <c r="I28" i="69"/>
  <c r="Z28" i="75"/>
  <c r="Z28" i="81"/>
  <c r="Z28" i="99"/>
  <c r="Z28" i="71"/>
  <c r="Z28" i="80"/>
  <c r="Z28" i="72"/>
  <c r="Z28" i="69"/>
  <c r="L23" i="75"/>
  <c r="L23" i="81"/>
  <c r="L23" i="99"/>
  <c r="L23" i="72"/>
  <c r="L23" i="71"/>
  <c r="L23" i="80"/>
  <c r="L23" i="69"/>
  <c r="N28" i="75"/>
  <c r="N28" i="99"/>
  <c r="N28" i="81"/>
  <c r="N28" i="72"/>
  <c r="N28" i="71"/>
  <c r="N28" i="80"/>
  <c r="N28" i="69"/>
  <c r="O24" i="99"/>
  <c r="O24" i="72"/>
  <c r="O24" i="81"/>
  <c r="O24" i="75"/>
  <c r="O24" i="80"/>
  <c r="O24" i="69"/>
  <c r="O24" i="71"/>
  <c r="S29" i="99"/>
  <c r="S29" i="72"/>
  <c r="S29" i="75"/>
  <c r="S29" i="81"/>
  <c r="S29" i="80"/>
  <c r="S29" i="71"/>
  <c r="S29" i="69"/>
  <c r="Z23" i="75"/>
  <c r="Z23" i="99"/>
  <c r="Z23" i="81"/>
  <c r="Z23" i="71"/>
  <c r="Z23" i="80"/>
  <c r="Z23" i="69"/>
  <c r="Z23" i="72"/>
  <c r="H28" i="75"/>
  <c r="H28" i="81"/>
  <c r="H28" i="99"/>
  <c r="H28" i="72"/>
  <c r="H28" i="71"/>
  <c r="H28" i="80"/>
  <c r="H28" i="69"/>
  <c r="F27" i="83"/>
  <c r="F28" i="75"/>
  <c r="F28" i="99"/>
  <c r="F28" i="81"/>
  <c r="F28" i="72"/>
  <c r="F28" i="71"/>
  <c r="F28" i="80"/>
  <c r="F28" i="69"/>
  <c r="AA23" i="75"/>
  <c r="AA23" i="99"/>
  <c r="AA23" i="72"/>
  <c r="AA23" i="81"/>
  <c r="AA23" i="80"/>
  <c r="AA23" i="71"/>
  <c r="AA23" i="69"/>
  <c r="AE23" i="75"/>
  <c r="AE23" i="72"/>
  <c r="AE23" i="99"/>
  <c r="AE23" i="81"/>
  <c r="AE23" i="71"/>
  <c r="AE23" i="69"/>
  <c r="AE23" i="80"/>
  <c r="N23" i="75"/>
  <c r="N23" i="99"/>
  <c r="N23" i="81"/>
  <c r="N23" i="72"/>
  <c r="N23" i="71"/>
  <c r="N23" i="80"/>
  <c r="N23" i="69"/>
  <c r="O28" i="99"/>
  <c r="O28" i="75"/>
  <c r="O28" i="72"/>
  <c r="O28" i="81"/>
  <c r="O28" i="71"/>
  <c r="O28" i="80"/>
  <c r="O28" i="69"/>
  <c r="E27" i="83"/>
  <c r="E28" i="75"/>
  <c r="E28" i="81"/>
  <c r="E28" i="99"/>
  <c r="E28" i="72"/>
  <c r="E28" i="71"/>
  <c r="E28" i="80"/>
  <c r="E28" i="69"/>
  <c r="S28" i="99"/>
  <c r="S28" i="75"/>
  <c r="S28" i="72"/>
  <c r="S28" i="81"/>
  <c r="S28" i="69"/>
  <c r="S28" i="71"/>
  <c r="S28" i="80"/>
  <c r="C22" i="83"/>
  <c r="C23" i="75"/>
  <c r="C23" i="72"/>
  <c r="C23" i="81"/>
  <c r="C23" i="99"/>
  <c r="C23" i="69"/>
  <c r="C23" i="71"/>
  <c r="C23" i="80"/>
  <c r="U28" i="75"/>
  <c r="U28" i="81"/>
  <c r="U28" i="99"/>
  <c r="U28" i="72"/>
  <c r="U28" i="71"/>
  <c r="U28" i="80"/>
  <c r="U28" i="69"/>
  <c r="Q23" i="75"/>
  <c r="Q23" i="99"/>
  <c r="Q23" i="81"/>
  <c r="Q23" i="72"/>
  <c r="Q23" i="71"/>
  <c r="Q23" i="80"/>
  <c r="Q23" i="69"/>
  <c r="H24" i="75"/>
  <c r="H24" i="81"/>
  <c r="H24" i="99"/>
  <c r="H24" i="72"/>
  <c r="H24" i="71"/>
  <c r="H24" i="80"/>
  <c r="H24" i="69"/>
  <c r="S23" i="99"/>
  <c r="S23" i="72"/>
  <c r="S23" i="81"/>
  <c r="S23" i="75"/>
  <c r="S23" i="80"/>
  <c r="S23" i="71"/>
  <c r="S23" i="69"/>
  <c r="C27" i="83"/>
  <c r="C28" i="99"/>
  <c r="C28" i="72"/>
  <c r="C28" i="81"/>
  <c r="C28" i="75"/>
  <c r="C28" i="69"/>
  <c r="C28" i="71"/>
  <c r="C28" i="80"/>
  <c r="R23" i="75"/>
  <c r="R23" i="99"/>
  <c r="R23" i="81"/>
  <c r="R23" i="72"/>
  <c r="R23" i="71"/>
  <c r="R23" i="80"/>
  <c r="R23" i="69"/>
  <c r="V23" i="75"/>
  <c r="V23" i="99"/>
  <c r="V23" i="81"/>
  <c r="V23" i="72"/>
  <c r="V23" i="71"/>
  <c r="V23" i="80"/>
  <c r="V23" i="69"/>
  <c r="O23" i="75"/>
  <c r="O23" i="72"/>
  <c r="O23" i="81"/>
  <c r="O23" i="71"/>
  <c r="O23" i="69"/>
  <c r="O23" i="99"/>
  <c r="O23" i="80"/>
  <c r="H23" i="75"/>
  <c r="H23" i="81"/>
  <c r="H23" i="99"/>
  <c r="H23" i="72"/>
  <c r="H23" i="71"/>
  <c r="H23" i="80"/>
  <c r="H23" i="69"/>
  <c r="K28" i="75"/>
  <c r="K28" i="99"/>
  <c r="K28" i="72"/>
  <c r="K28" i="81"/>
  <c r="K28" i="69"/>
  <c r="K28" i="71"/>
  <c r="K28" i="80"/>
  <c r="P23" i="75"/>
  <c r="P23" i="99"/>
  <c r="P23" i="81"/>
  <c r="P23" i="72"/>
  <c r="P23" i="71"/>
  <c r="P23" i="80"/>
  <c r="P23" i="69"/>
  <c r="Y28" i="75"/>
  <c r="Y28" i="81"/>
  <c r="Y28" i="99"/>
  <c r="Y28" i="72"/>
  <c r="Y28" i="71"/>
  <c r="Y28" i="80"/>
  <c r="Y28" i="69"/>
  <c r="G27" i="83"/>
  <c r="G28" i="99"/>
  <c r="G28" i="72"/>
  <c r="G28" i="75"/>
  <c r="G28" i="81"/>
  <c r="G28" i="69"/>
  <c r="G28" i="71"/>
  <c r="G28" i="80"/>
  <c r="M23" i="98"/>
  <c r="B23" i="99"/>
  <c r="B22" i="96"/>
  <c r="B22" i="83"/>
  <c r="B23" i="75"/>
  <c r="B23" i="72"/>
  <c r="B23" i="81"/>
  <c r="B23" i="71"/>
  <c r="D23" i="98"/>
  <c r="B23" i="80"/>
  <c r="B23" i="69"/>
  <c r="J28" i="98"/>
  <c r="AB23" i="98"/>
  <c r="E27" i="96"/>
  <c r="G28" i="98"/>
  <c r="X28" i="98"/>
  <c r="D27" i="96"/>
  <c r="F28" i="98"/>
  <c r="L28" i="98"/>
  <c r="T23" i="98"/>
  <c r="E29" i="3"/>
  <c r="Y28" i="98"/>
  <c r="AF28" i="98"/>
  <c r="R28" i="98"/>
  <c r="B28" i="99"/>
  <c r="B27" i="96"/>
  <c r="B27" i="83"/>
  <c r="B28" i="75"/>
  <c r="B28" i="81"/>
  <c r="B28" i="72"/>
  <c r="B28" i="71"/>
  <c r="D28" i="98"/>
  <c r="B28" i="80"/>
  <c r="B28" i="69"/>
  <c r="Z28" i="98"/>
  <c r="Y23" i="98"/>
  <c r="Q28" i="98"/>
  <c r="D22" i="96"/>
  <c r="F23" i="98"/>
  <c r="G27" i="96"/>
  <c r="I28" i="98"/>
  <c r="K23" i="98"/>
  <c r="W28" i="98"/>
  <c r="F22" i="96"/>
  <c r="H23" i="98"/>
  <c r="U28" i="98"/>
  <c r="X23" i="98"/>
  <c r="AB28" i="98"/>
  <c r="S28" i="98"/>
  <c r="L23" i="98"/>
  <c r="G22" i="96"/>
  <c r="I23" i="98"/>
  <c r="Z23" i="98"/>
  <c r="E22" i="96"/>
  <c r="G23" i="98"/>
  <c r="K28" i="98"/>
  <c r="Z29" i="3"/>
  <c r="AA28" i="98"/>
  <c r="O28" i="98"/>
  <c r="O23" i="98"/>
  <c r="T28" i="98"/>
  <c r="P24" i="98"/>
  <c r="AA23" i="98"/>
  <c r="AE24" i="3"/>
  <c r="AF23" i="98"/>
  <c r="V28" i="98"/>
  <c r="V23" i="98"/>
  <c r="J24" i="98"/>
  <c r="C27" i="96"/>
  <c r="E28" i="98"/>
  <c r="V24" i="3"/>
  <c r="W23" i="98"/>
  <c r="P23" i="98"/>
  <c r="J23" i="98"/>
  <c r="T29" i="98"/>
  <c r="F27" i="96"/>
  <c r="H28" i="98"/>
  <c r="O29" i="3"/>
  <c r="P28" i="98"/>
  <c r="C22" i="96"/>
  <c r="E23" i="98"/>
  <c r="R23" i="98"/>
  <c r="S23" i="98"/>
  <c r="Q23" i="98"/>
  <c r="U23" i="98"/>
  <c r="M28" i="98"/>
  <c r="B24" i="98"/>
  <c r="I29" i="3"/>
  <c r="B23" i="98"/>
  <c r="L29" i="3"/>
  <c r="E24" i="3"/>
  <c r="B28" i="98"/>
  <c r="D24" i="3"/>
  <c r="R24" i="3"/>
  <c r="G29" i="3"/>
  <c r="N24" i="3"/>
  <c r="Y24" i="3"/>
  <c r="P29" i="3"/>
  <c r="C29" i="3"/>
  <c r="U29" i="3"/>
  <c r="T29" i="3"/>
  <c r="I24" i="3"/>
  <c r="X29" i="3"/>
  <c r="F24" i="3"/>
  <c r="Q29" i="3"/>
  <c r="Z24" i="3"/>
  <c r="H29" i="3"/>
  <c r="F29" i="3"/>
  <c r="C24" i="3"/>
  <c r="V29" i="3"/>
  <c r="N29" i="3"/>
  <c r="B29" i="3"/>
  <c r="W29" i="3"/>
  <c r="D29" i="3"/>
  <c r="P24" i="3"/>
  <c r="AE29" i="3"/>
  <c r="Q24" i="3"/>
  <c r="R29" i="3"/>
  <c r="T24" i="3"/>
  <c r="S24" i="3"/>
  <c r="K24" i="3"/>
  <c r="G24" i="3"/>
  <c r="AA24" i="3"/>
  <c r="L24" i="3"/>
  <c r="W24" i="3"/>
  <c r="B24" i="3"/>
  <c r="K29" i="3"/>
  <c r="AA29" i="3"/>
  <c r="U24" i="3"/>
  <c r="Y29" i="3"/>
  <c r="X24" i="3"/>
  <c r="D5" i="88"/>
  <c r="C4" i="113"/>
  <c r="C4" i="89"/>
  <c r="D5" i="113"/>
  <c r="D5" i="112"/>
  <c r="D5" i="90"/>
  <c r="C5" i="90"/>
  <c r="C5" i="89"/>
  <c r="C5" i="112"/>
  <c r="C5" i="113"/>
  <c r="D4" i="90"/>
  <c r="D4" i="89"/>
  <c r="D4" i="112"/>
  <c r="D4" i="113"/>
  <c r="C5" i="88"/>
  <c r="D4" i="88"/>
  <c r="B5" i="113"/>
  <c r="B4" i="113"/>
  <c r="B5" i="89"/>
  <c r="B4" i="89"/>
  <c r="B5" i="88"/>
  <c r="C4" i="88"/>
  <c r="C4" i="112"/>
  <c r="B4" i="88"/>
  <c r="B5" i="112"/>
  <c r="B4" i="112"/>
  <c r="AA29" i="99" l="1"/>
  <c r="AA29" i="75"/>
  <c r="AA29" i="72"/>
  <c r="AA29" i="81"/>
  <c r="AA29" i="80"/>
  <c r="AA29" i="71"/>
  <c r="AA29" i="69"/>
  <c r="L24" i="75"/>
  <c r="L24" i="99"/>
  <c r="L24" i="81"/>
  <c r="L24" i="72"/>
  <c r="L24" i="71"/>
  <c r="L24" i="80"/>
  <c r="L24" i="69"/>
  <c r="S24" i="99"/>
  <c r="S24" i="72"/>
  <c r="S24" i="80"/>
  <c r="S24" i="75"/>
  <c r="S24" i="81"/>
  <c r="S24" i="71"/>
  <c r="S24" i="69"/>
  <c r="AE29" i="99"/>
  <c r="AE29" i="72"/>
  <c r="AE29" i="81"/>
  <c r="AE29" i="75"/>
  <c r="AE29" i="80"/>
  <c r="AE29" i="71"/>
  <c r="AE29" i="69"/>
  <c r="F28" i="83"/>
  <c r="F29" i="75"/>
  <c r="F29" i="81"/>
  <c r="F29" i="80"/>
  <c r="F29" i="99"/>
  <c r="F29" i="71"/>
  <c r="F29" i="72"/>
  <c r="F29" i="69"/>
  <c r="F23" i="83"/>
  <c r="F24" i="75"/>
  <c r="F24" i="99"/>
  <c r="F24" i="81"/>
  <c r="F24" i="80"/>
  <c r="F24" i="69"/>
  <c r="F24" i="71"/>
  <c r="F24" i="72"/>
  <c r="U29" i="75"/>
  <c r="U29" i="81"/>
  <c r="U29" i="99"/>
  <c r="U29" i="72"/>
  <c r="U29" i="71"/>
  <c r="U29" i="69"/>
  <c r="U29" i="80"/>
  <c r="N24" i="75"/>
  <c r="N24" i="99"/>
  <c r="N24" i="81"/>
  <c r="N24" i="80"/>
  <c r="N24" i="69"/>
  <c r="N24" i="72"/>
  <c r="N24" i="71"/>
  <c r="I29" i="75"/>
  <c r="I29" i="81"/>
  <c r="I29" i="99"/>
  <c r="I29" i="72"/>
  <c r="I29" i="71"/>
  <c r="I29" i="69"/>
  <c r="I29" i="80"/>
  <c r="AE24" i="75"/>
  <c r="AE24" i="72"/>
  <c r="AE24" i="81"/>
  <c r="AE24" i="99"/>
  <c r="AE24" i="80"/>
  <c r="AE24" i="69"/>
  <c r="AE24" i="71"/>
  <c r="E28" i="83"/>
  <c r="E29" i="75"/>
  <c r="E29" i="81"/>
  <c r="E29" i="99"/>
  <c r="E29" i="72"/>
  <c r="E29" i="71"/>
  <c r="E29" i="69"/>
  <c r="E29" i="80"/>
  <c r="X24" i="75"/>
  <c r="X24" i="81"/>
  <c r="X24" i="99"/>
  <c r="X24" i="72"/>
  <c r="X24" i="71"/>
  <c r="X24" i="80"/>
  <c r="X24" i="69"/>
  <c r="K29" i="99"/>
  <c r="K29" i="75"/>
  <c r="K29" i="72"/>
  <c r="K29" i="80"/>
  <c r="K29" i="71"/>
  <c r="K29" i="81"/>
  <c r="K29" i="69"/>
  <c r="AA24" i="75"/>
  <c r="AA24" i="72"/>
  <c r="AA24" i="99"/>
  <c r="AA24" i="80"/>
  <c r="AA24" i="71"/>
  <c r="AA24" i="81"/>
  <c r="AA24" i="69"/>
  <c r="T24" i="75"/>
  <c r="T24" i="81"/>
  <c r="T24" i="72"/>
  <c r="T24" i="99"/>
  <c r="T24" i="71"/>
  <c r="T24" i="80"/>
  <c r="T24" i="69"/>
  <c r="P24" i="75"/>
  <c r="P24" i="81"/>
  <c r="P24" i="99"/>
  <c r="P24" i="72"/>
  <c r="P24" i="71"/>
  <c r="P24" i="80"/>
  <c r="P24" i="69"/>
  <c r="N29" i="75"/>
  <c r="N29" i="81"/>
  <c r="N29" i="80"/>
  <c r="N29" i="72"/>
  <c r="N29" i="71"/>
  <c r="N29" i="69"/>
  <c r="N29" i="99"/>
  <c r="H29" i="75"/>
  <c r="H29" i="81"/>
  <c r="H29" i="99"/>
  <c r="H29" i="72"/>
  <c r="H29" i="71"/>
  <c r="H29" i="80"/>
  <c r="H29" i="69"/>
  <c r="X29" i="75"/>
  <c r="X29" i="81"/>
  <c r="X29" i="99"/>
  <c r="X29" i="72"/>
  <c r="X29" i="71"/>
  <c r="X29" i="80"/>
  <c r="X29" i="69"/>
  <c r="C28" i="83"/>
  <c r="C29" i="99"/>
  <c r="C29" i="72"/>
  <c r="C29" i="80"/>
  <c r="C29" i="75"/>
  <c r="C29" i="81"/>
  <c r="C29" i="71"/>
  <c r="C29" i="69"/>
  <c r="G28" i="83"/>
  <c r="G29" i="75"/>
  <c r="G29" i="99"/>
  <c r="G29" i="72"/>
  <c r="G29" i="81"/>
  <c r="G29" i="80"/>
  <c r="G29" i="69"/>
  <c r="G29" i="71"/>
  <c r="E23" i="83"/>
  <c r="E24" i="75"/>
  <c r="E24" i="81"/>
  <c r="E24" i="99"/>
  <c r="E24" i="72"/>
  <c r="E24" i="71"/>
  <c r="E24" i="80"/>
  <c r="E24" i="69"/>
  <c r="V24" i="75"/>
  <c r="V24" i="99"/>
  <c r="V24" i="81"/>
  <c r="V24" i="80"/>
  <c r="V24" i="69"/>
  <c r="V24" i="71"/>
  <c r="V24" i="72"/>
  <c r="Y29" i="75"/>
  <c r="Y29" i="81"/>
  <c r="Y29" i="99"/>
  <c r="Y29" i="72"/>
  <c r="Y29" i="71"/>
  <c r="Y29" i="69"/>
  <c r="Y29" i="80"/>
  <c r="G23" i="83"/>
  <c r="G24" i="75"/>
  <c r="G24" i="99"/>
  <c r="G24" i="72"/>
  <c r="G24" i="81"/>
  <c r="G24" i="80"/>
  <c r="G24" i="69"/>
  <c r="G24" i="71"/>
  <c r="R29" i="75"/>
  <c r="R29" i="99"/>
  <c r="R29" i="81"/>
  <c r="R29" i="80"/>
  <c r="R29" i="72"/>
  <c r="R29" i="71"/>
  <c r="R29" i="69"/>
  <c r="D28" i="83"/>
  <c r="D29" i="75"/>
  <c r="D29" i="81"/>
  <c r="D29" i="99"/>
  <c r="D29" i="72"/>
  <c r="D29" i="71"/>
  <c r="D29" i="80"/>
  <c r="D29" i="69"/>
  <c r="V29" i="75"/>
  <c r="V29" i="81"/>
  <c r="V29" i="99"/>
  <c r="V29" i="80"/>
  <c r="V29" i="71"/>
  <c r="V29" i="69"/>
  <c r="V29" i="72"/>
  <c r="Z24" i="75"/>
  <c r="Z24" i="99"/>
  <c r="Z24" i="81"/>
  <c r="Z24" i="72"/>
  <c r="Z24" i="80"/>
  <c r="Z24" i="69"/>
  <c r="Z24" i="71"/>
  <c r="I24" i="75"/>
  <c r="I24" i="81"/>
  <c r="I24" i="99"/>
  <c r="I24" i="72"/>
  <c r="I24" i="71"/>
  <c r="I24" i="80"/>
  <c r="I24" i="69"/>
  <c r="P29" i="75"/>
  <c r="P29" i="81"/>
  <c r="P29" i="99"/>
  <c r="P29" i="72"/>
  <c r="P29" i="71"/>
  <c r="P29" i="80"/>
  <c r="P29" i="69"/>
  <c r="R24" i="75"/>
  <c r="R24" i="99"/>
  <c r="R24" i="81"/>
  <c r="R24" i="80"/>
  <c r="R24" i="69"/>
  <c r="R24" i="72"/>
  <c r="R24" i="71"/>
  <c r="L29" i="75"/>
  <c r="L29" i="81"/>
  <c r="L29" i="99"/>
  <c r="L29" i="72"/>
  <c r="L29" i="71"/>
  <c r="L29" i="80"/>
  <c r="L29" i="69"/>
  <c r="O29" i="99"/>
  <c r="O29" i="75"/>
  <c r="O29" i="72"/>
  <c r="O29" i="81"/>
  <c r="O29" i="80"/>
  <c r="O29" i="71"/>
  <c r="O29" i="69"/>
  <c r="U24" i="75"/>
  <c r="U24" i="81"/>
  <c r="U24" i="72"/>
  <c r="U24" i="71"/>
  <c r="U24" i="99"/>
  <c r="U24" i="80"/>
  <c r="U24" i="69"/>
  <c r="W24" i="75"/>
  <c r="W24" i="99"/>
  <c r="W24" i="72"/>
  <c r="W24" i="81"/>
  <c r="W24" i="80"/>
  <c r="W24" i="69"/>
  <c r="W24" i="71"/>
  <c r="K24" i="75"/>
  <c r="K24" i="72"/>
  <c r="K24" i="81"/>
  <c r="K24" i="80"/>
  <c r="K24" i="99"/>
  <c r="K24" i="71"/>
  <c r="K24" i="69"/>
  <c r="Q24" i="75"/>
  <c r="Q24" i="99"/>
  <c r="Q24" i="81"/>
  <c r="Q24" i="72"/>
  <c r="Q24" i="71"/>
  <c r="Q24" i="69"/>
  <c r="Q24" i="80"/>
  <c r="W29" i="75"/>
  <c r="W29" i="99"/>
  <c r="W29" i="72"/>
  <c r="W29" i="81"/>
  <c r="W29" i="80"/>
  <c r="W29" i="71"/>
  <c r="W29" i="69"/>
  <c r="C23" i="83"/>
  <c r="C24" i="99"/>
  <c r="C24" i="72"/>
  <c r="C24" i="75"/>
  <c r="C24" i="81"/>
  <c r="C24" i="80"/>
  <c r="C24" i="71"/>
  <c r="C24" i="69"/>
  <c r="Q29" i="75"/>
  <c r="Q29" i="81"/>
  <c r="Q29" i="99"/>
  <c r="Q29" i="72"/>
  <c r="Q29" i="71"/>
  <c r="Q29" i="80"/>
  <c r="Q29" i="69"/>
  <c r="T29" i="75"/>
  <c r="T29" i="81"/>
  <c r="T29" i="99"/>
  <c r="T29" i="72"/>
  <c r="T29" i="71"/>
  <c r="T29" i="80"/>
  <c r="T29" i="69"/>
  <c r="Y24" i="75"/>
  <c r="Y24" i="81"/>
  <c r="Y24" i="99"/>
  <c r="Y24" i="72"/>
  <c r="Y24" i="71"/>
  <c r="Y24" i="80"/>
  <c r="Y24" i="69"/>
  <c r="D23" i="83"/>
  <c r="D24" i="75"/>
  <c r="D24" i="81"/>
  <c r="D24" i="99"/>
  <c r="D24" i="72"/>
  <c r="D24" i="71"/>
  <c r="D24" i="80"/>
  <c r="D24" i="69"/>
  <c r="Z29" i="75"/>
  <c r="Z29" i="99"/>
  <c r="Z29" i="81"/>
  <c r="Z29" i="72"/>
  <c r="Z29" i="80"/>
  <c r="Z29" i="71"/>
  <c r="Z29" i="69"/>
  <c r="X24" i="98"/>
  <c r="C23" i="96"/>
  <c r="E24" i="98"/>
  <c r="Z29" i="98"/>
  <c r="B24" i="99"/>
  <c r="B23" i="96"/>
  <c r="B23" i="83"/>
  <c r="B24" i="75"/>
  <c r="B24" i="81"/>
  <c r="B24" i="72"/>
  <c r="D24" i="98"/>
  <c r="B24" i="71"/>
  <c r="B24" i="80"/>
  <c r="B24" i="69"/>
  <c r="G23" i="96"/>
  <c r="I24" i="98"/>
  <c r="S29" i="98"/>
  <c r="D28" i="96"/>
  <c r="F29" i="98"/>
  <c r="W29" i="98"/>
  <c r="AA24" i="98"/>
  <c r="K24" i="98"/>
  <c r="Q29" i="98"/>
  <c r="S24" i="98"/>
  <c r="E28" i="96"/>
  <c r="G29" i="98"/>
  <c r="X29" i="98"/>
  <c r="Z24" i="98"/>
  <c r="E23" i="96"/>
  <c r="G24" i="98"/>
  <c r="L24" i="98"/>
  <c r="R29" i="98"/>
  <c r="D23" i="96"/>
  <c r="F24" i="98"/>
  <c r="AB29" i="98"/>
  <c r="M24" i="98"/>
  <c r="T24" i="98"/>
  <c r="AF29" i="98"/>
  <c r="B28" i="96"/>
  <c r="B28" i="83"/>
  <c r="B29" i="99"/>
  <c r="B29" i="75"/>
  <c r="B29" i="81"/>
  <c r="B29" i="72"/>
  <c r="B29" i="71"/>
  <c r="D29" i="98"/>
  <c r="B29" i="80"/>
  <c r="B29" i="69"/>
  <c r="F28" i="96"/>
  <c r="H29" i="98"/>
  <c r="F23" i="96"/>
  <c r="H24" i="98"/>
  <c r="V29" i="98"/>
  <c r="O24" i="98"/>
  <c r="M29" i="98"/>
  <c r="K29" i="98"/>
  <c r="AA29" i="98"/>
  <c r="V24" i="98"/>
  <c r="R24" i="98"/>
  <c r="U29" i="98"/>
  <c r="Y24" i="98"/>
  <c r="L29" i="98"/>
  <c r="AB24" i="98"/>
  <c r="U24" i="98"/>
  <c r="Q24" i="98"/>
  <c r="O29" i="98"/>
  <c r="J29" i="98"/>
  <c r="Y29" i="98"/>
  <c r="C28" i="96"/>
  <c r="E29" i="98"/>
  <c r="G28" i="96"/>
  <c r="I29" i="98"/>
  <c r="P29" i="98"/>
  <c r="W24" i="98"/>
  <c r="AF24" i="98"/>
  <c r="B29" i="98"/>
  <c r="E7" i="90" l="1"/>
  <c r="E7" i="89"/>
  <c r="E7" i="112"/>
  <c r="E7" i="113"/>
  <c r="E7" i="88"/>
  <c r="E4" i="87"/>
  <c r="E5" i="87"/>
  <c r="E5" i="90" s="1"/>
  <c r="E7" i="87"/>
  <c r="E5" i="112" l="1"/>
  <c r="E4" i="112"/>
  <c r="E4" i="90"/>
  <c r="E4" i="113"/>
  <c r="E4" i="88"/>
  <c r="E5" i="113"/>
  <c r="E5" i="88"/>
  <c r="E4" i="89"/>
  <c r="E5" i="89"/>
  <c r="E8" i="112" l="1"/>
  <c r="E8" i="113"/>
  <c r="E8" i="90"/>
  <c r="E8" i="88"/>
  <c r="E8" i="89"/>
  <c r="E8" i="87"/>
  <c r="E13" i="90"/>
  <c r="E13" i="89"/>
  <c r="E13" i="112"/>
  <c r="E13" i="113"/>
  <c r="E13" i="88"/>
  <c r="E13" i="87"/>
  <c r="E10" i="89"/>
  <c r="E10" i="112"/>
  <c r="E10" i="113"/>
  <c r="E10" i="88"/>
  <c r="E10" i="90"/>
  <c r="E10" i="87"/>
  <c r="E11" i="90" l="1"/>
  <c r="E11" i="112"/>
  <c r="E11" i="113"/>
  <c r="E11" i="89"/>
  <c r="E11" i="88"/>
  <c r="E11" i="87"/>
  <c r="E14" i="112"/>
  <c r="E14" i="113"/>
  <c r="E14" i="90"/>
  <c r="E14" i="87"/>
  <c r="E14" i="88"/>
  <c r="E14" i="89"/>
  <c r="B13" i="90" l="1"/>
  <c r="B13" i="89"/>
  <c r="B13" i="112"/>
  <c r="B13" i="113"/>
  <c r="B13" i="88"/>
  <c r="B13" i="87"/>
  <c r="B10" i="90"/>
  <c r="B10" i="89"/>
  <c r="B10" i="113"/>
  <c r="B10" i="88"/>
  <c r="B10" i="87"/>
  <c r="B10" i="112"/>
  <c r="B8" i="112"/>
  <c r="B8" i="90"/>
  <c r="B8" i="87"/>
  <c r="B8" i="89"/>
  <c r="B8" i="113"/>
  <c r="B8" i="88"/>
  <c r="B14" i="89" l="1"/>
  <c r="B14" i="90"/>
  <c r="B14" i="112"/>
  <c r="B14" i="113"/>
  <c r="B14" i="88"/>
  <c r="B14" i="87"/>
  <c r="B11" i="90"/>
  <c r="B11" i="89"/>
  <c r="B11" i="113"/>
  <c r="B11" i="88"/>
  <c r="B11" i="87"/>
  <c r="B11" i="112"/>
  <c r="B18" i="120" l="1"/>
  <c r="B19" i="120" s="1"/>
  <c r="B21" i="120"/>
  <c r="B22" i="120" s="1"/>
  <c r="B23" i="120" s="1"/>
  <c r="B24" i="120" s="1"/>
  <c r="C15" i="116"/>
  <c r="C16" i="116" s="1"/>
  <c r="C18" i="116"/>
  <c r="C19" i="116" s="1"/>
  <c r="C26" i="120"/>
  <c r="C27" i="120" s="1"/>
  <c r="C28" i="120" s="1"/>
  <c r="C29" i="120" s="1"/>
  <c r="C21" i="120"/>
  <c r="C22" i="120" s="1"/>
  <c r="C23" i="120" s="1"/>
  <c r="C24" i="120" s="1"/>
  <c r="C18" i="120"/>
  <c r="C19" i="120" s="1"/>
  <c r="C15" i="120"/>
  <c r="C16" i="120" s="1"/>
  <c r="B26" i="120"/>
  <c r="B27" i="120" s="1"/>
  <c r="B28" i="120" s="1"/>
  <c r="B29" i="120" s="1"/>
  <c r="B15" i="120"/>
  <c r="B16" i="120" s="1"/>
  <c r="B26" i="117"/>
  <c r="B27" i="117" s="1"/>
  <c r="B28" i="117" s="1"/>
  <c r="B29" i="117" s="1"/>
  <c r="B21" i="117"/>
  <c r="B22" i="117" s="1"/>
  <c r="B23" i="117" s="1"/>
  <c r="B24" i="117" s="1"/>
  <c r="B18" i="117"/>
  <c r="B19" i="117" s="1"/>
  <c r="B15" i="117"/>
  <c r="B16" i="117" s="1"/>
  <c r="C21" i="117"/>
  <c r="C22" i="117" s="1"/>
  <c r="C23" i="117" s="1"/>
  <c r="C24" i="117" s="1"/>
  <c r="C18" i="117"/>
  <c r="C19" i="117" s="1"/>
  <c r="C15" i="117"/>
  <c r="C16" i="117" s="1"/>
  <c r="C26" i="117"/>
  <c r="C27" i="117" s="1"/>
  <c r="C28" i="117" s="1"/>
  <c r="C29" i="117" s="1"/>
  <c r="B26" i="116"/>
  <c r="B27" i="116" s="1"/>
  <c r="B28" i="116" s="1"/>
  <c r="B29" i="116" s="1"/>
  <c r="B21" i="116"/>
  <c r="B22" i="116" s="1"/>
  <c r="B23" i="116" s="1"/>
  <c r="B24" i="116" s="1"/>
  <c r="B18" i="116"/>
  <c r="B19" i="116" s="1"/>
  <c r="B15" i="116"/>
  <c r="B16" i="116" s="1"/>
  <c r="C26" i="116"/>
  <c r="C27" i="116" s="1"/>
  <c r="C28" i="116" s="1"/>
  <c r="C29" i="116" s="1"/>
  <c r="C21" i="116"/>
  <c r="C22" i="116" s="1"/>
  <c r="C23" i="116" s="1"/>
  <c r="C24" i="116" s="1"/>
  <c r="D18" i="115" l="1"/>
  <c r="D19" i="115" s="1"/>
  <c r="D15" i="115"/>
  <c r="D16" i="115" s="1"/>
  <c r="B18" i="115" l="1"/>
  <c r="B19" i="115" s="1"/>
  <c r="B15" i="115"/>
  <c r="B16" i="115" s="1"/>
  <c r="B21" i="115"/>
  <c r="B22" i="115" s="1"/>
  <c r="B23" i="115" s="1"/>
  <c r="B24" i="115" s="1"/>
  <c r="B26" i="115"/>
  <c r="B27" i="115" s="1"/>
  <c r="B28" i="115" s="1"/>
  <c r="B29" i="115" s="1"/>
  <c r="D26" i="115"/>
  <c r="D27" i="115" s="1"/>
  <c r="D28" i="115" s="1"/>
  <c r="D29" i="115" s="1"/>
  <c r="D21" i="115"/>
  <c r="D22" i="115" s="1"/>
  <c r="D23" i="115" s="1"/>
  <c r="D24" i="115" s="1"/>
  <c r="C26" i="114" l="1"/>
  <c r="C27" i="114" s="1"/>
  <c r="C28" i="114" s="1"/>
  <c r="C29" i="114" s="1"/>
  <c r="B26" i="114"/>
  <c r="B27" i="114" s="1"/>
  <c r="B28" i="114" s="1"/>
  <c r="B29" i="114" s="1"/>
  <c r="C21" i="114"/>
  <c r="C22" i="114" s="1"/>
  <c r="C23" i="114" s="1"/>
  <c r="C24" i="114" s="1"/>
  <c r="B21" i="114"/>
  <c r="B22" i="114" s="1"/>
  <c r="B23" i="114" s="1"/>
  <c r="B24" i="114" s="1"/>
  <c r="C18" i="114"/>
  <c r="C19" i="114" s="1"/>
  <c r="B18" i="114"/>
  <c r="B19" i="114" s="1"/>
  <c r="C15" i="114"/>
  <c r="C16" i="114" s="1"/>
  <c r="B15" i="114"/>
  <c r="B16" i="114" s="1"/>
  <c r="C8" i="90" l="1"/>
  <c r="C8" i="89"/>
  <c r="C8" i="113"/>
  <c r="C8" i="88"/>
  <c r="C8" i="87"/>
  <c r="C8" i="112"/>
  <c r="C13" i="89"/>
  <c r="C13" i="90"/>
  <c r="C13" i="112"/>
  <c r="C13" i="87"/>
  <c r="C13" i="113"/>
  <c r="C13" i="88"/>
  <c r="C10" i="90"/>
  <c r="C10" i="89"/>
  <c r="C10" i="113"/>
  <c r="C10" i="88"/>
  <c r="C10" i="87"/>
  <c r="C10" i="112"/>
  <c r="C14" i="113" l="1"/>
  <c r="C14" i="88"/>
  <c r="C14" i="87"/>
  <c r="C14" i="89"/>
  <c r="C14" i="90"/>
  <c r="C14" i="112"/>
  <c r="C11" i="90"/>
  <c r="C11" i="89"/>
  <c r="C11" i="112"/>
  <c r="C11" i="113"/>
  <c r="C11" i="88"/>
  <c r="C11" i="87"/>
  <c r="B12" i="121" l="1"/>
  <c r="D7" i="121"/>
  <c r="B9" i="121"/>
  <c r="D12" i="121"/>
  <c r="D9" i="121"/>
  <c r="C7" i="121"/>
  <c r="C12" i="121"/>
  <c r="C9" i="121"/>
  <c r="B7" i="121"/>
  <c r="E4" i="109"/>
  <c r="I4" i="108"/>
  <c r="L4" i="109"/>
  <c r="M4" i="108"/>
  <c r="Q4" i="108"/>
  <c r="E5" i="108"/>
  <c r="I5" i="109"/>
  <c r="J5" i="108"/>
  <c r="V5" i="108"/>
  <c r="C10" i="108"/>
  <c r="N10" i="109"/>
  <c r="I13" i="109"/>
  <c r="L13" i="109"/>
  <c r="N13" i="109"/>
  <c r="P13" i="108"/>
  <c r="Q13" i="108"/>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4" i="101"/>
  <c r="B5" i="101"/>
  <c r="B7" i="101"/>
  <c r="B10" i="101"/>
  <c r="B11" i="101"/>
  <c r="B13" i="101"/>
  <c r="B3" i="107"/>
  <c r="B4" i="107"/>
  <c r="B6" i="107"/>
  <c r="B3" i="106"/>
  <c r="B4" i="106"/>
  <c r="B6" i="106"/>
  <c r="B3" i="105"/>
  <c r="B4" i="105"/>
  <c r="B6" i="105"/>
  <c r="B3" i="104"/>
  <c r="B4" i="104"/>
  <c r="B6" i="104"/>
  <c r="B3" i="103"/>
  <c r="B4" i="103"/>
  <c r="B6" i="103"/>
  <c r="B3" i="78"/>
  <c r="B4" i="78"/>
  <c r="B6" i="78"/>
  <c r="C7" i="110"/>
  <c r="D7" i="110"/>
  <c r="E7" i="110"/>
  <c r="B7" i="110"/>
  <c r="C4" i="110"/>
  <c r="D4" i="110"/>
  <c r="E4" i="110"/>
  <c r="C5" i="110"/>
  <c r="D5" i="110"/>
  <c r="E5" i="110"/>
  <c r="B5" i="110"/>
  <c r="B4" i="110"/>
  <c r="B10" i="110"/>
  <c r="B13" i="110"/>
  <c r="B8" i="110"/>
  <c r="B11" i="110"/>
  <c r="B14" i="110"/>
  <c r="B7" i="107"/>
  <c r="B7" i="105"/>
  <c r="B7" i="103"/>
  <c r="B7" i="104"/>
  <c r="B7" i="106"/>
  <c r="B7" i="78"/>
  <c r="D8" i="110"/>
  <c r="E8" i="110"/>
  <c r="C8" i="110"/>
  <c r="D13" i="110"/>
  <c r="D10" i="110"/>
  <c r="D14" i="110"/>
  <c r="D11" i="110"/>
  <c r="B12" i="107"/>
  <c r="B12" i="104"/>
  <c r="B12" i="106"/>
  <c r="B12" i="78"/>
  <c r="B12" i="103"/>
  <c r="B12" i="105"/>
  <c r="B9" i="107"/>
  <c r="B9" i="105"/>
  <c r="B9" i="103"/>
  <c r="B9" i="106"/>
  <c r="B9" i="104"/>
  <c r="B9" i="78"/>
  <c r="C13" i="110"/>
  <c r="E13" i="110"/>
  <c r="E10" i="110"/>
  <c r="C10" i="110"/>
  <c r="B10" i="107"/>
  <c r="B10" i="106"/>
  <c r="B10" i="105"/>
  <c r="B10" i="104"/>
  <c r="B10" i="103"/>
  <c r="B10" i="78"/>
  <c r="B13" i="107"/>
  <c r="B13" i="106"/>
  <c r="B13" i="103"/>
  <c r="B13" i="104"/>
  <c r="B13" i="105"/>
  <c r="B13" i="78"/>
  <c r="E11" i="110"/>
  <c r="C11" i="110"/>
  <c r="C14" i="110"/>
  <c r="E14" i="110"/>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F7" i="100"/>
  <c r="F23" i="100" s="1"/>
  <c r="G7" i="100"/>
  <c r="G23" i="100" s="1"/>
  <c r="H7" i="100"/>
  <c r="H23" i="100" s="1"/>
  <c r="I7" i="100"/>
  <c r="I23" i="100" s="1"/>
  <c r="J7" i="100"/>
  <c r="J23" i="100" s="1"/>
  <c r="K7" i="100"/>
  <c r="K23" i="100" s="1"/>
  <c r="L7" i="100"/>
  <c r="L23" i="100" s="1"/>
  <c r="M7" i="100"/>
  <c r="M23" i="100" s="1"/>
  <c r="N7" i="100"/>
  <c r="N23" i="100" s="1"/>
  <c r="O7" i="100"/>
  <c r="O23" i="100" s="1"/>
  <c r="P7" i="100"/>
  <c r="P23" i="100" s="1"/>
  <c r="Q7" i="100"/>
  <c r="Q23" i="100" s="1"/>
  <c r="R7" i="100"/>
  <c r="R23" i="100" s="1"/>
  <c r="S7" i="100"/>
  <c r="S23" i="100" s="1"/>
  <c r="T7" i="100"/>
  <c r="T23" i="100" s="1"/>
  <c r="U7" i="100"/>
  <c r="U23" i="100" s="1"/>
  <c r="V7" i="100"/>
  <c r="V23"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c r="Q16" i="100"/>
  <c r="Q33" i="100" s="1"/>
  <c r="P16" i="100"/>
  <c r="P33" i="100"/>
  <c r="O16" i="100"/>
  <c r="O33" i="100" s="1"/>
  <c r="N16" i="100"/>
  <c r="N33" i="100"/>
  <c r="M16" i="100"/>
  <c r="M33" i="100" s="1"/>
  <c r="L16" i="100"/>
  <c r="L33" i="100"/>
  <c r="K16" i="100"/>
  <c r="K33" i="100"/>
  <c r="J16" i="100"/>
  <c r="J33" i="100"/>
  <c r="I16" i="100"/>
  <c r="I33" i="100"/>
  <c r="H16" i="100"/>
  <c r="H33" i="100"/>
  <c r="G16" i="100"/>
  <c r="G33" i="100"/>
  <c r="F16" i="100"/>
  <c r="F33" i="100"/>
  <c r="E16" i="100"/>
  <c r="E33" i="100"/>
  <c r="D16" i="100"/>
  <c r="D33" i="100"/>
  <c r="C16" i="100"/>
  <c r="C33" i="100"/>
  <c r="B16" i="100"/>
  <c r="B33" i="100"/>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T46"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T7" i="97"/>
  <c r="P8" i="100"/>
  <c r="P24" i="100" s="1"/>
  <c r="P41" i="100" s="1"/>
  <c r="O7" i="97"/>
  <c r="AH10" i="97"/>
  <c r="AO13" i="97"/>
  <c r="X13" i="97"/>
  <c r="AM13" i="97"/>
  <c r="AO10" i="97"/>
  <c r="AA13" i="97"/>
  <c r="AM10" i="97"/>
  <c r="AP13" i="97"/>
  <c r="AC13" i="97"/>
  <c r="AI13" i="97"/>
  <c r="AF13" i="97"/>
  <c r="AH13" i="97"/>
  <c r="AT10" i="97"/>
  <c r="J8" i="100"/>
  <c r="J24" i="100" s="1"/>
  <c r="J41" i="100" s="1"/>
  <c r="I7" i="97"/>
  <c r="I17" i="97"/>
  <c r="R17" i="97"/>
  <c r="N17" i="97"/>
  <c r="Q15" i="97"/>
  <c r="V13" i="100"/>
  <c r="V29" i="100" s="1"/>
  <c r="V46" i="100" s="1"/>
  <c r="U12" i="97"/>
  <c r="Q13" i="100"/>
  <c r="Q29" i="100" s="1"/>
  <c r="Q46" i="100" s="1"/>
  <c r="P12" i="97"/>
  <c r="U10" i="100"/>
  <c r="U26" i="100" s="1"/>
  <c r="U43" i="100" s="1"/>
  <c r="T9" i="97"/>
  <c r="P10" i="100"/>
  <c r="P26" i="100" s="1"/>
  <c r="P43" i="100" s="1"/>
  <c r="O9" i="97"/>
  <c r="S8" i="100"/>
  <c r="S24" i="100" s="1"/>
  <c r="R7" i="97"/>
  <c r="O8" i="100"/>
  <c r="O24"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P46" i="100" s="1"/>
  <c r="O12" i="97"/>
  <c r="S10" i="100"/>
  <c r="S26" i="100" s="1"/>
  <c r="S43" i="100" s="1"/>
  <c r="R9" i="97"/>
  <c r="O10" i="100"/>
  <c r="O26" i="100" s="1"/>
  <c r="O43" i="100" s="1"/>
  <c r="N9" i="97"/>
  <c r="R8" i="100"/>
  <c r="R24" i="100" s="1"/>
  <c r="R41" i="100" s="1"/>
  <c r="Q7" i="97"/>
  <c r="AG13" i="97"/>
  <c r="X10" i="97"/>
  <c r="V13" i="97"/>
  <c r="Z13" i="97"/>
  <c r="AR13" i="97"/>
  <c r="AE10" i="97"/>
  <c r="AU10" i="97"/>
  <c r="AC10" i="97"/>
  <c r="AJ10" i="97"/>
  <c r="AK10" i="97"/>
  <c r="W10" i="97"/>
  <c r="AT13" i="97"/>
  <c r="U17" i="97"/>
  <c r="P17" i="97"/>
  <c r="T15" i="97"/>
  <c r="S13" i="100"/>
  <c r="S29" i="100" s="1"/>
  <c r="S46" i="100" s="1"/>
  <c r="R12" i="97"/>
  <c r="O13" i="100"/>
  <c r="O29" i="100" s="1"/>
  <c r="O46" i="100" s="1"/>
  <c r="N12" i="97"/>
  <c r="R10" i="100"/>
  <c r="R26" i="100" s="1"/>
  <c r="R43" i="100" s="1"/>
  <c r="Q9" i="97"/>
  <c r="V8" i="100"/>
  <c r="V24" i="100" s="1"/>
  <c r="U7" i="97"/>
  <c r="Q8" i="100"/>
  <c r="Q24" i="100" s="1"/>
  <c r="P7" i="97"/>
  <c r="AD10" i="97"/>
  <c r="AK13" i="97"/>
  <c r="AB10" i="97"/>
  <c r="AE13" i="97"/>
  <c r="AG10" i="97"/>
  <c r="AA10" i="97"/>
  <c r="AI10" i="97"/>
  <c r="AD13" i="97"/>
  <c r="Y13" i="97"/>
  <c r="AR10" i="97"/>
  <c r="AS10" i="97"/>
  <c r="W13" i="97"/>
  <c r="AP10" i="97"/>
  <c r="B8" i="100"/>
  <c r="B24" i="100" s="1"/>
  <c r="B41" i="100" s="1"/>
  <c r="B10" i="100"/>
  <c r="B26" i="100" s="1"/>
  <c r="B43" i="100" s="1"/>
  <c r="B13" i="100"/>
  <c r="B29" i="100" s="1"/>
  <c r="B46" i="100" s="1"/>
  <c r="O11" i="100"/>
  <c r="O27" i="100" s="1"/>
  <c r="N10" i="97"/>
  <c r="S14" i="100"/>
  <c r="S30" i="100" s="1"/>
  <c r="R13" i="97"/>
  <c r="Q14" i="100"/>
  <c r="Q30" i="100" s="1"/>
  <c r="P13" i="97"/>
  <c r="Q11" i="100"/>
  <c r="Q27" i="100" s="1"/>
  <c r="P10" i="97"/>
  <c r="O14" i="100"/>
  <c r="O30" i="100" s="1"/>
  <c r="N13" i="97"/>
  <c r="J14" i="100"/>
  <c r="J30" i="100" s="1"/>
  <c r="J47" i="100" s="1"/>
  <c r="I13" i="97"/>
  <c r="U14" i="100"/>
  <c r="U30" i="100" s="1"/>
  <c r="T13" i="97"/>
  <c r="R11" i="100"/>
  <c r="R27" i="100" s="1"/>
  <c r="R44" i="100" s="1"/>
  <c r="Q10" i="97"/>
  <c r="P11" i="100"/>
  <c r="P27" i="100" s="1"/>
  <c r="P44" i="100" s="1"/>
  <c r="O10" i="97"/>
  <c r="S11" i="100"/>
  <c r="S27" i="100" s="1"/>
  <c r="R10" i="97"/>
  <c r="R14" i="100"/>
  <c r="R30" i="100" s="1"/>
  <c r="R47" i="100" s="1"/>
  <c r="Q13" i="97"/>
  <c r="V14" i="100"/>
  <c r="V30" i="100" s="1"/>
  <c r="U13" i="97"/>
  <c r="V11" i="100"/>
  <c r="V27" i="100" s="1"/>
  <c r="U10" i="97"/>
  <c r="J11" i="100"/>
  <c r="J27" i="100" s="1"/>
  <c r="J44" i="100" s="1"/>
  <c r="I10" i="97"/>
  <c r="P14" i="100"/>
  <c r="P30" i="100" s="1"/>
  <c r="P47" i="100" s="1"/>
  <c r="O13" i="97"/>
  <c r="U11" i="100"/>
  <c r="U27" i="100" s="1"/>
  <c r="T10" i="97"/>
  <c r="B14" i="100"/>
  <c r="B30" i="100" s="1"/>
  <c r="B47" i="100" s="1"/>
  <c r="B11" i="100"/>
  <c r="B27" i="100" s="1"/>
  <c r="B44" i="100" s="1"/>
  <c r="H10" i="100"/>
  <c r="H26" i="100" s="1"/>
  <c r="H43" i="100" s="1"/>
  <c r="G9" i="97"/>
  <c r="H13" i="100"/>
  <c r="H29" i="100" s="1"/>
  <c r="H46" i="100" s="1"/>
  <c r="G12" i="97"/>
  <c r="G15" i="97"/>
  <c r="H8" i="100"/>
  <c r="H24" i="100" s="1"/>
  <c r="H41" i="100" s="1"/>
  <c r="G7" i="97"/>
  <c r="G17" i="97"/>
  <c r="H14" i="100"/>
  <c r="H30" i="100" s="1"/>
  <c r="H47" i="100" s="1"/>
  <c r="G13" i="97"/>
  <c r="H11" i="100"/>
  <c r="H27" i="100" s="1"/>
  <c r="H44" i="100" s="1"/>
  <c r="G10" i="97"/>
  <c r="E15" i="97"/>
  <c r="K15" i="97"/>
  <c r="H17" i="97"/>
  <c r="F15" i="97"/>
  <c r="D17" i="97"/>
  <c r="J17" i="97"/>
  <c r="H15" i="97"/>
  <c r="E17" i="97"/>
  <c r="K17" i="97"/>
  <c r="D15" i="97"/>
  <c r="J15" i="97"/>
  <c r="F17" i="97"/>
  <c r="C17" i="97"/>
  <c r="D13" i="100"/>
  <c r="D29" i="100" s="1"/>
  <c r="D46" i="100" s="1"/>
  <c r="C12" i="97"/>
  <c r="C13" i="100"/>
  <c r="C29" i="100" s="1"/>
  <c r="C46" i="100" s="1"/>
  <c r="B12" i="97"/>
  <c r="B17" i="97"/>
  <c r="C8" i="100"/>
  <c r="C24" i="100" s="1"/>
  <c r="C41" i="100" s="1"/>
  <c r="B7" i="97"/>
  <c r="F10" i="100"/>
  <c r="F26" i="100" s="1"/>
  <c r="F43" i="100" s="1"/>
  <c r="E9" i="97"/>
  <c r="D10" i="100"/>
  <c r="D26" i="100" s="1"/>
  <c r="D43" i="100" s="1"/>
  <c r="C9" i="97"/>
  <c r="C15" i="97"/>
  <c r="D8" i="100"/>
  <c r="D24" i="100" s="1"/>
  <c r="D41" i="100" s="1"/>
  <c r="C7" i="97"/>
  <c r="F8" i="100"/>
  <c r="F24" i="100" s="1"/>
  <c r="F41" i="100" s="1"/>
  <c r="E7" i="97"/>
  <c r="F13" i="100"/>
  <c r="F29" i="100" s="1"/>
  <c r="F46" i="100" s="1"/>
  <c r="E12" i="97"/>
  <c r="C10" i="100"/>
  <c r="C26" i="100" s="1"/>
  <c r="C43" i="100" s="1"/>
  <c r="B9" i="97"/>
  <c r="B15" i="97"/>
  <c r="C14" i="100"/>
  <c r="C30" i="100" s="1"/>
  <c r="C47" i="100" s="1"/>
  <c r="B13" i="97"/>
  <c r="D14" i="100"/>
  <c r="D30" i="100" s="1"/>
  <c r="D47" i="100" s="1"/>
  <c r="C13" i="97"/>
  <c r="F14" i="100"/>
  <c r="F30" i="100" s="1"/>
  <c r="F47" i="100" s="1"/>
  <c r="E13" i="97"/>
  <c r="F11" i="100"/>
  <c r="F27" i="100" s="1"/>
  <c r="F44" i="100" s="1"/>
  <c r="E10" i="97"/>
  <c r="C11" i="100"/>
  <c r="C27" i="100" s="1"/>
  <c r="C44" i="100" s="1"/>
  <c r="B10" i="97"/>
  <c r="D11" i="100"/>
  <c r="D27" i="100" s="1"/>
  <c r="D44"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K41" i="100" s="1"/>
  <c r="J7" i="97"/>
  <c r="M13" i="100"/>
  <c r="M29" i="100" s="1"/>
  <c r="M46" i="100" s="1"/>
  <c r="L12" i="97"/>
  <c r="G10" i="100"/>
  <c r="G26" i="100" s="1"/>
  <c r="G43" i="100" s="1"/>
  <c r="F9" i="97"/>
  <c r="L13" i="100"/>
  <c r="L29" i="100" s="1"/>
  <c r="L46" i="100" s="1"/>
  <c r="K12" i="97"/>
  <c r="I10" i="100"/>
  <c r="I26" i="100" s="1"/>
  <c r="I43" i="100" s="1"/>
  <c r="H9" i="97"/>
  <c r="M8" i="100"/>
  <c r="M24"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K46" i="100" s="1"/>
  <c r="J12" i="97"/>
  <c r="L17" i="97"/>
  <c r="E8" i="100"/>
  <c r="E24" i="100" s="1"/>
  <c r="E41" i="100" s="1"/>
  <c r="D7" i="97"/>
  <c r="I8" i="100"/>
  <c r="I24" i="100" s="1"/>
  <c r="I41" i="100" s="1"/>
  <c r="H7" i="97"/>
  <c r="K10" i="100"/>
  <c r="K26" i="100" s="1"/>
  <c r="K43" i="100" s="1"/>
  <c r="J9" i="97"/>
  <c r="L8" i="100"/>
  <c r="L24" i="100" s="1"/>
  <c r="L41" i="100" s="1"/>
  <c r="K7" i="97"/>
  <c r="M10" i="100"/>
  <c r="M26" i="100" s="1"/>
  <c r="M43" i="100" s="1"/>
  <c r="L9" i="97"/>
  <c r="N8" i="100"/>
  <c r="N24" i="100" s="1"/>
  <c r="N41" i="100" s="1"/>
  <c r="M7" i="97"/>
  <c r="M17" i="97"/>
  <c r="G11" i="100"/>
  <c r="G27" i="100" s="1"/>
  <c r="G44" i="100" s="1"/>
  <c r="F10" i="97"/>
  <c r="N14" i="100"/>
  <c r="N30" i="100" s="1"/>
  <c r="N47" i="100" s="1"/>
  <c r="M13" i="97"/>
  <c r="M11" i="100"/>
  <c r="M27" i="100" s="1"/>
  <c r="L10" i="97"/>
  <c r="E14" i="100"/>
  <c r="E30" i="100" s="1"/>
  <c r="E47" i="100" s="1"/>
  <c r="D13" i="97"/>
  <c r="L11" i="100"/>
  <c r="L27" i="100" s="1"/>
  <c r="L44" i="100" s="1"/>
  <c r="K10" i="97"/>
  <c r="I14" i="100"/>
  <c r="I30" i="100" s="1"/>
  <c r="I47" i="100" s="1"/>
  <c r="H13" i="97"/>
  <c r="M14" i="100"/>
  <c r="M30" i="100" s="1"/>
  <c r="L13" i="97"/>
  <c r="N11" i="100"/>
  <c r="N27" i="100" s="1"/>
  <c r="N44" i="100" s="1"/>
  <c r="M10" i="97"/>
  <c r="G14" i="100"/>
  <c r="G30" i="100" s="1"/>
  <c r="G47" i="100" s="1"/>
  <c r="F13" i="97"/>
  <c r="I11" i="100"/>
  <c r="I27" i="100" s="1"/>
  <c r="I44" i="100" s="1"/>
  <c r="H10" i="97"/>
  <c r="K11" i="100"/>
  <c r="K27" i="100" s="1"/>
  <c r="K44" i="100" s="1"/>
  <c r="J10" i="97"/>
  <c r="K14" i="100"/>
  <c r="K30" i="100" s="1"/>
  <c r="K47" i="100" s="1"/>
  <c r="J13" i="97"/>
  <c r="L14" i="100"/>
  <c r="L30" i="100" s="1"/>
  <c r="L47"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c r="B5" i="25"/>
  <c r="B6" i="25" s="1"/>
  <c r="B5" i="24"/>
  <c r="B6" i="24"/>
  <c r="B9" i="24"/>
  <c r="B9" i="25" s="1"/>
  <c r="D6" i="24"/>
  <c r="D9" i="24"/>
  <c r="D9" i="25"/>
  <c r="C5" i="24"/>
  <c r="D8" i="24"/>
  <c r="D8" i="25"/>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s="1"/>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AT6" i="31"/>
  <c r="C5" i="25"/>
  <c r="C6" i="25" s="1"/>
  <c r="C8" i="24"/>
  <c r="C8" i="25" s="1"/>
  <c r="C6" i="24"/>
  <c r="C9" i="24" s="1"/>
  <c r="C9" i="25" s="1"/>
  <c r="B8" i="101"/>
  <c r="D10" i="108"/>
  <c r="D10" i="109"/>
  <c r="I13" i="108"/>
  <c r="N10" i="108"/>
  <c r="C13" i="109"/>
  <c r="C13" i="108"/>
  <c r="H10" i="108"/>
  <c r="H10" i="109"/>
  <c r="M13" i="108"/>
  <c r="E13" i="108"/>
  <c r="E13" i="109"/>
  <c r="R10" i="109"/>
  <c r="R10" i="108"/>
  <c r="J10" i="109"/>
  <c r="J10" i="108"/>
  <c r="B10" i="108"/>
  <c r="B10" i="109"/>
  <c r="Q8" i="108"/>
  <c r="M8" i="109"/>
  <c r="K8" i="109"/>
  <c r="I8" i="108"/>
  <c r="I8" i="109"/>
  <c r="E8" i="108"/>
  <c r="E8" i="109"/>
  <c r="C8" i="109"/>
  <c r="T13" i="109"/>
  <c r="R13" i="109"/>
  <c r="J13" i="109"/>
  <c r="F13" i="108"/>
  <c r="F13" i="109"/>
  <c r="D13" i="109"/>
  <c r="B13" i="109"/>
  <c r="B13" i="108"/>
  <c r="G10" i="109"/>
  <c r="G10" i="108"/>
  <c r="E10" i="109"/>
  <c r="E10" i="108"/>
  <c r="V8" i="109"/>
  <c r="P8" i="108"/>
  <c r="F8" i="109"/>
  <c r="F8" i="108"/>
  <c r="B8" i="109"/>
  <c r="B8" i="108"/>
  <c r="D11" i="108"/>
  <c r="B14" i="101"/>
  <c r="S41" i="100" l="1"/>
  <c r="U40" i="100"/>
  <c r="Q40" i="100"/>
  <c r="M40" i="100"/>
  <c r="I40" i="100"/>
  <c r="E40" i="100"/>
  <c r="U44" i="100"/>
  <c r="V47" i="100"/>
  <c r="S44" i="100"/>
  <c r="Q44" i="100"/>
  <c r="S47" i="100"/>
  <c r="Q41" i="100"/>
  <c r="T44" i="100"/>
  <c r="T40" i="100"/>
  <c r="P40" i="100"/>
  <c r="L40" i="100"/>
  <c r="H40" i="100"/>
  <c r="D40" i="100"/>
  <c r="M47" i="100"/>
  <c r="M44" i="100"/>
  <c r="M41" i="100"/>
  <c r="O41" i="100"/>
  <c r="T41" i="100"/>
  <c r="S40" i="100"/>
  <c r="O40" i="100"/>
  <c r="K40" i="100"/>
  <c r="G40" i="100"/>
  <c r="C40" i="100"/>
  <c r="V44" i="100"/>
  <c r="U47" i="100"/>
  <c r="O47" i="100"/>
  <c r="Q47" i="100"/>
  <c r="O44" i="100"/>
  <c r="V41" i="100"/>
  <c r="U41" i="100"/>
  <c r="T47" i="100"/>
  <c r="V40" i="100"/>
  <c r="R40" i="100"/>
  <c r="N40" i="100"/>
  <c r="J40" i="100"/>
  <c r="F40" i="100"/>
  <c r="C13" i="121"/>
  <c r="C10" i="121"/>
  <c r="D10" i="121"/>
  <c r="B13" i="121"/>
  <c r="B10" i="121"/>
  <c r="D13" i="121"/>
  <c r="D10" i="90"/>
  <c r="D10" i="89"/>
  <c r="D10" i="112"/>
  <c r="D10" i="113"/>
  <c r="D10" i="88"/>
  <c r="D10" i="87"/>
  <c r="D13" i="113"/>
  <c r="D13" i="88"/>
  <c r="D13" i="87"/>
  <c r="D13" i="89"/>
  <c r="D13" i="90"/>
  <c r="D13" i="112"/>
  <c r="D8" i="90"/>
  <c r="D8" i="89"/>
  <c r="D8" i="113"/>
  <c r="D8" i="88"/>
  <c r="D8" i="87"/>
  <c r="D8" i="112"/>
  <c r="W8" i="108"/>
  <c r="V13" i="108"/>
  <c r="V10" i="108"/>
  <c r="T13" i="108"/>
  <c r="U8" i="109"/>
  <c r="U10" i="108"/>
  <c r="BA7" i="31"/>
  <c r="V10" i="109"/>
  <c r="P13" i="109"/>
  <c r="O10" i="108"/>
  <c r="BE6" i="33"/>
  <c r="BG13" i="30"/>
  <c r="AT3" i="33"/>
  <c r="L13" i="108"/>
  <c r="K10" i="108"/>
  <c r="S10" i="108"/>
  <c r="M13" i="109"/>
  <c r="AH23" i="30"/>
  <c r="AU13" i="30"/>
  <c r="AK4" i="33"/>
  <c r="K10" i="109"/>
  <c r="U13" i="108"/>
  <c r="U10" i="109"/>
  <c r="T8" i="109"/>
  <c r="P8" i="109"/>
  <c r="L8" i="109"/>
  <c r="V8" i="108"/>
  <c r="O10" i="109"/>
  <c r="U13" i="109"/>
  <c r="Q13" i="109"/>
  <c r="V13" i="109"/>
  <c r="R13" i="108"/>
  <c r="N13" i="108"/>
  <c r="J13" i="108"/>
  <c r="P10" i="109"/>
  <c r="L10" i="108"/>
  <c r="W8" i="109"/>
  <c r="L8" i="108"/>
  <c r="T8" i="108"/>
  <c r="G13" i="108"/>
  <c r="G13" i="109"/>
  <c r="AR14" i="30"/>
  <c r="BA30" i="30"/>
  <c r="AR4" i="31"/>
  <c r="AJ24" i="30"/>
  <c r="AR7" i="33"/>
  <c r="AD17" i="22"/>
  <c r="Q10" i="108"/>
  <c r="S8" i="108"/>
  <c r="AJ29" i="30"/>
  <c r="AX6" i="33"/>
  <c r="I10" i="109"/>
  <c r="Q10" i="109"/>
  <c r="O8" i="108"/>
  <c r="S8" i="109"/>
  <c r="O13" i="108"/>
  <c r="AI23" i="30"/>
  <c r="AY4" i="33"/>
  <c r="W13" i="108"/>
  <c r="K13" i="109"/>
  <c r="M10" i="109"/>
  <c r="N11" i="109"/>
  <c r="I10" i="108"/>
  <c r="H13" i="109"/>
  <c r="K8" i="108"/>
  <c r="O8" i="109"/>
  <c r="S13" i="109"/>
  <c r="W14" i="30"/>
  <c r="C4" i="109"/>
  <c r="C4" i="108"/>
  <c r="F4" i="109"/>
  <c r="E5" i="109"/>
  <c r="S4" i="109"/>
  <c r="G4" i="109"/>
  <c r="H4" i="108"/>
  <c r="D5" i="109"/>
  <c r="L5" i="109"/>
  <c r="D4" i="108"/>
  <c r="G5" i="108"/>
  <c r="O4" i="108"/>
  <c r="J4" i="108"/>
  <c r="F10" i="109"/>
  <c r="AX27" i="30"/>
  <c r="AA26" i="30"/>
  <c r="AA6" i="31" s="1"/>
  <c r="BB6" i="31"/>
  <c r="AS24" i="30"/>
  <c r="J8" i="109"/>
  <c r="N8" i="109"/>
  <c r="S10" i="109"/>
  <c r="P10" i="108"/>
  <c r="AW14" i="30"/>
  <c r="BA13" i="30"/>
  <c r="AN26" i="30"/>
  <c r="BF7" i="33"/>
  <c r="AT23" i="30"/>
  <c r="BD7" i="33"/>
  <c r="AX9" i="31"/>
  <c r="AC31" i="22"/>
  <c r="AM9" i="31"/>
  <c r="AV4" i="31"/>
  <c r="AO24" i="30"/>
  <c r="AS26" i="30"/>
  <c r="AP3" i="33"/>
  <c r="AH3" i="33"/>
  <c r="BA14" i="30"/>
  <c r="P4" i="108"/>
  <c r="T4" i="109"/>
  <c r="N8" i="108"/>
  <c r="R8" i="109"/>
  <c r="K13" i="108"/>
  <c r="O13" i="109"/>
  <c r="AH13" i="30"/>
  <c r="AF26" i="30"/>
  <c r="AF6" i="31" s="1"/>
  <c r="AR9" i="33"/>
  <c r="D13" i="108"/>
  <c r="H13" i="108"/>
  <c r="C8" i="108"/>
  <c r="M8" i="108"/>
  <c r="Q8" i="109"/>
  <c r="U8" i="108"/>
  <c r="S13" i="108"/>
  <c r="W13" i="109"/>
  <c r="AB13" i="30"/>
  <c r="AD14" i="30"/>
  <c r="L10" i="109"/>
  <c r="AI6" i="33"/>
  <c r="AW6" i="31"/>
  <c r="AH27" i="30"/>
  <c r="AQ23" i="30"/>
  <c r="BE3" i="31"/>
  <c r="AW4" i="33"/>
  <c r="AB3" i="33"/>
  <c r="AK3" i="31"/>
  <c r="AT6" i="33"/>
  <c r="BF3" i="31"/>
  <c r="Q5" i="108"/>
  <c r="M5" i="109"/>
  <c r="M4" i="109"/>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W10" i="109"/>
  <c r="AI14" i="30"/>
  <c r="AO26" i="30"/>
  <c r="V5" i="109"/>
  <c r="R5" i="109"/>
  <c r="I4" i="109"/>
  <c r="Q4" i="109"/>
  <c r="N5" i="108"/>
  <c r="J8" i="108"/>
  <c r="R8" i="108"/>
  <c r="M10" i="108"/>
  <c r="F10" i="108"/>
  <c r="E4" i="108"/>
  <c r="U4" i="108"/>
  <c r="F5" i="109"/>
  <c r="AM24" i="30"/>
  <c r="C10" i="109"/>
  <c r="BD6" i="31"/>
  <c r="AU14" i="30"/>
  <c r="AT7" i="31"/>
  <c r="D8" i="108"/>
  <c r="H8" i="108"/>
  <c r="BH9" i="31"/>
  <c r="AB14" i="30"/>
  <c r="BF29" i="30"/>
  <c r="BH4" i="33"/>
  <c r="BH10" i="31"/>
  <c r="AT4" i="31"/>
  <c r="AH9" i="31"/>
  <c r="AN13" i="30"/>
  <c r="AH4" i="31"/>
  <c r="BD14" i="30"/>
  <c r="D8" i="109"/>
  <c r="H8" i="109"/>
  <c r="AZ3" i="33"/>
  <c r="T10" i="108"/>
  <c r="AU4" i="33"/>
  <c r="AA3" i="31"/>
  <c r="AY29" i="30"/>
  <c r="Z32" i="22"/>
  <c r="G11" i="109"/>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G8" i="108"/>
  <c r="G8" i="109"/>
  <c r="D14" i="90" l="1"/>
  <c r="D14" i="112"/>
  <c r="D14" i="113"/>
  <c r="D14" i="88"/>
  <c r="D14" i="87"/>
  <c r="D14" i="89"/>
  <c r="D11" i="89"/>
  <c r="D11" i="88"/>
  <c r="D11" i="90"/>
  <c r="D11" i="112"/>
  <c r="D11" i="87"/>
  <c r="D11" i="113"/>
  <c r="O11" i="108"/>
  <c r="N11" i="108"/>
  <c r="G11" i="108"/>
  <c r="O11" i="109"/>
  <c r="U11" i="109"/>
  <c r="U11" i="108"/>
  <c r="I11" i="109"/>
  <c r="I11" i="108"/>
  <c r="D14" i="108"/>
  <c r="D14" i="109"/>
  <c r="J11" i="109"/>
  <c r="J11" i="108"/>
  <c r="P11" i="108"/>
  <c r="P11" i="109"/>
  <c r="F14" i="108"/>
  <c r="F14" i="109"/>
  <c r="M11" i="108"/>
  <c r="M11" i="109"/>
  <c r="F11" i="109"/>
  <c r="F11" i="108"/>
  <c r="G14" i="109"/>
  <c r="S11" i="108"/>
  <c r="S11" i="109"/>
  <c r="K11" i="108"/>
  <c r="K11" i="109"/>
  <c r="H11" i="109"/>
  <c r="H11" i="108"/>
  <c r="V11" i="109"/>
  <c r="V11" i="108"/>
  <c r="T11" i="109"/>
  <c r="T11" i="108"/>
  <c r="C11" i="109"/>
  <c r="C11" i="108"/>
  <c r="L11" i="109"/>
  <c r="L11" i="108"/>
  <c r="W11" i="109"/>
  <c r="W11" i="108"/>
  <c r="R11" i="109"/>
  <c r="R11" i="108"/>
  <c r="G14" i="108"/>
  <c r="Q11" i="108"/>
  <c r="Q11" i="109"/>
  <c r="E11" i="109"/>
  <c r="E11" i="108"/>
  <c r="K14" i="109"/>
  <c r="K14" i="108"/>
  <c r="M14" i="109"/>
  <c r="M14" i="108"/>
  <c r="U14" i="109"/>
  <c r="U14" i="108"/>
  <c r="N14" i="109"/>
  <c r="N14" i="108"/>
  <c r="E14" i="108"/>
  <c r="E14" i="109"/>
  <c r="H14" i="109"/>
  <c r="H14" i="108"/>
  <c r="O14" i="109"/>
  <c r="O14" i="108"/>
  <c r="W14" i="108"/>
  <c r="W14" i="109"/>
  <c r="J14" i="109"/>
  <c r="J14" i="108"/>
  <c r="L14" i="108"/>
  <c r="L14" i="109"/>
  <c r="T14" i="109"/>
  <c r="T14" i="108"/>
  <c r="B14" i="108"/>
  <c r="B14" i="109"/>
  <c r="I14" i="109"/>
  <c r="I14" i="108"/>
  <c r="Q14" i="109"/>
  <c r="Q14" i="108"/>
  <c r="V14" i="108"/>
  <c r="V14" i="109"/>
  <c r="S14" i="108"/>
  <c r="S14" i="109"/>
  <c r="C14" i="109"/>
  <c r="C14" i="108"/>
  <c r="R14" i="109"/>
  <c r="R14" i="108"/>
  <c r="B11" i="108"/>
  <c r="B11" i="109"/>
  <c r="P14" i="109"/>
  <c r="P14" i="108"/>
</calcChain>
</file>

<file path=xl/sharedStrings.xml><?xml version="1.0" encoding="utf-8"?>
<sst xmlns="http://schemas.openxmlformats.org/spreadsheetml/2006/main" count="2234" uniqueCount="336">
  <si>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</si>
  <si>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</si>
  <si>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</si>
  <si>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</si>
  <si>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</si>
  <si>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</si>
  <si>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</si>
  <si>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</si>
  <si>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</si>
  <si>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</si>
  <si>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</si>
  <si>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</si>
  <si>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</si>
  <si>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</si>
  <si>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</si>
  <si>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</si>
  <si>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</si>
  <si>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</si>
  <si>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</si>
  <si>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</si>
  <si>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</si>
  <si>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</si>
  <si>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</si>
  <si>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</si>
  <si>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</si>
  <si>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</si>
  <si>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</si>
  <si>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</si>
  <si>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</si>
  <si>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</si>
  <si>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</si>
  <si>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</si>
  <si>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</si>
  <si>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</si>
  <si>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</si>
  <si>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</si>
  <si>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</si>
  <si>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</si>
  <si>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</si>
  <si>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</si>
  <si>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</si>
  <si>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</si>
  <si>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</si>
  <si>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</si>
  <si>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</si>
  <si>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</si>
  <si>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</si>
  <si>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</si>
  <si>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</si>
  <si>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</si>
  <si>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</si>
  <si>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</si>
  <si>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</si>
  <si>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</si>
  <si>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</si>
  <si>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</si>
  <si>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</si>
  <si>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</si>
  <si>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</si>
  <si>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</si>
  <si>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</si>
  <si>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</si>
  <si>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</si>
  <si>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</si>
  <si>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</si>
  <si>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</si>
  <si>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</si>
  <si>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</si>
  <si>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</si>
  <si>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</si>
  <si>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</si>
  <si>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</si>
  <si>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</si>
  <si>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</si>
  <si>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</si>
  <si>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</si>
  <si>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</si>
  <si>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</si>
  <si>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</si>
  <si>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</si>
  <si>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</si>
  <si>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</si>
  <si>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</si>
  <si>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</si>
  <si>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</si>
  <si>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</si>
  <si>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</si>
  <si>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</si>
  <si>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</si>
  <si>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</si>
  <si>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</si>
  <si>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</si>
  <si>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</si>
  <si>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</si>
  <si>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</si>
  <si>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</si>
  <si>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</si>
  <si>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</si>
  <si>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</si>
  <si>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</si>
  <si>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</si>
  <si>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</si>
  <si>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</si>
  <si>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</si>
  <si>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</si>
  <si>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</si>
  <si>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</si>
  <si>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</si>
  <si>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</si>
  <si>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</si>
  <si>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</si>
  <si>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</si>
  <si>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</si>
  <si>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</si>
  <si>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</si>
  <si>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</si>
  <si>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</si>
  <si>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</si>
  <si>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</si>
  <si>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</si>
  <si>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</si>
  <si>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</si>
  <si>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</si>
  <si>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</si>
  <si>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</si>
  <si>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</si>
  <si>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</si>
  <si>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</si>
  <si>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</si>
  <si>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</si>
  <si>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</si>
  <si>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</si>
  <si>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</si>
  <si>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</si>
  <si>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</si>
  <si>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</si>
  <si>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</si>
  <si>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</si>
  <si>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</si>
  <si>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</si>
  <si>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</si>
  <si>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</si>
  <si>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</si>
  <si>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</si>
  <si>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</si>
  <si>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</si>
  <si>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</si>
  <si>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</si>
  <si>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</si>
  <si>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</si>
  <si>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</si>
  <si>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</si>
  <si>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</si>
  <si>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</si>
  <si>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</si>
  <si>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</si>
  <si>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</si>
  <si>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</si>
  <si>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</si>
  <si>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</si>
  <si>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</si>
  <si>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</si>
  <si>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</si>
  <si>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</si>
  <si>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</si>
  <si>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</si>
  <si>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</si>
  <si>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</si>
  <si>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</si>
  <si>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</si>
  <si>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</si>
  <si>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</si>
  <si>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</si>
  <si>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</si>
  <si>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</si>
  <si>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</si>
  <si>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</si>
  <si>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</si>
  <si>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</si>
  <si>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</si>
  <si>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</si>
  <si>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</si>
  <si>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</si>
  <si>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</si>
  <si>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</si>
  <si>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</si>
  <si>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</si>
  <si>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</si>
  <si>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</si>
  <si>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</si>
  <si>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</si>
  <si>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</si>
  <si>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</si>
  <si>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</si>
  <si>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</si>
  <si>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</si>
  <si>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</si>
  <si>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</si>
  <si>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</si>
  <si>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</si>
  <si>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</si>
  <si>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</si>
  <si>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</si>
  <si>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</si>
  <si>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</si>
  <si>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</si>
  <si>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</si>
  <si>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</si>
  <si>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</si>
  <si>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</si>
  <si>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</si>
  <si>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</si>
  <si>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</si>
  <si>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</si>
  <si>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</si>
  <si>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</si>
  <si>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</si>
  <si>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</si>
  <si>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</si>
  <si>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</si>
  <si>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</si>
  <si>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</si>
  <si>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</si>
  <si>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</si>
  <si>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</si>
  <si>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</si>
  <si>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</si>
  <si>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</si>
  <si>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</si>
  <si>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</si>
  <si>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</si>
  <si>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</si>
  <si>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</si>
  <si>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</si>
  <si>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</si>
  <si>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</si>
  <si>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</si>
  <si>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</si>
  <si>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</si>
  <si>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</si>
  <si>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</si>
  <si>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</si>
  <si>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</si>
  <si>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</si>
  <si>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</si>
  <si>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</si>
  <si>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</si>
  <si>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</si>
  <si>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</si>
  <si>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</si>
  <si>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</si>
  <si>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</si>
  <si>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</si>
  <si>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</si>
  <si>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</si>
  <si>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</si>
  <si>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</si>
  <si>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</si>
  <si>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</si>
  <si>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</si>
  <si>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</si>
  <si>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</si>
  <si>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</si>
  <si>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</si>
  <si>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</si>
  <si>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</si>
  <si>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</si>
  <si>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</si>
  <si>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</si>
  <si>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</si>
  <si>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</si>
  <si>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</si>
  <si>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</si>
  <si>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</si>
  <si>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</si>
  <si>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</si>
  <si>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</si>
  <si>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</si>
  <si>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</si>
  <si>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</si>
  <si>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</si>
  <si>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</si>
  <si>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</si>
  <si>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</si>
  <si>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</si>
  <si>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</si>
  <si>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</si>
  <si>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</si>
  <si>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</si>
  <si>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</si>
  <si>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</si>
  <si>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</si>
  <si>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Пользование термальной зоной СПА и тренажерным залом/ free GYM and SPA</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</si>
  <si>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</si>
  <si>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r>
      <t xml:space="preserve">На период 
</t>
    </r>
    <r>
      <rPr>
        <b/>
        <sz val="9"/>
        <rFont val="Times New Roman"/>
        <family val="1"/>
        <charset val="204"/>
      </rPr>
      <t xml:space="preserve">09.01.25 - 28.12.25;09.01.26-31.03.2026 </t>
    </r>
    <r>
      <rPr>
        <sz val="9"/>
        <rFont val="Times New Roman"/>
        <family val="1"/>
        <charset val="204"/>
      </rPr>
      <t xml:space="preserve">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09.01.25 - 28.12.25;09.01.26-31.03.2026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</si>
  <si>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t>Скидка 10%</t>
  </si>
  <si>
    <t>В предложение «Каникулы в горах» входят бесплатно*:</t>
  </si>
  <si>
    <t>1. Прогулочные билеты «Панорама Красной Поляны» (для всех гостей, проживающих в номере).</t>
  </si>
  <si>
    <t>5. Обзорная экскурсия по высотам с 540 до 2200 (для всех гостей, проживающих в номере)**.</t>
  </si>
  <si>
    <t>6. Стикерпак в подарок (1 стикер на один номер)</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</si>
  <si>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</si>
  <si>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</si>
  <si>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</si>
  <si>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</si>
  <si>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«малый маршрут подвесного моста» действует только до 31.10.2025</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</si>
  <si>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</si>
  <si>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</si>
  <si>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</si>
  <si>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Пользование сауной и тренажерным залом/ free GYM and sauna</t>
  </si>
  <si>
    <t>Тариф "Каникулы в горах"</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</si>
  <si>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</si>
  <si>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</si>
  <si>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2. Малый маршрут подвесного моста (для всех гостей, проживающих в номере 7+).</t>
  </si>
  <si>
    <t>3. Один маршрут веревочного парка (для всех гостей, проживающих в номере 4+).</t>
  </si>
  <si>
    <t>4. Аренда роликов или аренда городского велосипеда на 1 час (для всех гостей, проживающих в номере 7+).</t>
  </si>
  <si>
    <t xml:space="preserve"> - Подвесной мост работает до 02.11.2025, верёвочный парк — до 31.10.2025. </t>
  </si>
  <si>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</si>
  <si>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На период  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</si>
  <si>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t xml:space="preserve">На период 
09.01.25 - 28.12.25;09.01.26-30.04.2026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29.12.2025 - 08.01.2026 -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09.01.25 - 28.12.25;09.01.26-30.04.2026 -
the reservation can be cancel without penalty up to 24 hours before arrival. Cancellation after the specified time - a penalty - the cost of the first night of stay.
For the period 
29.12.2025 - 08.01.2026 - 
free cancellation 45 days before arrival. Reservation must be 100% prepaid by the Customer. Cancellation after the specified time - a penalty - 100% of the cost of the reservation.   
</t>
  </si>
  <si>
    <r>
      <t>Период продажи:</t>
    </r>
    <r>
      <rPr>
        <b/>
        <sz val="9"/>
        <rFont val="Times New Roman"/>
        <family val="1"/>
        <charset val="204"/>
      </rPr>
      <t xml:space="preserve"> 09.01.25 - 30.04.26</t>
    </r>
    <r>
      <rPr>
        <sz val="9"/>
        <rFont val="Times New Roman"/>
        <family val="1"/>
        <charset val="204"/>
      </rPr>
      <t xml:space="preserve">
Period of sales: </t>
    </r>
    <r>
      <rPr>
        <b/>
        <sz val="9"/>
        <rFont val="Times New Roman"/>
        <family val="1"/>
        <charset val="204"/>
      </rPr>
      <t xml:space="preserve"> 09.01.25 - 30.04.26</t>
    </r>
  </si>
  <si>
    <r>
      <t xml:space="preserve">Период проживания: </t>
    </r>
    <r>
      <rPr>
        <b/>
        <sz val="9"/>
        <rFont val="Times New Roman"/>
        <family val="1"/>
        <charset val="204"/>
      </rPr>
      <t xml:space="preserve">  09.01.25 - 28.12.25;09.01.26-30.04.2026
</t>
    </r>
    <r>
      <rPr>
        <sz val="9"/>
        <rFont val="Times New Roman"/>
        <family val="1"/>
        <charset val="204"/>
      </rPr>
      <t xml:space="preserve">Period of stay: </t>
    </r>
    <r>
      <rPr>
        <b/>
        <sz val="9"/>
        <rFont val="Times New Roman"/>
        <family val="1"/>
        <charset val="204"/>
      </rPr>
      <t xml:space="preserve">   09.01.25 - 28.12.25;09.01.26-30.04.2026</t>
    </r>
  </si>
  <si>
    <t xml:space="preserve"> -Верёвочный парк работает — до 31.10.2025. </t>
  </si>
  <si>
    <t xml:space="preserve">Период бронирования / Period of sales:
05.11.2025 - 12.04.2026
</t>
  </si>
  <si>
    <t xml:space="preserve">Период проживания  / Period of stay:   
12.12.2025 - 29.12.2025
09.01.2026 - 12.04.2026
</t>
  </si>
  <si>
    <r>
      <rPr>
        <b/>
        <sz val="9"/>
        <color theme="1"/>
        <rFont val="Times New Roman"/>
        <family val="1"/>
        <charset val="204"/>
      </rPr>
      <t>12.12.2025 - 12.04.2026</t>
    </r>
    <r>
      <rPr>
        <sz val="9"/>
        <color theme="1"/>
        <rFont val="Times New Roman"/>
        <family val="1"/>
        <charset val="204"/>
      </rPr>
      <t xml:space="preserve"> - 3 500 руб / сут
</t>
    </r>
    <r>
      <rPr>
        <b/>
        <sz val="9"/>
        <color theme="1"/>
        <rFont val="Times New Roman"/>
        <family val="1"/>
        <charset val="204"/>
      </rPr>
      <t/>
    </r>
  </si>
  <si>
    <r>
      <rPr>
        <b/>
        <sz val="9"/>
        <rFont val="Calibri"/>
        <family val="2"/>
        <charset val="204"/>
        <scheme val="minor"/>
      </rPr>
      <t>Дополнительно в стоимость заявки добавляется стоимость ски-пасса для каждого взрослого ЕЖЕДНЕВНО  (3500 руб/сут до 12.04.26 ) .</t>
    </r>
    <r>
      <rPr>
        <sz val="9"/>
        <rFont val="Calibri"/>
        <family val="2"/>
        <charset val="204"/>
        <scheme val="minor"/>
      </rPr>
      <t xml:space="preserve">
При размещении дополнительных гостей, также ЕЖЕДНЕВНО добавляется стоимость ски-пасса на каждого взрослого гостя  (3500 руб/сут до 12.04.26)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12.04.26 ).
When placing additional guests, the cost of a ski pass for each adult guest is also added DAILY (3500 rubles/day until 12.04.26)
Please add the cost of ski passes for all adults to the application immediately.
Guests purchase ski passes for children on site upon check-in.</t>
    </r>
  </si>
  <si>
    <r>
      <t xml:space="preserve">Период продажи / Period of sales: 
</t>
    </r>
    <r>
      <rPr>
        <b/>
        <sz val="9"/>
        <rFont val="Times New Roman"/>
        <family val="1"/>
        <charset val="204"/>
      </rPr>
      <t>05.11.2025 - 18.12.2025</t>
    </r>
  </si>
  <si>
    <r>
      <t>Период проживания / Period of stay:</t>
    </r>
    <r>
      <rPr>
        <b/>
        <sz val="9"/>
        <rFont val="Times New Roman"/>
        <family val="1"/>
        <charset val="204"/>
      </rPr>
      <t xml:space="preserve"> 
09.11.2025 - 18.12.2025</t>
    </r>
  </si>
  <si>
    <r>
      <t xml:space="preserve"> На период</t>
    </r>
    <r>
      <rPr>
        <b/>
        <sz val="9"/>
        <rFont val="Times New Roman"/>
        <family val="1"/>
        <charset val="204"/>
      </rPr>
      <t xml:space="preserve">  09.01.25 - 29.12.25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09.01.25 - 29.12.25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</si>
  <si>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продажи:</t>
    </r>
    <r>
      <rPr>
        <b/>
        <sz val="9"/>
        <rFont val="Times New Roman"/>
        <family val="1"/>
        <charset val="204"/>
      </rPr>
      <t xml:space="preserve"> 11.04.2025 - 11.12.2025 </t>
    </r>
    <r>
      <rPr>
        <sz val="9"/>
        <rFont val="Times New Roman"/>
        <family val="1"/>
        <charset val="204"/>
      </rPr>
      <t xml:space="preserve">
Period of sales: </t>
    </r>
    <r>
      <rPr>
        <b/>
        <sz val="9"/>
        <rFont val="Times New Roman"/>
        <family val="1"/>
        <charset val="204"/>
      </rPr>
      <t xml:space="preserve">11.04.2025 - 11.12.2025 </t>
    </r>
  </si>
  <si>
    <r>
      <t>Период проживания:</t>
    </r>
    <r>
      <rPr>
        <b/>
        <sz val="9"/>
        <rFont val="Times New Roman"/>
        <family val="1"/>
        <charset val="204"/>
      </rPr>
      <t xml:space="preserve">  
28.06.2025 - 11.12.2025 вкл
</t>
    </r>
    <r>
      <rPr>
        <sz val="9"/>
        <rFont val="Times New Roman"/>
        <family val="1"/>
        <charset val="204"/>
      </rPr>
      <t xml:space="preserve">Period of stay: </t>
    </r>
    <r>
      <rPr>
        <b/>
        <sz val="9"/>
        <rFont val="Times New Roman"/>
        <family val="1"/>
        <charset val="204"/>
      </rPr>
      <t xml:space="preserve">
28.06.2025 - 11.12.2025 inc</t>
    </r>
  </si>
  <si>
    <r>
      <t xml:space="preserve">На период 
</t>
    </r>
    <r>
      <rPr>
        <b/>
        <sz val="9"/>
        <rFont val="Times New Roman"/>
        <family val="1"/>
        <charset val="204"/>
      </rPr>
      <t xml:space="preserve">09.01.25 - 28.12.25;09.01.26-30.04.2026 </t>
    </r>
    <r>
      <rPr>
        <sz val="9"/>
        <rFont val="Times New Roman"/>
        <family val="1"/>
        <charset val="204"/>
      </rPr>
      <t xml:space="preserve">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</si>
  <si>
    <r>
      <t xml:space="preserve">На период 
</t>
    </r>
    <r>
      <rPr>
        <b/>
        <sz val="9"/>
        <rFont val="Times New Roman"/>
        <family val="1"/>
        <charset val="204"/>
      </rPr>
      <t xml:space="preserve">09.01.25 - 28.12.25;09.01.26-31.03.2026 </t>
    </r>
    <r>
      <rPr>
        <sz val="9"/>
        <rFont val="Times New Roman"/>
        <family val="1"/>
        <charset val="204"/>
      </rPr>
      <t xml:space="preserve">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</si>
  <si>
    <t xml:space="preserve">На период  03.09.25 - 30.11.25–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</si>
  <si>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</si>
  <si>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r>
      <t xml:space="preserve"> На период</t>
    </r>
    <r>
      <rPr>
        <b/>
        <sz val="9"/>
        <rFont val="Times New Roman"/>
        <family val="1"/>
        <charset val="204"/>
      </rPr>
      <t xml:space="preserve">  09.01.25 - 29.12.25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</si>
</sst>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11"/>
      <color rgb="FF484151"/>
      <name val="Arial"/>
      <family val="2"/>
      <charset val="204"/>
    </font>
    <font>
      <b/>
      <sz val="11"/>
      <name val="Calibri"/>
      <family val="2"/>
      <charset val="204"/>
    </font>
    <font>
      <b/>
      <sz val="9"/>
      <name val="Calibri"/>
      <family val="2"/>
      <charset val="204"/>
      <scheme val="minor"/>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6">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327">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0" fontId="7" fillId="0" borderId="5"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14" fontId="30" fillId="2" borderId="28" xfId="0" applyNumberFormat="1" applyFont="1" applyFill="1" applyBorder="1" applyAlignment="1">
      <alignment horizontal="center" vertical="center" wrapText="1"/>
    </xf>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62" fillId="0" borderId="0" xfId="0" applyFont="1"/>
    <xf numFmtId="0" fontId="32" fillId="0" borderId="3" xfId="1" applyFont="1" applyFill="1" applyBorder="1" applyAlignment="1">
      <alignment horizontal="left" vertical="top" wrapText="1"/>
    </xf>
    <xf numFmtId="0" fontId="7" fillId="2" borderId="36" xfId="0" applyFont="1" applyFill="1" applyBorder="1"/>
    <xf numFmtId="0" fontId="7" fillId="2" borderId="5" xfId="0" applyFont="1" applyFill="1" applyBorder="1"/>
    <xf numFmtId="0" fontId="5" fillId="2" borderId="0" xfId="0" applyFont="1" applyFill="1"/>
    <xf numFmtId="0" fontId="7" fillId="2" borderId="0" xfId="0" applyFont="1" applyFill="1" applyAlignment="1">
      <alignment vertical="top"/>
    </xf>
    <xf numFmtId="0" fontId="6" fillId="2" borderId="0" xfId="0" applyFont="1" applyFill="1" applyAlignment="1">
      <alignment wrapText="1"/>
    </xf>
    <xf numFmtId="0" fontId="38" fillId="2" borderId="2" xfId="0" applyFont="1" applyFill="1" applyBorder="1"/>
    <xf numFmtId="0" fontId="7" fillId="2" borderId="5" xfId="0" applyFont="1" applyFill="1" applyBorder="1" applyAlignment="1">
      <alignment horizontal="center" vertical="center" wrapText="1"/>
    </xf>
    <xf numFmtId="0" fontId="7" fillId="2" borderId="28" xfId="0" applyFont="1" applyFill="1" applyBorder="1"/>
    <xf numFmtId="0" fontId="7" fillId="2" borderId="5" xfId="0" applyFont="1" applyFill="1" applyBorder="1" applyAlignment="1">
      <alignment horizontal="right"/>
    </xf>
    <xf numFmtId="0" fontId="7" fillId="2" borderId="35" xfId="0" applyFont="1" applyFill="1" applyBorder="1"/>
    <xf numFmtId="0" fontId="7" fillId="2" borderId="38" xfId="0" applyFont="1" applyFill="1" applyBorder="1"/>
    <xf numFmtId="0" fontId="6" fillId="2" borderId="3" xfId="1" applyFont="1" applyFill="1" applyBorder="1" applyAlignment="1">
      <alignment horizontal="left" vertical="center" wrapText="1"/>
    </xf>
    <xf numFmtId="0" fontId="7" fillId="2" borderId="3" xfId="0" applyFont="1" applyFill="1" applyBorder="1" applyAlignment="1">
      <alignment vertical="top" wrapText="1"/>
    </xf>
    <xf numFmtId="0" fontId="32" fillId="2" borderId="3" xfId="1" applyFont="1" applyFill="1" applyBorder="1" applyAlignment="1">
      <alignment horizontal="left" vertical="center" wrapText="1"/>
    </xf>
    <xf numFmtId="0" fontId="22" fillId="2" borderId="13" xfId="0" applyFont="1" applyFill="1" applyBorder="1" applyAlignment="1">
      <alignment horizontal="left" vertical="center"/>
    </xf>
    <xf numFmtId="0" fontId="7" fillId="2" borderId="13" xfId="0" applyFont="1" applyFill="1" applyBorder="1" applyAlignment="1">
      <alignment horizontal="left" vertical="top" wrapText="1"/>
    </xf>
    <xf numFmtId="14" fontId="30" fillId="0" borderId="5" xfId="0" applyNumberFormat="1" applyFont="1" applyFill="1" applyBorder="1" applyAlignment="1">
      <alignment horizontal="center" vertical="center" wrapText="1"/>
    </xf>
    <xf numFmtId="0" fontId="7" fillId="2" borderId="27" xfId="0" applyFont="1" applyFill="1" applyBorder="1"/>
    <xf numFmtId="0" fontId="7" fillId="4" borderId="3" xfId="0" applyFont="1" applyFill="1" applyBorder="1" applyAlignment="1">
      <alignment horizontal="left" vertical="top" wrapText="1"/>
    </xf>
    <xf numFmtId="0" fontId="7" fillId="0" borderId="0" xfId="0" applyFont="1" applyFill="1" applyBorder="1" applyAlignment="1">
      <alignment horizontal="center" wrapText="1"/>
    </xf>
    <xf numFmtId="0" fontId="30" fillId="0" borderId="0" xfId="0" applyFont="1" applyFill="1" applyAlignment="1">
      <alignment wrapText="1"/>
    </xf>
    <xf numFmtId="0" fontId="63" fillId="0" borderId="0" xfId="0" applyFont="1" applyAlignment="1">
      <alignment vertical="center" wrapText="1"/>
    </xf>
    <xf numFmtId="0" fontId="18" fillId="0" borderId="0" xfId="0" applyFont="1" applyAlignment="1">
      <alignment vertical="center" wrapText="1"/>
    </xf>
    <xf numFmtId="0" fontId="53" fillId="4" borderId="0" xfId="0" applyFont="1" applyFill="1" applyAlignment="1">
      <alignment horizontal="center" wrapText="1"/>
    </xf>
    <xf numFmtId="14" fontId="30" fillId="2" borderId="5" xfId="0" applyNumberFormat="1" applyFont="1" applyFill="1" applyBorder="1" applyAlignment="1">
      <alignment horizontal="center" vertical="center" wrapText="1"/>
    </xf>
    <xf numFmtId="0" fontId="7" fillId="2" borderId="7" xfId="0" applyFont="1" applyFill="1" applyBorder="1"/>
    <xf numFmtId="0" fontId="7" fillId="2" borderId="8" xfId="0" applyFont="1" applyFill="1" applyBorder="1"/>
    <xf numFmtId="0" fontId="53" fillId="2" borderId="0" xfId="0" applyFont="1" applyFill="1" applyAlignment="1">
      <alignment horizontal="center" wrapText="1"/>
    </xf>
    <xf numFmtId="0" fontId="6" fillId="2" borderId="1" xfId="0" applyFont="1" applyFill="1" applyBorder="1" applyAlignment="1"/>
    <xf numFmtId="0" fontId="6" fillId="2" borderId="3" xfId="0" applyFont="1" applyFill="1" applyBorder="1" applyAlignment="1">
      <alignment horizontal="center" vertical="center" wrapText="1"/>
    </xf>
    <xf numFmtId="0" fontId="30" fillId="2" borderId="3" xfId="0" applyFont="1" applyFill="1" applyBorder="1" applyAlignment="1">
      <alignment wrapText="1"/>
    </xf>
    <xf numFmtId="0" fontId="6" fillId="2" borderId="3" xfId="1" applyFont="1" applyFill="1" applyBorder="1" applyAlignment="1">
      <alignment horizontal="left" vertical="center"/>
    </xf>
    <xf numFmtId="0" fontId="7" fillId="2" borderId="3" xfId="0" applyFont="1" applyFill="1" applyBorder="1" applyAlignment="1">
      <alignment vertical="center" wrapText="1"/>
    </xf>
    <xf numFmtId="0" fontId="0" fillId="2" borderId="0" xfId="0" applyFill="1" applyAlignment="1">
      <alignment wrapText="1"/>
    </xf>
    <xf numFmtId="0" fontId="32" fillId="2" borderId="0" xfId="1" applyFont="1" applyFill="1" applyBorder="1" applyAlignment="1">
      <alignment horizontal="left" vertical="center" wrapText="1"/>
    </xf>
    <xf numFmtId="0" fontId="38" fillId="2" borderId="3" xfId="0" applyFont="1" applyFill="1" applyBorder="1" applyAlignment="1">
      <alignment horizontal="left" wrapText="1"/>
    </xf>
    <xf numFmtId="0" fontId="38" fillId="2" borderId="3" xfId="0" applyFont="1" applyFill="1" applyBorder="1" applyAlignment="1">
      <alignment horizontal="left" vertical="center"/>
    </xf>
    <xf numFmtId="0" fontId="32" fillId="2" borderId="3" xfId="0" applyFont="1" applyFill="1" applyBorder="1" applyAlignment="1">
      <alignment vertical="center" wrapText="1"/>
    </xf>
    <xf numFmtId="0" fontId="0" fillId="2" borderId="0" xfId="0" applyFill="1" applyBorder="1"/>
    <xf numFmtId="0" fontId="30" fillId="2" borderId="3" xfId="0" applyFont="1" applyFill="1" applyBorder="1"/>
    <xf numFmtId="0" fontId="30" fillId="2" borderId="0" xfId="0" applyFont="1" applyFill="1" applyBorder="1"/>
    <xf numFmtId="0" fontId="7" fillId="2" borderId="3" xfId="1"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2" borderId="0" xfId="0" applyFont="1" applyFill="1" applyBorder="1" applyAlignment="1">
      <alignment horizontal="center" wrapText="1"/>
    </xf>
    <xf numFmtId="0" fontId="30" fillId="2" borderId="0" xfId="0" applyFont="1" applyFill="1" applyAlignment="1">
      <alignment wrapText="1"/>
    </xf>
    <xf numFmtId="0" fontId="63" fillId="2" borderId="0" xfId="0" applyFont="1" applyFill="1" applyAlignment="1">
      <alignment vertical="center" wrapText="1"/>
    </xf>
    <xf numFmtId="0" fontId="18" fillId="2" borderId="0" xfId="0" applyFont="1" applyFill="1" applyAlignment="1">
      <alignment vertical="center" wrapText="1"/>
    </xf>
    <xf numFmtId="0" fontId="53" fillId="2" borderId="26" xfId="0" applyFont="1" applyFill="1" applyBorder="1" applyAlignment="1">
      <alignment horizontal="center" wrapText="1"/>
    </xf>
    <xf numFmtId="0" fontId="7" fillId="2" borderId="27" xfId="0" applyFont="1" applyFill="1" applyBorder="1" applyAlignment="1">
      <alignment horizontal="center" vertical="center" wrapText="1"/>
    </xf>
    <xf numFmtId="0" fontId="61" fillId="2" borderId="33" xfId="0" applyFont="1" applyFill="1" applyBorder="1" applyAlignment="1">
      <alignment vertical="top" wrapText="1"/>
    </xf>
    <xf numFmtId="0" fontId="7" fillId="2" borderId="11" xfId="0" applyFont="1" applyFill="1" applyBorder="1"/>
    <xf numFmtId="0" fontId="38" fillId="4" borderId="3" xfId="0" applyFont="1" applyFill="1" applyBorder="1"/>
    <xf numFmtId="14" fontId="30" fillId="4" borderId="29" xfId="0" applyNumberFormat="1" applyFont="1" applyFill="1" applyBorder="1" applyAlignment="1">
      <alignment horizontal="center" vertical="center" wrapText="1"/>
    </xf>
    <xf numFmtId="0" fontId="7" fillId="2" borderId="40" xfId="0" applyFont="1" applyFill="1" applyBorder="1"/>
    <xf numFmtId="0" fontId="7" fillId="2" borderId="41" xfId="0" applyFont="1" applyFill="1" applyBorder="1"/>
    <xf numFmtId="0" fontId="7" fillId="2" borderId="43" xfId="0" applyFont="1" applyFill="1" applyBorder="1"/>
    <xf numFmtId="0" fontId="7" fillId="2" borderId="44" xfId="0" applyFont="1" applyFill="1" applyBorder="1"/>
    <xf numFmtId="0" fontId="7" fillId="2" borderId="45" xfId="0" applyFont="1" applyFill="1" applyBorder="1"/>
    <xf numFmtId="0" fontId="7" fillId="0" borderId="5" xfId="0" applyFont="1" applyFill="1" applyBorder="1" applyAlignment="1">
      <alignment horizontal="center" vertical="center" wrapText="1"/>
    </xf>
    <xf numFmtId="14" fontId="30" fillId="0" borderId="29" xfId="0" applyNumberFormat="1" applyFont="1" applyFill="1" applyBorder="1" applyAlignment="1">
      <alignment horizontal="center" vertical="center" wrapText="1"/>
    </xf>
    <xf numFmtId="14" fontId="30" fillId="0" borderId="37" xfId="0" applyNumberFormat="1"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30" fillId="0" borderId="39" xfId="0" applyNumberFormat="1" applyFont="1" applyFill="1" applyBorder="1" applyAlignment="1">
      <alignment horizontal="center" vertical="center" wrapText="1"/>
    </xf>
    <xf numFmtId="14" fontId="30" fillId="0" borderId="42" xfId="0" applyNumberFormat="1" applyFont="1" applyFill="1" applyBorder="1" applyAlignment="1">
      <alignment horizontal="center" vertical="center" wrapText="1"/>
    </xf>
    <xf numFmtId="14" fontId="30" fillId="0" borderId="7" xfId="0" applyNumberFormat="1" applyFont="1" applyFill="1" applyBorder="1" applyAlignment="1">
      <alignment horizontal="center" vertical="center" wrapText="1"/>
    </xf>
    <xf numFmtId="14" fontId="30" fillId="0" borderId="40" xfId="0" applyNumberFormat="1" applyFont="1" applyFill="1" applyBorder="1" applyAlignment="1">
      <alignment horizontal="center" vertical="center" wrapText="1"/>
    </xf>
    <xf numFmtId="14" fontId="30" fillId="4" borderId="37" xfId="0" applyNumberFormat="1" applyFont="1" applyFill="1" applyBorder="1" applyAlignment="1">
      <alignment horizontal="center" vertical="center" wrapText="1"/>
    </xf>
    <xf numFmtId="14" fontId="30" fillId="4" borderId="5" xfId="0" applyNumberFormat="1" applyFont="1" applyFill="1" applyBorder="1" applyAlignment="1">
      <alignment horizontal="center" vertical="center" wrapText="1"/>
    </xf>
    <xf numFmtId="14" fontId="30" fillId="4" borderId="39" xfId="0" applyNumberFormat="1" applyFont="1" applyFill="1" applyBorder="1" applyAlignment="1">
      <alignment horizontal="center" vertical="center" wrapText="1"/>
    </xf>
    <xf numFmtId="14" fontId="30" fillId="4" borderId="40" xfId="0" applyNumberFormat="1" applyFont="1" applyFill="1" applyBorder="1" applyAlignment="1">
      <alignment horizontal="center" vertical="center" wrapText="1"/>
    </xf>
    <xf numFmtId="14" fontId="30" fillId="4" borderId="28"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53" fillId="2" borderId="0" xfId="0" applyFont="1" applyFill="1" applyAlignment="1">
      <alignment horizontal="center"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2" borderId="26" xfId="0" applyFont="1" applyFill="1" applyBorder="1" applyAlignment="1">
      <alignment horizontal="left" wrapText="1"/>
    </xf>
    <xf numFmtId="0" fontId="32" fillId="2"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53" fillId="2" borderId="3" xfId="0" applyFont="1" applyFill="1" applyBorder="1" applyAlignment="1">
      <alignment horizontal="center" wrapText="1"/>
    </xf>
    <xf numFmtId="0" fontId="7" fillId="4" borderId="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36" fillId="2" borderId="0" xfId="0" applyFont="1" applyFill="1" applyAlignment="1">
      <alignment horizontal="left" vertical="center"/>
    </xf>
  </cellXfs>
  <cellStyles count="6">
    <cellStyle name="Обычный" xfId="0" builtinId="0"/>
    <cellStyle name="Обычный 2" xfId="1" xr:uid="{00000000-0005-0000-0000-000001000000}"/>
    <cellStyle name="Обычный 3 2" xfId="2" xr:uid="{00000000-0005-0000-0000-000002000000}"/>
    <cellStyle name="Обычный 4" xfId="3" xr:uid="{00000000-0005-0000-0000-000003000000}"/>
    <cellStyle name="Обычный 4 2" xfId="4" xr:uid="{00000000-0005-0000-0000-000004000000}"/>
    <cellStyle name="Обычный 4 3" xfId="5" xr:uid="{00000000-0005-0000-0000-000005000000}"/>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a:extLst>
            <a:ext uri="{FF2B5EF4-FFF2-40B4-BE49-F238E27FC236}">
              <a16:creationId xmlns:a16="http://schemas.microsoft.com/office/drawing/2014/main" id="{00000000-0008-0000-4500-000050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a:extLst>
            <a:ext uri="{FF2B5EF4-FFF2-40B4-BE49-F238E27FC236}">
              <a16:creationId xmlns:a16="http://schemas.microsoft.com/office/drawing/2014/main" id="{00000000-0008-0000-4600-000050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3"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83" t="s">
        <v>157</v>
      </c>
    </row>
    <row r="26" spans="1:76" s="14" customFormat="1" ht="12.75" customHeight="1" x14ac:dyDescent="0.2">
      <c r="A26" s="283"/>
    </row>
    <row r="27" spans="1:76" s="11" customFormat="1" ht="12.75" customHeight="1" x14ac:dyDescent="0.2">
      <c r="A27" s="283"/>
    </row>
    <row r="28" spans="1:76" s="1" customFormat="1" x14ac:dyDescent="0.2"/>
    <row r="29" spans="1:76" s="76" customFormat="1" ht="12.75" customHeight="1" x14ac:dyDescent="0.2">
      <c r="A29" s="136" t="s">
        <v>58</v>
      </c>
    </row>
    <row r="30" spans="1:76" s="108" customFormat="1" ht="35.25" customHeight="1" x14ac:dyDescent="0.2">
      <c r="A30" s="145" t="s">
        <v>163</v>
      </c>
    </row>
    <row r="31" spans="1:76" s="108" customFormat="1" ht="35.25" customHeight="1" x14ac:dyDescent="0.2">
      <c r="A31" s="145" t="s">
        <v>188</v>
      </c>
    </row>
    <row r="32" spans="1:76" s="108" customFormat="1" ht="35.25" customHeight="1" x14ac:dyDescent="0.2">
      <c r="A32" s="145" t="s">
        <v>164</v>
      </c>
    </row>
    <row r="33" spans="1:1" s="108" customFormat="1" ht="13.5" customHeight="1" x14ac:dyDescent="0.2">
      <c r="A33" s="145" t="s">
        <v>165</v>
      </c>
    </row>
    <row r="34" spans="1:1" s="108" customFormat="1" ht="35.25" customHeight="1" x14ac:dyDescent="0.2">
      <c r="A34" s="145" t="s">
        <v>162</v>
      </c>
    </row>
    <row r="35" spans="1:1" s="108" customFormat="1" ht="35.25" customHeight="1" x14ac:dyDescent="0.2">
      <c r="A35" s="141" t="s">
        <v>173</v>
      </c>
    </row>
    <row r="36" spans="1:1" s="13" customFormat="1" ht="18" customHeight="1" thickBot="1" x14ac:dyDescent="0.25"/>
    <row r="37" spans="1:1" s="76" customFormat="1" x14ac:dyDescent="0.2">
      <c r="A37" s="85" t="s">
        <v>65</v>
      </c>
    </row>
    <row r="38" spans="1:1" s="13" customFormat="1" ht="108" customHeight="1" x14ac:dyDescent="0.2">
      <c r="A38" s="284" t="s">
        <v>224</v>
      </c>
    </row>
    <row r="39" spans="1:1" x14ac:dyDescent="0.2">
      <c r="A39" s="285"/>
    </row>
    <row r="40" spans="1:1" x14ac:dyDescent="0.2">
      <c r="A40" s="285"/>
    </row>
    <row r="41" spans="1:1" x14ac:dyDescent="0.2">
      <c r="A41" s="285"/>
    </row>
    <row r="42" spans="1:1" x14ac:dyDescent="0.2">
      <c r="A42" s="285"/>
    </row>
    <row r="43" spans="1:1" x14ac:dyDescent="0.2">
      <c r="A43" s="285"/>
    </row>
    <row r="44" spans="1:1" x14ac:dyDescent="0.2">
      <c r="A44" s="285"/>
    </row>
    <row r="45" spans="1:1" x14ac:dyDescent="0.2">
      <c r="A45" s="285"/>
    </row>
    <row r="46" spans="1:1" x14ac:dyDescent="0.2">
      <c r="A46" s="285"/>
    </row>
    <row r="47" spans="1:1" ht="35.25" customHeight="1" x14ac:dyDescent="0.2">
      <c r="A47" s="285"/>
    </row>
    <row r="48" spans="1:1" x14ac:dyDescent="0.2">
      <c r="A48" s="285"/>
    </row>
    <row r="49" spans="1:1" x14ac:dyDescent="0.2">
      <c r="A49" s="285"/>
    </row>
    <row r="50" spans="1:1" x14ac:dyDescent="0.2">
      <c r="A50" s="285"/>
    </row>
    <row r="51" spans="1:1" x14ac:dyDescent="0.2">
      <c r="A51" s="285"/>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94" t="s">
        <v>45</v>
      </c>
      <c r="B19" s="295"/>
      <c r="C19" s="295"/>
      <c r="D19" s="295"/>
      <c r="E19" s="295"/>
      <c r="F19" s="295"/>
    </row>
    <row r="20" spans="1:47" customFormat="1" ht="12.75" customHeight="1" x14ac:dyDescent="0.2">
      <c r="A20" s="296"/>
      <c r="B20" s="297"/>
      <c r="C20" s="297"/>
      <c r="D20" s="297"/>
      <c r="E20" s="297"/>
      <c r="F20" s="297"/>
    </row>
    <row r="21" spans="1:47" customFormat="1" ht="15" customHeight="1" thickBot="1" x14ac:dyDescent="0.25">
      <c r="A21" s="298"/>
      <c r="B21" s="299"/>
      <c r="C21" s="299"/>
      <c r="D21" s="299"/>
      <c r="E21" s="299"/>
      <c r="F21" s="299"/>
    </row>
    <row r="22" spans="1:47" customFormat="1" ht="12.75" x14ac:dyDescent="0.2">
      <c r="A22" s="1"/>
      <c r="B22" s="2"/>
      <c r="C22" s="2"/>
    </row>
    <row r="23" spans="1:47" customFormat="1" ht="15" x14ac:dyDescent="0.2">
      <c r="A23" s="291" t="s">
        <v>32</v>
      </c>
      <c r="B23" s="291"/>
      <c r="C23" s="291"/>
    </row>
    <row r="24" spans="1:47" customFormat="1" ht="15" x14ac:dyDescent="0.2">
      <c r="A24" s="291" t="s">
        <v>33</v>
      </c>
      <c r="B24" s="291"/>
      <c r="C24" s="291"/>
    </row>
    <row r="25" spans="1:47" customFormat="1" ht="15" customHeight="1" x14ac:dyDescent="0.2"/>
    <row r="26" spans="1:47" customFormat="1" ht="12.75" x14ac:dyDescent="0.2">
      <c r="A26" s="292" t="s">
        <v>34</v>
      </c>
      <c r="B26" s="293"/>
      <c r="C26" s="293"/>
      <c r="D26" s="293"/>
      <c r="E26" s="293"/>
      <c r="F26" s="293"/>
      <c r="G26" s="293"/>
      <c r="H26" s="293"/>
      <c r="I26" s="293"/>
    </row>
    <row r="27" spans="1:47" customFormat="1" ht="12.75" x14ac:dyDescent="0.2">
      <c r="A27" s="293"/>
      <c r="B27" s="293"/>
      <c r="C27" s="293"/>
      <c r="D27" s="293"/>
      <c r="E27" s="293"/>
      <c r="F27" s="293"/>
      <c r="G27" s="293"/>
      <c r="H27" s="293"/>
      <c r="I27" s="293"/>
    </row>
    <row r="28" spans="1:47" customFormat="1" ht="12.75" x14ac:dyDescent="0.2">
      <c r="A28" s="293"/>
      <c r="B28" s="293"/>
      <c r="C28" s="293"/>
      <c r="D28" s="293"/>
      <c r="E28" s="293"/>
      <c r="F28" s="293"/>
      <c r="G28" s="293"/>
      <c r="H28" s="293"/>
      <c r="I28" s="293"/>
    </row>
    <row r="29" spans="1:47" customFormat="1" ht="12.75" x14ac:dyDescent="0.2">
      <c r="A29" s="293"/>
      <c r="B29" s="293"/>
      <c r="C29" s="293"/>
      <c r="D29" s="293"/>
      <c r="E29" s="293"/>
      <c r="F29" s="293"/>
      <c r="G29" s="293"/>
      <c r="H29" s="293"/>
      <c r="I29" s="293"/>
    </row>
    <row r="30" spans="1:47" customFormat="1" ht="12.75" x14ac:dyDescent="0.2">
      <c r="A30" s="293"/>
      <c r="B30" s="293"/>
      <c r="C30" s="293"/>
      <c r="D30" s="293"/>
      <c r="E30" s="293"/>
      <c r="F30" s="293"/>
      <c r="G30" s="293"/>
      <c r="H30" s="293"/>
      <c r="I30" s="293"/>
    </row>
    <row r="31" spans="1:47" customFormat="1" ht="12.75" x14ac:dyDescent="0.2">
      <c r="A31" s="293"/>
      <c r="B31" s="293"/>
      <c r="C31" s="293"/>
      <c r="D31" s="293"/>
      <c r="E31" s="293"/>
      <c r="F31" s="293"/>
      <c r="G31" s="293"/>
      <c r="H31" s="293"/>
      <c r="I31" s="293"/>
    </row>
    <row r="32" spans="1:47" customFormat="1" ht="12.75" x14ac:dyDescent="0.2">
      <c r="A32" s="293"/>
      <c r="B32" s="293"/>
      <c r="C32" s="293"/>
      <c r="D32" s="293"/>
      <c r="E32" s="293"/>
      <c r="F32" s="293"/>
      <c r="G32" s="293"/>
      <c r="H32" s="293"/>
      <c r="I32" s="293"/>
    </row>
    <row r="33" spans="1:9" customFormat="1" ht="270.75" customHeight="1" x14ac:dyDescent="0.2">
      <c r="A33" s="293"/>
      <c r="B33" s="293"/>
      <c r="C33" s="293"/>
      <c r="D33" s="293"/>
      <c r="E33" s="293"/>
      <c r="F33" s="293"/>
      <c r="G33" s="293"/>
      <c r="H33" s="293"/>
      <c r="I33" s="293"/>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300" t="s">
        <v>25</v>
      </c>
    </row>
    <row r="53" spans="1:1" s="5" customFormat="1" ht="12.75" x14ac:dyDescent="0.2">
      <c r="A53" s="301"/>
    </row>
    <row r="54" spans="1:1" s="5" customFormat="1" ht="12.75" x14ac:dyDescent="0.2">
      <c r="A54" s="301"/>
    </row>
    <row r="55" spans="1:1" s="5" customFormat="1" ht="12.75" x14ac:dyDescent="0.2">
      <c r="A55" s="301"/>
    </row>
    <row r="56" spans="1:1" s="5" customFormat="1" ht="12.75" x14ac:dyDescent="0.2">
      <c r="A56" s="301"/>
    </row>
    <row r="57" spans="1:1" s="5" customFormat="1" ht="13.5" thickBot="1" x14ac:dyDescent="0.25">
      <c r="A57" s="302"/>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303" t="s">
        <v>30</v>
      </c>
    </row>
    <row r="28" spans="1:42" s="29" customFormat="1" ht="12.75" x14ac:dyDescent="0.2">
      <c r="A28" s="303"/>
    </row>
    <row r="29" spans="1:42" s="29" customFormat="1" ht="12.75" x14ac:dyDescent="0.2">
      <c r="A29" s="303"/>
    </row>
    <row r="30" spans="1:42" s="29" customFormat="1" ht="12.75" x14ac:dyDescent="0.2">
      <c r="A30" s="303"/>
    </row>
    <row r="31" spans="1:42" s="29" customFormat="1" ht="12.75" x14ac:dyDescent="0.2">
      <c r="A31" s="303"/>
    </row>
    <row r="32" spans="1:42" s="29" customFormat="1" ht="12.75" x14ac:dyDescent="0.2">
      <c r="A32" s="303"/>
    </row>
    <row r="33" spans="1:1" s="29" customFormat="1" ht="12.75" x14ac:dyDescent="0.2">
      <c r="A33" s="303"/>
    </row>
    <row r="34" spans="1:1" s="29" customFormat="1" ht="12.75" x14ac:dyDescent="0.2">
      <c r="A34" s="303"/>
    </row>
    <row r="35" spans="1:1" s="29" customFormat="1" ht="12.75" x14ac:dyDescent="0.2">
      <c r="A35" s="303"/>
    </row>
    <row r="36" spans="1:1" s="29" customFormat="1" ht="12.75" x14ac:dyDescent="0.2">
      <c r="A36" s="303"/>
    </row>
    <row r="37" spans="1:1" s="29" customFormat="1" ht="12.75" x14ac:dyDescent="0.2">
      <c r="A37" s="303"/>
    </row>
    <row r="38" spans="1:1" s="29" customFormat="1" ht="12.75" x14ac:dyDescent="0.2">
      <c r="A38" s="303"/>
    </row>
    <row r="39" spans="1:1" s="29" customFormat="1" ht="12.75" x14ac:dyDescent="0.2">
      <c r="A39" s="303"/>
    </row>
    <row r="40" spans="1:1" s="29" customFormat="1" ht="12.75" x14ac:dyDescent="0.2">
      <c r="A40" s="303"/>
    </row>
    <row r="41" spans="1:1" s="29" customFormat="1" ht="12.75" x14ac:dyDescent="0.2">
      <c r="A41" s="303"/>
    </row>
    <row r="42" spans="1:1" x14ac:dyDescent="0.2">
      <c r="A42" s="303"/>
    </row>
    <row r="43" spans="1:1" x14ac:dyDescent="0.2">
      <c r="A43" s="303"/>
    </row>
    <row r="44" spans="1:1" x14ac:dyDescent="0.2">
      <c r="A44" s="303"/>
    </row>
    <row r="45" spans="1:1" x14ac:dyDescent="0.2">
      <c r="A45" s="303"/>
    </row>
    <row r="46" spans="1:1" x14ac:dyDescent="0.2">
      <c r="A46" s="303"/>
    </row>
    <row r="47" spans="1:1" x14ac:dyDescent="0.2">
      <c r="A47" s="303"/>
    </row>
    <row r="48" spans="1:1" x14ac:dyDescent="0.2">
      <c r="A48" s="303"/>
    </row>
    <row r="49" spans="1:1" x14ac:dyDescent="0.2">
      <c r="A49" s="303"/>
    </row>
    <row r="50" spans="1:1" x14ac:dyDescent="0.2">
      <c r="A50" s="303"/>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94" t="s">
        <v>45</v>
      </c>
      <c r="B19" s="295"/>
      <c r="C19" s="295"/>
      <c r="D19" s="295"/>
      <c r="E19" s="295"/>
      <c r="F19" s="295"/>
    </row>
    <row r="20" spans="1:46" customFormat="1" ht="12.75" x14ac:dyDescent="0.2">
      <c r="A20" s="296"/>
      <c r="B20" s="297"/>
      <c r="C20" s="297"/>
      <c r="D20" s="297"/>
      <c r="E20" s="297"/>
      <c r="F20" s="297"/>
    </row>
    <row r="21" spans="1:46" customFormat="1" ht="13.5" thickBot="1" x14ac:dyDescent="0.25">
      <c r="A21" s="298"/>
      <c r="B21" s="299"/>
      <c r="C21" s="299"/>
      <c r="D21" s="299"/>
      <c r="E21" s="299"/>
      <c r="F21" s="299"/>
    </row>
    <row r="22" spans="1:46" customFormat="1" ht="12.75" x14ac:dyDescent="0.2">
      <c r="A22" s="1"/>
      <c r="B22" s="1"/>
      <c r="C22" s="2"/>
      <c r="D22" s="2"/>
      <c r="E22" s="2"/>
    </row>
    <row r="23" spans="1:46" customFormat="1" ht="15" x14ac:dyDescent="0.2">
      <c r="A23" s="291" t="s">
        <v>32</v>
      </c>
      <c r="B23" s="291"/>
      <c r="C23" s="291"/>
      <c r="D23" s="291"/>
      <c r="E23" s="291"/>
    </row>
    <row r="24" spans="1:46" customFormat="1" ht="15" x14ac:dyDescent="0.2">
      <c r="A24" s="291" t="s">
        <v>33</v>
      </c>
      <c r="B24" s="291"/>
      <c r="C24" s="291"/>
      <c r="D24" s="291"/>
      <c r="E24" s="291"/>
    </row>
    <row r="25" spans="1:46" customFormat="1" ht="15" customHeight="1" x14ac:dyDescent="0.2"/>
    <row r="26" spans="1:46" customFormat="1" ht="12.75" x14ac:dyDescent="0.2">
      <c r="A26" s="292" t="s">
        <v>34</v>
      </c>
      <c r="B26" s="292"/>
      <c r="C26" s="293"/>
      <c r="D26" s="293"/>
      <c r="E26" s="293"/>
      <c r="F26" s="293"/>
      <c r="G26" s="293"/>
      <c r="H26" s="293"/>
    </row>
    <row r="27" spans="1:46" customFormat="1" ht="12.75" x14ac:dyDescent="0.2">
      <c r="A27" s="293"/>
      <c r="B27" s="293"/>
      <c r="C27" s="293"/>
      <c r="D27" s="293"/>
      <c r="E27" s="293"/>
      <c r="F27" s="293"/>
      <c r="G27" s="293"/>
      <c r="H27" s="293"/>
    </row>
    <row r="28" spans="1:46" customFormat="1" ht="12.75" x14ac:dyDescent="0.2">
      <c r="A28" s="293"/>
      <c r="B28" s="293"/>
      <c r="C28" s="293"/>
      <c r="D28" s="293"/>
      <c r="E28" s="293"/>
      <c r="F28" s="293"/>
      <c r="G28" s="293"/>
      <c r="H28" s="293"/>
    </row>
    <row r="29" spans="1:46" customFormat="1" ht="12.75" x14ac:dyDescent="0.2">
      <c r="A29" s="293"/>
      <c r="B29" s="293"/>
      <c r="C29" s="293"/>
      <c r="D29" s="293"/>
      <c r="E29" s="293"/>
      <c r="F29" s="293"/>
      <c r="G29" s="293"/>
      <c r="H29" s="293"/>
    </row>
    <row r="30" spans="1:46" customFormat="1" ht="12.75" x14ac:dyDescent="0.2">
      <c r="A30" s="293"/>
      <c r="B30" s="293"/>
      <c r="C30" s="293"/>
      <c r="D30" s="293"/>
      <c r="E30" s="293"/>
      <c r="F30" s="293"/>
      <c r="G30" s="293"/>
      <c r="H30" s="293"/>
    </row>
    <row r="31" spans="1:46" customFormat="1" ht="12.75" x14ac:dyDescent="0.2">
      <c r="A31" s="293"/>
      <c r="B31" s="293"/>
      <c r="C31" s="293"/>
      <c r="D31" s="293"/>
      <c r="E31" s="293"/>
      <c r="F31" s="293"/>
      <c r="G31" s="293"/>
      <c r="H31" s="293"/>
    </row>
    <row r="32" spans="1:46" customFormat="1" ht="12.75" x14ac:dyDescent="0.2">
      <c r="A32" s="293"/>
      <c r="B32" s="293"/>
      <c r="C32" s="293"/>
      <c r="D32" s="293"/>
      <c r="E32" s="293"/>
      <c r="F32" s="293"/>
      <c r="G32" s="293"/>
      <c r="H32" s="293"/>
    </row>
    <row r="33" spans="1:8" customFormat="1" ht="270.75" customHeight="1" x14ac:dyDescent="0.2">
      <c r="A33" s="293"/>
      <c r="B33" s="293"/>
      <c r="C33" s="293"/>
      <c r="D33" s="293"/>
      <c r="E33" s="293"/>
      <c r="F33" s="293"/>
      <c r="G33" s="293"/>
      <c r="H33" s="293"/>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304" t="s">
        <v>156</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6"/>
    </row>
    <row r="33" spans="1:70" ht="18" customHeight="1" x14ac:dyDescent="0.2">
      <c r="A33" s="307"/>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9"/>
    </row>
    <row r="34" spans="1:70" ht="12" customHeight="1" x14ac:dyDescent="0.2">
      <c r="A34" s="310"/>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c r="BR34" s="312"/>
    </row>
    <row r="35" spans="1:70" ht="12" customHeight="1" x14ac:dyDescent="0.2">
      <c r="A35" s="2"/>
    </row>
    <row r="36" spans="1:70" ht="12" customHeight="1" x14ac:dyDescent="0.2">
      <c r="A36" s="283" t="s">
        <v>157</v>
      </c>
    </row>
    <row r="37" spans="1:70" ht="12" customHeight="1" x14ac:dyDescent="0.2">
      <c r="A37" s="283"/>
    </row>
    <row r="38" spans="1:70" ht="12" customHeight="1" x14ac:dyDescent="0.2">
      <c r="A38" s="283"/>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2"/>
      <c r="BE11" s="122"/>
    </row>
    <row r="12" spans="1:70" ht="17.25" customHeight="1" x14ac:dyDescent="0.2">
      <c r="A12" s="304" t="s">
        <v>156</v>
      </c>
      <c r="B12" s="305"/>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6"/>
    </row>
    <row r="13" spans="1:70" ht="15" customHeight="1" x14ac:dyDescent="0.2">
      <c r="A13" s="307"/>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9"/>
    </row>
    <row r="14" spans="1:70" x14ac:dyDescent="0.2">
      <c r="A14" s="310"/>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2"/>
    </row>
    <row r="15" spans="1:70" x14ac:dyDescent="0.2">
      <c r="A15" s="2"/>
    </row>
    <row r="16" spans="1:70" x14ac:dyDescent="0.2">
      <c r="A16" s="283" t="s">
        <v>157</v>
      </c>
    </row>
    <row r="17" spans="1:24" x14ac:dyDescent="0.2">
      <c r="A17" s="283"/>
    </row>
    <row r="18" spans="1:24" x14ac:dyDescent="0.2">
      <c r="A18" s="28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8" customFormat="1" ht="15.75" customHeight="1" x14ac:dyDescent="0.2">
      <c r="A2" s="129" t="s">
        <v>155</v>
      </c>
      <c r="B2" s="126"/>
      <c r="C2" s="126"/>
      <c r="D2" s="126"/>
      <c r="E2" s="127"/>
      <c r="F2" s="127"/>
      <c r="G2" s="127"/>
      <c r="H2" s="127"/>
      <c r="I2" s="127"/>
      <c r="J2" s="127"/>
      <c r="K2" s="127"/>
      <c r="L2" s="127"/>
      <c r="M2" s="127"/>
      <c r="N2" s="127"/>
      <c r="O2" s="127"/>
      <c r="P2" s="127"/>
      <c r="Q2" s="127"/>
      <c r="R2" s="127"/>
      <c r="S2" s="127"/>
      <c r="T2" s="127"/>
      <c r="U2" s="127"/>
      <c r="V2" s="127"/>
      <c r="W2" s="127"/>
      <c r="X2" s="127"/>
      <c r="Y2" s="127"/>
      <c r="Z2" s="12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304" t="s">
        <v>156</v>
      </c>
      <c r="B12" s="305"/>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5"/>
      <c r="BG12" s="305"/>
      <c r="BH12" s="305"/>
      <c r="BI12" s="305"/>
      <c r="BJ12" s="305"/>
      <c r="BK12" s="305"/>
      <c r="BL12" s="305"/>
      <c r="BM12" s="305"/>
      <c r="BN12" s="305"/>
      <c r="BO12" s="305"/>
      <c r="BP12" s="305"/>
      <c r="BQ12" s="305"/>
      <c r="BR12" s="306"/>
    </row>
    <row r="13" spans="1:70" ht="16.5" customHeight="1" x14ac:dyDescent="0.2">
      <c r="A13" s="307"/>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9"/>
    </row>
    <row r="14" spans="1:70" x14ac:dyDescent="0.2">
      <c r="A14" s="310"/>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2"/>
    </row>
    <row r="15" spans="1:70" x14ac:dyDescent="0.2">
      <c r="A15" s="2"/>
    </row>
    <row r="16" spans="1:70" x14ac:dyDescent="0.2">
      <c r="A16" s="283" t="s">
        <v>157</v>
      </c>
    </row>
    <row r="17" spans="1:24" x14ac:dyDescent="0.2">
      <c r="A17" s="283"/>
    </row>
    <row r="18" spans="1:24" x14ac:dyDescent="0.2">
      <c r="A18" s="283"/>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53"/>
  <sheetViews>
    <sheetView zoomScaleNormal="100" workbookViewId="0">
      <pane xSplit="1" topLeftCell="AL1" activePane="topRight" state="frozen"/>
      <selection activeCell="BE26" sqref="BE26:BE27"/>
      <selection pane="topRight" activeCell="AL3" sqref="AL3:AL29"/>
    </sheetView>
  </sheetViews>
  <sheetFormatPr defaultColWidth="10" defaultRowHeight="12" x14ac:dyDescent="0.2"/>
  <cols>
    <col min="1" max="1" width="42" style="214" customWidth="1"/>
    <col min="2" max="5" width="10" style="214"/>
    <col min="6" max="13" width="10" style="214" customWidth="1"/>
    <col min="14" max="18" width="10" style="214" hidden="1" customWidth="1"/>
    <col min="19" max="16384" width="10" style="214"/>
  </cols>
  <sheetData>
    <row r="1" spans="1:48" s="5" customFormat="1" ht="25.5" customHeight="1" x14ac:dyDescent="0.2">
      <c r="A1" s="216" t="s">
        <v>50</v>
      </c>
    </row>
    <row r="2" spans="1:48" s="5" customFormat="1" ht="12.75" x14ac:dyDescent="0.2">
      <c r="A2" s="240" t="s">
        <v>176</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rates'!B6*0.87*0.9</f>
        <v>4384.8</v>
      </c>
      <c r="C6" s="26">
        <f>'BAR BB| Open rates'!C6*0.87*0.9</f>
        <v>5167.8</v>
      </c>
      <c r="D6" s="26">
        <f>'BAR BB| Open rates'!D6*0.87*0.9</f>
        <v>4384.8</v>
      </c>
      <c r="E6" s="26">
        <f>'BAR BB| Open rates'!E6*0.87*0.9</f>
        <v>4384.8</v>
      </c>
      <c r="F6" s="26">
        <f>'BAR BB| Open rates'!F6*0.87*0.9</f>
        <v>5167.8</v>
      </c>
      <c r="G6" s="26">
        <f>'BAR BB| Open rates'!G6*0.87*0.9</f>
        <v>5167.8</v>
      </c>
      <c r="H6" s="26">
        <f>'BAR BB| Open rates'!H6*0.87*0.9</f>
        <v>5167.8</v>
      </c>
      <c r="I6" s="26">
        <f>'BAR BB| Open rates'!I6*0.87*0.9</f>
        <v>5167.8</v>
      </c>
      <c r="J6" s="26">
        <f>'BAR BB| Open rates'!J6*0.87*0.9</f>
        <v>6185.7</v>
      </c>
      <c r="K6" s="26">
        <f>'BAR BB| Open rates'!K6*0.87*0.9</f>
        <v>8534.7000000000007</v>
      </c>
      <c r="L6" s="26">
        <f>'BAR BB| Open rates'!L6*0.87*0.9</f>
        <v>7125.3</v>
      </c>
      <c r="M6" s="26">
        <f>'BAR BB| Open rates'!M6*0.87*0.9</f>
        <v>7125.3</v>
      </c>
      <c r="N6" s="26">
        <f>'BAR BB| Open rates'!N6*0.87*0.9</f>
        <v>7125.3</v>
      </c>
      <c r="O6" s="26">
        <f>'BAR BB| Open rates'!O6*0.87*0.9</f>
        <v>21062.7</v>
      </c>
      <c r="P6" s="26">
        <f>'BAR BB| Open rates'!P6*0.87*0.9</f>
        <v>21062.7</v>
      </c>
      <c r="Q6" s="26">
        <f>'BAR BB| Open rates'!Q6*0.87*0.9</f>
        <v>23411.7</v>
      </c>
      <c r="R6" s="26">
        <f>'BAR BB| Open rates'!R6*0.87*0.9</f>
        <v>24977.7</v>
      </c>
      <c r="S6" s="26">
        <f>'BAR BB| Open rates'!S6*0.87*0.9</f>
        <v>23411.7</v>
      </c>
      <c r="T6" s="26">
        <f>'BAR BB| Open rates'!T6*0.87*0.9</f>
        <v>17930.7</v>
      </c>
      <c r="U6" s="26">
        <f>'BAR BB| Open rates'!U6*0.87*0.9</f>
        <v>10883.7</v>
      </c>
      <c r="V6" s="26">
        <f>'BAR BB| Open rates'!V6*0.87*0.9</f>
        <v>12449.7</v>
      </c>
      <c r="W6" s="26">
        <f>'BAR BB| Open rates'!W6*0.87*0.9</f>
        <v>14015.7</v>
      </c>
      <c r="X6" s="26">
        <f>'BAR BB| Open rates'!X6*0.87*0.9</f>
        <v>12449.7</v>
      </c>
      <c r="Y6" s="26">
        <f>'BAR BB| Open rates'!Y6*0.87*0.9</f>
        <v>14015.7</v>
      </c>
      <c r="Z6" s="26">
        <f>'BAR BB| Open rates'!Z6*0.87*0.9</f>
        <v>17147.7</v>
      </c>
      <c r="AA6" s="26">
        <f>'BAR BB| Open rates'!AA6*0.87*0.9</f>
        <v>17147.7</v>
      </c>
      <c r="AB6" s="26">
        <f>'BAR BB| Open rates'!AB6*0.87*0.9</f>
        <v>18713.7</v>
      </c>
      <c r="AC6" s="26">
        <f>'BAR BB| Open rates'!AC6*0.87*0.9</f>
        <v>17147.7</v>
      </c>
      <c r="AD6" s="26">
        <f>'BAR BB| Open rates'!AD6*0.87*0.9</f>
        <v>21845.7</v>
      </c>
      <c r="AE6" s="26">
        <f>'BAR BB| Open rates'!AE6*0.87*0.9</f>
        <v>21845.7</v>
      </c>
      <c r="AF6" s="26">
        <f>'BAR BB| Open rates'!AF6*0.87*0.9</f>
        <v>23411.7</v>
      </c>
      <c r="AG6" s="26">
        <f>'BAR BB| Open rates'!AG6*0.87*0.9</f>
        <v>23411.7</v>
      </c>
      <c r="AH6" s="26">
        <f>'BAR BB| Open rates'!AH6*0.87*0.9</f>
        <v>14015.7</v>
      </c>
      <c r="AI6" s="26">
        <f>'BAR BB| Open rates'!AI6*0.87*0.9</f>
        <v>10883.7</v>
      </c>
      <c r="AJ6" s="26">
        <f>'BAR BB| Open rates'!AJ6*0.87*0.9</f>
        <v>12449.7</v>
      </c>
      <c r="AK6" s="26">
        <f>'BAR BB| Open rates'!AK6*0.87*0.9</f>
        <v>8691.3000000000011</v>
      </c>
      <c r="AL6" s="26">
        <f>'BAR BB| Open rates'!AL6*0.87*0.9</f>
        <v>7125.3</v>
      </c>
      <c r="AM6" s="26">
        <f>'BAR BB| Open rates'!AM6*0.87*0.9</f>
        <v>6185.7</v>
      </c>
      <c r="AN6" s="26">
        <f>'BAR BB| Open rates'!AN6*0.87*0.9</f>
        <v>6185.7</v>
      </c>
      <c r="AO6" s="26">
        <f>'BAR BB| Open rates'!AO6*0.87*0.9</f>
        <v>4619.7</v>
      </c>
      <c r="AP6" s="26">
        <f>'BAR BB| Open rates'!AP6*0.87*0.9</f>
        <v>5167.8</v>
      </c>
      <c r="AQ6" s="26">
        <f>'BAR BB| Open rates'!AQ6*0.87*0.9</f>
        <v>4619.7</v>
      </c>
      <c r="AR6" s="26">
        <f>'BAR BB| Open rates'!AR6*0.87*0.9</f>
        <v>4619.7</v>
      </c>
      <c r="AS6" s="26">
        <f>'BAR BB| Open rates'!AS6*0.87*0.9</f>
        <v>5167.8</v>
      </c>
      <c r="AT6" s="26">
        <f>'BAR BB| Open rates'!AT6*0.87*0.9</f>
        <v>4619.7</v>
      </c>
      <c r="AU6" s="26">
        <f>'BAR BB| Open rates'!AU6*0.87*0.9</f>
        <v>5167.8</v>
      </c>
      <c r="AV6" s="26">
        <f>'BAR BB| Open rates'!AV6*0.87*0.9</f>
        <v>4619.7</v>
      </c>
    </row>
    <row r="7" spans="1:48" s="76" customFormat="1" ht="12" customHeight="1" x14ac:dyDescent="0.2">
      <c r="A7" s="15">
        <v>2</v>
      </c>
      <c r="B7" s="26">
        <f>'BAR BB| Open rates'!B7*0.87*0.9</f>
        <v>5559.3</v>
      </c>
      <c r="C7" s="26">
        <f>'BAR BB| Open rates'!C7*0.87*0.9</f>
        <v>6342.3</v>
      </c>
      <c r="D7" s="26">
        <f>'BAR BB| Open rates'!D7*0.87*0.9</f>
        <v>5559.3</v>
      </c>
      <c r="E7" s="26">
        <f>'BAR BB| Open rates'!E7*0.87*0.9</f>
        <v>5559.3</v>
      </c>
      <c r="F7" s="26">
        <f>'BAR BB| Open rates'!F7*0.87*0.9</f>
        <v>6342.3</v>
      </c>
      <c r="G7" s="26">
        <f>'BAR BB| Open rates'!G7*0.87*0.9</f>
        <v>6342.3</v>
      </c>
      <c r="H7" s="26">
        <f>'BAR BB| Open rates'!H7*0.87*0.9</f>
        <v>6342.3</v>
      </c>
      <c r="I7" s="26">
        <f>'BAR BB| Open rates'!I7*0.87*0.9</f>
        <v>6342.3</v>
      </c>
      <c r="J7" s="26">
        <f>'BAR BB| Open rates'!J7*0.87*0.9</f>
        <v>7360.2</v>
      </c>
      <c r="K7" s="26">
        <f>'BAR BB| Open rates'!K7*0.87*0.9</f>
        <v>9709.2000000000007</v>
      </c>
      <c r="L7" s="26">
        <f>'BAR BB| Open rates'!L7*0.87*0.9</f>
        <v>8299.8000000000011</v>
      </c>
      <c r="M7" s="26">
        <f>'BAR BB| Open rates'!M7*0.87*0.9</f>
        <v>8299.8000000000011</v>
      </c>
      <c r="N7" s="26">
        <f>'BAR BB| Open rates'!N7*0.87*0.9</f>
        <v>8299.8000000000011</v>
      </c>
      <c r="O7" s="26">
        <f>'BAR BB| Open rates'!O7*0.87*0.9</f>
        <v>22628.7</v>
      </c>
      <c r="P7" s="26">
        <f>'BAR BB| Open rates'!P7*0.87*0.9</f>
        <v>22628.7</v>
      </c>
      <c r="Q7" s="26">
        <f>'BAR BB| Open rates'!Q7*0.87*0.9</f>
        <v>24977.7</v>
      </c>
      <c r="R7" s="26">
        <f>'BAR BB| Open rates'!R7*0.87*0.9</f>
        <v>26543.7</v>
      </c>
      <c r="S7" s="26">
        <f>'BAR BB| Open rates'!S7*0.87*0.9</f>
        <v>24977.7</v>
      </c>
      <c r="T7" s="26">
        <f>'BAR BB| Open rates'!T7*0.87*0.9</f>
        <v>19496.7</v>
      </c>
      <c r="U7" s="26">
        <f>'BAR BB| Open rates'!U7*0.87*0.9</f>
        <v>12449.7</v>
      </c>
      <c r="V7" s="26">
        <f>'BAR BB| Open rates'!V7*0.87*0.9</f>
        <v>14015.7</v>
      </c>
      <c r="W7" s="26">
        <f>'BAR BB| Open rates'!W7*0.87*0.9</f>
        <v>15581.7</v>
      </c>
      <c r="X7" s="26">
        <f>'BAR BB| Open rates'!X7*0.87*0.9</f>
        <v>14015.7</v>
      </c>
      <c r="Y7" s="26">
        <f>'BAR BB| Open rates'!Y7*0.87*0.9</f>
        <v>15581.7</v>
      </c>
      <c r="Z7" s="26">
        <f>'BAR BB| Open rates'!Z7*0.87*0.9</f>
        <v>18713.7</v>
      </c>
      <c r="AA7" s="26">
        <f>'BAR BB| Open rates'!AA7*0.87*0.9</f>
        <v>18713.7</v>
      </c>
      <c r="AB7" s="26">
        <f>'BAR BB| Open rates'!AB7*0.87*0.9</f>
        <v>20279.7</v>
      </c>
      <c r="AC7" s="26">
        <f>'BAR BB| Open rates'!AC7*0.87*0.9</f>
        <v>18713.7</v>
      </c>
      <c r="AD7" s="26">
        <f>'BAR BB| Open rates'!AD7*0.87*0.9</f>
        <v>23411.7</v>
      </c>
      <c r="AE7" s="26">
        <f>'BAR BB| Open rates'!AE7*0.87*0.9</f>
        <v>23411.7</v>
      </c>
      <c r="AF7" s="26">
        <f>'BAR BB| Open rates'!AF7*0.87*0.9</f>
        <v>24977.7</v>
      </c>
      <c r="AG7" s="26">
        <f>'BAR BB| Open rates'!AG7*0.87*0.9</f>
        <v>24977.7</v>
      </c>
      <c r="AH7" s="26">
        <f>'BAR BB| Open rates'!AH7*0.87*0.9</f>
        <v>15581.7</v>
      </c>
      <c r="AI7" s="26">
        <f>'BAR BB| Open rates'!AI7*0.87*0.9</f>
        <v>12449.7</v>
      </c>
      <c r="AJ7" s="26">
        <f>'BAR BB| Open rates'!AJ7*0.87*0.9</f>
        <v>14015.7</v>
      </c>
      <c r="AK7" s="26">
        <f>'BAR BB| Open rates'!AK7*0.87*0.9</f>
        <v>10257.300000000001</v>
      </c>
      <c r="AL7" s="26">
        <f>'BAR BB| Open rates'!AL7*0.87*0.9</f>
        <v>8691.3000000000011</v>
      </c>
      <c r="AM7" s="26">
        <f>'BAR BB| Open rates'!AM7*0.87*0.9</f>
        <v>7751.7</v>
      </c>
      <c r="AN7" s="26">
        <f>'BAR BB| Open rates'!AN7*0.87*0.9</f>
        <v>7751.7</v>
      </c>
      <c r="AO7" s="26">
        <f>'BAR BB| Open rates'!AO7*0.87*0.9</f>
        <v>6185.7</v>
      </c>
      <c r="AP7" s="26">
        <f>'BAR BB| Open rates'!AP7*0.87*0.9</f>
        <v>6733.8</v>
      </c>
      <c r="AQ7" s="26">
        <f>'BAR BB| Open rates'!AQ7*0.87*0.9</f>
        <v>6185.7</v>
      </c>
      <c r="AR7" s="26">
        <f>'BAR BB| Open rates'!AR7*0.87*0.9</f>
        <v>6185.7</v>
      </c>
      <c r="AS7" s="26">
        <f>'BAR BB| Open rates'!AS7*0.87*0.9</f>
        <v>6733.8</v>
      </c>
      <c r="AT7" s="26">
        <f>'BAR BB| Open rates'!AT7*0.87*0.9</f>
        <v>6185.7</v>
      </c>
      <c r="AU7" s="26">
        <f>'BAR BB| Open rates'!AU7*0.87*0.9</f>
        <v>6733.8</v>
      </c>
      <c r="AV7" s="26">
        <f>'BAR BB| Open rates'!AV7*0.87*0.9</f>
        <v>6185.7</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rates'!B9*0.87*0.9</f>
        <v>5950.8</v>
      </c>
      <c r="C9" s="26">
        <f>'BAR BB| Open rates'!C9*0.87*0.9</f>
        <v>6733.8</v>
      </c>
      <c r="D9" s="26">
        <f>'BAR BB| Open rates'!D9*0.87*0.9</f>
        <v>5950.8</v>
      </c>
      <c r="E9" s="26">
        <f>'BAR BB| Open rates'!E9*0.87*0.9</f>
        <v>5950.8</v>
      </c>
      <c r="F9" s="26">
        <f>'BAR BB| Open rates'!F9*0.87*0.9</f>
        <v>6733.8</v>
      </c>
      <c r="G9" s="26">
        <f>'BAR BB| Open rates'!G9*0.87*0.9</f>
        <v>6733.8</v>
      </c>
      <c r="H9" s="26">
        <f>'BAR BB| Open rates'!H9*0.87*0.9</f>
        <v>6733.8</v>
      </c>
      <c r="I9" s="26">
        <f>'BAR BB| Open rates'!I9*0.87*0.9</f>
        <v>6733.8</v>
      </c>
      <c r="J9" s="26">
        <f>'BAR BB| Open rates'!J9*0.87*0.9</f>
        <v>7751.7</v>
      </c>
      <c r="K9" s="26">
        <f>'BAR BB| Open rates'!K9*0.87*0.9</f>
        <v>10100.700000000001</v>
      </c>
      <c r="L9" s="26">
        <f>'BAR BB| Open rates'!L9*0.87*0.9</f>
        <v>8691.3000000000011</v>
      </c>
      <c r="M9" s="26">
        <f>'BAR BB| Open rates'!M9*0.87*0.9</f>
        <v>8691.3000000000011</v>
      </c>
      <c r="N9" s="26">
        <f>'BAR BB| Open rates'!N9*0.87*0.9</f>
        <v>8691.3000000000011</v>
      </c>
      <c r="O9" s="26">
        <f>'BAR BB| Open rates'!O9*0.87*0.9</f>
        <v>28109.7</v>
      </c>
      <c r="P9" s="26">
        <f>'BAR BB| Open rates'!P9*0.87*0.9</f>
        <v>28109.7</v>
      </c>
      <c r="Q9" s="26">
        <f>'BAR BB| Open rates'!Q9*0.87*0.9</f>
        <v>30458.7</v>
      </c>
      <c r="R9" s="26">
        <f>'BAR BB| Open rates'!R9*0.87*0.9</f>
        <v>32024.7</v>
      </c>
      <c r="S9" s="26">
        <f>'BAR BB| Open rates'!S9*0.87*0.9</f>
        <v>30458.7</v>
      </c>
      <c r="T9" s="26">
        <f>'BAR BB| Open rates'!T9*0.87*0.9</f>
        <v>22628.7</v>
      </c>
      <c r="U9" s="26">
        <f>'BAR BB| Open rates'!U9*0.87*0.9</f>
        <v>15581.7</v>
      </c>
      <c r="V9" s="26">
        <f>'BAR BB| Open rates'!V9*0.87*0.9</f>
        <v>17147.7</v>
      </c>
      <c r="W9" s="26">
        <f>'BAR BB| Open rates'!W9*0.87*0.9</f>
        <v>18713.7</v>
      </c>
      <c r="X9" s="26">
        <f>'BAR BB| Open rates'!X9*0.87*0.9</f>
        <v>17147.7</v>
      </c>
      <c r="Y9" s="26">
        <f>'BAR BB| Open rates'!Y9*0.87*0.9</f>
        <v>18713.7</v>
      </c>
      <c r="Z9" s="26">
        <f>'BAR BB| Open rates'!Z9*0.87*0.9</f>
        <v>21845.7</v>
      </c>
      <c r="AA9" s="26">
        <f>'BAR BB| Open rates'!AA9*0.87*0.9</f>
        <v>23411.7</v>
      </c>
      <c r="AB9" s="26">
        <f>'BAR BB| Open rates'!AB9*0.87*0.9</f>
        <v>24977.7</v>
      </c>
      <c r="AC9" s="26">
        <f>'BAR BB| Open rates'!AC9*0.87*0.9</f>
        <v>23411.7</v>
      </c>
      <c r="AD9" s="26">
        <f>'BAR BB| Open rates'!AD9*0.87*0.9</f>
        <v>28109.7</v>
      </c>
      <c r="AE9" s="26">
        <f>'BAR BB| Open rates'!AE9*0.87*0.9</f>
        <v>29675.7</v>
      </c>
      <c r="AF9" s="26">
        <f>'BAR BB| Open rates'!AF9*0.87*0.9</f>
        <v>31241.7</v>
      </c>
      <c r="AG9" s="26">
        <f>'BAR BB| Open rates'!AG9*0.87*0.9</f>
        <v>31241.7</v>
      </c>
      <c r="AH9" s="26">
        <f>'BAR BB| Open rates'!AH9*0.87*0.9</f>
        <v>21845.7</v>
      </c>
      <c r="AI9" s="26">
        <f>'BAR BB| Open rates'!AI9*0.87*0.9</f>
        <v>15581.7</v>
      </c>
      <c r="AJ9" s="26">
        <f>'BAR BB| Open rates'!AJ9*0.87*0.9</f>
        <v>17147.7</v>
      </c>
      <c r="AK9" s="26">
        <f>'BAR BB| Open rates'!AK9*0.87*0.9</f>
        <v>13389.300000000001</v>
      </c>
      <c r="AL9" s="26">
        <f>'BAR BB| Open rates'!AL9*0.87*0.9</f>
        <v>11823.300000000001</v>
      </c>
      <c r="AM9" s="26">
        <f>'BAR BB| Open rates'!AM9*0.87*0.9</f>
        <v>10883.7</v>
      </c>
      <c r="AN9" s="26">
        <f>'BAR BB| Open rates'!AN9*0.87*0.9</f>
        <v>8534.7000000000007</v>
      </c>
      <c r="AO9" s="26">
        <f>'BAR BB| Open rates'!AO9*0.87*0.9</f>
        <v>6968.7</v>
      </c>
      <c r="AP9" s="26">
        <f>'BAR BB| Open rates'!AP9*0.87*0.9</f>
        <v>7516.8</v>
      </c>
      <c r="AQ9" s="26">
        <f>'BAR BB| Open rates'!AQ9*0.87*0.9</f>
        <v>6968.7</v>
      </c>
      <c r="AR9" s="26">
        <f>'BAR BB| Open rates'!AR9*0.87*0.9</f>
        <v>6968.7</v>
      </c>
      <c r="AS9" s="26">
        <f>'BAR BB| Open rates'!AS9*0.87*0.9</f>
        <v>7516.8</v>
      </c>
      <c r="AT9" s="26">
        <f>'BAR BB| Open rates'!AT9*0.87*0.9</f>
        <v>6968.7</v>
      </c>
      <c r="AU9" s="26">
        <f>'BAR BB| Open rates'!AU9*0.87*0.9</f>
        <v>7516.8</v>
      </c>
      <c r="AV9" s="26">
        <f>'BAR BB| Open rates'!AV9*0.87*0.9</f>
        <v>6968.7</v>
      </c>
    </row>
    <row r="10" spans="1:48" s="76" customFormat="1" ht="12" customHeight="1" x14ac:dyDescent="0.2">
      <c r="A10" s="220">
        <v>2</v>
      </c>
      <c r="B10" s="26">
        <f>'BAR BB| Open rates'!B10*0.87*0.9</f>
        <v>7125.3</v>
      </c>
      <c r="C10" s="26">
        <f>'BAR BB| Open rates'!C10*0.87*0.9</f>
        <v>7908.3</v>
      </c>
      <c r="D10" s="26">
        <f>'BAR BB| Open rates'!D10*0.87*0.9</f>
        <v>7125.3</v>
      </c>
      <c r="E10" s="26">
        <f>'BAR BB| Open rates'!E10*0.87*0.9</f>
        <v>7125.3</v>
      </c>
      <c r="F10" s="26">
        <f>'BAR BB| Open rates'!F10*0.87*0.9</f>
        <v>7908.3</v>
      </c>
      <c r="G10" s="26">
        <f>'BAR BB| Open rates'!G10*0.87*0.9</f>
        <v>7908.3</v>
      </c>
      <c r="H10" s="26">
        <f>'BAR BB| Open rates'!H10*0.87*0.9</f>
        <v>7908.3</v>
      </c>
      <c r="I10" s="26">
        <f>'BAR BB| Open rates'!I10*0.87*0.9</f>
        <v>7908.3</v>
      </c>
      <c r="J10" s="26">
        <f>'BAR BB| Open rates'!J10*0.87*0.9</f>
        <v>8926.2000000000007</v>
      </c>
      <c r="K10" s="26">
        <f>'BAR BB| Open rates'!K10*0.87*0.9</f>
        <v>11275.2</v>
      </c>
      <c r="L10" s="26">
        <f>'BAR BB| Open rates'!L10*0.87*0.9</f>
        <v>9865.8000000000011</v>
      </c>
      <c r="M10" s="26">
        <f>'BAR BB| Open rates'!M10*0.87*0.9</f>
        <v>9865.8000000000011</v>
      </c>
      <c r="N10" s="26">
        <f>'BAR BB| Open rates'!N10*0.87*0.9</f>
        <v>9865.8000000000011</v>
      </c>
      <c r="O10" s="26">
        <f>'BAR BB| Open rates'!O10*0.87*0.9</f>
        <v>29675.7</v>
      </c>
      <c r="P10" s="26">
        <f>'BAR BB| Open rates'!P10*0.87*0.9</f>
        <v>29675.7</v>
      </c>
      <c r="Q10" s="26">
        <f>'BAR BB| Open rates'!Q10*0.87*0.9</f>
        <v>32024.7</v>
      </c>
      <c r="R10" s="26">
        <f>'BAR BB| Open rates'!R10*0.87*0.9</f>
        <v>33590.700000000004</v>
      </c>
      <c r="S10" s="26">
        <f>'BAR BB| Open rates'!S10*0.87*0.9</f>
        <v>32024.7</v>
      </c>
      <c r="T10" s="26">
        <f>'BAR BB| Open rates'!T10*0.87*0.9</f>
        <v>24194.7</v>
      </c>
      <c r="U10" s="26">
        <f>'BAR BB| Open rates'!U10*0.87*0.9</f>
        <v>17147.7</v>
      </c>
      <c r="V10" s="26">
        <f>'BAR BB| Open rates'!V10*0.87*0.9</f>
        <v>18713.7</v>
      </c>
      <c r="W10" s="26">
        <f>'BAR BB| Open rates'!W10*0.87*0.9</f>
        <v>20279.7</v>
      </c>
      <c r="X10" s="26">
        <f>'BAR BB| Open rates'!X10*0.87*0.9</f>
        <v>18713.7</v>
      </c>
      <c r="Y10" s="26">
        <f>'BAR BB| Open rates'!Y10*0.87*0.9</f>
        <v>20279.7</v>
      </c>
      <c r="Z10" s="26">
        <f>'BAR BB| Open rates'!Z10*0.87*0.9</f>
        <v>23411.7</v>
      </c>
      <c r="AA10" s="26">
        <f>'BAR BB| Open rates'!AA10*0.87*0.9</f>
        <v>24977.7</v>
      </c>
      <c r="AB10" s="26">
        <f>'BAR BB| Open rates'!AB10*0.87*0.9</f>
        <v>26543.7</v>
      </c>
      <c r="AC10" s="26">
        <f>'BAR BB| Open rates'!AC10*0.87*0.9</f>
        <v>24977.7</v>
      </c>
      <c r="AD10" s="26">
        <f>'BAR BB| Open rates'!AD10*0.87*0.9</f>
        <v>29675.7</v>
      </c>
      <c r="AE10" s="26">
        <f>'BAR BB| Open rates'!AE10*0.87*0.9</f>
        <v>31241.7</v>
      </c>
      <c r="AF10" s="26">
        <f>'BAR BB| Open rates'!AF10*0.87*0.9</f>
        <v>32807.700000000004</v>
      </c>
      <c r="AG10" s="26">
        <f>'BAR BB| Open rates'!AG10*0.87*0.9</f>
        <v>32807.700000000004</v>
      </c>
      <c r="AH10" s="26">
        <f>'BAR BB| Open rates'!AH10*0.87*0.9</f>
        <v>23411.7</v>
      </c>
      <c r="AI10" s="26">
        <f>'BAR BB| Open rates'!AI10*0.87*0.9</f>
        <v>17147.7</v>
      </c>
      <c r="AJ10" s="26">
        <f>'BAR BB| Open rates'!AJ10*0.87*0.9</f>
        <v>18713.7</v>
      </c>
      <c r="AK10" s="26">
        <f>'BAR BB| Open rates'!AK10*0.87*0.9</f>
        <v>14955.300000000001</v>
      </c>
      <c r="AL10" s="26">
        <f>'BAR BB| Open rates'!AL10*0.87*0.9</f>
        <v>13389.300000000001</v>
      </c>
      <c r="AM10" s="26">
        <f>'BAR BB| Open rates'!AM10*0.87*0.9</f>
        <v>12449.7</v>
      </c>
      <c r="AN10" s="26">
        <f>'BAR BB| Open rates'!AN10*0.87*0.9</f>
        <v>10100.700000000001</v>
      </c>
      <c r="AO10" s="26">
        <f>'BAR BB| Open rates'!AO10*0.87*0.9</f>
        <v>8534.7000000000007</v>
      </c>
      <c r="AP10" s="26">
        <f>'BAR BB| Open rates'!AP10*0.87*0.9</f>
        <v>9082.8000000000011</v>
      </c>
      <c r="AQ10" s="26">
        <f>'BAR BB| Open rates'!AQ10*0.87*0.9</f>
        <v>8534.7000000000007</v>
      </c>
      <c r="AR10" s="26">
        <f>'BAR BB| Open rates'!AR10*0.87*0.9</f>
        <v>8534.7000000000007</v>
      </c>
      <c r="AS10" s="26">
        <f>'BAR BB| Open rates'!AS10*0.87*0.9</f>
        <v>9082.8000000000011</v>
      </c>
      <c r="AT10" s="26">
        <f>'BAR BB| Open rates'!AT10*0.87*0.9</f>
        <v>8534.7000000000007</v>
      </c>
      <c r="AU10" s="26">
        <f>'BAR BB| Open rates'!AU10*0.87*0.9</f>
        <v>9082.8000000000011</v>
      </c>
      <c r="AV10" s="26">
        <f>'BAR BB| Open rates'!AV10*0.87*0.9</f>
        <v>8534.7000000000007</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rates'!B12*0.87*0.9</f>
        <v>6733.8</v>
      </c>
      <c r="C12" s="26">
        <f>'BAR BB| Open rates'!C12*0.87*0.9</f>
        <v>7516.8</v>
      </c>
      <c r="D12" s="26">
        <f>'BAR BB| Open rates'!D12*0.87*0.9</f>
        <v>6733.8</v>
      </c>
      <c r="E12" s="26">
        <f>'BAR BB| Open rates'!E12*0.87*0.9</f>
        <v>6733.8</v>
      </c>
      <c r="F12" s="26">
        <f>'BAR BB| Open rates'!F12*0.87*0.9</f>
        <v>7516.8</v>
      </c>
      <c r="G12" s="26">
        <f>'BAR BB| Open rates'!G12*0.87*0.9</f>
        <v>7516.8</v>
      </c>
      <c r="H12" s="26">
        <f>'BAR BB| Open rates'!H12*0.87*0.9</f>
        <v>7516.8</v>
      </c>
      <c r="I12" s="26">
        <f>'BAR BB| Open rates'!I12*0.87*0.9</f>
        <v>7516.8</v>
      </c>
      <c r="J12" s="26">
        <f>'BAR BB| Open rates'!J12*0.87*0.9</f>
        <v>8534.7000000000007</v>
      </c>
      <c r="K12" s="26">
        <f>'BAR BB| Open rates'!K12*0.87*0.9</f>
        <v>10883.7</v>
      </c>
      <c r="L12" s="26">
        <f>'BAR BB| Open rates'!L12*0.87*0.9</f>
        <v>9474.3000000000011</v>
      </c>
      <c r="M12" s="26">
        <f>'BAR BB| Open rates'!M12*0.87*0.9</f>
        <v>9474.3000000000011</v>
      </c>
      <c r="N12" s="26">
        <f>'BAR BB| Open rates'!N12*0.87*0.9</f>
        <v>9474.3000000000011</v>
      </c>
      <c r="O12" s="26">
        <f>'BAR BB| Open rates'!O12*0.87*0.9</f>
        <v>29675.7</v>
      </c>
      <c r="P12" s="26">
        <f>'BAR BB| Open rates'!P12*0.87*0.9</f>
        <v>29675.7</v>
      </c>
      <c r="Q12" s="26">
        <f>'BAR BB| Open rates'!Q12*0.87*0.9</f>
        <v>32024.7</v>
      </c>
      <c r="R12" s="26">
        <f>'BAR BB| Open rates'!R12*0.87*0.9</f>
        <v>33590.700000000004</v>
      </c>
      <c r="S12" s="26">
        <f>'BAR BB| Open rates'!S12*0.87*0.9</f>
        <v>32024.7</v>
      </c>
      <c r="T12" s="26">
        <f>'BAR BB| Open rates'!T12*0.87*0.9</f>
        <v>24194.7</v>
      </c>
      <c r="U12" s="26">
        <f>'BAR BB| Open rates'!U12*0.87*0.9</f>
        <v>17147.7</v>
      </c>
      <c r="V12" s="26">
        <f>'BAR BB| Open rates'!V12*0.87*0.9</f>
        <v>18713.7</v>
      </c>
      <c r="W12" s="26">
        <f>'BAR BB| Open rates'!W12*0.87*0.9</f>
        <v>20279.7</v>
      </c>
      <c r="X12" s="26">
        <f>'BAR BB| Open rates'!X12*0.87*0.9</f>
        <v>18713.7</v>
      </c>
      <c r="Y12" s="26">
        <f>'BAR BB| Open rates'!Y12*0.87*0.9</f>
        <v>20279.7</v>
      </c>
      <c r="Z12" s="26">
        <f>'BAR BB| Open rates'!Z12*0.87*0.9</f>
        <v>23411.7</v>
      </c>
      <c r="AA12" s="26">
        <f>'BAR BB| Open rates'!AA12*0.87*0.9</f>
        <v>25760.7</v>
      </c>
      <c r="AB12" s="26">
        <f>'BAR BB| Open rates'!AB12*0.87*0.9</f>
        <v>27326.7</v>
      </c>
      <c r="AC12" s="26">
        <f>'BAR BB| Open rates'!AC12*0.87*0.9</f>
        <v>25760.7</v>
      </c>
      <c r="AD12" s="26">
        <f>'BAR BB| Open rates'!AD12*0.87*0.9</f>
        <v>30458.7</v>
      </c>
      <c r="AE12" s="26">
        <f>'BAR BB| Open rates'!AE12*0.87*0.9</f>
        <v>33590.700000000004</v>
      </c>
      <c r="AF12" s="26">
        <f>'BAR BB| Open rates'!AF12*0.87*0.9</f>
        <v>35156.700000000004</v>
      </c>
      <c r="AG12" s="26">
        <f>'BAR BB| Open rates'!AG12*0.87*0.9</f>
        <v>35156.700000000004</v>
      </c>
      <c r="AH12" s="26">
        <f>'BAR BB| Open rates'!AH12*0.87*0.9</f>
        <v>25760.7</v>
      </c>
      <c r="AI12" s="26">
        <f>'BAR BB| Open rates'!AI12*0.87*0.9</f>
        <v>17147.7</v>
      </c>
      <c r="AJ12" s="26">
        <f>'BAR BB| Open rates'!AJ12*0.87*0.9</f>
        <v>18713.7</v>
      </c>
      <c r="AK12" s="26">
        <f>'BAR BB| Open rates'!AK12*0.87*0.9</f>
        <v>14955.300000000001</v>
      </c>
      <c r="AL12" s="26">
        <f>'BAR BB| Open rates'!AL12*0.87*0.9</f>
        <v>13389.300000000001</v>
      </c>
      <c r="AM12" s="26">
        <f>'BAR BB| Open rates'!AM12*0.87*0.9</f>
        <v>12449.7</v>
      </c>
      <c r="AN12" s="26">
        <f>'BAR BB| Open rates'!AN12*0.87*0.9</f>
        <v>8926.2000000000007</v>
      </c>
      <c r="AO12" s="26">
        <f>'BAR BB| Open rates'!AO12*0.87*0.9</f>
        <v>7360.2</v>
      </c>
      <c r="AP12" s="26">
        <f>'BAR BB| Open rates'!AP12*0.87*0.9</f>
        <v>7908.3</v>
      </c>
      <c r="AQ12" s="26">
        <f>'BAR BB| Open rates'!AQ12*0.87*0.9</f>
        <v>7360.2</v>
      </c>
      <c r="AR12" s="26">
        <f>'BAR BB| Open rates'!AR12*0.87*0.9</f>
        <v>7360.2</v>
      </c>
      <c r="AS12" s="26">
        <f>'BAR BB| Open rates'!AS12*0.87*0.9</f>
        <v>7908.3</v>
      </c>
      <c r="AT12" s="26">
        <f>'BAR BB| Open rates'!AT12*0.87*0.9</f>
        <v>7360.2</v>
      </c>
      <c r="AU12" s="26">
        <f>'BAR BB| Open rates'!AU12*0.87*0.9</f>
        <v>7908.3</v>
      </c>
      <c r="AV12" s="26">
        <f>'BAR BB| Open rates'!AV12*0.87*0.9</f>
        <v>7360.2</v>
      </c>
    </row>
    <row r="13" spans="1:48" s="76" customFormat="1" ht="12" customHeight="1" x14ac:dyDescent="0.2">
      <c r="A13" s="220">
        <v>2</v>
      </c>
      <c r="B13" s="26">
        <f>'BAR BB| Open rates'!B13*0.87*0.9</f>
        <v>7908.3</v>
      </c>
      <c r="C13" s="26">
        <f>'BAR BB| Open rates'!C13*0.87*0.9</f>
        <v>8691.3000000000011</v>
      </c>
      <c r="D13" s="26">
        <f>'BAR BB| Open rates'!D13*0.87*0.9</f>
        <v>7908.3</v>
      </c>
      <c r="E13" s="26">
        <f>'BAR BB| Open rates'!E13*0.87*0.9</f>
        <v>7908.3</v>
      </c>
      <c r="F13" s="26">
        <f>'BAR BB| Open rates'!F13*0.87*0.9</f>
        <v>8691.3000000000011</v>
      </c>
      <c r="G13" s="26">
        <f>'BAR BB| Open rates'!G13*0.87*0.9</f>
        <v>8691.3000000000011</v>
      </c>
      <c r="H13" s="26">
        <f>'BAR BB| Open rates'!H13*0.87*0.9</f>
        <v>8691.3000000000011</v>
      </c>
      <c r="I13" s="26">
        <f>'BAR BB| Open rates'!I13*0.87*0.9</f>
        <v>8691.3000000000011</v>
      </c>
      <c r="J13" s="26">
        <f>'BAR BB| Open rates'!J13*0.87*0.9</f>
        <v>9709.2000000000007</v>
      </c>
      <c r="K13" s="26">
        <f>'BAR BB| Open rates'!K13*0.87*0.9</f>
        <v>12058.2</v>
      </c>
      <c r="L13" s="26">
        <f>'BAR BB| Open rates'!L13*0.87*0.9</f>
        <v>10648.800000000001</v>
      </c>
      <c r="M13" s="26">
        <f>'BAR BB| Open rates'!M13*0.87*0.9</f>
        <v>10648.800000000001</v>
      </c>
      <c r="N13" s="26">
        <f>'BAR BB| Open rates'!N13*0.87*0.9</f>
        <v>10648.800000000001</v>
      </c>
      <c r="O13" s="26">
        <f>'BAR BB| Open rates'!O13*0.87*0.9</f>
        <v>31241.7</v>
      </c>
      <c r="P13" s="26">
        <f>'BAR BB| Open rates'!P13*0.87*0.9</f>
        <v>31241.7</v>
      </c>
      <c r="Q13" s="26">
        <f>'BAR BB| Open rates'!Q13*0.87*0.9</f>
        <v>33590.700000000004</v>
      </c>
      <c r="R13" s="26">
        <f>'BAR BB| Open rates'!R13*0.87*0.9</f>
        <v>35156.700000000004</v>
      </c>
      <c r="S13" s="26">
        <f>'BAR BB| Open rates'!S13*0.87*0.9</f>
        <v>33590.700000000004</v>
      </c>
      <c r="T13" s="26">
        <f>'BAR BB| Open rates'!T13*0.87*0.9</f>
        <v>25760.7</v>
      </c>
      <c r="U13" s="26">
        <f>'BAR BB| Open rates'!U13*0.87*0.9</f>
        <v>18713.7</v>
      </c>
      <c r="V13" s="26">
        <f>'BAR BB| Open rates'!V13*0.87*0.9</f>
        <v>20279.7</v>
      </c>
      <c r="W13" s="26">
        <f>'BAR BB| Open rates'!W13*0.87*0.9</f>
        <v>21845.7</v>
      </c>
      <c r="X13" s="26">
        <f>'BAR BB| Open rates'!X13*0.87*0.9</f>
        <v>20279.7</v>
      </c>
      <c r="Y13" s="26">
        <f>'BAR BB| Open rates'!Y13*0.87*0.9</f>
        <v>21845.7</v>
      </c>
      <c r="Z13" s="26">
        <f>'BAR BB| Open rates'!Z13*0.87*0.9</f>
        <v>24977.7</v>
      </c>
      <c r="AA13" s="26">
        <f>'BAR BB| Open rates'!AA13*0.87*0.9</f>
        <v>27326.7</v>
      </c>
      <c r="AB13" s="26">
        <f>'BAR BB| Open rates'!AB13*0.87*0.9</f>
        <v>28892.7</v>
      </c>
      <c r="AC13" s="26">
        <f>'BAR BB| Open rates'!AC13*0.87*0.9</f>
        <v>27326.7</v>
      </c>
      <c r="AD13" s="26">
        <f>'BAR BB| Open rates'!AD13*0.87*0.9</f>
        <v>32024.7</v>
      </c>
      <c r="AE13" s="26">
        <f>'BAR BB| Open rates'!AE13*0.87*0.9</f>
        <v>35156.700000000004</v>
      </c>
      <c r="AF13" s="26">
        <f>'BAR BB| Open rates'!AF13*0.87*0.9</f>
        <v>36722.700000000004</v>
      </c>
      <c r="AG13" s="26">
        <f>'BAR BB| Open rates'!AG13*0.87*0.9</f>
        <v>36722.700000000004</v>
      </c>
      <c r="AH13" s="26">
        <f>'BAR BB| Open rates'!AH13*0.87*0.9</f>
        <v>27326.7</v>
      </c>
      <c r="AI13" s="26">
        <f>'BAR BB| Open rates'!AI13*0.87*0.9</f>
        <v>18713.7</v>
      </c>
      <c r="AJ13" s="26">
        <f>'BAR BB| Open rates'!AJ13*0.87*0.9</f>
        <v>20279.7</v>
      </c>
      <c r="AK13" s="26">
        <f>'BAR BB| Open rates'!AK13*0.87*0.9</f>
        <v>16521.3</v>
      </c>
      <c r="AL13" s="26">
        <f>'BAR BB| Open rates'!AL13*0.87*0.9</f>
        <v>14955.300000000001</v>
      </c>
      <c r="AM13" s="26">
        <f>'BAR BB| Open rates'!AM13*0.87*0.9</f>
        <v>14015.7</v>
      </c>
      <c r="AN13" s="26">
        <f>'BAR BB| Open rates'!AN13*0.87*0.9</f>
        <v>10492.2</v>
      </c>
      <c r="AO13" s="26">
        <f>'BAR BB| Open rates'!AO13*0.87*0.9</f>
        <v>8926.2000000000007</v>
      </c>
      <c r="AP13" s="26">
        <f>'BAR BB| Open rates'!AP13*0.87*0.9</f>
        <v>9474.3000000000011</v>
      </c>
      <c r="AQ13" s="26">
        <f>'BAR BB| Open rates'!AQ13*0.87*0.9</f>
        <v>8926.2000000000007</v>
      </c>
      <c r="AR13" s="26">
        <f>'BAR BB| Open rates'!AR13*0.87*0.9</f>
        <v>8926.2000000000007</v>
      </c>
      <c r="AS13" s="26">
        <f>'BAR BB| Open rates'!AS13*0.87*0.9</f>
        <v>9474.3000000000011</v>
      </c>
      <c r="AT13" s="26">
        <f>'BAR BB| Open rates'!AT13*0.87*0.9</f>
        <v>8926.2000000000007</v>
      </c>
      <c r="AU13" s="26">
        <f>'BAR BB| Open rates'!AU13*0.87*0.9</f>
        <v>9474.3000000000011</v>
      </c>
      <c r="AV13" s="26">
        <f>'BAR BB| Open rates'!AV13*0.87*0.9</f>
        <v>8926.2000000000007</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rates'!B15*0.87*0.9</f>
        <v>9552.6</v>
      </c>
      <c r="C15" s="26">
        <f>'BAR BB| Open rates'!C15*0.87*0.9</f>
        <v>10335.6</v>
      </c>
      <c r="D15" s="26">
        <f>'BAR BB| Open rates'!D15*0.87*0.9</f>
        <v>9552.6</v>
      </c>
      <c r="E15" s="26">
        <f>'BAR BB| Open rates'!E15*0.87*0.9</f>
        <v>9552.6</v>
      </c>
      <c r="F15" s="26">
        <f>'BAR BB| Open rates'!F15*0.87*0.9</f>
        <v>10335.6</v>
      </c>
      <c r="G15" s="26">
        <f>'BAR BB| Open rates'!G15*0.87*0.9</f>
        <v>10335.6</v>
      </c>
      <c r="H15" s="26">
        <f>'BAR BB| Open rates'!H15*0.87*0.9</f>
        <v>10335.6</v>
      </c>
      <c r="I15" s="26">
        <f>'BAR BB| Open rates'!I15*0.87*0.9</f>
        <v>10335.6</v>
      </c>
      <c r="J15" s="26">
        <f>'BAR BB| Open rates'!J15*0.87*0.9</f>
        <v>11353.5</v>
      </c>
      <c r="K15" s="26">
        <f>'BAR BB| Open rates'!K15*0.87*0.9</f>
        <v>13702.5</v>
      </c>
      <c r="L15" s="26">
        <f>'BAR BB| Open rates'!L15*0.87*0.9</f>
        <v>12293.1</v>
      </c>
      <c r="M15" s="26">
        <f>'BAR BB| Open rates'!M15*0.87*0.9</f>
        <v>12293.1</v>
      </c>
      <c r="N15" s="26">
        <f>'BAR BB| Open rates'!N15*0.87*0.9</f>
        <v>12293.1</v>
      </c>
      <c r="O15" s="26">
        <f>'BAR BB| Open rates'!O15*0.87*0.9</f>
        <v>35939.700000000004</v>
      </c>
      <c r="P15" s="26">
        <f>'BAR BB| Open rates'!P15*0.87*0.9</f>
        <v>35939.700000000004</v>
      </c>
      <c r="Q15" s="26">
        <f>'BAR BB| Open rates'!Q15*0.87*0.9</f>
        <v>38288.700000000004</v>
      </c>
      <c r="R15" s="26">
        <f>'BAR BB| Open rates'!R15*0.87*0.9</f>
        <v>39854.700000000004</v>
      </c>
      <c r="S15" s="26">
        <f>'BAR BB| Open rates'!S15*0.87*0.9</f>
        <v>38288.700000000004</v>
      </c>
      <c r="T15" s="26">
        <f>'BAR BB| Open rates'!T15*0.87*0.9</f>
        <v>25760.7</v>
      </c>
      <c r="U15" s="26">
        <f>'BAR BB| Open rates'!U15*0.87*0.9</f>
        <v>18713.7</v>
      </c>
      <c r="V15" s="26">
        <f>'BAR BB| Open rates'!V15*0.87*0.9</f>
        <v>20279.7</v>
      </c>
      <c r="W15" s="26">
        <f>'BAR BB| Open rates'!W15*0.87*0.9</f>
        <v>21845.7</v>
      </c>
      <c r="X15" s="26">
        <f>'BAR BB| Open rates'!X15*0.87*0.9</f>
        <v>20279.7</v>
      </c>
      <c r="Y15" s="26">
        <f>'BAR BB| Open rates'!Y15*0.87*0.9</f>
        <v>21845.7</v>
      </c>
      <c r="Z15" s="26">
        <f>'BAR BB| Open rates'!Z15*0.87*0.9</f>
        <v>24977.7</v>
      </c>
      <c r="AA15" s="26">
        <f>'BAR BB| Open rates'!AA15*0.87*0.9</f>
        <v>28109.7</v>
      </c>
      <c r="AB15" s="26">
        <f>'BAR BB| Open rates'!AB15*0.87*0.9</f>
        <v>29675.7</v>
      </c>
      <c r="AC15" s="26">
        <f>'BAR BB| Open rates'!AC15*0.87*0.9</f>
        <v>28109.7</v>
      </c>
      <c r="AD15" s="26">
        <f>'BAR BB| Open rates'!AD15*0.87*0.9</f>
        <v>32807.700000000004</v>
      </c>
      <c r="AE15" s="26">
        <f>'BAR BB| Open rates'!AE15*0.87*0.9</f>
        <v>35156.700000000004</v>
      </c>
      <c r="AF15" s="26">
        <f>'BAR BB| Open rates'!AF15*0.87*0.9</f>
        <v>36722.700000000004</v>
      </c>
      <c r="AG15" s="26">
        <f>'BAR BB| Open rates'!AG15*0.87*0.9</f>
        <v>36722.700000000004</v>
      </c>
      <c r="AH15" s="26">
        <f>'BAR BB| Open rates'!AH15*0.87*0.9</f>
        <v>27326.7</v>
      </c>
      <c r="AI15" s="26">
        <f>'BAR BB| Open rates'!AI15*0.87*0.9</f>
        <v>18713.7</v>
      </c>
      <c r="AJ15" s="26">
        <f>'BAR BB| Open rates'!AJ15*0.87*0.9</f>
        <v>20279.7</v>
      </c>
      <c r="AK15" s="26">
        <f>'BAR BB| Open rates'!AK15*0.87*0.9</f>
        <v>16521.3</v>
      </c>
      <c r="AL15" s="26">
        <f>'BAR BB| Open rates'!AL15*0.87*0.9</f>
        <v>14955.300000000001</v>
      </c>
      <c r="AM15" s="26">
        <f>'BAR BB| Open rates'!AM15*0.87*0.9</f>
        <v>14015.7</v>
      </c>
      <c r="AN15" s="26">
        <f>'BAR BB| Open rates'!AN15*0.87*0.9</f>
        <v>11353.5</v>
      </c>
      <c r="AO15" s="26">
        <f>'BAR BB| Open rates'!AO15*0.87*0.9</f>
        <v>9787.5</v>
      </c>
      <c r="AP15" s="26">
        <f>'BAR BB| Open rates'!AP15*0.87*0.9</f>
        <v>10335.6</v>
      </c>
      <c r="AQ15" s="26">
        <f>'BAR BB| Open rates'!AQ15*0.87*0.9</f>
        <v>9787.5</v>
      </c>
      <c r="AR15" s="26">
        <f>'BAR BB| Open rates'!AR15*0.87*0.9</f>
        <v>9787.5</v>
      </c>
      <c r="AS15" s="26">
        <f>'BAR BB| Open rates'!AS15*0.87*0.9</f>
        <v>10335.6</v>
      </c>
      <c r="AT15" s="26">
        <f>'BAR BB| Open rates'!AT15*0.87*0.9</f>
        <v>9787.5</v>
      </c>
      <c r="AU15" s="26">
        <f>'BAR BB| Open rates'!AU15*0.87*0.9</f>
        <v>10335.6</v>
      </c>
      <c r="AV15" s="26">
        <f>'BAR BB| Open rates'!AV15*0.87*0.9</f>
        <v>9787.5</v>
      </c>
    </row>
    <row r="16" spans="1:48" s="76" customFormat="1" ht="12" customHeight="1" x14ac:dyDescent="0.2">
      <c r="A16" s="15">
        <v>2</v>
      </c>
      <c r="B16" s="26">
        <f>'BAR BB| Open rates'!B16*0.87*0.9</f>
        <v>10727.1</v>
      </c>
      <c r="C16" s="26">
        <f>'BAR BB| Open rates'!C16*0.87*0.9</f>
        <v>11510.1</v>
      </c>
      <c r="D16" s="26">
        <f>'BAR BB| Open rates'!D16*0.87*0.9</f>
        <v>10727.1</v>
      </c>
      <c r="E16" s="26">
        <f>'BAR BB| Open rates'!E16*0.87*0.9</f>
        <v>10727.1</v>
      </c>
      <c r="F16" s="26">
        <f>'BAR BB| Open rates'!F16*0.87*0.9</f>
        <v>11510.1</v>
      </c>
      <c r="G16" s="26">
        <f>'BAR BB| Open rates'!G16*0.87*0.9</f>
        <v>11510.1</v>
      </c>
      <c r="H16" s="26">
        <f>'BAR BB| Open rates'!H16*0.87*0.9</f>
        <v>11510.1</v>
      </c>
      <c r="I16" s="26">
        <f>'BAR BB| Open rates'!I16*0.87*0.9</f>
        <v>11510.1</v>
      </c>
      <c r="J16" s="26">
        <f>'BAR BB| Open rates'!J16*0.87*0.9</f>
        <v>12528</v>
      </c>
      <c r="K16" s="26">
        <f>'BAR BB| Open rates'!K16*0.87*0.9</f>
        <v>14877</v>
      </c>
      <c r="L16" s="26">
        <f>'BAR BB| Open rates'!L16*0.87*0.9</f>
        <v>13467.6</v>
      </c>
      <c r="M16" s="26">
        <f>'BAR BB| Open rates'!M16*0.87*0.9</f>
        <v>13467.6</v>
      </c>
      <c r="N16" s="26">
        <f>'BAR BB| Open rates'!N16*0.87*0.9</f>
        <v>13467.6</v>
      </c>
      <c r="O16" s="26">
        <f>'BAR BB| Open rates'!O16*0.87*0.9</f>
        <v>37505.700000000004</v>
      </c>
      <c r="P16" s="26">
        <f>'BAR BB| Open rates'!P16*0.87*0.9</f>
        <v>37505.700000000004</v>
      </c>
      <c r="Q16" s="26">
        <f>'BAR BB| Open rates'!Q16*0.87*0.9</f>
        <v>39854.700000000004</v>
      </c>
      <c r="R16" s="26">
        <f>'BAR BB| Open rates'!R16*0.87*0.9</f>
        <v>41420.700000000004</v>
      </c>
      <c r="S16" s="26">
        <f>'BAR BB| Open rates'!S16*0.87*0.9</f>
        <v>39854.700000000004</v>
      </c>
      <c r="T16" s="26">
        <f>'BAR BB| Open rates'!T16*0.87*0.9</f>
        <v>27326.7</v>
      </c>
      <c r="U16" s="26">
        <f>'BAR BB| Open rates'!U16*0.87*0.9</f>
        <v>20279.7</v>
      </c>
      <c r="V16" s="26">
        <f>'BAR BB| Open rates'!V16*0.87*0.9</f>
        <v>21845.7</v>
      </c>
      <c r="W16" s="26">
        <f>'BAR BB| Open rates'!W16*0.87*0.9</f>
        <v>23411.7</v>
      </c>
      <c r="X16" s="26">
        <f>'BAR BB| Open rates'!X16*0.87*0.9</f>
        <v>21845.7</v>
      </c>
      <c r="Y16" s="26">
        <f>'BAR BB| Open rates'!Y16*0.87*0.9</f>
        <v>23411.7</v>
      </c>
      <c r="Z16" s="26">
        <f>'BAR BB| Open rates'!Z16*0.87*0.9</f>
        <v>26543.7</v>
      </c>
      <c r="AA16" s="26">
        <f>'BAR BB| Open rates'!AA16*0.87*0.9</f>
        <v>29675.7</v>
      </c>
      <c r="AB16" s="26">
        <f>'BAR BB| Open rates'!AB16*0.87*0.9</f>
        <v>31241.7</v>
      </c>
      <c r="AC16" s="26">
        <f>'BAR BB| Open rates'!AC16*0.87*0.9</f>
        <v>29675.7</v>
      </c>
      <c r="AD16" s="26">
        <f>'BAR BB| Open rates'!AD16*0.87*0.9</f>
        <v>34373.700000000004</v>
      </c>
      <c r="AE16" s="26">
        <f>'BAR BB| Open rates'!AE16*0.87*0.9</f>
        <v>36722.700000000004</v>
      </c>
      <c r="AF16" s="26">
        <f>'BAR BB| Open rates'!AF16*0.87*0.9</f>
        <v>38288.700000000004</v>
      </c>
      <c r="AG16" s="26">
        <f>'BAR BB| Open rates'!AG16*0.87*0.9</f>
        <v>38288.700000000004</v>
      </c>
      <c r="AH16" s="26">
        <f>'BAR BB| Open rates'!AH16*0.87*0.9</f>
        <v>28892.7</v>
      </c>
      <c r="AI16" s="26">
        <f>'BAR BB| Open rates'!AI16*0.87*0.9</f>
        <v>20279.7</v>
      </c>
      <c r="AJ16" s="26">
        <f>'BAR BB| Open rates'!AJ16*0.87*0.9</f>
        <v>21845.7</v>
      </c>
      <c r="AK16" s="26">
        <f>'BAR BB| Open rates'!AK16*0.87*0.9</f>
        <v>18087.3</v>
      </c>
      <c r="AL16" s="26">
        <f>'BAR BB| Open rates'!AL16*0.87*0.9</f>
        <v>16521.3</v>
      </c>
      <c r="AM16" s="26">
        <f>'BAR BB| Open rates'!AM16*0.87*0.9</f>
        <v>15581.7</v>
      </c>
      <c r="AN16" s="26">
        <f>'BAR BB| Open rates'!AN16*0.87*0.9</f>
        <v>12919.5</v>
      </c>
      <c r="AO16" s="26">
        <f>'BAR BB| Open rates'!AO16*0.87*0.9</f>
        <v>11353.5</v>
      </c>
      <c r="AP16" s="26">
        <f>'BAR BB| Open rates'!AP16*0.87*0.9</f>
        <v>11901.6</v>
      </c>
      <c r="AQ16" s="26">
        <f>'BAR BB| Open rates'!AQ16*0.87*0.9</f>
        <v>11353.5</v>
      </c>
      <c r="AR16" s="26">
        <f>'BAR BB| Open rates'!AR16*0.87*0.9</f>
        <v>11353.5</v>
      </c>
      <c r="AS16" s="26">
        <f>'BAR BB| Open rates'!AS16*0.87*0.9</f>
        <v>11901.6</v>
      </c>
      <c r="AT16" s="26">
        <f>'BAR BB| Open rates'!AT16*0.87*0.9</f>
        <v>11353.5</v>
      </c>
      <c r="AU16" s="26">
        <f>'BAR BB| Open rates'!AU16*0.87*0.9</f>
        <v>11901.6</v>
      </c>
      <c r="AV16" s="26">
        <f>'BAR BB| Open rates'!AV16*0.87*0.9</f>
        <v>11353.5</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rates'!B18*0.87*0.9</f>
        <v>9944.1</v>
      </c>
      <c r="C18" s="26">
        <f>'BAR BB| Open rates'!C18*0.87*0.9</f>
        <v>10727.1</v>
      </c>
      <c r="D18" s="26">
        <f>'BAR BB| Open rates'!D18*0.87*0.9</f>
        <v>9944.1</v>
      </c>
      <c r="E18" s="26">
        <f>'BAR BB| Open rates'!E18*0.87*0.9</f>
        <v>9944.1</v>
      </c>
      <c r="F18" s="26">
        <f>'BAR BB| Open rates'!F18*0.87*0.9</f>
        <v>10727.1</v>
      </c>
      <c r="G18" s="26">
        <f>'BAR BB| Open rates'!G18*0.87*0.9</f>
        <v>10727.1</v>
      </c>
      <c r="H18" s="26">
        <f>'BAR BB| Open rates'!H18*0.87*0.9</f>
        <v>10727.1</v>
      </c>
      <c r="I18" s="26">
        <f>'BAR BB| Open rates'!I18*0.87*0.9</f>
        <v>10727.1</v>
      </c>
      <c r="J18" s="26">
        <f>'BAR BB| Open rates'!J18*0.87*0.9</f>
        <v>11745</v>
      </c>
      <c r="K18" s="26">
        <f>'BAR BB| Open rates'!K18*0.87*0.9</f>
        <v>14094</v>
      </c>
      <c r="L18" s="26">
        <f>'BAR BB| Open rates'!L18*0.87*0.9</f>
        <v>12684.6</v>
      </c>
      <c r="M18" s="26">
        <f>'BAR BB| Open rates'!M18*0.87*0.9</f>
        <v>12684.6</v>
      </c>
      <c r="N18" s="26">
        <f>'BAR BB| Open rates'!N18*0.87*0.9</f>
        <v>12684.6</v>
      </c>
      <c r="O18" s="26">
        <f>'BAR BB| Open rates'!O18*0.87*0.9</f>
        <v>37505.700000000004</v>
      </c>
      <c r="P18" s="26">
        <f>'BAR BB| Open rates'!P18*0.87*0.9</f>
        <v>37505.700000000004</v>
      </c>
      <c r="Q18" s="26">
        <f>'BAR BB| Open rates'!Q18*0.87*0.9</f>
        <v>39854.700000000004</v>
      </c>
      <c r="R18" s="26">
        <f>'BAR BB| Open rates'!R18*0.87*0.9</f>
        <v>41420.700000000004</v>
      </c>
      <c r="S18" s="26">
        <f>'BAR BB| Open rates'!S18*0.87*0.9</f>
        <v>39854.700000000004</v>
      </c>
      <c r="T18" s="26">
        <f>'BAR BB| Open rates'!T18*0.87*0.9</f>
        <v>26543.7</v>
      </c>
      <c r="U18" s="26">
        <f>'BAR BB| Open rates'!U18*0.87*0.9</f>
        <v>19496.7</v>
      </c>
      <c r="V18" s="26">
        <f>'BAR BB| Open rates'!V18*0.87*0.9</f>
        <v>21062.7</v>
      </c>
      <c r="W18" s="26">
        <f>'BAR BB| Open rates'!W18*0.87*0.9</f>
        <v>22628.7</v>
      </c>
      <c r="X18" s="26">
        <f>'BAR BB| Open rates'!X18*0.87*0.9</f>
        <v>21062.7</v>
      </c>
      <c r="Y18" s="26">
        <f>'BAR BB| Open rates'!Y18*0.87*0.9</f>
        <v>22628.7</v>
      </c>
      <c r="Z18" s="26">
        <f>'BAR BB| Open rates'!Z18*0.87*0.9</f>
        <v>25760.7</v>
      </c>
      <c r="AA18" s="26">
        <f>'BAR BB| Open rates'!AA18*0.87*0.9</f>
        <v>29675.7</v>
      </c>
      <c r="AB18" s="26">
        <f>'BAR BB| Open rates'!AB18*0.87*0.9</f>
        <v>31241.7</v>
      </c>
      <c r="AC18" s="26">
        <f>'BAR BB| Open rates'!AC18*0.87*0.9</f>
        <v>29675.7</v>
      </c>
      <c r="AD18" s="26">
        <f>'BAR BB| Open rates'!AD18*0.87*0.9</f>
        <v>34373.700000000004</v>
      </c>
      <c r="AE18" s="26">
        <f>'BAR BB| Open rates'!AE18*0.87*0.9</f>
        <v>36722.700000000004</v>
      </c>
      <c r="AF18" s="26">
        <f>'BAR BB| Open rates'!AF18*0.87*0.9</f>
        <v>38288.700000000004</v>
      </c>
      <c r="AG18" s="26">
        <f>'BAR BB| Open rates'!AG18*0.87*0.9</f>
        <v>38288.700000000004</v>
      </c>
      <c r="AH18" s="26">
        <f>'BAR BB| Open rates'!AH18*0.87*0.9</f>
        <v>28892.7</v>
      </c>
      <c r="AI18" s="26">
        <f>'BAR BB| Open rates'!AI18*0.87*0.9</f>
        <v>19496.7</v>
      </c>
      <c r="AJ18" s="26">
        <f>'BAR BB| Open rates'!AJ18*0.87*0.9</f>
        <v>21062.7</v>
      </c>
      <c r="AK18" s="26">
        <f>'BAR BB| Open rates'!AK18*0.87*0.9</f>
        <v>17304.3</v>
      </c>
      <c r="AL18" s="26">
        <f>'BAR BB| Open rates'!AL18*0.87*0.9</f>
        <v>15738.300000000001</v>
      </c>
      <c r="AM18" s="26">
        <f>'BAR BB| Open rates'!AM18*0.87*0.9</f>
        <v>14798.7</v>
      </c>
      <c r="AN18" s="26">
        <f>'BAR BB| Open rates'!AN18*0.87*0.9</f>
        <v>11745</v>
      </c>
      <c r="AO18" s="26">
        <f>'BAR BB| Open rates'!AO18*0.87*0.9</f>
        <v>10179</v>
      </c>
      <c r="AP18" s="26">
        <f>'BAR BB| Open rates'!AP18*0.87*0.9</f>
        <v>10727.1</v>
      </c>
      <c r="AQ18" s="26">
        <f>'BAR BB| Open rates'!AQ18*0.87*0.9</f>
        <v>10179</v>
      </c>
      <c r="AR18" s="26">
        <f>'BAR BB| Open rates'!AR18*0.87*0.9</f>
        <v>10179</v>
      </c>
      <c r="AS18" s="26">
        <f>'BAR BB| Open rates'!AS18*0.87*0.9</f>
        <v>10727.1</v>
      </c>
      <c r="AT18" s="26">
        <f>'BAR BB| Open rates'!AT18*0.87*0.9</f>
        <v>10179</v>
      </c>
      <c r="AU18" s="26">
        <f>'BAR BB| Open rates'!AU18*0.87*0.9</f>
        <v>10727.1</v>
      </c>
      <c r="AV18" s="26">
        <f>'BAR BB| Open rates'!AV18*0.87*0.9</f>
        <v>10179</v>
      </c>
    </row>
    <row r="19" spans="1:48" s="76" customFormat="1" ht="12" customHeight="1" x14ac:dyDescent="0.2">
      <c r="A19" s="15">
        <v>2</v>
      </c>
      <c r="B19" s="26">
        <f>'BAR BB| Open rates'!B19*0.87*0.9</f>
        <v>11118.6</v>
      </c>
      <c r="C19" s="26">
        <f>'BAR BB| Open rates'!C19*0.87*0.9</f>
        <v>11901.6</v>
      </c>
      <c r="D19" s="26">
        <f>'BAR BB| Open rates'!D19*0.87*0.9</f>
        <v>11118.6</v>
      </c>
      <c r="E19" s="26">
        <f>'BAR BB| Open rates'!E19*0.87*0.9</f>
        <v>11118.6</v>
      </c>
      <c r="F19" s="26">
        <f>'BAR BB| Open rates'!F19*0.87*0.9</f>
        <v>11901.6</v>
      </c>
      <c r="G19" s="26">
        <f>'BAR BB| Open rates'!G19*0.87*0.9</f>
        <v>11901.6</v>
      </c>
      <c r="H19" s="26">
        <f>'BAR BB| Open rates'!H19*0.87*0.9</f>
        <v>11901.6</v>
      </c>
      <c r="I19" s="26">
        <f>'BAR BB| Open rates'!I19*0.87*0.9</f>
        <v>11901.6</v>
      </c>
      <c r="J19" s="26">
        <f>'BAR BB| Open rates'!J19*0.87*0.9</f>
        <v>12919.5</v>
      </c>
      <c r="K19" s="26">
        <f>'BAR BB| Open rates'!K19*0.87*0.9</f>
        <v>15268.5</v>
      </c>
      <c r="L19" s="26">
        <f>'BAR BB| Open rates'!L19*0.87*0.9</f>
        <v>13859.1</v>
      </c>
      <c r="M19" s="26">
        <f>'BAR BB| Open rates'!M19*0.87*0.9</f>
        <v>13859.1</v>
      </c>
      <c r="N19" s="26">
        <f>'BAR BB| Open rates'!N19*0.87*0.9</f>
        <v>13859.1</v>
      </c>
      <c r="O19" s="26">
        <f>'BAR BB| Open rates'!O19*0.87*0.9</f>
        <v>39071.700000000004</v>
      </c>
      <c r="P19" s="26">
        <f>'BAR BB| Open rates'!P19*0.87*0.9</f>
        <v>39071.700000000004</v>
      </c>
      <c r="Q19" s="26">
        <f>'BAR BB| Open rates'!Q19*0.87*0.9</f>
        <v>41420.700000000004</v>
      </c>
      <c r="R19" s="26">
        <f>'BAR BB| Open rates'!R19*0.87*0.9</f>
        <v>42986.700000000004</v>
      </c>
      <c r="S19" s="26">
        <f>'BAR BB| Open rates'!S19*0.87*0.9</f>
        <v>41420.700000000004</v>
      </c>
      <c r="T19" s="26">
        <f>'BAR BB| Open rates'!T19*0.87*0.9</f>
        <v>28109.7</v>
      </c>
      <c r="U19" s="26">
        <f>'BAR BB| Open rates'!U19*0.87*0.9</f>
        <v>21062.7</v>
      </c>
      <c r="V19" s="26">
        <f>'BAR BB| Open rates'!V19*0.87*0.9</f>
        <v>22628.7</v>
      </c>
      <c r="W19" s="26">
        <f>'BAR BB| Open rates'!W19*0.87*0.9</f>
        <v>24194.7</v>
      </c>
      <c r="X19" s="26">
        <f>'BAR BB| Open rates'!X19*0.87*0.9</f>
        <v>22628.7</v>
      </c>
      <c r="Y19" s="26">
        <f>'BAR BB| Open rates'!Y19*0.87*0.9</f>
        <v>24194.7</v>
      </c>
      <c r="Z19" s="26">
        <f>'BAR BB| Open rates'!Z19*0.87*0.9</f>
        <v>27326.7</v>
      </c>
      <c r="AA19" s="26">
        <f>'BAR BB| Open rates'!AA19*0.87*0.9</f>
        <v>31241.7</v>
      </c>
      <c r="AB19" s="26">
        <f>'BAR BB| Open rates'!AB19*0.87*0.9</f>
        <v>32807.700000000004</v>
      </c>
      <c r="AC19" s="26">
        <f>'BAR BB| Open rates'!AC19*0.87*0.9</f>
        <v>31241.7</v>
      </c>
      <c r="AD19" s="26">
        <f>'BAR BB| Open rates'!AD19*0.87*0.9</f>
        <v>35939.700000000004</v>
      </c>
      <c r="AE19" s="26">
        <f>'BAR BB| Open rates'!AE19*0.87*0.9</f>
        <v>38288.700000000004</v>
      </c>
      <c r="AF19" s="26">
        <f>'BAR BB| Open rates'!AF19*0.87*0.9</f>
        <v>39854.700000000004</v>
      </c>
      <c r="AG19" s="26">
        <f>'BAR BB| Open rates'!AG19*0.87*0.9</f>
        <v>39854.700000000004</v>
      </c>
      <c r="AH19" s="26">
        <f>'BAR BB| Open rates'!AH19*0.87*0.9</f>
        <v>30458.7</v>
      </c>
      <c r="AI19" s="26">
        <f>'BAR BB| Open rates'!AI19*0.87*0.9</f>
        <v>21062.7</v>
      </c>
      <c r="AJ19" s="26">
        <f>'BAR BB| Open rates'!AJ19*0.87*0.9</f>
        <v>22628.7</v>
      </c>
      <c r="AK19" s="26">
        <f>'BAR BB| Open rates'!AK19*0.87*0.9</f>
        <v>18870.3</v>
      </c>
      <c r="AL19" s="26">
        <f>'BAR BB| Open rates'!AL19*0.87*0.9</f>
        <v>17304.3</v>
      </c>
      <c r="AM19" s="26">
        <f>'BAR BB| Open rates'!AM19*0.87*0.9</f>
        <v>16364.7</v>
      </c>
      <c r="AN19" s="26">
        <f>'BAR BB| Open rates'!AN19*0.87*0.9</f>
        <v>13311</v>
      </c>
      <c r="AO19" s="26">
        <f>'BAR BB| Open rates'!AO19*0.87*0.9</f>
        <v>11745</v>
      </c>
      <c r="AP19" s="26">
        <f>'BAR BB| Open rates'!AP19*0.87*0.9</f>
        <v>12293.1</v>
      </c>
      <c r="AQ19" s="26">
        <f>'BAR BB| Open rates'!AQ19*0.87*0.9</f>
        <v>11745</v>
      </c>
      <c r="AR19" s="26">
        <f>'BAR BB| Open rates'!AR19*0.87*0.9</f>
        <v>11745</v>
      </c>
      <c r="AS19" s="26">
        <f>'BAR BB| Open rates'!AS19*0.87*0.9</f>
        <v>12293.1</v>
      </c>
      <c r="AT19" s="26">
        <f>'BAR BB| Open rates'!AT19*0.87*0.9</f>
        <v>11745</v>
      </c>
      <c r="AU19" s="26">
        <f>'BAR BB| Open rates'!AU19*0.87*0.9</f>
        <v>12293.1</v>
      </c>
      <c r="AV19" s="26">
        <f>'BAR BB| Open rates'!AV19*0.87*0.9</f>
        <v>11745</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rates'!B21*0.87*0.9</f>
        <v>11431.800000000001</v>
      </c>
      <c r="C21" s="26">
        <f>'BAR BB| Open rates'!C21*0.87*0.9</f>
        <v>12214.800000000001</v>
      </c>
      <c r="D21" s="26">
        <f>'BAR BB| Open rates'!D21*0.87*0.9</f>
        <v>11431.800000000001</v>
      </c>
      <c r="E21" s="26">
        <f>'BAR BB| Open rates'!E21*0.87*0.9</f>
        <v>11431.800000000001</v>
      </c>
      <c r="F21" s="26">
        <f>'BAR BB| Open rates'!F21*0.87*0.9</f>
        <v>12214.800000000001</v>
      </c>
      <c r="G21" s="26">
        <f>'BAR BB| Open rates'!G21*0.87*0.9</f>
        <v>12214.800000000001</v>
      </c>
      <c r="H21" s="26">
        <f>'BAR BB| Open rates'!H21*0.87*0.9</f>
        <v>12214.800000000001</v>
      </c>
      <c r="I21" s="26">
        <f>'BAR BB| Open rates'!I21*0.87*0.9</f>
        <v>12214.800000000001</v>
      </c>
      <c r="J21" s="26">
        <f>'BAR BB| Open rates'!J21*0.87*0.9</f>
        <v>13232.7</v>
      </c>
      <c r="K21" s="26">
        <f>'BAR BB| Open rates'!K21*0.87*0.9</f>
        <v>15581.7</v>
      </c>
      <c r="L21" s="26">
        <f>'BAR BB| Open rates'!L21*0.87*0.9</f>
        <v>14172.300000000001</v>
      </c>
      <c r="M21" s="26">
        <f>'BAR BB| Open rates'!M21*0.87*0.9</f>
        <v>14172.300000000001</v>
      </c>
      <c r="N21" s="26">
        <f>'BAR BB| Open rates'!N21*0.87*0.9</f>
        <v>14172.300000000001</v>
      </c>
      <c r="O21" s="26">
        <f>'BAR BB| Open rates'!O21*0.87*0.9</f>
        <v>61778.700000000004</v>
      </c>
      <c r="P21" s="26">
        <f>'BAR BB| Open rates'!P21*0.87*0.9</f>
        <v>61778.700000000004</v>
      </c>
      <c r="Q21" s="26">
        <f>'BAR BB| Open rates'!Q21*0.87*0.9</f>
        <v>64127.700000000004</v>
      </c>
      <c r="R21" s="26">
        <f>'BAR BB| Open rates'!R21*0.87*0.9</f>
        <v>65693.7</v>
      </c>
      <c r="S21" s="26">
        <f>'BAR BB| Open rates'!S21*0.87*0.9</f>
        <v>64127.700000000004</v>
      </c>
      <c r="T21" s="26">
        <f>'BAR BB| Open rates'!T21*0.87*0.9</f>
        <v>41420.700000000004</v>
      </c>
      <c r="U21" s="26">
        <f>'BAR BB| Open rates'!U21*0.87*0.9</f>
        <v>34373.700000000004</v>
      </c>
      <c r="V21" s="26">
        <f>'BAR BB| Open rates'!V21*0.87*0.9</f>
        <v>35939.700000000004</v>
      </c>
      <c r="W21" s="26">
        <f>'BAR BB| Open rates'!W21*0.87*0.9</f>
        <v>37505.700000000004</v>
      </c>
      <c r="X21" s="26">
        <f>'BAR BB| Open rates'!X21*0.87*0.9</f>
        <v>35939.700000000004</v>
      </c>
      <c r="Y21" s="26">
        <f>'BAR BB| Open rates'!Y21*0.87*0.9</f>
        <v>37505.700000000004</v>
      </c>
      <c r="Z21" s="26">
        <f>'BAR BB| Open rates'!Z21*0.87*0.9</f>
        <v>40637.700000000004</v>
      </c>
      <c r="AA21" s="26">
        <f>'BAR BB| Open rates'!AA21*0.87*0.9</f>
        <v>48467.700000000004</v>
      </c>
      <c r="AB21" s="26">
        <f>'BAR BB| Open rates'!AB21*0.87*0.9</f>
        <v>50033.700000000004</v>
      </c>
      <c r="AC21" s="26">
        <f>'BAR BB| Open rates'!AC21*0.87*0.9</f>
        <v>48467.700000000004</v>
      </c>
      <c r="AD21" s="26">
        <f>'BAR BB| Open rates'!AD21*0.87*0.9</f>
        <v>53165.700000000004</v>
      </c>
      <c r="AE21" s="26">
        <f>'BAR BB| Open rates'!AE21*0.87*0.9</f>
        <v>57080.700000000004</v>
      </c>
      <c r="AF21" s="26">
        <f>'BAR BB| Open rates'!AF21*0.87*0.9</f>
        <v>58646.700000000004</v>
      </c>
      <c r="AG21" s="26">
        <f>'BAR BB| Open rates'!AG21*0.87*0.9</f>
        <v>58646.700000000004</v>
      </c>
      <c r="AH21" s="26">
        <f>'BAR BB| Open rates'!AH21*0.87*0.9</f>
        <v>49250.700000000004</v>
      </c>
      <c r="AI21" s="26">
        <f>'BAR BB| Open rates'!AI21*0.87*0.9</f>
        <v>34373.700000000004</v>
      </c>
      <c r="AJ21" s="26">
        <f>'BAR BB| Open rates'!AJ21*0.87*0.9</f>
        <v>35939.700000000004</v>
      </c>
      <c r="AK21" s="26">
        <f>'BAR BB| Open rates'!AK21*0.87*0.9</f>
        <v>32181.3</v>
      </c>
      <c r="AL21" s="26">
        <f>'BAR BB| Open rates'!AL21*0.87*0.9</f>
        <v>30615.3</v>
      </c>
      <c r="AM21" s="26">
        <f>'BAR BB| Open rates'!AM21*0.87*0.9</f>
        <v>29675.7</v>
      </c>
      <c r="AN21" s="26">
        <f>'BAR BB| Open rates'!AN21*0.87*0.9</f>
        <v>13232.7</v>
      </c>
      <c r="AO21" s="26">
        <f>'BAR BB| Open rates'!AO21*0.87*0.9</f>
        <v>11666.7</v>
      </c>
      <c r="AP21" s="26">
        <f>'BAR BB| Open rates'!AP21*0.87*0.9</f>
        <v>12214.800000000001</v>
      </c>
      <c r="AQ21" s="26">
        <f>'BAR BB| Open rates'!AQ21*0.87*0.9</f>
        <v>11666.7</v>
      </c>
      <c r="AR21" s="26">
        <f>'BAR BB| Open rates'!AR21*0.87*0.9</f>
        <v>11666.7</v>
      </c>
      <c r="AS21" s="26">
        <f>'BAR BB| Open rates'!AS21*0.87*0.9</f>
        <v>12214.800000000001</v>
      </c>
      <c r="AT21" s="26">
        <f>'BAR BB| Open rates'!AT21*0.87*0.9</f>
        <v>11666.7</v>
      </c>
      <c r="AU21" s="26">
        <f>'BAR BB| Open rates'!AU21*0.87*0.9</f>
        <v>12214.800000000001</v>
      </c>
      <c r="AV21" s="26">
        <f>'BAR BB| Open rates'!AV21*0.87*0.9</f>
        <v>11666.7</v>
      </c>
    </row>
    <row r="22" spans="1:48" s="76" customFormat="1" ht="12" customHeight="1" x14ac:dyDescent="0.2">
      <c r="A22" s="15">
        <v>2</v>
      </c>
      <c r="B22" s="26">
        <f>'BAR BB| Open rates'!B22*0.87*0.9</f>
        <v>12606.300000000001</v>
      </c>
      <c r="C22" s="26">
        <f>'BAR BB| Open rates'!C22*0.87*0.9</f>
        <v>13389.300000000001</v>
      </c>
      <c r="D22" s="26">
        <f>'BAR BB| Open rates'!D22*0.87*0.9</f>
        <v>12606.300000000001</v>
      </c>
      <c r="E22" s="26">
        <f>'BAR BB| Open rates'!E22*0.87*0.9</f>
        <v>12606.300000000001</v>
      </c>
      <c r="F22" s="26">
        <f>'BAR BB| Open rates'!F22*0.87*0.9</f>
        <v>13389.300000000001</v>
      </c>
      <c r="G22" s="26">
        <f>'BAR BB| Open rates'!G22*0.87*0.9</f>
        <v>13389.300000000001</v>
      </c>
      <c r="H22" s="26">
        <f>'BAR BB| Open rates'!H22*0.87*0.9</f>
        <v>13389.300000000001</v>
      </c>
      <c r="I22" s="26">
        <f>'BAR BB| Open rates'!I22*0.87*0.9</f>
        <v>13389.300000000001</v>
      </c>
      <c r="J22" s="26">
        <f>'BAR BB| Open rates'!J22*0.87*0.9</f>
        <v>14407.2</v>
      </c>
      <c r="K22" s="26">
        <f>'BAR BB| Open rates'!K22*0.87*0.9</f>
        <v>16756.2</v>
      </c>
      <c r="L22" s="26">
        <f>'BAR BB| Open rates'!L22*0.87*0.9</f>
        <v>15346.800000000001</v>
      </c>
      <c r="M22" s="26">
        <f>'BAR BB| Open rates'!M22*0.87*0.9</f>
        <v>15346.800000000001</v>
      </c>
      <c r="N22" s="26">
        <f>'BAR BB| Open rates'!N22*0.87*0.9</f>
        <v>15346.800000000001</v>
      </c>
      <c r="O22" s="26">
        <f>'BAR BB| Open rates'!O22*0.87*0.9</f>
        <v>63344.700000000004</v>
      </c>
      <c r="P22" s="26">
        <f>'BAR BB| Open rates'!P22*0.87*0.9</f>
        <v>63344.700000000004</v>
      </c>
      <c r="Q22" s="26">
        <f>'BAR BB| Open rates'!Q22*0.87*0.9</f>
        <v>65693.7</v>
      </c>
      <c r="R22" s="26">
        <f>'BAR BB| Open rates'!R22*0.87*0.9</f>
        <v>67259.7</v>
      </c>
      <c r="S22" s="26">
        <f>'BAR BB| Open rates'!S22*0.87*0.9</f>
        <v>65693.7</v>
      </c>
      <c r="T22" s="26">
        <f>'BAR BB| Open rates'!T22*0.87*0.9</f>
        <v>42986.700000000004</v>
      </c>
      <c r="U22" s="26">
        <f>'BAR BB| Open rates'!U22*0.87*0.9</f>
        <v>35939.700000000004</v>
      </c>
      <c r="V22" s="26">
        <f>'BAR BB| Open rates'!V22*0.87*0.9</f>
        <v>37505.700000000004</v>
      </c>
      <c r="W22" s="26">
        <f>'BAR BB| Open rates'!W22*0.87*0.9</f>
        <v>39071.700000000004</v>
      </c>
      <c r="X22" s="26">
        <f>'BAR BB| Open rates'!X22*0.87*0.9</f>
        <v>37505.700000000004</v>
      </c>
      <c r="Y22" s="26">
        <f>'BAR BB| Open rates'!Y22*0.87*0.9</f>
        <v>39071.700000000004</v>
      </c>
      <c r="Z22" s="26">
        <f>'BAR BB| Open rates'!Z22*0.87*0.9</f>
        <v>42203.700000000004</v>
      </c>
      <c r="AA22" s="26">
        <f>'BAR BB| Open rates'!AA22*0.87*0.9</f>
        <v>50033.700000000004</v>
      </c>
      <c r="AB22" s="26">
        <f>'BAR BB| Open rates'!AB22*0.87*0.9</f>
        <v>51599.700000000004</v>
      </c>
      <c r="AC22" s="26">
        <f>'BAR BB| Open rates'!AC22*0.87*0.9</f>
        <v>50033.700000000004</v>
      </c>
      <c r="AD22" s="26">
        <f>'BAR BB| Open rates'!AD22*0.87*0.9</f>
        <v>54731.700000000004</v>
      </c>
      <c r="AE22" s="26">
        <f>'BAR BB| Open rates'!AE22*0.87*0.9</f>
        <v>58646.700000000004</v>
      </c>
      <c r="AF22" s="26">
        <f>'BAR BB| Open rates'!AF22*0.87*0.9</f>
        <v>60212.700000000004</v>
      </c>
      <c r="AG22" s="26">
        <f>'BAR BB| Open rates'!AG22*0.87*0.9</f>
        <v>60212.700000000004</v>
      </c>
      <c r="AH22" s="26">
        <f>'BAR BB| Open rates'!AH22*0.87*0.9</f>
        <v>50816.700000000004</v>
      </c>
      <c r="AI22" s="26">
        <f>'BAR BB| Open rates'!AI22*0.87*0.9</f>
        <v>35939.700000000004</v>
      </c>
      <c r="AJ22" s="26">
        <f>'BAR BB| Open rates'!AJ22*0.87*0.9</f>
        <v>37505.700000000004</v>
      </c>
      <c r="AK22" s="26">
        <f>'BAR BB| Open rates'!AK22*0.87*0.9</f>
        <v>33747.300000000003</v>
      </c>
      <c r="AL22" s="26">
        <f>'BAR BB| Open rates'!AL22*0.87*0.9</f>
        <v>32181.3</v>
      </c>
      <c r="AM22" s="26">
        <f>'BAR BB| Open rates'!AM22*0.87*0.9</f>
        <v>31241.7</v>
      </c>
      <c r="AN22" s="26">
        <f>'BAR BB| Open rates'!AN22*0.87*0.9</f>
        <v>14798.7</v>
      </c>
      <c r="AO22" s="26">
        <f>'BAR BB| Open rates'!AO22*0.87*0.9</f>
        <v>13232.7</v>
      </c>
      <c r="AP22" s="26">
        <f>'BAR BB| Open rates'!AP22*0.87*0.9</f>
        <v>13780.800000000001</v>
      </c>
      <c r="AQ22" s="26">
        <f>'BAR BB| Open rates'!AQ22*0.87*0.9</f>
        <v>13232.7</v>
      </c>
      <c r="AR22" s="26">
        <f>'BAR BB| Open rates'!AR22*0.87*0.9</f>
        <v>13232.7</v>
      </c>
      <c r="AS22" s="26">
        <f>'BAR BB| Open rates'!AS22*0.87*0.9</f>
        <v>13780.800000000001</v>
      </c>
      <c r="AT22" s="26">
        <f>'BAR BB| Open rates'!AT22*0.87*0.9</f>
        <v>13232.7</v>
      </c>
      <c r="AU22" s="26">
        <f>'BAR BB| Open rates'!AU22*0.87*0.9</f>
        <v>13780.800000000001</v>
      </c>
      <c r="AV22" s="26">
        <f>'BAR BB| Open rates'!AV22*0.87*0.9</f>
        <v>13232.7</v>
      </c>
    </row>
    <row r="23" spans="1:48" s="76" customFormat="1" ht="12" customHeight="1" x14ac:dyDescent="0.2">
      <c r="A23" s="15">
        <v>3</v>
      </c>
      <c r="B23" s="26">
        <f>'BAR BB| Open rates'!B23*0.87*0.9</f>
        <v>13780.800000000001</v>
      </c>
      <c r="C23" s="26">
        <f>'BAR BB| Open rates'!C23*0.87*0.9</f>
        <v>14563.800000000001</v>
      </c>
      <c r="D23" s="26">
        <f>'BAR BB| Open rates'!D23*0.87*0.9</f>
        <v>13780.800000000001</v>
      </c>
      <c r="E23" s="26">
        <f>'BAR BB| Open rates'!E23*0.87*0.9</f>
        <v>13780.800000000001</v>
      </c>
      <c r="F23" s="26">
        <f>'BAR BB| Open rates'!F23*0.87*0.9</f>
        <v>14563.800000000001</v>
      </c>
      <c r="G23" s="26">
        <f>'BAR BB| Open rates'!G23*0.87*0.9</f>
        <v>14563.800000000001</v>
      </c>
      <c r="H23" s="26">
        <f>'BAR BB| Open rates'!H23*0.87*0.9</f>
        <v>14563.800000000001</v>
      </c>
      <c r="I23" s="26">
        <f>'BAR BB| Open rates'!I23*0.87*0.9</f>
        <v>14563.800000000001</v>
      </c>
      <c r="J23" s="26">
        <f>'BAR BB| Open rates'!J23*0.87*0.9</f>
        <v>15581.7</v>
      </c>
      <c r="K23" s="26">
        <f>'BAR BB| Open rates'!K23*0.87*0.9</f>
        <v>17930.7</v>
      </c>
      <c r="L23" s="26">
        <f>'BAR BB| Open rates'!L23*0.87*0.9</f>
        <v>16521.3</v>
      </c>
      <c r="M23" s="26">
        <f>'BAR BB| Open rates'!M23*0.87*0.9</f>
        <v>16521.3</v>
      </c>
      <c r="N23" s="26">
        <f>'BAR BB| Open rates'!N23*0.87*0.9</f>
        <v>16521.3</v>
      </c>
      <c r="O23" s="26">
        <f>'BAR BB| Open rates'!O23*0.87*0.9</f>
        <v>64910.700000000004</v>
      </c>
      <c r="P23" s="26">
        <f>'BAR BB| Open rates'!P23*0.87*0.9</f>
        <v>64910.700000000004</v>
      </c>
      <c r="Q23" s="26">
        <f>'BAR BB| Open rates'!Q23*0.87*0.9</f>
        <v>67259.7</v>
      </c>
      <c r="R23" s="26">
        <f>'BAR BB| Open rates'!R23*0.87*0.9</f>
        <v>68825.7</v>
      </c>
      <c r="S23" s="26">
        <f>'BAR BB| Open rates'!S23*0.87*0.9</f>
        <v>67259.7</v>
      </c>
      <c r="T23" s="26">
        <f>'BAR BB| Open rates'!T23*0.87*0.9</f>
        <v>44552.700000000004</v>
      </c>
      <c r="U23" s="26">
        <f>'BAR BB| Open rates'!U23*0.87*0.9</f>
        <v>37505.700000000004</v>
      </c>
      <c r="V23" s="26">
        <f>'BAR BB| Open rates'!V23*0.87*0.9</f>
        <v>39071.700000000004</v>
      </c>
      <c r="W23" s="26">
        <f>'BAR BB| Open rates'!W23*0.87*0.9</f>
        <v>40637.700000000004</v>
      </c>
      <c r="X23" s="26">
        <f>'BAR BB| Open rates'!X23*0.87*0.9</f>
        <v>39071.700000000004</v>
      </c>
      <c r="Y23" s="26">
        <f>'BAR BB| Open rates'!Y23*0.87*0.9</f>
        <v>40637.700000000004</v>
      </c>
      <c r="Z23" s="26">
        <f>'BAR BB| Open rates'!Z23*0.87*0.9</f>
        <v>43769.700000000004</v>
      </c>
      <c r="AA23" s="26">
        <f>'BAR BB| Open rates'!AA23*0.87*0.9</f>
        <v>51599.700000000004</v>
      </c>
      <c r="AB23" s="26">
        <f>'BAR BB| Open rates'!AB23*0.87*0.9</f>
        <v>53165.700000000004</v>
      </c>
      <c r="AC23" s="26">
        <f>'BAR BB| Open rates'!AC23*0.87*0.9</f>
        <v>51599.700000000004</v>
      </c>
      <c r="AD23" s="26">
        <f>'BAR BB| Open rates'!AD23*0.87*0.9</f>
        <v>56297.700000000004</v>
      </c>
      <c r="AE23" s="26">
        <f>'BAR BB| Open rates'!AE23*0.87*0.9</f>
        <v>60212.700000000004</v>
      </c>
      <c r="AF23" s="26">
        <f>'BAR BB| Open rates'!AF23*0.87*0.9</f>
        <v>61778.700000000004</v>
      </c>
      <c r="AG23" s="26">
        <f>'BAR BB| Open rates'!AG23*0.87*0.9</f>
        <v>61778.700000000004</v>
      </c>
      <c r="AH23" s="26">
        <f>'BAR BB| Open rates'!AH23*0.87*0.9</f>
        <v>52382.700000000004</v>
      </c>
      <c r="AI23" s="26">
        <f>'BAR BB| Open rates'!AI23*0.87*0.9</f>
        <v>37505.700000000004</v>
      </c>
      <c r="AJ23" s="26">
        <f>'BAR BB| Open rates'!AJ23*0.87*0.9</f>
        <v>39071.700000000004</v>
      </c>
      <c r="AK23" s="26">
        <f>'BAR BB| Open rates'!AK23*0.87*0.9</f>
        <v>35313.300000000003</v>
      </c>
      <c r="AL23" s="26">
        <f>'BAR BB| Open rates'!AL23*0.87*0.9</f>
        <v>33747.300000000003</v>
      </c>
      <c r="AM23" s="26">
        <f>'BAR BB| Open rates'!AM23*0.87*0.9</f>
        <v>32807.700000000004</v>
      </c>
      <c r="AN23" s="26">
        <f>'BAR BB| Open rates'!AN23*0.87*0.9</f>
        <v>16364.7</v>
      </c>
      <c r="AO23" s="26">
        <f>'BAR BB| Open rates'!AO23*0.87*0.9</f>
        <v>14798.7</v>
      </c>
      <c r="AP23" s="26">
        <f>'BAR BB| Open rates'!AP23*0.87*0.9</f>
        <v>15346.800000000001</v>
      </c>
      <c r="AQ23" s="26">
        <f>'BAR BB| Open rates'!AQ23*0.87*0.9</f>
        <v>14798.7</v>
      </c>
      <c r="AR23" s="26">
        <f>'BAR BB| Open rates'!AR23*0.87*0.9</f>
        <v>14798.7</v>
      </c>
      <c r="AS23" s="26">
        <f>'BAR BB| Open rates'!AS23*0.87*0.9</f>
        <v>15346.800000000001</v>
      </c>
      <c r="AT23" s="26">
        <f>'BAR BB| Open rates'!AT23*0.87*0.9</f>
        <v>14798.7</v>
      </c>
      <c r="AU23" s="26">
        <f>'BAR BB| Open rates'!AU23*0.87*0.9</f>
        <v>15346.800000000001</v>
      </c>
      <c r="AV23" s="26">
        <f>'BAR BB| Open rates'!AV23*0.87*0.9</f>
        <v>14798.7</v>
      </c>
    </row>
    <row r="24" spans="1:48" s="76" customFormat="1" ht="12" customHeight="1" x14ac:dyDescent="0.2">
      <c r="A24" s="15">
        <v>4</v>
      </c>
      <c r="B24" s="26">
        <f>'BAR BB| Open rates'!B24*0.87*0.9</f>
        <v>14955.300000000001</v>
      </c>
      <c r="C24" s="26">
        <f>'BAR BB| Open rates'!C24*0.87*0.9</f>
        <v>15738.300000000001</v>
      </c>
      <c r="D24" s="26">
        <f>'BAR BB| Open rates'!D24*0.87*0.9</f>
        <v>14955.300000000001</v>
      </c>
      <c r="E24" s="26">
        <f>'BAR BB| Open rates'!E24*0.87*0.9</f>
        <v>14955.300000000001</v>
      </c>
      <c r="F24" s="26">
        <f>'BAR BB| Open rates'!F24*0.87*0.9</f>
        <v>15738.300000000001</v>
      </c>
      <c r="G24" s="26">
        <f>'BAR BB| Open rates'!G24*0.87*0.9</f>
        <v>15738.300000000001</v>
      </c>
      <c r="H24" s="26">
        <f>'BAR BB| Open rates'!H24*0.87*0.9</f>
        <v>15738.300000000001</v>
      </c>
      <c r="I24" s="26">
        <f>'BAR BB| Open rates'!I24*0.87*0.9</f>
        <v>15738.300000000001</v>
      </c>
      <c r="J24" s="26">
        <f>'BAR BB| Open rates'!J24*0.87*0.9</f>
        <v>16756.2</v>
      </c>
      <c r="K24" s="26">
        <f>'BAR BB| Open rates'!K24*0.87*0.9</f>
        <v>19105.2</v>
      </c>
      <c r="L24" s="26">
        <f>'BAR BB| Open rates'!L24*0.87*0.9</f>
        <v>17695.8</v>
      </c>
      <c r="M24" s="26">
        <f>'BAR BB| Open rates'!M24*0.87*0.9</f>
        <v>17695.8</v>
      </c>
      <c r="N24" s="26">
        <f>'BAR BB| Open rates'!N24*0.87*0.9</f>
        <v>17695.8</v>
      </c>
      <c r="O24" s="26">
        <f>'BAR BB| Open rates'!O24*0.87*0.9</f>
        <v>66476.7</v>
      </c>
      <c r="P24" s="26">
        <f>'BAR BB| Open rates'!P24*0.87*0.9</f>
        <v>66476.7</v>
      </c>
      <c r="Q24" s="26">
        <f>'BAR BB| Open rates'!Q24*0.87*0.9</f>
        <v>68825.7</v>
      </c>
      <c r="R24" s="26">
        <f>'BAR BB| Open rates'!R24*0.87*0.9</f>
        <v>70391.7</v>
      </c>
      <c r="S24" s="26">
        <f>'BAR BB| Open rates'!S24*0.87*0.9</f>
        <v>68825.7</v>
      </c>
      <c r="T24" s="26">
        <f>'BAR BB| Open rates'!T24*0.87*0.9</f>
        <v>46118.700000000004</v>
      </c>
      <c r="U24" s="26">
        <f>'BAR BB| Open rates'!U24*0.87*0.9</f>
        <v>39071.700000000004</v>
      </c>
      <c r="V24" s="26">
        <f>'BAR BB| Open rates'!V24*0.87*0.9</f>
        <v>40637.700000000004</v>
      </c>
      <c r="W24" s="26">
        <f>'BAR BB| Open rates'!W24*0.87*0.9</f>
        <v>42203.700000000004</v>
      </c>
      <c r="X24" s="26">
        <f>'BAR BB| Open rates'!X24*0.87*0.9</f>
        <v>40637.700000000004</v>
      </c>
      <c r="Y24" s="26">
        <f>'BAR BB| Open rates'!Y24*0.87*0.9</f>
        <v>42203.700000000004</v>
      </c>
      <c r="Z24" s="26">
        <f>'BAR BB| Open rates'!Z24*0.87*0.9</f>
        <v>45335.700000000004</v>
      </c>
      <c r="AA24" s="26">
        <f>'BAR BB| Open rates'!AA24*0.87*0.9</f>
        <v>53165.700000000004</v>
      </c>
      <c r="AB24" s="26">
        <f>'BAR BB| Open rates'!AB24*0.87*0.9</f>
        <v>54731.700000000004</v>
      </c>
      <c r="AC24" s="26">
        <f>'BAR BB| Open rates'!AC24*0.87*0.9</f>
        <v>53165.700000000004</v>
      </c>
      <c r="AD24" s="26">
        <f>'BAR BB| Open rates'!AD24*0.87*0.9</f>
        <v>57863.700000000004</v>
      </c>
      <c r="AE24" s="26">
        <f>'BAR BB| Open rates'!AE24*0.87*0.9</f>
        <v>61778.700000000004</v>
      </c>
      <c r="AF24" s="26">
        <f>'BAR BB| Open rates'!AF24*0.87*0.9</f>
        <v>63344.700000000004</v>
      </c>
      <c r="AG24" s="26">
        <f>'BAR BB| Open rates'!AG24*0.87*0.9</f>
        <v>63344.700000000004</v>
      </c>
      <c r="AH24" s="26">
        <f>'BAR BB| Open rates'!AH24*0.87*0.9</f>
        <v>53948.700000000004</v>
      </c>
      <c r="AI24" s="26">
        <f>'BAR BB| Open rates'!AI24*0.87*0.9</f>
        <v>39071.700000000004</v>
      </c>
      <c r="AJ24" s="26">
        <f>'BAR BB| Open rates'!AJ24*0.87*0.9</f>
        <v>40637.700000000004</v>
      </c>
      <c r="AK24" s="26">
        <f>'BAR BB| Open rates'!AK24*0.87*0.9</f>
        <v>36879.300000000003</v>
      </c>
      <c r="AL24" s="26">
        <f>'BAR BB| Open rates'!AL24*0.87*0.9</f>
        <v>35313.300000000003</v>
      </c>
      <c r="AM24" s="26">
        <f>'BAR BB| Open rates'!AM24*0.87*0.9</f>
        <v>34373.700000000004</v>
      </c>
      <c r="AN24" s="26">
        <f>'BAR BB| Open rates'!AN24*0.87*0.9</f>
        <v>17930.7</v>
      </c>
      <c r="AO24" s="26">
        <f>'BAR BB| Open rates'!AO24*0.87*0.9</f>
        <v>16364.7</v>
      </c>
      <c r="AP24" s="26">
        <f>'BAR BB| Open rates'!AP24*0.87*0.9</f>
        <v>16912.8</v>
      </c>
      <c r="AQ24" s="26">
        <f>'BAR BB| Open rates'!AQ24*0.87*0.9</f>
        <v>16364.7</v>
      </c>
      <c r="AR24" s="26">
        <f>'BAR BB| Open rates'!AR24*0.87*0.9</f>
        <v>16364.7</v>
      </c>
      <c r="AS24" s="26">
        <f>'BAR BB| Open rates'!AS24*0.87*0.9</f>
        <v>16912.8</v>
      </c>
      <c r="AT24" s="26">
        <f>'BAR BB| Open rates'!AT24*0.87*0.9</f>
        <v>16364.7</v>
      </c>
      <c r="AU24" s="26">
        <f>'BAR BB| Open rates'!AU24*0.87*0.9</f>
        <v>16912.8</v>
      </c>
      <c r="AV24" s="26">
        <f>'BAR BB| Open rates'!AV24*0.87*0.9</f>
        <v>16364.7</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rates'!B26*0.87*0.9</f>
        <v>16129.800000000001</v>
      </c>
      <c r="C26" s="26">
        <f>'BAR BB| Open rates'!C26*0.87*0.9</f>
        <v>16912.8</v>
      </c>
      <c r="D26" s="26">
        <f>'BAR BB| Open rates'!D26*0.87*0.9</f>
        <v>16129.800000000001</v>
      </c>
      <c r="E26" s="26">
        <f>'BAR BB| Open rates'!E26*0.87*0.9</f>
        <v>16129.800000000001</v>
      </c>
      <c r="F26" s="26">
        <f>'BAR BB| Open rates'!F26*0.87*0.9</f>
        <v>16912.8</v>
      </c>
      <c r="G26" s="26">
        <f>'BAR BB| Open rates'!G26*0.87*0.9</f>
        <v>16912.8</v>
      </c>
      <c r="H26" s="26">
        <f>'BAR BB| Open rates'!H26*0.87*0.9</f>
        <v>16912.8</v>
      </c>
      <c r="I26" s="26">
        <f>'BAR BB| Open rates'!I26*0.87*0.9</f>
        <v>16912.8</v>
      </c>
      <c r="J26" s="26">
        <f>'BAR BB| Open rates'!J26*0.87*0.9</f>
        <v>17930.7</v>
      </c>
      <c r="K26" s="26">
        <f>'BAR BB| Open rates'!K26*0.87*0.9</f>
        <v>20279.7</v>
      </c>
      <c r="L26" s="26">
        <f>'BAR BB| Open rates'!L26*0.87*0.9</f>
        <v>18870.3</v>
      </c>
      <c r="M26" s="26">
        <f>'BAR BB| Open rates'!M26*0.87*0.9</f>
        <v>18870.3</v>
      </c>
      <c r="N26" s="26">
        <f>'BAR BB| Open rates'!N26*0.87*0.9</f>
        <v>18870.3</v>
      </c>
      <c r="O26" s="26">
        <f>'BAR BB| Open rates'!O26*0.87*0.9</f>
        <v>69608.7</v>
      </c>
      <c r="P26" s="26">
        <f>'BAR BB| Open rates'!P26*0.87*0.9</f>
        <v>69608.7</v>
      </c>
      <c r="Q26" s="26">
        <f>'BAR BB| Open rates'!Q26*0.87*0.9</f>
        <v>71957.7</v>
      </c>
      <c r="R26" s="26">
        <f>'BAR BB| Open rates'!R26*0.87*0.9</f>
        <v>73523.7</v>
      </c>
      <c r="S26" s="26">
        <f>'BAR BB| Open rates'!S26*0.87*0.9</f>
        <v>71957.7</v>
      </c>
      <c r="T26" s="26">
        <f>'BAR BB| Open rates'!T26*0.87*0.9</f>
        <v>45335.700000000004</v>
      </c>
      <c r="U26" s="26">
        <f>'BAR BB| Open rates'!U26*0.87*0.9</f>
        <v>38288.700000000004</v>
      </c>
      <c r="V26" s="26">
        <f>'BAR BB| Open rates'!V26*0.87*0.9</f>
        <v>39854.700000000004</v>
      </c>
      <c r="W26" s="26">
        <f>'BAR BB| Open rates'!W26*0.87*0.9</f>
        <v>41420.700000000004</v>
      </c>
      <c r="X26" s="26">
        <f>'BAR BB| Open rates'!X26*0.87*0.9</f>
        <v>39854.700000000004</v>
      </c>
      <c r="Y26" s="26">
        <f>'BAR BB| Open rates'!Y26*0.87*0.9</f>
        <v>41420.700000000004</v>
      </c>
      <c r="Z26" s="26">
        <f>'BAR BB| Open rates'!Z26*0.87*0.9</f>
        <v>44552.700000000004</v>
      </c>
      <c r="AA26" s="26">
        <f>'BAR BB| Open rates'!AA26*0.87*0.9</f>
        <v>64127.700000000004</v>
      </c>
      <c r="AB26" s="26">
        <f>'BAR BB| Open rates'!AB26*0.87*0.9</f>
        <v>65693.7</v>
      </c>
      <c r="AC26" s="26">
        <f>'BAR BB| Open rates'!AC26*0.87*0.9</f>
        <v>64127.700000000004</v>
      </c>
      <c r="AD26" s="26">
        <f>'BAR BB| Open rates'!AD26*0.87*0.9</f>
        <v>68825.7</v>
      </c>
      <c r="AE26" s="26">
        <f>'BAR BB| Open rates'!AE26*0.87*0.9</f>
        <v>72740.7</v>
      </c>
      <c r="AF26" s="26">
        <f>'BAR BB| Open rates'!AF26*0.87*0.9</f>
        <v>74306.7</v>
      </c>
      <c r="AG26" s="26">
        <f>'BAR BB| Open rates'!AG26*0.87*0.9</f>
        <v>74306.7</v>
      </c>
      <c r="AH26" s="26">
        <f>'BAR BB| Open rates'!AH26*0.87*0.9</f>
        <v>64910.700000000004</v>
      </c>
      <c r="AI26" s="26">
        <f>'BAR BB| Open rates'!AI26*0.87*0.9</f>
        <v>38288.700000000004</v>
      </c>
      <c r="AJ26" s="26">
        <f>'BAR BB| Open rates'!AJ26*0.87*0.9</f>
        <v>39854.700000000004</v>
      </c>
      <c r="AK26" s="26">
        <f>'BAR BB| Open rates'!AK26*0.87*0.9</f>
        <v>36096.300000000003</v>
      </c>
      <c r="AL26" s="26">
        <f>'BAR BB| Open rates'!AL26*0.87*0.9</f>
        <v>34530.300000000003</v>
      </c>
      <c r="AM26" s="26">
        <f>'BAR BB| Open rates'!AM26*0.87*0.9</f>
        <v>33590.700000000004</v>
      </c>
      <c r="AN26" s="26">
        <f>'BAR BB| Open rates'!AN26*0.87*0.9</f>
        <v>21845.7</v>
      </c>
      <c r="AO26" s="26">
        <f>'BAR BB| Open rates'!AO26*0.87*0.9</f>
        <v>20279.7</v>
      </c>
      <c r="AP26" s="26">
        <f>'BAR BB| Open rates'!AP26*0.87*0.9</f>
        <v>20827.8</v>
      </c>
      <c r="AQ26" s="26">
        <f>'BAR BB| Open rates'!AQ26*0.87*0.9</f>
        <v>20279.7</v>
      </c>
      <c r="AR26" s="26">
        <f>'BAR BB| Open rates'!AR26*0.87*0.9</f>
        <v>20279.7</v>
      </c>
      <c r="AS26" s="26">
        <f>'BAR BB| Open rates'!AS26*0.87*0.9</f>
        <v>20827.8</v>
      </c>
      <c r="AT26" s="26">
        <f>'BAR BB| Open rates'!AT26*0.87*0.9</f>
        <v>20279.7</v>
      </c>
      <c r="AU26" s="26">
        <f>'BAR BB| Open rates'!AU26*0.87*0.9</f>
        <v>20827.8</v>
      </c>
      <c r="AV26" s="26">
        <f>'BAR BB| Open rates'!AV26*0.87*0.9</f>
        <v>20279.7</v>
      </c>
    </row>
    <row r="27" spans="1:48" s="76" customFormat="1" ht="12" customHeight="1" x14ac:dyDescent="0.2">
      <c r="A27" s="15">
        <v>2</v>
      </c>
      <c r="B27" s="26">
        <f>'BAR BB| Open rates'!B27*0.87*0.9</f>
        <v>17304.3</v>
      </c>
      <c r="C27" s="26">
        <f>'BAR BB| Open rates'!C27*0.87*0.9</f>
        <v>18087.3</v>
      </c>
      <c r="D27" s="26">
        <f>'BAR BB| Open rates'!D27*0.87*0.9</f>
        <v>17304.3</v>
      </c>
      <c r="E27" s="26">
        <f>'BAR BB| Open rates'!E27*0.87*0.9</f>
        <v>17304.3</v>
      </c>
      <c r="F27" s="26">
        <f>'BAR BB| Open rates'!F27*0.87*0.9</f>
        <v>18087.3</v>
      </c>
      <c r="G27" s="26">
        <f>'BAR BB| Open rates'!G27*0.87*0.9</f>
        <v>18087.3</v>
      </c>
      <c r="H27" s="26">
        <f>'BAR BB| Open rates'!H27*0.87*0.9</f>
        <v>18087.3</v>
      </c>
      <c r="I27" s="26">
        <f>'BAR BB| Open rates'!I27*0.87*0.9</f>
        <v>18087.3</v>
      </c>
      <c r="J27" s="26">
        <f>'BAR BB| Open rates'!J27*0.87*0.9</f>
        <v>19105.2</v>
      </c>
      <c r="K27" s="26">
        <f>'BAR BB| Open rates'!K27*0.87*0.9</f>
        <v>21454.2</v>
      </c>
      <c r="L27" s="26">
        <f>'BAR BB| Open rates'!L27*0.87*0.9</f>
        <v>20044.8</v>
      </c>
      <c r="M27" s="26">
        <f>'BAR BB| Open rates'!M27*0.87*0.9</f>
        <v>20044.8</v>
      </c>
      <c r="N27" s="26">
        <f>'BAR BB| Open rates'!N27*0.87*0.9</f>
        <v>20044.8</v>
      </c>
      <c r="O27" s="26">
        <f>'BAR BB| Open rates'!O27*0.87*0.9</f>
        <v>71174.7</v>
      </c>
      <c r="P27" s="26">
        <f>'BAR BB| Open rates'!P27*0.87*0.9</f>
        <v>71174.7</v>
      </c>
      <c r="Q27" s="26">
        <f>'BAR BB| Open rates'!Q27*0.87*0.9</f>
        <v>73523.7</v>
      </c>
      <c r="R27" s="26">
        <f>'BAR BB| Open rates'!R27*0.87*0.9</f>
        <v>75089.7</v>
      </c>
      <c r="S27" s="26">
        <f>'BAR BB| Open rates'!S27*0.87*0.9</f>
        <v>73523.7</v>
      </c>
      <c r="T27" s="26">
        <f>'BAR BB| Open rates'!T27*0.87*0.9</f>
        <v>46901.700000000004</v>
      </c>
      <c r="U27" s="26">
        <f>'BAR BB| Open rates'!U27*0.87*0.9</f>
        <v>39854.700000000004</v>
      </c>
      <c r="V27" s="26">
        <f>'BAR BB| Open rates'!V27*0.87*0.9</f>
        <v>41420.700000000004</v>
      </c>
      <c r="W27" s="26">
        <f>'BAR BB| Open rates'!W27*0.87*0.9</f>
        <v>42986.700000000004</v>
      </c>
      <c r="X27" s="26">
        <f>'BAR BB| Open rates'!X27*0.87*0.9</f>
        <v>41420.700000000004</v>
      </c>
      <c r="Y27" s="26">
        <f>'BAR BB| Open rates'!Y27*0.87*0.9</f>
        <v>42986.700000000004</v>
      </c>
      <c r="Z27" s="26">
        <f>'BAR BB| Open rates'!Z27*0.87*0.9</f>
        <v>46118.700000000004</v>
      </c>
      <c r="AA27" s="26">
        <f>'BAR BB| Open rates'!AA27*0.87*0.9</f>
        <v>65693.7</v>
      </c>
      <c r="AB27" s="26">
        <f>'BAR BB| Open rates'!AB27*0.87*0.9</f>
        <v>67259.7</v>
      </c>
      <c r="AC27" s="26">
        <f>'BAR BB| Open rates'!AC27*0.87*0.9</f>
        <v>65693.7</v>
      </c>
      <c r="AD27" s="26">
        <f>'BAR BB| Open rates'!AD27*0.87*0.9</f>
        <v>70391.7</v>
      </c>
      <c r="AE27" s="26">
        <f>'BAR BB| Open rates'!AE27*0.87*0.9</f>
        <v>74306.7</v>
      </c>
      <c r="AF27" s="26">
        <f>'BAR BB| Open rates'!AF27*0.87*0.9</f>
        <v>75872.7</v>
      </c>
      <c r="AG27" s="26">
        <f>'BAR BB| Open rates'!AG27*0.87*0.9</f>
        <v>75872.7</v>
      </c>
      <c r="AH27" s="26">
        <f>'BAR BB| Open rates'!AH27*0.87*0.9</f>
        <v>66476.7</v>
      </c>
      <c r="AI27" s="26">
        <f>'BAR BB| Open rates'!AI27*0.87*0.9</f>
        <v>39854.700000000004</v>
      </c>
      <c r="AJ27" s="26">
        <f>'BAR BB| Open rates'!AJ27*0.87*0.9</f>
        <v>41420.700000000004</v>
      </c>
      <c r="AK27" s="26">
        <f>'BAR BB| Open rates'!AK27*0.87*0.9</f>
        <v>37662.300000000003</v>
      </c>
      <c r="AL27" s="26">
        <f>'BAR BB| Open rates'!AL27*0.87*0.9</f>
        <v>36096.300000000003</v>
      </c>
      <c r="AM27" s="26">
        <f>'BAR BB| Open rates'!AM27*0.87*0.9</f>
        <v>35156.700000000004</v>
      </c>
      <c r="AN27" s="26">
        <f>'BAR BB| Open rates'!AN27*0.87*0.9</f>
        <v>23411.7</v>
      </c>
      <c r="AO27" s="26">
        <f>'BAR BB| Open rates'!AO27*0.87*0.9</f>
        <v>21845.7</v>
      </c>
      <c r="AP27" s="26">
        <f>'BAR BB| Open rates'!AP27*0.87*0.9</f>
        <v>22393.8</v>
      </c>
      <c r="AQ27" s="26">
        <f>'BAR BB| Open rates'!AQ27*0.87*0.9</f>
        <v>21845.7</v>
      </c>
      <c r="AR27" s="26">
        <f>'BAR BB| Open rates'!AR27*0.87*0.9</f>
        <v>21845.7</v>
      </c>
      <c r="AS27" s="26">
        <f>'BAR BB| Open rates'!AS27*0.87*0.9</f>
        <v>22393.8</v>
      </c>
      <c r="AT27" s="26">
        <f>'BAR BB| Open rates'!AT27*0.87*0.9</f>
        <v>21845.7</v>
      </c>
      <c r="AU27" s="26">
        <f>'BAR BB| Open rates'!AU27*0.87*0.9</f>
        <v>22393.8</v>
      </c>
      <c r="AV27" s="26">
        <f>'BAR BB| Open rates'!AV27*0.87*0.9</f>
        <v>21845.7</v>
      </c>
    </row>
    <row r="28" spans="1:48" s="76" customFormat="1" ht="12" customHeight="1" x14ac:dyDescent="0.2">
      <c r="A28" s="15">
        <v>3</v>
      </c>
      <c r="B28" s="26">
        <f>'BAR BB| Open rates'!B28*0.87*0.9</f>
        <v>18478.8</v>
      </c>
      <c r="C28" s="26">
        <f>'BAR BB| Open rates'!C28*0.87*0.9</f>
        <v>19261.8</v>
      </c>
      <c r="D28" s="26">
        <f>'BAR BB| Open rates'!D28*0.87*0.9</f>
        <v>18478.8</v>
      </c>
      <c r="E28" s="26">
        <f>'BAR BB| Open rates'!E28*0.87*0.9</f>
        <v>18478.8</v>
      </c>
      <c r="F28" s="26">
        <f>'BAR BB| Open rates'!F28*0.87*0.9</f>
        <v>19261.8</v>
      </c>
      <c r="G28" s="26">
        <f>'BAR BB| Open rates'!G28*0.87*0.9</f>
        <v>19261.8</v>
      </c>
      <c r="H28" s="26">
        <f>'BAR BB| Open rates'!H28*0.87*0.9</f>
        <v>19261.8</v>
      </c>
      <c r="I28" s="26">
        <f>'BAR BB| Open rates'!I28*0.87*0.9</f>
        <v>19261.8</v>
      </c>
      <c r="J28" s="26">
        <f>'BAR BB| Open rates'!J28*0.87*0.9</f>
        <v>20279.7</v>
      </c>
      <c r="K28" s="26">
        <f>'BAR BB| Open rates'!K28*0.87*0.9</f>
        <v>22628.7</v>
      </c>
      <c r="L28" s="26">
        <f>'BAR BB| Open rates'!L28*0.87*0.9</f>
        <v>21219.3</v>
      </c>
      <c r="M28" s="26">
        <f>'BAR BB| Open rates'!M28*0.87*0.9</f>
        <v>21219.3</v>
      </c>
      <c r="N28" s="26">
        <f>'BAR BB| Open rates'!N28*0.87*0.9</f>
        <v>21219.3</v>
      </c>
      <c r="O28" s="26">
        <f>'BAR BB| Open rates'!O28*0.87*0.9</f>
        <v>72740.7</v>
      </c>
      <c r="P28" s="26">
        <f>'BAR BB| Open rates'!P28*0.87*0.9</f>
        <v>72740.7</v>
      </c>
      <c r="Q28" s="26">
        <f>'BAR BB| Open rates'!Q28*0.87*0.9</f>
        <v>75089.7</v>
      </c>
      <c r="R28" s="26">
        <f>'BAR BB| Open rates'!R28*0.87*0.9</f>
        <v>76655.7</v>
      </c>
      <c r="S28" s="26">
        <f>'BAR BB| Open rates'!S28*0.87*0.9</f>
        <v>75089.7</v>
      </c>
      <c r="T28" s="26">
        <f>'BAR BB| Open rates'!T28*0.87*0.9</f>
        <v>48467.700000000004</v>
      </c>
      <c r="U28" s="26">
        <f>'BAR BB| Open rates'!U28*0.87*0.9</f>
        <v>41420.700000000004</v>
      </c>
      <c r="V28" s="26">
        <f>'BAR BB| Open rates'!V28*0.87*0.9</f>
        <v>42986.700000000004</v>
      </c>
      <c r="W28" s="26">
        <f>'BAR BB| Open rates'!W28*0.87*0.9</f>
        <v>44552.700000000004</v>
      </c>
      <c r="X28" s="26">
        <f>'BAR BB| Open rates'!X28*0.87*0.9</f>
        <v>42986.700000000004</v>
      </c>
      <c r="Y28" s="26">
        <f>'BAR BB| Open rates'!Y28*0.87*0.9</f>
        <v>44552.700000000004</v>
      </c>
      <c r="Z28" s="26">
        <f>'BAR BB| Open rates'!Z28*0.87*0.9</f>
        <v>47684.700000000004</v>
      </c>
      <c r="AA28" s="26">
        <f>'BAR BB| Open rates'!AA28*0.87*0.9</f>
        <v>67259.7</v>
      </c>
      <c r="AB28" s="26">
        <f>'BAR BB| Open rates'!AB28*0.87*0.9</f>
        <v>68825.7</v>
      </c>
      <c r="AC28" s="26">
        <f>'BAR BB| Open rates'!AC28*0.87*0.9</f>
        <v>67259.7</v>
      </c>
      <c r="AD28" s="26">
        <f>'BAR BB| Open rates'!AD28*0.87*0.9</f>
        <v>71957.7</v>
      </c>
      <c r="AE28" s="26">
        <f>'BAR BB| Open rates'!AE28*0.87*0.9</f>
        <v>75872.7</v>
      </c>
      <c r="AF28" s="26">
        <f>'BAR BB| Open rates'!AF28*0.87*0.9</f>
        <v>77438.7</v>
      </c>
      <c r="AG28" s="26">
        <f>'BAR BB| Open rates'!AG28*0.87*0.9</f>
        <v>77438.7</v>
      </c>
      <c r="AH28" s="26">
        <f>'BAR BB| Open rates'!AH28*0.87*0.9</f>
        <v>68042.7</v>
      </c>
      <c r="AI28" s="26">
        <f>'BAR BB| Open rates'!AI28*0.87*0.9</f>
        <v>41420.700000000004</v>
      </c>
      <c r="AJ28" s="26">
        <f>'BAR BB| Open rates'!AJ28*0.87*0.9</f>
        <v>42986.700000000004</v>
      </c>
      <c r="AK28" s="26">
        <f>'BAR BB| Open rates'!AK28*0.87*0.9</f>
        <v>39228.300000000003</v>
      </c>
      <c r="AL28" s="26">
        <f>'BAR BB| Open rates'!AL28*0.87*0.9</f>
        <v>37662.300000000003</v>
      </c>
      <c r="AM28" s="26">
        <f>'BAR BB| Open rates'!AM28*0.87*0.9</f>
        <v>36722.700000000004</v>
      </c>
      <c r="AN28" s="26">
        <f>'BAR BB| Open rates'!AN28*0.87*0.9</f>
        <v>24977.7</v>
      </c>
      <c r="AO28" s="26">
        <f>'BAR BB| Open rates'!AO28*0.87*0.9</f>
        <v>23411.7</v>
      </c>
      <c r="AP28" s="26">
        <f>'BAR BB| Open rates'!AP28*0.87*0.9</f>
        <v>23959.8</v>
      </c>
      <c r="AQ28" s="26">
        <f>'BAR BB| Open rates'!AQ28*0.87*0.9</f>
        <v>23411.7</v>
      </c>
      <c r="AR28" s="26">
        <f>'BAR BB| Open rates'!AR28*0.87*0.9</f>
        <v>23411.7</v>
      </c>
      <c r="AS28" s="26">
        <f>'BAR BB| Open rates'!AS28*0.87*0.9</f>
        <v>23959.8</v>
      </c>
      <c r="AT28" s="26">
        <f>'BAR BB| Open rates'!AT28*0.87*0.9</f>
        <v>23411.7</v>
      </c>
      <c r="AU28" s="26">
        <f>'BAR BB| Open rates'!AU28*0.87*0.9</f>
        <v>23959.8</v>
      </c>
      <c r="AV28" s="26">
        <f>'BAR BB| Open rates'!AV28*0.87*0.9</f>
        <v>23411.7</v>
      </c>
    </row>
    <row r="29" spans="1:48" s="76" customFormat="1" ht="12" customHeight="1" x14ac:dyDescent="0.2">
      <c r="A29" s="15">
        <v>4</v>
      </c>
      <c r="B29" s="26">
        <f>'BAR BB| Open rates'!B29*0.87*0.9</f>
        <v>19653.3</v>
      </c>
      <c r="C29" s="26">
        <f>'BAR BB| Open rates'!C29*0.87*0.9</f>
        <v>20436.3</v>
      </c>
      <c r="D29" s="26">
        <f>'BAR BB| Open rates'!D29*0.87*0.9</f>
        <v>19653.3</v>
      </c>
      <c r="E29" s="26">
        <f>'BAR BB| Open rates'!E29*0.87*0.9</f>
        <v>19653.3</v>
      </c>
      <c r="F29" s="26">
        <f>'BAR BB| Open rates'!F29*0.87*0.9</f>
        <v>20436.3</v>
      </c>
      <c r="G29" s="26">
        <f>'BAR BB| Open rates'!G29*0.87*0.9</f>
        <v>20436.3</v>
      </c>
      <c r="H29" s="26">
        <f>'BAR BB| Open rates'!H29*0.87*0.9</f>
        <v>20436.3</v>
      </c>
      <c r="I29" s="26">
        <f>'BAR BB| Open rates'!I29*0.87*0.9</f>
        <v>20436.3</v>
      </c>
      <c r="J29" s="26">
        <f>'BAR BB| Open rates'!J29*0.87*0.9</f>
        <v>21454.2</v>
      </c>
      <c r="K29" s="26">
        <f>'BAR BB| Open rates'!K29*0.87*0.9</f>
        <v>23803.200000000001</v>
      </c>
      <c r="L29" s="26">
        <f>'BAR BB| Open rates'!L29*0.87*0.9</f>
        <v>22393.8</v>
      </c>
      <c r="M29" s="26">
        <f>'BAR BB| Open rates'!M29*0.87*0.9</f>
        <v>22393.8</v>
      </c>
      <c r="N29" s="26">
        <f>'BAR BB| Open rates'!N29*0.87*0.9</f>
        <v>22393.8</v>
      </c>
      <c r="O29" s="26">
        <f>'BAR BB| Open rates'!O29*0.87*0.9</f>
        <v>74306.7</v>
      </c>
      <c r="P29" s="26">
        <f>'BAR BB| Open rates'!P29*0.87*0.9</f>
        <v>74306.7</v>
      </c>
      <c r="Q29" s="26">
        <f>'BAR BB| Open rates'!Q29*0.87*0.9</f>
        <v>76655.7</v>
      </c>
      <c r="R29" s="26">
        <f>'BAR BB| Open rates'!R29*0.87*0.9</f>
        <v>78221.7</v>
      </c>
      <c r="S29" s="26">
        <f>'BAR BB| Open rates'!S29*0.87*0.9</f>
        <v>76655.7</v>
      </c>
      <c r="T29" s="26">
        <f>'BAR BB| Open rates'!T29*0.87*0.9</f>
        <v>50033.700000000004</v>
      </c>
      <c r="U29" s="26">
        <f>'BAR BB| Open rates'!U29*0.87*0.9</f>
        <v>42986.700000000004</v>
      </c>
      <c r="V29" s="26">
        <f>'BAR BB| Open rates'!V29*0.87*0.9</f>
        <v>44552.700000000004</v>
      </c>
      <c r="W29" s="26">
        <f>'BAR BB| Open rates'!W29*0.87*0.9</f>
        <v>46118.700000000004</v>
      </c>
      <c r="X29" s="26">
        <f>'BAR BB| Open rates'!X29*0.87*0.9</f>
        <v>44552.700000000004</v>
      </c>
      <c r="Y29" s="26">
        <f>'BAR BB| Open rates'!Y29*0.87*0.9</f>
        <v>46118.700000000004</v>
      </c>
      <c r="Z29" s="26">
        <f>'BAR BB| Open rates'!Z29*0.87*0.9</f>
        <v>49250.700000000004</v>
      </c>
      <c r="AA29" s="26">
        <f>'BAR BB| Open rates'!AA29*0.87*0.9</f>
        <v>68825.7</v>
      </c>
      <c r="AB29" s="26">
        <f>'BAR BB| Open rates'!AB29*0.87*0.9</f>
        <v>70391.7</v>
      </c>
      <c r="AC29" s="26">
        <f>'BAR BB| Open rates'!AC29*0.87*0.9</f>
        <v>68825.7</v>
      </c>
      <c r="AD29" s="26">
        <f>'BAR BB| Open rates'!AD29*0.87*0.9</f>
        <v>73523.7</v>
      </c>
      <c r="AE29" s="26">
        <f>'BAR BB| Open rates'!AE29*0.87*0.9</f>
        <v>77438.7</v>
      </c>
      <c r="AF29" s="26">
        <f>'BAR BB| Open rates'!AF29*0.87*0.9</f>
        <v>79004.7</v>
      </c>
      <c r="AG29" s="26">
        <f>'BAR BB| Open rates'!AG29*0.87*0.9</f>
        <v>79004.7</v>
      </c>
      <c r="AH29" s="26">
        <f>'BAR BB| Open rates'!AH29*0.87*0.9</f>
        <v>69608.7</v>
      </c>
      <c r="AI29" s="26">
        <f>'BAR BB| Open rates'!AI29*0.87*0.9</f>
        <v>42986.700000000004</v>
      </c>
      <c r="AJ29" s="26">
        <f>'BAR BB| Open rates'!AJ29*0.87*0.9</f>
        <v>44552.700000000004</v>
      </c>
      <c r="AK29" s="26">
        <f>'BAR BB| Open rates'!AK29*0.87*0.9</f>
        <v>40794.300000000003</v>
      </c>
      <c r="AL29" s="26">
        <f>'BAR BB| Open rates'!AL29*0.87*0.9</f>
        <v>39228.300000000003</v>
      </c>
      <c r="AM29" s="26">
        <f>'BAR BB| Open rates'!AM29*0.87*0.9</f>
        <v>38288.700000000004</v>
      </c>
      <c r="AN29" s="26">
        <f>'BAR BB| Open rates'!AN29*0.87*0.9</f>
        <v>26543.7</v>
      </c>
      <c r="AO29" s="26">
        <f>'BAR BB| Open rates'!AO29*0.87*0.9</f>
        <v>24977.7</v>
      </c>
      <c r="AP29" s="26">
        <f>'BAR BB| Open rates'!AP29*0.87*0.9</f>
        <v>25525.8</v>
      </c>
      <c r="AQ29" s="26">
        <f>'BAR BB| Open rates'!AQ29*0.87*0.9</f>
        <v>24977.7</v>
      </c>
      <c r="AR29" s="26">
        <f>'BAR BB| Open rates'!AR29*0.87*0.9</f>
        <v>24977.7</v>
      </c>
      <c r="AS29" s="26">
        <f>'BAR BB| Open rates'!AS29*0.87*0.9</f>
        <v>25525.8</v>
      </c>
      <c r="AT29" s="26">
        <f>'BAR BB| Open rates'!AT29*0.87*0.9</f>
        <v>24977.7</v>
      </c>
      <c r="AU29" s="26">
        <f>'BAR BB| Open rates'!AU29*0.87*0.9</f>
        <v>25525.8</v>
      </c>
      <c r="AV29" s="26">
        <f>'BAR BB| Open rates'!AV29*0.87*0.9</f>
        <v>24977.7</v>
      </c>
    </row>
    <row r="30" spans="1:48" s="76" customFormat="1" ht="12" customHeight="1" x14ac:dyDescent="0.2">
      <c r="A30" s="20"/>
    </row>
    <row r="31" spans="1:48" s="76" customFormat="1" ht="12" customHeight="1" x14ac:dyDescent="0.2">
      <c r="A31" s="20"/>
    </row>
    <row r="32" spans="1:48" s="76" customFormat="1" ht="12" customHeight="1" x14ac:dyDescent="0.2">
      <c r="A32" s="286" t="s">
        <v>157</v>
      </c>
    </row>
    <row r="33" spans="1:1" s="76" customFormat="1" ht="12" customHeight="1" x14ac:dyDescent="0.2">
      <c r="A33" s="286"/>
    </row>
    <row r="34" spans="1:1" s="76" customFormat="1" ht="12" customHeight="1" x14ac:dyDescent="0.2">
      <c r="A34" s="286"/>
    </row>
    <row r="35" spans="1:1" s="76" customFormat="1" ht="12" customHeight="1" x14ac:dyDescent="0.2">
      <c r="A35" s="20"/>
    </row>
    <row r="36" spans="1:1" s="205" customFormat="1" ht="12.75" x14ac:dyDescent="0.2">
      <c r="A36" s="243" t="s">
        <v>80</v>
      </c>
    </row>
    <row r="37" spans="1:1" s="245" customFormat="1" ht="36" customHeight="1" x14ac:dyDescent="0.2">
      <c r="A37" s="200" t="s">
        <v>319</v>
      </c>
    </row>
    <row r="38" spans="1:1" s="205" customFormat="1" ht="51" customHeight="1" x14ac:dyDescent="0.2">
      <c r="A38" s="201" t="s">
        <v>320</v>
      </c>
    </row>
    <row r="39" spans="1:1" s="205" customFormat="1" ht="12.75" x14ac:dyDescent="0.2">
      <c r="A39" s="214"/>
    </row>
    <row r="40" spans="1:1" s="205" customFormat="1" ht="12.75" x14ac:dyDescent="0.2">
      <c r="A40" s="223" t="s">
        <v>58</v>
      </c>
    </row>
    <row r="41" spans="1:1" s="76" customFormat="1" ht="35.25" customHeight="1" x14ac:dyDescent="0.2">
      <c r="A41" s="224" t="s">
        <v>163</v>
      </c>
    </row>
    <row r="42" spans="1:1" s="76" customFormat="1" ht="35.25" customHeight="1" x14ac:dyDescent="0.2">
      <c r="A42" s="224" t="s">
        <v>188</v>
      </c>
    </row>
    <row r="43" spans="1:1" s="76" customFormat="1" ht="35.25" customHeight="1" x14ac:dyDescent="0.2">
      <c r="A43" s="224" t="s">
        <v>164</v>
      </c>
    </row>
    <row r="44" spans="1:1" s="76" customFormat="1" ht="13.5" customHeight="1" x14ac:dyDescent="0.2">
      <c r="A44" s="224" t="s">
        <v>165</v>
      </c>
    </row>
    <row r="45" spans="1:1" s="76" customFormat="1" ht="35.25" customHeight="1" x14ac:dyDescent="0.2">
      <c r="A45" s="224" t="s">
        <v>162</v>
      </c>
    </row>
    <row r="46" spans="1:1" s="76" customFormat="1" ht="35.25" customHeight="1" x14ac:dyDescent="0.2">
      <c r="A46" s="225" t="s">
        <v>173</v>
      </c>
    </row>
    <row r="47" spans="1:1" ht="12" customHeight="1" x14ac:dyDescent="0.2">
      <c r="A47" s="246"/>
    </row>
    <row r="48" spans="1:1" x14ac:dyDescent="0.2">
      <c r="A48" s="247" t="s">
        <v>80</v>
      </c>
    </row>
    <row r="49" spans="1:1" ht="12" customHeight="1" x14ac:dyDescent="0.2">
      <c r="A49" s="313" t="s">
        <v>152</v>
      </c>
    </row>
    <row r="50" spans="1:1" x14ac:dyDescent="0.2">
      <c r="A50" s="314"/>
    </row>
    <row r="52" spans="1:1" x14ac:dyDescent="0.2">
      <c r="A52" s="248" t="s">
        <v>65</v>
      </c>
    </row>
    <row r="53" spans="1:1" ht="84" x14ac:dyDescent="0.2">
      <c r="A53" s="249"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V53"/>
  <sheetViews>
    <sheetView zoomScaleNormal="100" workbookViewId="0">
      <pane xSplit="1" topLeftCell="AL1" activePane="topRight" state="frozen"/>
      <selection activeCell="BE26" sqref="BE26:BE27"/>
      <selection pane="topRight" activeCell="AL3" sqref="AL3:AL29"/>
    </sheetView>
  </sheetViews>
  <sheetFormatPr defaultColWidth="10.28515625" defaultRowHeight="12" x14ac:dyDescent="0.2"/>
  <cols>
    <col min="1" max="1" width="42.28515625" style="214" customWidth="1"/>
    <col min="2" max="5" width="10.28515625" style="214"/>
    <col min="6" max="9" width="10.28515625" style="214" customWidth="1"/>
    <col min="10" max="10" width="10.140625" style="214" customWidth="1"/>
    <col min="11" max="13" width="10.28515625" style="214" customWidth="1"/>
    <col min="14" max="15" width="10.28515625" style="214" hidden="1" customWidth="1"/>
    <col min="16" max="16" width="1.140625" style="214" hidden="1" customWidth="1"/>
    <col min="17" max="18" width="10.28515625" style="214" hidden="1" customWidth="1"/>
    <col min="19" max="16384" width="10.28515625" style="214"/>
  </cols>
  <sheetData>
    <row r="1" spans="1:48" s="5" customFormat="1" ht="25.5" customHeight="1" x14ac:dyDescent="0.2">
      <c r="A1" s="216" t="s">
        <v>50</v>
      </c>
    </row>
    <row r="2" spans="1:48" s="5" customFormat="1" ht="12.75" x14ac:dyDescent="0.2">
      <c r="A2" s="240" t="s">
        <v>187</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rates'!B6*0.87*0.9+25</f>
        <v>4409.8</v>
      </c>
      <c r="C6" s="26">
        <f>'BAR BB| Open rates'!C6*0.87*0.9+25</f>
        <v>5192.8</v>
      </c>
      <c r="D6" s="26">
        <f>'BAR BB| Open rates'!D6*0.87*0.9+25</f>
        <v>4409.8</v>
      </c>
      <c r="E6" s="26">
        <f>'BAR BB| Open rates'!E6*0.87*0.9+25</f>
        <v>4409.8</v>
      </c>
      <c r="F6" s="26">
        <f>'BAR BB| Open rates'!F6*0.87*0.9+25</f>
        <v>5192.8</v>
      </c>
      <c r="G6" s="26">
        <f>'BAR BB| Open rates'!G6*0.87*0.9+25</f>
        <v>5192.8</v>
      </c>
      <c r="H6" s="26">
        <f>'BAR BB| Open rates'!H6*0.87*0.9+25</f>
        <v>5192.8</v>
      </c>
      <c r="I6" s="26">
        <f>'BAR BB| Open rates'!I6*0.87*0.9+25</f>
        <v>5192.8</v>
      </c>
      <c r="J6" s="26">
        <f>'BAR BB| Open rates'!J6*0.87*0.9+25</f>
        <v>6210.7</v>
      </c>
      <c r="K6" s="26">
        <f>'BAR BB| Open rates'!K6*0.87*0.9+25</f>
        <v>8559.7000000000007</v>
      </c>
      <c r="L6" s="26">
        <f>'BAR BB| Open rates'!L6*0.87*0.9+25</f>
        <v>7150.3</v>
      </c>
      <c r="M6" s="26">
        <f>'BAR BB| Open rates'!M6*0.87*0.9+25</f>
        <v>7150.3</v>
      </c>
      <c r="N6" s="26">
        <f>'BAR BB| Open rates'!N6*0.87*0.9+25</f>
        <v>7150.3</v>
      </c>
      <c r="O6" s="26">
        <f>'BAR BB| Open rates'!O6*0.87*0.9+25</f>
        <v>21087.7</v>
      </c>
      <c r="P6" s="26">
        <f>'BAR BB| Open rates'!P6*0.87*0.9+25</f>
        <v>21087.7</v>
      </c>
      <c r="Q6" s="26">
        <f>'BAR BB| Open rates'!Q6*0.87*0.9+25</f>
        <v>23436.7</v>
      </c>
      <c r="R6" s="26">
        <f>'BAR BB| Open rates'!R6*0.87*0.9+25</f>
        <v>25002.7</v>
      </c>
      <c r="S6" s="26">
        <f>'BAR BB| Open rates'!S6*0.87*0.9+25</f>
        <v>23436.7</v>
      </c>
      <c r="T6" s="26">
        <f>'BAR BB| Open rates'!T6*0.87*0.9+25</f>
        <v>17955.7</v>
      </c>
      <c r="U6" s="26">
        <f>'BAR BB| Open rates'!U6*0.87*0.9+25</f>
        <v>10908.7</v>
      </c>
      <c r="V6" s="26">
        <f>'BAR BB| Open rates'!V6*0.87*0.9+25</f>
        <v>12474.7</v>
      </c>
      <c r="W6" s="26">
        <f>'BAR BB| Open rates'!W6*0.87*0.9+25</f>
        <v>14040.7</v>
      </c>
      <c r="X6" s="26">
        <f>'BAR BB| Open rates'!X6*0.87*0.9+25</f>
        <v>12474.7</v>
      </c>
      <c r="Y6" s="26">
        <f>'BAR BB| Open rates'!Y6*0.87*0.9+25</f>
        <v>14040.7</v>
      </c>
      <c r="Z6" s="26">
        <f>'BAR BB| Open rates'!Z6*0.87*0.9+25</f>
        <v>17172.7</v>
      </c>
      <c r="AA6" s="26">
        <f>'BAR BB| Open rates'!AA6*0.87*0.9+25</f>
        <v>17172.7</v>
      </c>
      <c r="AB6" s="26">
        <f>'BAR BB| Open rates'!AB6*0.87*0.9+25</f>
        <v>18738.7</v>
      </c>
      <c r="AC6" s="26">
        <f>'BAR BB| Open rates'!AC6*0.87*0.9+25</f>
        <v>17172.7</v>
      </c>
      <c r="AD6" s="26">
        <f>'BAR BB| Open rates'!AD6*0.87*0.9+25</f>
        <v>21870.7</v>
      </c>
      <c r="AE6" s="26">
        <f>'BAR BB| Open rates'!AE6*0.87*0.9+25</f>
        <v>21870.7</v>
      </c>
      <c r="AF6" s="26">
        <f>'BAR BB| Open rates'!AF6*0.87*0.9+25</f>
        <v>23436.7</v>
      </c>
      <c r="AG6" s="26">
        <f>'BAR BB| Open rates'!AG6*0.87*0.9+25</f>
        <v>23436.7</v>
      </c>
      <c r="AH6" s="26">
        <f>'BAR BB| Open rates'!AH6*0.87*0.9+25</f>
        <v>14040.7</v>
      </c>
      <c r="AI6" s="26">
        <f>'BAR BB| Open rates'!AI6*0.87*0.9+25</f>
        <v>10908.7</v>
      </c>
      <c r="AJ6" s="26">
        <f>'BAR BB| Open rates'!AJ6*0.87*0.9+25</f>
        <v>12474.7</v>
      </c>
      <c r="AK6" s="26">
        <f>'BAR BB| Open rates'!AK6*0.87*0.9+25</f>
        <v>8716.3000000000011</v>
      </c>
      <c r="AL6" s="26">
        <f>'BAR BB| Open rates'!AL6*0.87*0.9+25</f>
        <v>7150.3</v>
      </c>
      <c r="AM6" s="26">
        <f>'BAR BB| Open rates'!AM6*0.87*0.9+25</f>
        <v>6210.7</v>
      </c>
      <c r="AN6" s="26">
        <f>'BAR BB| Open rates'!AN6*0.87*0.9+25</f>
        <v>6210.7</v>
      </c>
      <c r="AO6" s="26">
        <f>'BAR BB| Open rates'!AO6*0.87*0.9+25</f>
        <v>4644.7</v>
      </c>
      <c r="AP6" s="26">
        <f>'BAR BB| Open rates'!AP6*0.87*0.9+25</f>
        <v>5192.8</v>
      </c>
      <c r="AQ6" s="26">
        <f>'BAR BB| Open rates'!AQ6*0.87*0.9+25</f>
        <v>4644.7</v>
      </c>
      <c r="AR6" s="26">
        <f>'BAR BB| Open rates'!AR6*0.87*0.9+25</f>
        <v>4644.7</v>
      </c>
      <c r="AS6" s="26">
        <f>'BAR BB| Open rates'!AS6*0.87*0.9+25</f>
        <v>5192.8</v>
      </c>
      <c r="AT6" s="26">
        <f>'BAR BB| Open rates'!AT6*0.87*0.9+25</f>
        <v>4644.7</v>
      </c>
      <c r="AU6" s="26">
        <f>'BAR BB| Open rates'!AU6*0.87*0.9+25</f>
        <v>5192.8</v>
      </c>
      <c r="AV6" s="26">
        <f>'BAR BB| Open rates'!AV6*0.87*0.9+25</f>
        <v>4644.7</v>
      </c>
    </row>
    <row r="7" spans="1:48" s="76" customFormat="1" ht="12" customHeight="1" x14ac:dyDescent="0.2">
      <c r="A7" s="15">
        <v>2</v>
      </c>
      <c r="B7" s="26">
        <f>'BAR BB| Open rates'!B7*0.87*0.9+25</f>
        <v>5584.3</v>
      </c>
      <c r="C7" s="26">
        <f>'BAR BB| Open rates'!C7*0.87*0.9+25</f>
        <v>6367.3</v>
      </c>
      <c r="D7" s="26">
        <f>'BAR BB| Open rates'!D7*0.87*0.9+25</f>
        <v>5584.3</v>
      </c>
      <c r="E7" s="26">
        <f>'BAR BB| Open rates'!E7*0.87*0.9+25</f>
        <v>5584.3</v>
      </c>
      <c r="F7" s="26">
        <f>'BAR BB| Open rates'!F7*0.87*0.9+25</f>
        <v>6367.3</v>
      </c>
      <c r="G7" s="26">
        <f>'BAR BB| Open rates'!G7*0.87*0.9+25</f>
        <v>6367.3</v>
      </c>
      <c r="H7" s="26">
        <f>'BAR BB| Open rates'!H7*0.87*0.9+25</f>
        <v>6367.3</v>
      </c>
      <c r="I7" s="26">
        <f>'BAR BB| Open rates'!I7*0.87*0.9+25</f>
        <v>6367.3</v>
      </c>
      <c r="J7" s="26">
        <f>'BAR BB| Open rates'!J7*0.87*0.9+25</f>
        <v>7385.2</v>
      </c>
      <c r="K7" s="26">
        <f>'BAR BB| Open rates'!K7*0.87*0.9+25</f>
        <v>9734.2000000000007</v>
      </c>
      <c r="L7" s="26">
        <f>'BAR BB| Open rates'!L7*0.87*0.9+25</f>
        <v>8324.8000000000011</v>
      </c>
      <c r="M7" s="26">
        <f>'BAR BB| Open rates'!M7*0.87*0.9+25</f>
        <v>8324.8000000000011</v>
      </c>
      <c r="N7" s="26">
        <f>'BAR BB| Open rates'!N7*0.87*0.9+25</f>
        <v>8324.8000000000011</v>
      </c>
      <c r="O7" s="26">
        <f>'BAR BB| Open rates'!O7*0.87*0.9+25</f>
        <v>22653.7</v>
      </c>
      <c r="P7" s="26">
        <f>'BAR BB| Open rates'!P7*0.87*0.9+25</f>
        <v>22653.7</v>
      </c>
      <c r="Q7" s="26">
        <f>'BAR BB| Open rates'!Q7*0.87*0.9+25</f>
        <v>25002.7</v>
      </c>
      <c r="R7" s="26">
        <f>'BAR BB| Open rates'!R7*0.87*0.9+25</f>
        <v>26568.7</v>
      </c>
      <c r="S7" s="26">
        <f>'BAR BB| Open rates'!S7*0.87*0.9+25</f>
        <v>25002.7</v>
      </c>
      <c r="T7" s="26">
        <f>'BAR BB| Open rates'!T7*0.87*0.9+25</f>
        <v>19521.7</v>
      </c>
      <c r="U7" s="26">
        <f>'BAR BB| Open rates'!U7*0.87*0.9+25</f>
        <v>12474.7</v>
      </c>
      <c r="V7" s="26">
        <f>'BAR BB| Open rates'!V7*0.87*0.9+25</f>
        <v>14040.7</v>
      </c>
      <c r="W7" s="26">
        <f>'BAR BB| Open rates'!W7*0.87*0.9+25</f>
        <v>15606.7</v>
      </c>
      <c r="X7" s="26">
        <f>'BAR BB| Open rates'!X7*0.87*0.9+25</f>
        <v>14040.7</v>
      </c>
      <c r="Y7" s="26">
        <f>'BAR BB| Open rates'!Y7*0.87*0.9+25</f>
        <v>15606.7</v>
      </c>
      <c r="Z7" s="26">
        <f>'BAR BB| Open rates'!Z7*0.87*0.9+25</f>
        <v>18738.7</v>
      </c>
      <c r="AA7" s="26">
        <f>'BAR BB| Open rates'!AA7*0.87*0.9+25</f>
        <v>18738.7</v>
      </c>
      <c r="AB7" s="26">
        <f>'BAR BB| Open rates'!AB7*0.87*0.9+25</f>
        <v>20304.7</v>
      </c>
      <c r="AC7" s="26">
        <f>'BAR BB| Open rates'!AC7*0.87*0.9+25</f>
        <v>18738.7</v>
      </c>
      <c r="AD7" s="26">
        <f>'BAR BB| Open rates'!AD7*0.87*0.9+25</f>
        <v>23436.7</v>
      </c>
      <c r="AE7" s="26">
        <f>'BAR BB| Open rates'!AE7*0.87*0.9+25</f>
        <v>23436.7</v>
      </c>
      <c r="AF7" s="26">
        <f>'BAR BB| Open rates'!AF7*0.87*0.9+25</f>
        <v>25002.7</v>
      </c>
      <c r="AG7" s="26">
        <f>'BAR BB| Open rates'!AG7*0.87*0.9+25</f>
        <v>25002.7</v>
      </c>
      <c r="AH7" s="26">
        <f>'BAR BB| Open rates'!AH7*0.87*0.9+25</f>
        <v>15606.7</v>
      </c>
      <c r="AI7" s="26">
        <f>'BAR BB| Open rates'!AI7*0.87*0.9+25</f>
        <v>12474.7</v>
      </c>
      <c r="AJ7" s="26">
        <f>'BAR BB| Open rates'!AJ7*0.87*0.9+25</f>
        <v>14040.7</v>
      </c>
      <c r="AK7" s="26">
        <f>'BAR BB| Open rates'!AK7*0.87*0.9+25</f>
        <v>10282.300000000001</v>
      </c>
      <c r="AL7" s="26">
        <f>'BAR BB| Open rates'!AL7*0.87*0.9+25</f>
        <v>8716.3000000000011</v>
      </c>
      <c r="AM7" s="26">
        <f>'BAR BB| Open rates'!AM7*0.87*0.9+25</f>
        <v>7776.7</v>
      </c>
      <c r="AN7" s="26">
        <f>'BAR BB| Open rates'!AN7*0.87*0.9+25</f>
        <v>7776.7</v>
      </c>
      <c r="AO7" s="26">
        <f>'BAR BB| Open rates'!AO7*0.87*0.9+25</f>
        <v>6210.7</v>
      </c>
      <c r="AP7" s="26">
        <f>'BAR BB| Open rates'!AP7*0.87*0.9+25</f>
        <v>6758.8</v>
      </c>
      <c r="AQ7" s="26">
        <f>'BAR BB| Open rates'!AQ7*0.87*0.9+25</f>
        <v>6210.7</v>
      </c>
      <c r="AR7" s="26">
        <f>'BAR BB| Open rates'!AR7*0.87*0.9+25</f>
        <v>6210.7</v>
      </c>
      <c r="AS7" s="26">
        <f>'BAR BB| Open rates'!AS7*0.87*0.9+25</f>
        <v>6758.8</v>
      </c>
      <c r="AT7" s="26">
        <f>'BAR BB| Open rates'!AT7*0.87*0.9+25</f>
        <v>6210.7</v>
      </c>
      <c r="AU7" s="26">
        <f>'BAR BB| Open rates'!AU7*0.87*0.9+25</f>
        <v>6758.8</v>
      </c>
      <c r="AV7" s="26">
        <f>'BAR BB| Open rates'!AV7*0.87*0.9+25</f>
        <v>6210.7</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rates'!B9*0.87*0.9+25</f>
        <v>5975.8</v>
      </c>
      <c r="C9" s="26">
        <f>'BAR BB| Open rates'!C9*0.87*0.9+25</f>
        <v>6758.8</v>
      </c>
      <c r="D9" s="26">
        <f>'BAR BB| Open rates'!D9*0.87*0.9+25</f>
        <v>5975.8</v>
      </c>
      <c r="E9" s="26">
        <f>'BAR BB| Open rates'!E9*0.87*0.9+25</f>
        <v>5975.8</v>
      </c>
      <c r="F9" s="26">
        <f>'BAR BB| Open rates'!F9*0.87*0.9+25</f>
        <v>6758.8</v>
      </c>
      <c r="G9" s="26">
        <f>'BAR BB| Open rates'!G9*0.87*0.9+25</f>
        <v>6758.8</v>
      </c>
      <c r="H9" s="26">
        <f>'BAR BB| Open rates'!H9*0.87*0.9+25</f>
        <v>6758.8</v>
      </c>
      <c r="I9" s="26">
        <f>'BAR BB| Open rates'!I9*0.87*0.9+25</f>
        <v>6758.8</v>
      </c>
      <c r="J9" s="26">
        <f>'BAR BB| Open rates'!J9*0.87*0.9+25</f>
        <v>7776.7</v>
      </c>
      <c r="K9" s="26">
        <f>'BAR BB| Open rates'!K9*0.87*0.9+25</f>
        <v>10125.700000000001</v>
      </c>
      <c r="L9" s="26">
        <f>'BAR BB| Open rates'!L9*0.87*0.9+25</f>
        <v>8716.3000000000011</v>
      </c>
      <c r="M9" s="26">
        <f>'BAR BB| Open rates'!M9*0.87*0.9+25</f>
        <v>8716.3000000000011</v>
      </c>
      <c r="N9" s="26">
        <f>'BAR BB| Open rates'!N9*0.87*0.9+25</f>
        <v>8716.3000000000011</v>
      </c>
      <c r="O9" s="26">
        <f>'BAR BB| Open rates'!O9*0.87*0.9+25</f>
        <v>28134.7</v>
      </c>
      <c r="P9" s="26">
        <f>'BAR BB| Open rates'!P9*0.87*0.9+25</f>
        <v>28134.7</v>
      </c>
      <c r="Q9" s="26">
        <f>'BAR BB| Open rates'!Q9*0.87*0.9+25</f>
        <v>30483.7</v>
      </c>
      <c r="R9" s="26">
        <f>'BAR BB| Open rates'!R9*0.87*0.9+25</f>
        <v>32049.7</v>
      </c>
      <c r="S9" s="26">
        <f>'BAR BB| Open rates'!S9*0.87*0.9+25</f>
        <v>30483.7</v>
      </c>
      <c r="T9" s="26">
        <f>'BAR BB| Open rates'!T9*0.87*0.9+25</f>
        <v>22653.7</v>
      </c>
      <c r="U9" s="26">
        <f>'BAR BB| Open rates'!U9*0.87*0.9+25</f>
        <v>15606.7</v>
      </c>
      <c r="V9" s="26">
        <f>'BAR BB| Open rates'!V9*0.87*0.9+25</f>
        <v>17172.7</v>
      </c>
      <c r="W9" s="26">
        <f>'BAR BB| Open rates'!W9*0.87*0.9+25</f>
        <v>18738.7</v>
      </c>
      <c r="X9" s="26">
        <f>'BAR BB| Open rates'!X9*0.87*0.9+25</f>
        <v>17172.7</v>
      </c>
      <c r="Y9" s="26">
        <f>'BAR BB| Open rates'!Y9*0.87*0.9+25</f>
        <v>18738.7</v>
      </c>
      <c r="Z9" s="26">
        <f>'BAR BB| Open rates'!Z9*0.87*0.9+25</f>
        <v>21870.7</v>
      </c>
      <c r="AA9" s="26">
        <f>'BAR BB| Open rates'!AA9*0.87*0.9+25</f>
        <v>23436.7</v>
      </c>
      <c r="AB9" s="26">
        <f>'BAR BB| Open rates'!AB9*0.87*0.9+25</f>
        <v>25002.7</v>
      </c>
      <c r="AC9" s="26">
        <f>'BAR BB| Open rates'!AC9*0.87*0.9+25</f>
        <v>23436.7</v>
      </c>
      <c r="AD9" s="26">
        <f>'BAR BB| Open rates'!AD9*0.87*0.9+25</f>
        <v>28134.7</v>
      </c>
      <c r="AE9" s="26">
        <f>'BAR BB| Open rates'!AE9*0.87*0.9+25</f>
        <v>29700.7</v>
      </c>
      <c r="AF9" s="26">
        <f>'BAR BB| Open rates'!AF9*0.87*0.9+25</f>
        <v>31266.7</v>
      </c>
      <c r="AG9" s="26">
        <f>'BAR BB| Open rates'!AG9*0.87*0.9+25</f>
        <v>31266.7</v>
      </c>
      <c r="AH9" s="26">
        <f>'BAR BB| Open rates'!AH9*0.87*0.9+25</f>
        <v>21870.7</v>
      </c>
      <c r="AI9" s="26">
        <f>'BAR BB| Open rates'!AI9*0.87*0.9+25</f>
        <v>15606.7</v>
      </c>
      <c r="AJ9" s="26">
        <f>'BAR BB| Open rates'!AJ9*0.87*0.9+25</f>
        <v>17172.7</v>
      </c>
      <c r="AK9" s="26">
        <f>'BAR BB| Open rates'!AK9*0.87*0.9+25</f>
        <v>13414.300000000001</v>
      </c>
      <c r="AL9" s="26">
        <f>'BAR BB| Open rates'!AL9*0.87*0.9+25</f>
        <v>11848.300000000001</v>
      </c>
      <c r="AM9" s="26">
        <f>'BAR BB| Open rates'!AM9*0.87*0.9+25</f>
        <v>10908.7</v>
      </c>
      <c r="AN9" s="26">
        <f>'BAR BB| Open rates'!AN9*0.87*0.9+25</f>
        <v>8559.7000000000007</v>
      </c>
      <c r="AO9" s="26">
        <f>'BAR BB| Open rates'!AO9*0.87*0.9+25</f>
        <v>6993.7</v>
      </c>
      <c r="AP9" s="26">
        <f>'BAR BB| Open rates'!AP9*0.87*0.9+25</f>
        <v>7541.8</v>
      </c>
      <c r="AQ9" s="26">
        <f>'BAR BB| Open rates'!AQ9*0.87*0.9+25</f>
        <v>6993.7</v>
      </c>
      <c r="AR9" s="26">
        <f>'BAR BB| Open rates'!AR9*0.87*0.9+25</f>
        <v>6993.7</v>
      </c>
      <c r="AS9" s="26">
        <f>'BAR BB| Open rates'!AS9*0.87*0.9+25</f>
        <v>7541.8</v>
      </c>
      <c r="AT9" s="26">
        <f>'BAR BB| Open rates'!AT9*0.87*0.9+25</f>
        <v>6993.7</v>
      </c>
      <c r="AU9" s="26">
        <f>'BAR BB| Open rates'!AU9*0.87*0.9+25</f>
        <v>7541.8</v>
      </c>
      <c r="AV9" s="26">
        <f>'BAR BB| Open rates'!AV9*0.87*0.9+25</f>
        <v>6993.7</v>
      </c>
    </row>
    <row r="10" spans="1:48" s="76" customFormat="1" ht="12" customHeight="1" x14ac:dyDescent="0.2">
      <c r="A10" s="220">
        <v>2</v>
      </c>
      <c r="B10" s="26">
        <f>'BAR BB| Open rates'!B10*0.87*0.9+25</f>
        <v>7150.3</v>
      </c>
      <c r="C10" s="26">
        <f>'BAR BB| Open rates'!C10*0.87*0.9+25</f>
        <v>7933.3</v>
      </c>
      <c r="D10" s="26">
        <f>'BAR BB| Open rates'!D10*0.87*0.9+25</f>
        <v>7150.3</v>
      </c>
      <c r="E10" s="26">
        <f>'BAR BB| Open rates'!E10*0.87*0.9+25</f>
        <v>7150.3</v>
      </c>
      <c r="F10" s="26">
        <f>'BAR BB| Open rates'!F10*0.87*0.9+25</f>
        <v>7933.3</v>
      </c>
      <c r="G10" s="26">
        <f>'BAR BB| Open rates'!G10*0.87*0.9+25</f>
        <v>7933.3</v>
      </c>
      <c r="H10" s="26">
        <f>'BAR BB| Open rates'!H10*0.87*0.9+25</f>
        <v>7933.3</v>
      </c>
      <c r="I10" s="26">
        <f>'BAR BB| Open rates'!I10*0.87*0.9+25</f>
        <v>7933.3</v>
      </c>
      <c r="J10" s="26">
        <f>'BAR BB| Open rates'!J10*0.87*0.9+25</f>
        <v>8951.2000000000007</v>
      </c>
      <c r="K10" s="26">
        <f>'BAR BB| Open rates'!K10*0.87*0.9+25</f>
        <v>11300.2</v>
      </c>
      <c r="L10" s="26">
        <f>'BAR BB| Open rates'!L10*0.87*0.9+25</f>
        <v>9890.8000000000011</v>
      </c>
      <c r="M10" s="26">
        <f>'BAR BB| Open rates'!M10*0.87*0.9+25</f>
        <v>9890.8000000000011</v>
      </c>
      <c r="N10" s="26">
        <f>'BAR BB| Open rates'!N10*0.87*0.9+25</f>
        <v>9890.8000000000011</v>
      </c>
      <c r="O10" s="26">
        <f>'BAR BB| Open rates'!O10*0.87*0.9+25</f>
        <v>29700.7</v>
      </c>
      <c r="P10" s="26">
        <f>'BAR BB| Open rates'!P10*0.87*0.9+25</f>
        <v>29700.7</v>
      </c>
      <c r="Q10" s="26">
        <f>'BAR BB| Open rates'!Q10*0.87*0.9+25</f>
        <v>32049.7</v>
      </c>
      <c r="R10" s="26">
        <f>'BAR BB| Open rates'!R10*0.87*0.9+25</f>
        <v>33615.700000000004</v>
      </c>
      <c r="S10" s="26">
        <f>'BAR BB| Open rates'!S10*0.87*0.9+25</f>
        <v>32049.7</v>
      </c>
      <c r="T10" s="26">
        <f>'BAR BB| Open rates'!T10*0.87*0.9+25</f>
        <v>24219.7</v>
      </c>
      <c r="U10" s="26">
        <f>'BAR BB| Open rates'!U10*0.87*0.9+25</f>
        <v>17172.7</v>
      </c>
      <c r="V10" s="26">
        <f>'BAR BB| Open rates'!V10*0.87*0.9+25</f>
        <v>18738.7</v>
      </c>
      <c r="W10" s="26">
        <f>'BAR BB| Open rates'!W10*0.87*0.9+25</f>
        <v>20304.7</v>
      </c>
      <c r="X10" s="26">
        <f>'BAR BB| Open rates'!X10*0.87*0.9+25</f>
        <v>18738.7</v>
      </c>
      <c r="Y10" s="26">
        <f>'BAR BB| Open rates'!Y10*0.87*0.9+25</f>
        <v>20304.7</v>
      </c>
      <c r="Z10" s="26">
        <f>'BAR BB| Open rates'!Z10*0.87*0.9+25</f>
        <v>23436.7</v>
      </c>
      <c r="AA10" s="26">
        <f>'BAR BB| Open rates'!AA10*0.87*0.9+25</f>
        <v>25002.7</v>
      </c>
      <c r="AB10" s="26">
        <f>'BAR BB| Open rates'!AB10*0.87*0.9+25</f>
        <v>26568.7</v>
      </c>
      <c r="AC10" s="26">
        <f>'BAR BB| Open rates'!AC10*0.87*0.9+25</f>
        <v>25002.7</v>
      </c>
      <c r="AD10" s="26">
        <f>'BAR BB| Open rates'!AD10*0.87*0.9+25</f>
        <v>29700.7</v>
      </c>
      <c r="AE10" s="26">
        <f>'BAR BB| Open rates'!AE10*0.87*0.9+25</f>
        <v>31266.7</v>
      </c>
      <c r="AF10" s="26">
        <f>'BAR BB| Open rates'!AF10*0.87*0.9+25</f>
        <v>32832.700000000004</v>
      </c>
      <c r="AG10" s="26">
        <f>'BAR BB| Open rates'!AG10*0.87*0.9+25</f>
        <v>32832.700000000004</v>
      </c>
      <c r="AH10" s="26">
        <f>'BAR BB| Open rates'!AH10*0.87*0.9+25</f>
        <v>23436.7</v>
      </c>
      <c r="AI10" s="26">
        <f>'BAR BB| Open rates'!AI10*0.87*0.9+25</f>
        <v>17172.7</v>
      </c>
      <c r="AJ10" s="26">
        <f>'BAR BB| Open rates'!AJ10*0.87*0.9+25</f>
        <v>18738.7</v>
      </c>
      <c r="AK10" s="26">
        <f>'BAR BB| Open rates'!AK10*0.87*0.9+25</f>
        <v>14980.300000000001</v>
      </c>
      <c r="AL10" s="26">
        <f>'BAR BB| Open rates'!AL10*0.87*0.9+25</f>
        <v>13414.300000000001</v>
      </c>
      <c r="AM10" s="26">
        <f>'BAR BB| Open rates'!AM10*0.87*0.9+25</f>
        <v>12474.7</v>
      </c>
      <c r="AN10" s="26">
        <f>'BAR BB| Open rates'!AN10*0.87*0.9+25</f>
        <v>10125.700000000001</v>
      </c>
      <c r="AO10" s="26">
        <f>'BAR BB| Open rates'!AO10*0.87*0.9+25</f>
        <v>8559.7000000000007</v>
      </c>
      <c r="AP10" s="26">
        <f>'BAR BB| Open rates'!AP10*0.87*0.9+25</f>
        <v>9107.8000000000011</v>
      </c>
      <c r="AQ10" s="26">
        <f>'BAR BB| Open rates'!AQ10*0.87*0.9+25</f>
        <v>8559.7000000000007</v>
      </c>
      <c r="AR10" s="26">
        <f>'BAR BB| Open rates'!AR10*0.87*0.9+25</f>
        <v>8559.7000000000007</v>
      </c>
      <c r="AS10" s="26">
        <f>'BAR BB| Open rates'!AS10*0.87*0.9+25</f>
        <v>9107.8000000000011</v>
      </c>
      <c r="AT10" s="26">
        <f>'BAR BB| Open rates'!AT10*0.87*0.9+25</f>
        <v>8559.7000000000007</v>
      </c>
      <c r="AU10" s="26">
        <f>'BAR BB| Open rates'!AU10*0.87*0.9+25</f>
        <v>9107.8000000000011</v>
      </c>
      <c r="AV10" s="26">
        <f>'BAR BB| Open rates'!AV10*0.87*0.9+25</f>
        <v>8559.7000000000007</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rates'!B12*0.87*0.9+25</f>
        <v>6758.8</v>
      </c>
      <c r="C12" s="26">
        <f>'BAR BB| Open rates'!C12*0.87*0.9+25</f>
        <v>7541.8</v>
      </c>
      <c r="D12" s="26">
        <f>'BAR BB| Open rates'!D12*0.87*0.9+25</f>
        <v>6758.8</v>
      </c>
      <c r="E12" s="26">
        <f>'BAR BB| Open rates'!E12*0.87*0.9+25</f>
        <v>6758.8</v>
      </c>
      <c r="F12" s="26">
        <f>'BAR BB| Open rates'!F12*0.87*0.9+25</f>
        <v>7541.8</v>
      </c>
      <c r="G12" s="26">
        <f>'BAR BB| Open rates'!G12*0.87*0.9+25</f>
        <v>7541.8</v>
      </c>
      <c r="H12" s="26">
        <f>'BAR BB| Open rates'!H12*0.87*0.9+25</f>
        <v>7541.8</v>
      </c>
      <c r="I12" s="26">
        <f>'BAR BB| Open rates'!I12*0.87*0.9+25</f>
        <v>7541.8</v>
      </c>
      <c r="J12" s="26">
        <f>'BAR BB| Open rates'!J12*0.87*0.9+25</f>
        <v>8559.7000000000007</v>
      </c>
      <c r="K12" s="26">
        <f>'BAR BB| Open rates'!K12*0.87*0.9+25</f>
        <v>10908.7</v>
      </c>
      <c r="L12" s="26">
        <f>'BAR BB| Open rates'!L12*0.87*0.9+25</f>
        <v>9499.3000000000011</v>
      </c>
      <c r="M12" s="26">
        <f>'BAR BB| Open rates'!M12*0.87*0.9+25</f>
        <v>9499.3000000000011</v>
      </c>
      <c r="N12" s="26">
        <f>'BAR BB| Open rates'!N12*0.87*0.9+25</f>
        <v>9499.3000000000011</v>
      </c>
      <c r="O12" s="26">
        <f>'BAR BB| Open rates'!O12*0.87*0.9+25</f>
        <v>29700.7</v>
      </c>
      <c r="P12" s="26">
        <f>'BAR BB| Open rates'!P12*0.87*0.9+25</f>
        <v>29700.7</v>
      </c>
      <c r="Q12" s="26">
        <f>'BAR BB| Open rates'!Q12*0.87*0.9+25</f>
        <v>32049.7</v>
      </c>
      <c r="R12" s="26">
        <f>'BAR BB| Open rates'!R12*0.87*0.9+25</f>
        <v>33615.700000000004</v>
      </c>
      <c r="S12" s="26">
        <f>'BAR BB| Open rates'!S12*0.87*0.9+25</f>
        <v>32049.7</v>
      </c>
      <c r="T12" s="26">
        <f>'BAR BB| Open rates'!T12*0.87*0.9+25</f>
        <v>24219.7</v>
      </c>
      <c r="U12" s="26">
        <f>'BAR BB| Open rates'!U12*0.87*0.9+25</f>
        <v>17172.7</v>
      </c>
      <c r="V12" s="26">
        <f>'BAR BB| Open rates'!V12*0.87*0.9+25</f>
        <v>18738.7</v>
      </c>
      <c r="W12" s="26">
        <f>'BAR BB| Open rates'!W12*0.87*0.9+25</f>
        <v>20304.7</v>
      </c>
      <c r="X12" s="26">
        <f>'BAR BB| Open rates'!X12*0.87*0.9+25</f>
        <v>18738.7</v>
      </c>
      <c r="Y12" s="26">
        <f>'BAR BB| Open rates'!Y12*0.87*0.9+25</f>
        <v>20304.7</v>
      </c>
      <c r="Z12" s="26">
        <f>'BAR BB| Open rates'!Z12*0.87*0.9+25</f>
        <v>23436.7</v>
      </c>
      <c r="AA12" s="26">
        <f>'BAR BB| Open rates'!AA12*0.87*0.9+25</f>
        <v>25785.7</v>
      </c>
      <c r="AB12" s="26">
        <f>'BAR BB| Open rates'!AB12*0.87*0.9+25</f>
        <v>27351.7</v>
      </c>
      <c r="AC12" s="26">
        <f>'BAR BB| Open rates'!AC12*0.87*0.9+25</f>
        <v>25785.7</v>
      </c>
      <c r="AD12" s="26">
        <f>'BAR BB| Open rates'!AD12*0.87*0.9+25</f>
        <v>30483.7</v>
      </c>
      <c r="AE12" s="26">
        <f>'BAR BB| Open rates'!AE12*0.87*0.9+25</f>
        <v>33615.700000000004</v>
      </c>
      <c r="AF12" s="26">
        <f>'BAR BB| Open rates'!AF12*0.87*0.9+25</f>
        <v>35181.700000000004</v>
      </c>
      <c r="AG12" s="26">
        <f>'BAR BB| Open rates'!AG12*0.87*0.9+25</f>
        <v>35181.700000000004</v>
      </c>
      <c r="AH12" s="26">
        <f>'BAR BB| Open rates'!AH12*0.87*0.9+25</f>
        <v>25785.7</v>
      </c>
      <c r="AI12" s="26">
        <f>'BAR BB| Open rates'!AI12*0.87*0.9+25</f>
        <v>17172.7</v>
      </c>
      <c r="AJ12" s="26">
        <f>'BAR BB| Open rates'!AJ12*0.87*0.9+25</f>
        <v>18738.7</v>
      </c>
      <c r="AK12" s="26">
        <f>'BAR BB| Open rates'!AK12*0.87*0.9+25</f>
        <v>14980.300000000001</v>
      </c>
      <c r="AL12" s="26">
        <f>'BAR BB| Open rates'!AL12*0.87*0.9+25</f>
        <v>13414.300000000001</v>
      </c>
      <c r="AM12" s="26">
        <f>'BAR BB| Open rates'!AM12*0.87*0.9+25</f>
        <v>12474.7</v>
      </c>
      <c r="AN12" s="26">
        <f>'BAR BB| Open rates'!AN12*0.87*0.9+25</f>
        <v>8951.2000000000007</v>
      </c>
      <c r="AO12" s="26">
        <f>'BAR BB| Open rates'!AO12*0.87*0.9+25</f>
        <v>7385.2</v>
      </c>
      <c r="AP12" s="26">
        <f>'BAR BB| Open rates'!AP12*0.87*0.9+25</f>
        <v>7933.3</v>
      </c>
      <c r="AQ12" s="26">
        <f>'BAR BB| Open rates'!AQ12*0.87*0.9+25</f>
        <v>7385.2</v>
      </c>
      <c r="AR12" s="26">
        <f>'BAR BB| Open rates'!AR12*0.87*0.9+25</f>
        <v>7385.2</v>
      </c>
      <c r="AS12" s="26">
        <f>'BAR BB| Open rates'!AS12*0.87*0.9+25</f>
        <v>7933.3</v>
      </c>
      <c r="AT12" s="26">
        <f>'BAR BB| Open rates'!AT12*0.87*0.9+25</f>
        <v>7385.2</v>
      </c>
      <c r="AU12" s="26">
        <f>'BAR BB| Open rates'!AU12*0.87*0.9+25</f>
        <v>7933.3</v>
      </c>
      <c r="AV12" s="26">
        <f>'BAR BB| Open rates'!AV12*0.87*0.9+25</f>
        <v>7385.2</v>
      </c>
    </row>
    <row r="13" spans="1:48" s="76" customFormat="1" ht="12" customHeight="1" x14ac:dyDescent="0.2">
      <c r="A13" s="220">
        <v>2</v>
      </c>
      <c r="B13" s="26">
        <f>'BAR BB| Open rates'!B13*0.87*0.9+25</f>
        <v>7933.3</v>
      </c>
      <c r="C13" s="26">
        <f>'BAR BB| Open rates'!C13*0.87*0.9+25</f>
        <v>8716.3000000000011</v>
      </c>
      <c r="D13" s="26">
        <f>'BAR BB| Open rates'!D13*0.87*0.9+25</f>
        <v>7933.3</v>
      </c>
      <c r="E13" s="26">
        <f>'BAR BB| Open rates'!E13*0.87*0.9+25</f>
        <v>7933.3</v>
      </c>
      <c r="F13" s="26">
        <f>'BAR BB| Open rates'!F13*0.87*0.9+25</f>
        <v>8716.3000000000011</v>
      </c>
      <c r="G13" s="26">
        <f>'BAR BB| Open rates'!G13*0.87*0.9+25</f>
        <v>8716.3000000000011</v>
      </c>
      <c r="H13" s="26">
        <f>'BAR BB| Open rates'!H13*0.87*0.9+25</f>
        <v>8716.3000000000011</v>
      </c>
      <c r="I13" s="26">
        <f>'BAR BB| Open rates'!I13*0.87*0.9+25</f>
        <v>8716.3000000000011</v>
      </c>
      <c r="J13" s="26">
        <f>'BAR BB| Open rates'!J13*0.87*0.9+25</f>
        <v>9734.2000000000007</v>
      </c>
      <c r="K13" s="26">
        <f>'BAR BB| Open rates'!K13*0.87*0.9+25</f>
        <v>12083.2</v>
      </c>
      <c r="L13" s="26">
        <f>'BAR BB| Open rates'!L13*0.87*0.9+25</f>
        <v>10673.800000000001</v>
      </c>
      <c r="M13" s="26">
        <f>'BAR BB| Open rates'!M13*0.87*0.9+25</f>
        <v>10673.800000000001</v>
      </c>
      <c r="N13" s="26">
        <f>'BAR BB| Open rates'!N13*0.87*0.9+25</f>
        <v>10673.800000000001</v>
      </c>
      <c r="O13" s="26">
        <f>'BAR BB| Open rates'!O13*0.87*0.9+25</f>
        <v>31266.7</v>
      </c>
      <c r="P13" s="26">
        <f>'BAR BB| Open rates'!P13*0.87*0.9+25</f>
        <v>31266.7</v>
      </c>
      <c r="Q13" s="26">
        <f>'BAR BB| Open rates'!Q13*0.87*0.9+25</f>
        <v>33615.700000000004</v>
      </c>
      <c r="R13" s="26">
        <f>'BAR BB| Open rates'!R13*0.87*0.9+25</f>
        <v>35181.700000000004</v>
      </c>
      <c r="S13" s="26">
        <f>'BAR BB| Open rates'!S13*0.87*0.9+25</f>
        <v>33615.700000000004</v>
      </c>
      <c r="T13" s="26">
        <f>'BAR BB| Open rates'!T13*0.87*0.9+25</f>
        <v>25785.7</v>
      </c>
      <c r="U13" s="26">
        <f>'BAR BB| Open rates'!U13*0.87*0.9+25</f>
        <v>18738.7</v>
      </c>
      <c r="V13" s="26">
        <f>'BAR BB| Open rates'!V13*0.87*0.9+25</f>
        <v>20304.7</v>
      </c>
      <c r="W13" s="26">
        <f>'BAR BB| Open rates'!W13*0.87*0.9+25</f>
        <v>21870.7</v>
      </c>
      <c r="X13" s="26">
        <f>'BAR BB| Open rates'!X13*0.87*0.9+25</f>
        <v>20304.7</v>
      </c>
      <c r="Y13" s="26">
        <f>'BAR BB| Open rates'!Y13*0.87*0.9+25</f>
        <v>21870.7</v>
      </c>
      <c r="Z13" s="26">
        <f>'BAR BB| Open rates'!Z13*0.87*0.9+25</f>
        <v>25002.7</v>
      </c>
      <c r="AA13" s="26">
        <f>'BAR BB| Open rates'!AA13*0.87*0.9+25</f>
        <v>27351.7</v>
      </c>
      <c r="AB13" s="26">
        <f>'BAR BB| Open rates'!AB13*0.87*0.9+25</f>
        <v>28917.7</v>
      </c>
      <c r="AC13" s="26">
        <f>'BAR BB| Open rates'!AC13*0.87*0.9+25</f>
        <v>27351.7</v>
      </c>
      <c r="AD13" s="26">
        <f>'BAR BB| Open rates'!AD13*0.87*0.9+25</f>
        <v>32049.7</v>
      </c>
      <c r="AE13" s="26">
        <f>'BAR BB| Open rates'!AE13*0.87*0.9+25</f>
        <v>35181.700000000004</v>
      </c>
      <c r="AF13" s="26">
        <f>'BAR BB| Open rates'!AF13*0.87*0.9+25</f>
        <v>36747.700000000004</v>
      </c>
      <c r="AG13" s="26">
        <f>'BAR BB| Open rates'!AG13*0.87*0.9+25</f>
        <v>36747.700000000004</v>
      </c>
      <c r="AH13" s="26">
        <f>'BAR BB| Open rates'!AH13*0.87*0.9+25</f>
        <v>27351.7</v>
      </c>
      <c r="AI13" s="26">
        <f>'BAR BB| Open rates'!AI13*0.87*0.9+25</f>
        <v>18738.7</v>
      </c>
      <c r="AJ13" s="26">
        <f>'BAR BB| Open rates'!AJ13*0.87*0.9+25</f>
        <v>20304.7</v>
      </c>
      <c r="AK13" s="26">
        <f>'BAR BB| Open rates'!AK13*0.87*0.9+25</f>
        <v>16546.3</v>
      </c>
      <c r="AL13" s="26">
        <f>'BAR BB| Open rates'!AL13*0.87*0.9+25</f>
        <v>14980.300000000001</v>
      </c>
      <c r="AM13" s="26">
        <f>'BAR BB| Open rates'!AM13*0.87*0.9+25</f>
        <v>14040.7</v>
      </c>
      <c r="AN13" s="26">
        <f>'BAR BB| Open rates'!AN13*0.87*0.9+25</f>
        <v>10517.2</v>
      </c>
      <c r="AO13" s="26">
        <f>'BAR BB| Open rates'!AO13*0.87*0.9+25</f>
        <v>8951.2000000000007</v>
      </c>
      <c r="AP13" s="26">
        <f>'BAR BB| Open rates'!AP13*0.87*0.9+25</f>
        <v>9499.3000000000011</v>
      </c>
      <c r="AQ13" s="26">
        <f>'BAR BB| Open rates'!AQ13*0.87*0.9+25</f>
        <v>8951.2000000000007</v>
      </c>
      <c r="AR13" s="26">
        <f>'BAR BB| Open rates'!AR13*0.87*0.9+25</f>
        <v>8951.2000000000007</v>
      </c>
      <c r="AS13" s="26">
        <f>'BAR BB| Open rates'!AS13*0.87*0.9+25</f>
        <v>9499.3000000000011</v>
      </c>
      <c r="AT13" s="26">
        <f>'BAR BB| Open rates'!AT13*0.87*0.9+25</f>
        <v>8951.2000000000007</v>
      </c>
      <c r="AU13" s="26">
        <f>'BAR BB| Open rates'!AU13*0.87*0.9+25</f>
        <v>9499.3000000000011</v>
      </c>
      <c r="AV13" s="26">
        <f>'BAR BB| Open rates'!AV13*0.87*0.9+25</f>
        <v>8951.2000000000007</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rates'!B15*0.87*0.9+25</f>
        <v>9577.6</v>
      </c>
      <c r="C15" s="26">
        <f>'BAR BB| Open rates'!C15*0.87*0.9+25</f>
        <v>10360.6</v>
      </c>
      <c r="D15" s="26">
        <f>'BAR BB| Open rates'!D15*0.87*0.9+25</f>
        <v>9577.6</v>
      </c>
      <c r="E15" s="26">
        <f>'BAR BB| Open rates'!E15*0.87*0.9+25</f>
        <v>9577.6</v>
      </c>
      <c r="F15" s="26">
        <f>'BAR BB| Open rates'!F15*0.87*0.9+25</f>
        <v>10360.6</v>
      </c>
      <c r="G15" s="26">
        <f>'BAR BB| Open rates'!G15*0.87*0.9+25</f>
        <v>10360.6</v>
      </c>
      <c r="H15" s="26">
        <f>'BAR BB| Open rates'!H15*0.87*0.9+25</f>
        <v>10360.6</v>
      </c>
      <c r="I15" s="26">
        <f>'BAR BB| Open rates'!I15*0.87*0.9+25</f>
        <v>10360.6</v>
      </c>
      <c r="J15" s="26">
        <f>'BAR BB| Open rates'!J15*0.87*0.9+25</f>
        <v>11378.5</v>
      </c>
      <c r="K15" s="26">
        <f>'BAR BB| Open rates'!K15*0.87*0.9+25</f>
        <v>13727.5</v>
      </c>
      <c r="L15" s="26">
        <f>'BAR BB| Open rates'!L15*0.87*0.9+25</f>
        <v>12318.1</v>
      </c>
      <c r="M15" s="26">
        <f>'BAR BB| Open rates'!M15*0.87*0.9+25</f>
        <v>12318.1</v>
      </c>
      <c r="N15" s="26">
        <f>'BAR BB| Open rates'!N15*0.87*0.9+25</f>
        <v>12318.1</v>
      </c>
      <c r="O15" s="26">
        <f>'BAR BB| Open rates'!O15*0.87*0.9+25</f>
        <v>35964.700000000004</v>
      </c>
      <c r="P15" s="26">
        <f>'BAR BB| Open rates'!P15*0.87*0.9+25</f>
        <v>35964.700000000004</v>
      </c>
      <c r="Q15" s="26">
        <f>'BAR BB| Open rates'!Q15*0.87*0.9+25</f>
        <v>38313.700000000004</v>
      </c>
      <c r="R15" s="26">
        <f>'BAR BB| Open rates'!R15*0.87*0.9+25</f>
        <v>39879.700000000004</v>
      </c>
      <c r="S15" s="26">
        <f>'BAR BB| Open rates'!S15*0.87*0.9+25</f>
        <v>38313.700000000004</v>
      </c>
      <c r="T15" s="26">
        <f>'BAR BB| Open rates'!T15*0.87*0.9+25</f>
        <v>25785.7</v>
      </c>
      <c r="U15" s="26">
        <f>'BAR BB| Open rates'!U15*0.87*0.9+25</f>
        <v>18738.7</v>
      </c>
      <c r="V15" s="26">
        <f>'BAR BB| Open rates'!V15*0.87*0.9+25</f>
        <v>20304.7</v>
      </c>
      <c r="W15" s="26">
        <f>'BAR BB| Open rates'!W15*0.87*0.9+25</f>
        <v>21870.7</v>
      </c>
      <c r="X15" s="26">
        <f>'BAR BB| Open rates'!X15*0.87*0.9+25</f>
        <v>20304.7</v>
      </c>
      <c r="Y15" s="26">
        <f>'BAR BB| Open rates'!Y15*0.87*0.9+25</f>
        <v>21870.7</v>
      </c>
      <c r="Z15" s="26">
        <f>'BAR BB| Open rates'!Z15*0.87*0.9+25</f>
        <v>25002.7</v>
      </c>
      <c r="AA15" s="26">
        <f>'BAR BB| Open rates'!AA15*0.87*0.9+25</f>
        <v>28134.7</v>
      </c>
      <c r="AB15" s="26">
        <f>'BAR BB| Open rates'!AB15*0.87*0.9+25</f>
        <v>29700.7</v>
      </c>
      <c r="AC15" s="26">
        <f>'BAR BB| Open rates'!AC15*0.87*0.9+25</f>
        <v>28134.7</v>
      </c>
      <c r="AD15" s="26">
        <f>'BAR BB| Open rates'!AD15*0.87*0.9+25</f>
        <v>32832.700000000004</v>
      </c>
      <c r="AE15" s="26">
        <f>'BAR BB| Open rates'!AE15*0.87*0.9+25</f>
        <v>35181.700000000004</v>
      </c>
      <c r="AF15" s="26">
        <f>'BAR BB| Open rates'!AF15*0.87*0.9+25</f>
        <v>36747.700000000004</v>
      </c>
      <c r="AG15" s="26">
        <f>'BAR BB| Open rates'!AG15*0.87*0.9+25</f>
        <v>36747.700000000004</v>
      </c>
      <c r="AH15" s="26">
        <f>'BAR BB| Open rates'!AH15*0.87*0.9+25</f>
        <v>27351.7</v>
      </c>
      <c r="AI15" s="26">
        <f>'BAR BB| Open rates'!AI15*0.87*0.9+25</f>
        <v>18738.7</v>
      </c>
      <c r="AJ15" s="26">
        <f>'BAR BB| Open rates'!AJ15*0.87*0.9+25</f>
        <v>20304.7</v>
      </c>
      <c r="AK15" s="26">
        <f>'BAR BB| Open rates'!AK15*0.87*0.9+25</f>
        <v>16546.3</v>
      </c>
      <c r="AL15" s="26">
        <f>'BAR BB| Open rates'!AL15*0.87*0.9+25</f>
        <v>14980.300000000001</v>
      </c>
      <c r="AM15" s="26">
        <f>'BAR BB| Open rates'!AM15*0.87*0.9+25</f>
        <v>14040.7</v>
      </c>
      <c r="AN15" s="26">
        <f>'BAR BB| Open rates'!AN15*0.87*0.9+25</f>
        <v>11378.5</v>
      </c>
      <c r="AO15" s="26">
        <f>'BAR BB| Open rates'!AO15*0.87*0.9+25</f>
        <v>9812.5</v>
      </c>
      <c r="AP15" s="26">
        <f>'BAR BB| Open rates'!AP15*0.87*0.9+25</f>
        <v>10360.6</v>
      </c>
      <c r="AQ15" s="26">
        <f>'BAR BB| Open rates'!AQ15*0.87*0.9+25</f>
        <v>9812.5</v>
      </c>
      <c r="AR15" s="26">
        <f>'BAR BB| Open rates'!AR15*0.87*0.9+25</f>
        <v>9812.5</v>
      </c>
      <c r="AS15" s="26">
        <f>'BAR BB| Open rates'!AS15*0.87*0.9+25</f>
        <v>10360.6</v>
      </c>
      <c r="AT15" s="26">
        <f>'BAR BB| Open rates'!AT15*0.87*0.9+25</f>
        <v>9812.5</v>
      </c>
      <c r="AU15" s="26">
        <f>'BAR BB| Open rates'!AU15*0.87*0.9+25</f>
        <v>10360.6</v>
      </c>
      <c r="AV15" s="26">
        <f>'BAR BB| Open rates'!AV15*0.87*0.9+25</f>
        <v>9812.5</v>
      </c>
    </row>
    <row r="16" spans="1:48" s="76" customFormat="1" ht="12" customHeight="1" x14ac:dyDescent="0.2">
      <c r="A16" s="15">
        <v>2</v>
      </c>
      <c r="B16" s="26">
        <f>'BAR BB| Open rates'!B16*0.87*0.9+25</f>
        <v>10752.1</v>
      </c>
      <c r="C16" s="26">
        <f>'BAR BB| Open rates'!C16*0.87*0.9+25</f>
        <v>11535.1</v>
      </c>
      <c r="D16" s="26">
        <f>'BAR BB| Open rates'!D16*0.87*0.9+25</f>
        <v>10752.1</v>
      </c>
      <c r="E16" s="26">
        <f>'BAR BB| Open rates'!E16*0.87*0.9+25</f>
        <v>10752.1</v>
      </c>
      <c r="F16" s="26">
        <f>'BAR BB| Open rates'!F16*0.87*0.9+25</f>
        <v>11535.1</v>
      </c>
      <c r="G16" s="26">
        <f>'BAR BB| Open rates'!G16*0.87*0.9+25</f>
        <v>11535.1</v>
      </c>
      <c r="H16" s="26">
        <f>'BAR BB| Open rates'!H16*0.87*0.9+25</f>
        <v>11535.1</v>
      </c>
      <c r="I16" s="26">
        <f>'BAR BB| Open rates'!I16*0.87*0.9+25</f>
        <v>11535.1</v>
      </c>
      <c r="J16" s="26">
        <f>'BAR BB| Open rates'!J16*0.87*0.9+25</f>
        <v>12553</v>
      </c>
      <c r="K16" s="26">
        <f>'BAR BB| Open rates'!K16*0.87*0.9+25</f>
        <v>14902</v>
      </c>
      <c r="L16" s="26">
        <f>'BAR BB| Open rates'!L16*0.87*0.9+25</f>
        <v>13492.6</v>
      </c>
      <c r="M16" s="26">
        <f>'BAR BB| Open rates'!M16*0.87*0.9+25</f>
        <v>13492.6</v>
      </c>
      <c r="N16" s="26">
        <f>'BAR BB| Open rates'!N16*0.87*0.9+25</f>
        <v>13492.6</v>
      </c>
      <c r="O16" s="26">
        <f>'BAR BB| Open rates'!O16*0.87*0.9+25</f>
        <v>37530.700000000004</v>
      </c>
      <c r="P16" s="26">
        <f>'BAR BB| Open rates'!P16*0.87*0.9+25</f>
        <v>37530.700000000004</v>
      </c>
      <c r="Q16" s="26">
        <f>'BAR BB| Open rates'!Q16*0.87*0.9+25</f>
        <v>39879.700000000004</v>
      </c>
      <c r="R16" s="26">
        <f>'BAR BB| Open rates'!R16*0.87*0.9+25</f>
        <v>41445.700000000004</v>
      </c>
      <c r="S16" s="26">
        <f>'BAR BB| Open rates'!S16*0.87*0.9+25</f>
        <v>39879.700000000004</v>
      </c>
      <c r="T16" s="26">
        <f>'BAR BB| Open rates'!T16*0.87*0.9+25</f>
        <v>27351.7</v>
      </c>
      <c r="U16" s="26">
        <f>'BAR BB| Open rates'!U16*0.87*0.9+25</f>
        <v>20304.7</v>
      </c>
      <c r="V16" s="26">
        <f>'BAR BB| Open rates'!V16*0.87*0.9+25</f>
        <v>21870.7</v>
      </c>
      <c r="W16" s="26">
        <f>'BAR BB| Open rates'!W16*0.87*0.9+25</f>
        <v>23436.7</v>
      </c>
      <c r="X16" s="26">
        <f>'BAR BB| Open rates'!X16*0.87*0.9+25</f>
        <v>21870.7</v>
      </c>
      <c r="Y16" s="26">
        <f>'BAR BB| Open rates'!Y16*0.87*0.9+25</f>
        <v>23436.7</v>
      </c>
      <c r="Z16" s="26">
        <f>'BAR BB| Open rates'!Z16*0.87*0.9+25</f>
        <v>26568.7</v>
      </c>
      <c r="AA16" s="26">
        <f>'BAR BB| Open rates'!AA16*0.87*0.9+25</f>
        <v>29700.7</v>
      </c>
      <c r="AB16" s="26">
        <f>'BAR BB| Open rates'!AB16*0.87*0.9+25</f>
        <v>31266.7</v>
      </c>
      <c r="AC16" s="26">
        <f>'BAR BB| Open rates'!AC16*0.87*0.9+25</f>
        <v>29700.7</v>
      </c>
      <c r="AD16" s="26">
        <f>'BAR BB| Open rates'!AD16*0.87*0.9+25</f>
        <v>34398.700000000004</v>
      </c>
      <c r="AE16" s="26">
        <f>'BAR BB| Open rates'!AE16*0.87*0.9+25</f>
        <v>36747.700000000004</v>
      </c>
      <c r="AF16" s="26">
        <f>'BAR BB| Open rates'!AF16*0.87*0.9+25</f>
        <v>38313.700000000004</v>
      </c>
      <c r="AG16" s="26">
        <f>'BAR BB| Open rates'!AG16*0.87*0.9+25</f>
        <v>38313.700000000004</v>
      </c>
      <c r="AH16" s="26">
        <f>'BAR BB| Open rates'!AH16*0.87*0.9+25</f>
        <v>28917.7</v>
      </c>
      <c r="AI16" s="26">
        <f>'BAR BB| Open rates'!AI16*0.87*0.9+25</f>
        <v>20304.7</v>
      </c>
      <c r="AJ16" s="26">
        <f>'BAR BB| Open rates'!AJ16*0.87*0.9+25</f>
        <v>21870.7</v>
      </c>
      <c r="AK16" s="26">
        <f>'BAR BB| Open rates'!AK16*0.87*0.9+25</f>
        <v>18112.3</v>
      </c>
      <c r="AL16" s="26">
        <f>'BAR BB| Open rates'!AL16*0.87*0.9+25</f>
        <v>16546.3</v>
      </c>
      <c r="AM16" s="26">
        <f>'BAR BB| Open rates'!AM16*0.87*0.9+25</f>
        <v>15606.7</v>
      </c>
      <c r="AN16" s="26">
        <f>'BAR BB| Open rates'!AN16*0.87*0.9+25</f>
        <v>12944.5</v>
      </c>
      <c r="AO16" s="26">
        <f>'BAR BB| Open rates'!AO16*0.87*0.9+25</f>
        <v>11378.5</v>
      </c>
      <c r="AP16" s="26">
        <f>'BAR BB| Open rates'!AP16*0.87*0.9+25</f>
        <v>11926.6</v>
      </c>
      <c r="AQ16" s="26">
        <f>'BAR BB| Open rates'!AQ16*0.87*0.9+25</f>
        <v>11378.5</v>
      </c>
      <c r="AR16" s="26">
        <f>'BAR BB| Open rates'!AR16*0.87*0.9+25</f>
        <v>11378.5</v>
      </c>
      <c r="AS16" s="26">
        <f>'BAR BB| Open rates'!AS16*0.87*0.9+25</f>
        <v>11926.6</v>
      </c>
      <c r="AT16" s="26">
        <f>'BAR BB| Open rates'!AT16*0.87*0.9+25</f>
        <v>11378.5</v>
      </c>
      <c r="AU16" s="26">
        <f>'BAR BB| Open rates'!AU16*0.87*0.9+25</f>
        <v>11926.6</v>
      </c>
      <c r="AV16" s="26">
        <f>'BAR BB| Open rates'!AV16*0.87*0.9+25</f>
        <v>11378.5</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rates'!B18*0.87*0.9+25</f>
        <v>9969.1</v>
      </c>
      <c r="C18" s="26">
        <f>'BAR BB| Open rates'!C18*0.87*0.9+25</f>
        <v>10752.1</v>
      </c>
      <c r="D18" s="26">
        <f>'BAR BB| Open rates'!D18*0.87*0.9+25</f>
        <v>9969.1</v>
      </c>
      <c r="E18" s="26">
        <f>'BAR BB| Open rates'!E18*0.87*0.9+25</f>
        <v>9969.1</v>
      </c>
      <c r="F18" s="26">
        <f>'BAR BB| Open rates'!F18*0.87*0.9+25</f>
        <v>10752.1</v>
      </c>
      <c r="G18" s="26">
        <f>'BAR BB| Open rates'!G18*0.87*0.9+25</f>
        <v>10752.1</v>
      </c>
      <c r="H18" s="26">
        <f>'BAR BB| Open rates'!H18*0.87*0.9+25</f>
        <v>10752.1</v>
      </c>
      <c r="I18" s="26">
        <f>'BAR BB| Open rates'!I18*0.87*0.9+25</f>
        <v>10752.1</v>
      </c>
      <c r="J18" s="26">
        <f>'BAR BB| Open rates'!J18*0.87*0.9+25</f>
        <v>11770</v>
      </c>
      <c r="K18" s="26">
        <f>'BAR BB| Open rates'!K18*0.87*0.9+25</f>
        <v>14119</v>
      </c>
      <c r="L18" s="26">
        <f>'BAR BB| Open rates'!L18*0.87*0.9+25</f>
        <v>12709.6</v>
      </c>
      <c r="M18" s="26">
        <f>'BAR BB| Open rates'!M18*0.87*0.9+25</f>
        <v>12709.6</v>
      </c>
      <c r="N18" s="26">
        <f>'BAR BB| Open rates'!N18*0.87*0.9+25</f>
        <v>12709.6</v>
      </c>
      <c r="O18" s="26">
        <f>'BAR BB| Open rates'!O18*0.87*0.9+25</f>
        <v>37530.700000000004</v>
      </c>
      <c r="P18" s="26">
        <f>'BAR BB| Open rates'!P18*0.87*0.9+25</f>
        <v>37530.700000000004</v>
      </c>
      <c r="Q18" s="26">
        <f>'BAR BB| Open rates'!Q18*0.87*0.9+25</f>
        <v>39879.700000000004</v>
      </c>
      <c r="R18" s="26">
        <f>'BAR BB| Open rates'!R18*0.87*0.9+25</f>
        <v>41445.700000000004</v>
      </c>
      <c r="S18" s="26">
        <f>'BAR BB| Open rates'!S18*0.87*0.9+25</f>
        <v>39879.700000000004</v>
      </c>
      <c r="T18" s="26">
        <f>'BAR BB| Open rates'!T18*0.87*0.9+25</f>
        <v>26568.7</v>
      </c>
      <c r="U18" s="26">
        <f>'BAR BB| Open rates'!U18*0.87*0.9+25</f>
        <v>19521.7</v>
      </c>
      <c r="V18" s="26">
        <f>'BAR BB| Open rates'!V18*0.87*0.9+25</f>
        <v>21087.7</v>
      </c>
      <c r="W18" s="26">
        <f>'BAR BB| Open rates'!W18*0.87*0.9+25</f>
        <v>22653.7</v>
      </c>
      <c r="X18" s="26">
        <f>'BAR BB| Open rates'!X18*0.87*0.9+25</f>
        <v>21087.7</v>
      </c>
      <c r="Y18" s="26">
        <f>'BAR BB| Open rates'!Y18*0.87*0.9+25</f>
        <v>22653.7</v>
      </c>
      <c r="Z18" s="26">
        <f>'BAR BB| Open rates'!Z18*0.87*0.9+25</f>
        <v>25785.7</v>
      </c>
      <c r="AA18" s="26">
        <f>'BAR BB| Open rates'!AA18*0.87*0.9+25</f>
        <v>29700.7</v>
      </c>
      <c r="AB18" s="26">
        <f>'BAR BB| Open rates'!AB18*0.87*0.9+25</f>
        <v>31266.7</v>
      </c>
      <c r="AC18" s="26">
        <f>'BAR BB| Open rates'!AC18*0.87*0.9+25</f>
        <v>29700.7</v>
      </c>
      <c r="AD18" s="26">
        <f>'BAR BB| Open rates'!AD18*0.87*0.9+25</f>
        <v>34398.700000000004</v>
      </c>
      <c r="AE18" s="26">
        <f>'BAR BB| Open rates'!AE18*0.87*0.9+25</f>
        <v>36747.700000000004</v>
      </c>
      <c r="AF18" s="26">
        <f>'BAR BB| Open rates'!AF18*0.87*0.9+25</f>
        <v>38313.700000000004</v>
      </c>
      <c r="AG18" s="26">
        <f>'BAR BB| Open rates'!AG18*0.87*0.9+25</f>
        <v>38313.700000000004</v>
      </c>
      <c r="AH18" s="26">
        <f>'BAR BB| Open rates'!AH18*0.87*0.9+25</f>
        <v>28917.7</v>
      </c>
      <c r="AI18" s="26">
        <f>'BAR BB| Open rates'!AI18*0.87*0.9+25</f>
        <v>19521.7</v>
      </c>
      <c r="AJ18" s="26">
        <f>'BAR BB| Open rates'!AJ18*0.87*0.9+25</f>
        <v>21087.7</v>
      </c>
      <c r="AK18" s="26">
        <f>'BAR BB| Open rates'!AK18*0.87*0.9+25</f>
        <v>17329.3</v>
      </c>
      <c r="AL18" s="26">
        <f>'BAR BB| Open rates'!AL18*0.87*0.9+25</f>
        <v>15763.300000000001</v>
      </c>
      <c r="AM18" s="26">
        <f>'BAR BB| Open rates'!AM18*0.87*0.9+25</f>
        <v>14823.7</v>
      </c>
      <c r="AN18" s="26">
        <f>'BAR BB| Open rates'!AN18*0.87*0.9+25</f>
        <v>11770</v>
      </c>
      <c r="AO18" s="26">
        <f>'BAR BB| Open rates'!AO18*0.87*0.9+25</f>
        <v>10204</v>
      </c>
      <c r="AP18" s="26">
        <f>'BAR BB| Open rates'!AP18*0.87*0.9+25</f>
        <v>10752.1</v>
      </c>
      <c r="AQ18" s="26">
        <f>'BAR BB| Open rates'!AQ18*0.87*0.9+25</f>
        <v>10204</v>
      </c>
      <c r="AR18" s="26">
        <f>'BAR BB| Open rates'!AR18*0.87*0.9+25</f>
        <v>10204</v>
      </c>
      <c r="AS18" s="26">
        <f>'BAR BB| Open rates'!AS18*0.87*0.9+25</f>
        <v>10752.1</v>
      </c>
      <c r="AT18" s="26">
        <f>'BAR BB| Open rates'!AT18*0.87*0.9+25</f>
        <v>10204</v>
      </c>
      <c r="AU18" s="26">
        <f>'BAR BB| Open rates'!AU18*0.87*0.9+25</f>
        <v>10752.1</v>
      </c>
      <c r="AV18" s="26">
        <f>'BAR BB| Open rates'!AV18*0.87*0.9+25</f>
        <v>10204</v>
      </c>
    </row>
    <row r="19" spans="1:48" s="76" customFormat="1" ht="12" customHeight="1" x14ac:dyDescent="0.2">
      <c r="A19" s="15">
        <v>2</v>
      </c>
      <c r="B19" s="26">
        <f>'BAR BB| Open rates'!B19*0.87*0.9+25</f>
        <v>11143.6</v>
      </c>
      <c r="C19" s="26">
        <f>'BAR BB| Open rates'!C19*0.87*0.9+25</f>
        <v>11926.6</v>
      </c>
      <c r="D19" s="26">
        <f>'BAR BB| Open rates'!D19*0.87*0.9+25</f>
        <v>11143.6</v>
      </c>
      <c r="E19" s="26">
        <f>'BAR BB| Open rates'!E19*0.87*0.9+25</f>
        <v>11143.6</v>
      </c>
      <c r="F19" s="26">
        <f>'BAR BB| Open rates'!F19*0.87*0.9+25</f>
        <v>11926.6</v>
      </c>
      <c r="G19" s="26">
        <f>'BAR BB| Open rates'!G19*0.87*0.9+25</f>
        <v>11926.6</v>
      </c>
      <c r="H19" s="26">
        <f>'BAR BB| Open rates'!H19*0.87*0.9+25</f>
        <v>11926.6</v>
      </c>
      <c r="I19" s="26">
        <f>'BAR BB| Open rates'!I19*0.87*0.9+25</f>
        <v>11926.6</v>
      </c>
      <c r="J19" s="26">
        <f>'BAR BB| Open rates'!J19*0.87*0.9+25</f>
        <v>12944.5</v>
      </c>
      <c r="K19" s="26">
        <f>'BAR BB| Open rates'!K19*0.87*0.9+25</f>
        <v>15293.5</v>
      </c>
      <c r="L19" s="26">
        <f>'BAR BB| Open rates'!L19*0.87*0.9+25</f>
        <v>13884.1</v>
      </c>
      <c r="M19" s="26">
        <f>'BAR BB| Open rates'!M19*0.87*0.9+25</f>
        <v>13884.1</v>
      </c>
      <c r="N19" s="26">
        <f>'BAR BB| Open rates'!N19*0.87*0.9+25</f>
        <v>13884.1</v>
      </c>
      <c r="O19" s="26">
        <f>'BAR BB| Open rates'!O19*0.87*0.9+25</f>
        <v>39096.700000000004</v>
      </c>
      <c r="P19" s="26">
        <f>'BAR BB| Open rates'!P19*0.87*0.9+25</f>
        <v>39096.700000000004</v>
      </c>
      <c r="Q19" s="26">
        <f>'BAR BB| Open rates'!Q19*0.87*0.9+25</f>
        <v>41445.700000000004</v>
      </c>
      <c r="R19" s="26">
        <f>'BAR BB| Open rates'!R19*0.87*0.9+25</f>
        <v>43011.700000000004</v>
      </c>
      <c r="S19" s="26">
        <f>'BAR BB| Open rates'!S19*0.87*0.9+25</f>
        <v>41445.700000000004</v>
      </c>
      <c r="T19" s="26">
        <f>'BAR BB| Open rates'!T19*0.87*0.9+25</f>
        <v>28134.7</v>
      </c>
      <c r="U19" s="26">
        <f>'BAR BB| Open rates'!U19*0.87*0.9+25</f>
        <v>21087.7</v>
      </c>
      <c r="V19" s="26">
        <f>'BAR BB| Open rates'!V19*0.87*0.9+25</f>
        <v>22653.7</v>
      </c>
      <c r="W19" s="26">
        <f>'BAR BB| Open rates'!W19*0.87*0.9+25</f>
        <v>24219.7</v>
      </c>
      <c r="X19" s="26">
        <f>'BAR BB| Open rates'!X19*0.87*0.9+25</f>
        <v>22653.7</v>
      </c>
      <c r="Y19" s="26">
        <f>'BAR BB| Open rates'!Y19*0.87*0.9+25</f>
        <v>24219.7</v>
      </c>
      <c r="Z19" s="26">
        <f>'BAR BB| Open rates'!Z19*0.87*0.9+25</f>
        <v>27351.7</v>
      </c>
      <c r="AA19" s="26">
        <f>'BAR BB| Open rates'!AA19*0.87*0.9+25</f>
        <v>31266.7</v>
      </c>
      <c r="AB19" s="26">
        <f>'BAR BB| Open rates'!AB19*0.87*0.9+25</f>
        <v>32832.700000000004</v>
      </c>
      <c r="AC19" s="26">
        <f>'BAR BB| Open rates'!AC19*0.87*0.9+25</f>
        <v>31266.7</v>
      </c>
      <c r="AD19" s="26">
        <f>'BAR BB| Open rates'!AD19*0.87*0.9+25</f>
        <v>35964.700000000004</v>
      </c>
      <c r="AE19" s="26">
        <f>'BAR BB| Open rates'!AE19*0.87*0.9+25</f>
        <v>38313.700000000004</v>
      </c>
      <c r="AF19" s="26">
        <f>'BAR BB| Open rates'!AF19*0.87*0.9+25</f>
        <v>39879.700000000004</v>
      </c>
      <c r="AG19" s="26">
        <f>'BAR BB| Open rates'!AG19*0.87*0.9+25</f>
        <v>39879.700000000004</v>
      </c>
      <c r="AH19" s="26">
        <f>'BAR BB| Open rates'!AH19*0.87*0.9+25</f>
        <v>30483.7</v>
      </c>
      <c r="AI19" s="26">
        <f>'BAR BB| Open rates'!AI19*0.87*0.9+25</f>
        <v>21087.7</v>
      </c>
      <c r="AJ19" s="26">
        <f>'BAR BB| Open rates'!AJ19*0.87*0.9+25</f>
        <v>22653.7</v>
      </c>
      <c r="AK19" s="26">
        <f>'BAR BB| Open rates'!AK19*0.87*0.9+25</f>
        <v>18895.3</v>
      </c>
      <c r="AL19" s="26">
        <f>'BAR BB| Open rates'!AL19*0.87*0.9+25</f>
        <v>17329.3</v>
      </c>
      <c r="AM19" s="26">
        <f>'BAR BB| Open rates'!AM19*0.87*0.9+25</f>
        <v>16389.7</v>
      </c>
      <c r="AN19" s="26">
        <f>'BAR BB| Open rates'!AN19*0.87*0.9+25</f>
        <v>13336</v>
      </c>
      <c r="AO19" s="26">
        <f>'BAR BB| Open rates'!AO19*0.87*0.9+25</f>
        <v>11770</v>
      </c>
      <c r="AP19" s="26">
        <f>'BAR BB| Open rates'!AP19*0.87*0.9+25</f>
        <v>12318.1</v>
      </c>
      <c r="AQ19" s="26">
        <f>'BAR BB| Open rates'!AQ19*0.87*0.9+25</f>
        <v>11770</v>
      </c>
      <c r="AR19" s="26">
        <f>'BAR BB| Open rates'!AR19*0.87*0.9+25</f>
        <v>11770</v>
      </c>
      <c r="AS19" s="26">
        <f>'BAR BB| Open rates'!AS19*0.87*0.9+25</f>
        <v>12318.1</v>
      </c>
      <c r="AT19" s="26">
        <f>'BAR BB| Open rates'!AT19*0.87*0.9+25</f>
        <v>11770</v>
      </c>
      <c r="AU19" s="26">
        <f>'BAR BB| Open rates'!AU19*0.87*0.9+25</f>
        <v>12318.1</v>
      </c>
      <c r="AV19" s="26">
        <f>'BAR BB| Open rates'!AV19*0.87*0.9+25</f>
        <v>11770</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rates'!B21*0.87*0.9+25</f>
        <v>11456.800000000001</v>
      </c>
      <c r="C21" s="26">
        <f>'BAR BB| Open rates'!C21*0.87*0.9+25</f>
        <v>12239.800000000001</v>
      </c>
      <c r="D21" s="26">
        <f>'BAR BB| Open rates'!D21*0.87*0.9+25</f>
        <v>11456.800000000001</v>
      </c>
      <c r="E21" s="26">
        <f>'BAR BB| Open rates'!E21*0.87*0.9+25</f>
        <v>11456.800000000001</v>
      </c>
      <c r="F21" s="26">
        <f>'BAR BB| Open rates'!F21*0.87*0.9+25</f>
        <v>12239.800000000001</v>
      </c>
      <c r="G21" s="26">
        <f>'BAR BB| Open rates'!G21*0.87*0.9+25</f>
        <v>12239.800000000001</v>
      </c>
      <c r="H21" s="26">
        <f>'BAR BB| Open rates'!H21*0.87*0.9+25</f>
        <v>12239.800000000001</v>
      </c>
      <c r="I21" s="26">
        <f>'BAR BB| Open rates'!I21*0.87*0.9+25</f>
        <v>12239.800000000001</v>
      </c>
      <c r="J21" s="26">
        <f>'BAR BB| Open rates'!J21*0.87*0.9+25</f>
        <v>13257.7</v>
      </c>
      <c r="K21" s="26">
        <f>'BAR BB| Open rates'!K21*0.87*0.9+25</f>
        <v>15606.7</v>
      </c>
      <c r="L21" s="26">
        <f>'BAR BB| Open rates'!L21*0.87*0.9+25</f>
        <v>14197.300000000001</v>
      </c>
      <c r="M21" s="26">
        <f>'BAR BB| Open rates'!M21*0.87*0.9+25</f>
        <v>14197.300000000001</v>
      </c>
      <c r="N21" s="26">
        <f>'BAR BB| Open rates'!N21*0.87*0.9+25</f>
        <v>14197.300000000001</v>
      </c>
      <c r="O21" s="26">
        <f>'BAR BB| Open rates'!O21*0.87*0.9+25</f>
        <v>61803.700000000004</v>
      </c>
      <c r="P21" s="26">
        <f>'BAR BB| Open rates'!P21*0.87*0.9+25</f>
        <v>61803.700000000004</v>
      </c>
      <c r="Q21" s="26">
        <f>'BAR BB| Open rates'!Q21*0.87*0.9+25</f>
        <v>64152.700000000004</v>
      </c>
      <c r="R21" s="26">
        <f>'BAR BB| Open rates'!R21*0.87*0.9+25</f>
        <v>65718.7</v>
      </c>
      <c r="S21" s="26">
        <f>'BAR BB| Open rates'!S21*0.87*0.9+25</f>
        <v>64152.700000000004</v>
      </c>
      <c r="T21" s="26">
        <f>'BAR BB| Open rates'!T21*0.87*0.9+25</f>
        <v>41445.700000000004</v>
      </c>
      <c r="U21" s="26">
        <f>'BAR BB| Open rates'!U21*0.87*0.9+25</f>
        <v>34398.700000000004</v>
      </c>
      <c r="V21" s="26">
        <f>'BAR BB| Open rates'!V21*0.87*0.9+25</f>
        <v>35964.700000000004</v>
      </c>
      <c r="W21" s="26">
        <f>'BAR BB| Open rates'!W21*0.87*0.9+25</f>
        <v>37530.700000000004</v>
      </c>
      <c r="X21" s="26">
        <f>'BAR BB| Open rates'!X21*0.87*0.9+25</f>
        <v>35964.700000000004</v>
      </c>
      <c r="Y21" s="26">
        <f>'BAR BB| Open rates'!Y21*0.87*0.9+25</f>
        <v>37530.700000000004</v>
      </c>
      <c r="Z21" s="26">
        <f>'BAR BB| Open rates'!Z21*0.87*0.9+25</f>
        <v>40662.700000000004</v>
      </c>
      <c r="AA21" s="26">
        <f>'BAR BB| Open rates'!AA21*0.87*0.9+25</f>
        <v>48492.700000000004</v>
      </c>
      <c r="AB21" s="26">
        <f>'BAR BB| Open rates'!AB21*0.87*0.9+25</f>
        <v>50058.700000000004</v>
      </c>
      <c r="AC21" s="26">
        <f>'BAR BB| Open rates'!AC21*0.87*0.9+25</f>
        <v>48492.700000000004</v>
      </c>
      <c r="AD21" s="26">
        <f>'BAR BB| Open rates'!AD21*0.87*0.9+25</f>
        <v>53190.700000000004</v>
      </c>
      <c r="AE21" s="26">
        <f>'BAR BB| Open rates'!AE21*0.87*0.9+25</f>
        <v>57105.700000000004</v>
      </c>
      <c r="AF21" s="26">
        <f>'BAR BB| Open rates'!AF21*0.87*0.9+25</f>
        <v>58671.700000000004</v>
      </c>
      <c r="AG21" s="26">
        <f>'BAR BB| Open rates'!AG21*0.87*0.9+25</f>
        <v>58671.700000000004</v>
      </c>
      <c r="AH21" s="26">
        <f>'BAR BB| Open rates'!AH21*0.87*0.9+25</f>
        <v>49275.700000000004</v>
      </c>
      <c r="AI21" s="26">
        <f>'BAR BB| Open rates'!AI21*0.87*0.9+25</f>
        <v>34398.700000000004</v>
      </c>
      <c r="AJ21" s="26">
        <f>'BAR BB| Open rates'!AJ21*0.87*0.9+25</f>
        <v>35964.700000000004</v>
      </c>
      <c r="AK21" s="26">
        <f>'BAR BB| Open rates'!AK21*0.87*0.9+25</f>
        <v>32206.3</v>
      </c>
      <c r="AL21" s="26">
        <f>'BAR BB| Open rates'!AL21*0.87*0.9+25</f>
        <v>30640.3</v>
      </c>
      <c r="AM21" s="26">
        <f>'BAR BB| Open rates'!AM21*0.87*0.9+25</f>
        <v>29700.7</v>
      </c>
      <c r="AN21" s="26">
        <f>'BAR BB| Open rates'!AN21*0.87*0.9+25</f>
        <v>13257.7</v>
      </c>
      <c r="AO21" s="26">
        <f>'BAR BB| Open rates'!AO21*0.87*0.9+25</f>
        <v>11691.7</v>
      </c>
      <c r="AP21" s="26">
        <f>'BAR BB| Open rates'!AP21*0.87*0.9+25</f>
        <v>12239.800000000001</v>
      </c>
      <c r="AQ21" s="26">
        <f>'BAR BB| Open rates'!AQ21*0.87*0.9+25</f>
        <v>11691.7</v>
      </c>
      <c r="AR21" s="26">
        <f>'BAR BB| Open rates'!AR21*0.87*0.9+25</f>
        <v>11691.7</v>
      </c>
      <c r="AS21" s="26">
        <f>'BAR BB| Open rates'!AS21*0.87*0.9+25</f>
        <v>12239.800000000001</v>
      </c>
      <c r="AT21" s="26">
        <f>'BAR BB| Open rates'!AT21*0.87*0.9+25</f>
        <v>11691.7</v>
      </c>
      <c r="AU21" s="26">
        <f>'BAR BB| Open rates'!AU21*0.87*0.9+25</f>
        <v>12239.800000000001</v>
      </c>
      <c r="AV21" s="26">
        <f>'BAR BB| Open rates'!AV21*0.87*0.9+25</f>
        <v>11691.7</v>
      </c>
    </row>
    <row r="22" spans="1:48" s="76" customFormat="1" ht="12" customHeight="1" x14ac:dyDescent="0.2">
      <c r="A22" s="15">
        <v>2</v>
      </c>
      <c r="B22" s="26">
        <f>'BAR BB| Open rates'!B22*0.87*0.9+25</f>
        <v>12631.300000000001</v>
      </c>
      <c r="C22" s="26">
        <f>'BAR BB| Open rates'!C22*0.87*0.9+25</f>
        <v>13414.300000000001</v>
      </c>
      <c r="D22" s="26">
        <f>'BAR BB| Open rates'!D22*0.87*0.9+25</f>
        <v>12631.300000000001</v>
      </c>
      <c r="E22" s="26">
        <f>'BAR BB| Open rates'!E22*0.87*0.9+25</f>
        <v>12631.300000000001</v>
      </c>
      <c r="F22" s="26">
        <f>'BAR BB| Open rates'!F22*0.87*0.9+25</f>
        <v>13414.300000000001</v>
      </c>
      <c r="G22" s="26">
        <f>'BAR BB| Open rates'!G22*0.87*0.9+25</f>
        <v>13414.300000000001</v>
      </c>
      <c r="H22" s="26">
        <f>'BAR BB| Open rates'!H22*0.87*0.9+25</f>
        <v>13414.300000000001</v>
      </c>
      <c r="I22" s="26">
        <f>'BAR BB| Open rates'!I22*0.87*0.9+25</f>
        <v>13414.300000000001</v>
      </c>
      <c r="J22" s="26">
        <f>'BAR BB| Open rates'!J22*0.87*0.9+25</f>
        <v>14432.2</v>
      </c>
      <c r="K22" s="26">
        <f>'BAR BB| Open rates'!K22*0.87*0.9+25</f>
        <v>16781.2</v>
      </c>
      <c r="L22" s="26">
        <f>'BAR BB| Open rates'!L22*0.87*0.9+25</f>
        <v>15371.800000000001</v>
      </c>
      <c r="M22" s="26">
        <f>'BAR BB| Open rates'!M22*0.87*0.9+25</f>
        <v>15371.800000000001</v>
      </c>
      <c r="N22" s="26">
        <f>'BAR BB| Open rates'!N22*0.87*0.9+25</f>
        <v>15371.800000000001</v>
      </c>
      <c r="O22" s="26">
        <f>'BAR BB| Open rates'!O22*0.87*0.9+25</f>
        <v>63369.700000000004</v>
      </c>
      <c r="P22" s="26">
        <f>'BAR BB| Open rates'!P22*0.87*0.9+25</f>
        <v>63369.700000000004</v>
      </c>
      <c r="Q22" s="26">
        <f>'BAR BB| Open rates'!Q22*0.87*0.9+25</f>
        <v>65718.7</v>
      </c>
      <c r="R22" s="26">
        <f>'BAR BB| Open rates'!R22*0.87*0.9+25</f>
        <v>67284.7</v>
      </c>
      <c r="S22" s="26">
        <f>'BAR BB| Open rates'!S22*0.87*0.9+25</f>
        <v>65718.7</v>
      </c>
      <c r="T22" s="26">
        <f>'BAR BB| Open rates'!T22*0.87*0.9+25</f>
        <v>43011.700000000004</v>
      </c>
      <c r="U22" s="26">
        <f>'BAR BB| Open rates'!U22*0.87*0.9+25</f>
        <v>35964.700000000004</v>
      </c>
      <c r="V22" s="26">
        <f>'BAR BB| Open rates'!V22*0.87*0.9+25</f>
        <v>37530.700000000004</v>
      </c>
      <c r="W22" s="26">
        <f>'BAR BB| Open rates'!W22*0.87*0.9+25</f>
        <v>39096.700000000004</v>
      </c>
      <c r="X22" s="26">
        <f>'BAR BB| Open rates'!X22*0.87*0.9+25</f>
        <v>37530.700000000004</v>
      </c>
      <c r="Y22" s="26">
        <f>'BAR BB| Open rates'!Y22*0.87*0.9+25</f>
        <v>39096.700000000004</v>
      </c>
      <c r="Z22" s="26">
        <f>'BAR BB| Open rates'!Z22*0.87*0.9+25</f>
        <v>42228.700000000004</v>
      </c>
      <c r="AA22" s="26">
        <f>'BAR BB| Open rates'!AA22*0.87*0.9+25</f>
        <v>50058.700000000004</v>
      </c>
      <c r="AB22" s="26">
        <f>'BAR BB| Open rates'!AB22*0.87*0.9+25</f>
        <v>51624.700000000004</v>
      </c>
      <c r="AC22" s="26">
        <f>'BAR BB| Open rates'!AC22*0.87*0.9+25</f>
        <v>50058.700000000004</v>
      </c>
      <c r="AD22" s="26">
        <f>'BAR BB| Open rates'!AD22*0.87*0.9+25</f>
        <v>54756.700000000004</v>
      </c>
      <c r="AE22" s="26">
        <f>'BAR BB| Open rates'!AE22*0.87*0.9+25</f>
        <v>58671.700000000004</v>
      </c>
      <c r="AF22" s="26">
        <f>'BAR BB| Open rates'!AF22*0.87*0.9+25</f>
        <v>60237.700000000004</v>
      </c>
      <c r="AG22" s="26">
        <f>'BAR BB| Open rates'!AG22*0.87*0.9+25</f>
        <v>60237.700000000004</v>
      </c>
      <c r="AH22" s="26">
        <f>'BAR BB| Open rates'!AH22*0.87*0.9+25</f>
        <v>50841.700000000004</v>
      </c>
      <c r="AI22" s="26">
        <f>'BAR BB| Open rates'!AI22*0.87*0.9+25</f>
        <v>35964.700000000004</v>
      </c>
      <c r="AJ22" s="26">
        <f>'BAR BB| Open rates'!AJ22*0.87*0.9+25</f>
        <v>37530.700000000004</v>
      </c>
      <c r="AK22" s="26">
        <f>'BAR BB| Open rates'!AK22*0.87*0.9+25</f>
        <v>33772.300000000003</v>
      </c>
      <c r="AL22" s="26">
        <f>'BAR BB| Open rates'!AL22*0.87*0.9+25</f>
        <v>32206.3</v>
      </c>
      <c r="AM22" s="26">
        <f>'BAR BB| Open rates'!AM22*0.87*0.9+25</f>
        <v>31266.7</v>
      </c>
      <c r="AN22" s="26">
        <f>'BAR BB| Open rates'!AN22*0.87*0.9+25</f>
        <v>14823.7</v>
      </c>
      <c r="AO22" s="26">
        <f>'BAR BB| Open rates'!AO22*0.87*0.9+25</f>
        <v>13257.7</v>
      </c>
      <c r="AP22" s="26">
        <f>'BAR BB| Open rates'!AP22*0.87*0.9+25</f>
        <v>13805.800000000001</v>
      </c>
      <c r="AQ22" s="26">
        <f>'BAR BB| Open rates'!AQ22*0.87*0.9+25</f>
        <v>13257.7</v>
      </c>
      <c r="AR22" s="26">
        <f>'BAR BB| Open rates'!AR22*0.87*0.9+25</f>
        <v>13257.7</v>
      </c>
      <c r="AS22" s="26">
        <f>'BAR BB| Open rates'!AS22*0.87*0.9+25</f>
        <v>13805.800000000001</v>
      </c>
      <c r="AT22" s="26">
        <f>'BAR BB| Open rates'!AT22*0.87*0.9+25</f>
        <v>13257.7</v>
      </c>
      <c r="AU22" s="26">
        <f>'BAR BB| Open rates'!AU22*0.87*0.9+25</f>
        <v>13805.800000000001</v>
      </c>
      <c r="AV22" s="26">
        <f>'BAR BB| Open rates'!AV22*0.87*0.9+25</f>
        <v>13257.7</v>
      </c>
    </row>
    <row r="23" spans="1:48" s="76" customFormat="1" ht="12" customHeight="1" x14ac:dyDescent="0.2">
      <c r="A23" s="15">
        <v>3</v>
      </c>
      <c r="B23" s="26">
        <f>'BAR BB| Open rates'!B23*0.87*0.9+25</f>
        <v>13805.800000000001</v>
      </c>
      <c r="C23" s="26">
        <f>'BAR BB| Open rates'!C23*0.87*0.9+25</f>
        <v>14588.800000000001</v>
      </c>
      <c r="D23" s="26">
        <f>'BAR BB| Open rates'!D23*0.87*0.9+25</f>
        <v>13805.800000000001</v>
      </c>
      <c r="E23" s="26">
        <f>'BAR BB| Open rates'!E23*0.87*0.9+25</f>
        <v>13805.800000000001</v>
      </c>
      <c r="F23" s="26">
        <f>'BAR BB| Open rates'!F23*0.87*0.9+25</f>
        <v>14588.800000000001</v>
      </c>
      <c r="G23" s="26">
        <f>'BAR BB| Open rates'!G23*0.87*0.9+25</f>
        <v>14588.800000000001</v>
      </c>
      <c r="H23" s="26">
        <f>'BAR BB| Open rates'!H23*0.87*0.9+25</f>
        <v>14588.800000000001</v>
      </c>
      <c r="I23" s="26">
        <f>'BAR BB| Open rates'!I23*0.87*0.9+25</f>
        <v>14588.800000000001</v>
      </c>
      <c r="J23" s="26">
        <f>'BAR BB| Open rates'!J23*0.87*0.9+25</f>
        <v>15606.7</v>
      </c>
      <c r="K23" s="26">
        <f>'BAR BB| Open rates'!K23*0.87*0.9+25</f>
        <v>17955.7</v>
      </c>
      <c r="L23" s="26">
        <f>'BAR BB| Open rates'!L23*0.87*0.9+25</f>
        <v>16546.3</v>
      </c>
      <c r="M23" s="26">
        <f>'BAR BB| Open rates'!M23*0.87*0.9+25</f>
        <v>16546.3</v>
      </c>
      <c r="N23" s="26">
        <f>'BAR BB| Open rates'!N23*0.87*0.9+25</f>
        <v>16546.3</v>
      </c>
      <c r="O23" s="26">
        <f>'BAR BB| Open rates'!O23*0.87*0.9+25</f>
        <v>64935.700000000004</v>
      </c>
      <c r="P23" s="26">
        <f>'BAR BB| Open rates'!P23*0.87*0.9+25</f>
        <v>64935.700000000004</v>
      </c>
      <c r="Q23" s="26">
        <f>'BAR BB| Open rates'!Q23*0.87*0.9+25</f>
        <v>67284.7</v>
      </c>
      <c r="R23" s="26">
        <f>'BAR BB| Open rates'!R23*0.87*0.9+25</f>
        <v>68850.7</v>
      </c>
      <c r="S23" s="26">
        <f>'BAR BB| Open rates'!S23*0.87*0.9+25</f>
        <v>67284.7</v>
      </c>
      <c r="T23" s="26">
        <f>'BAR BB| Open rates'!T23*0.87*0.9+25</f>
        <v>44577.700000000004</v>
      </c>
      <c r="U23" s="26">
        <f>'BAR BB| Open rates'!U23*0.87*0.9+25</f>
        <v>37530.700000000004</v>
      </c>
      <c r="V23" s="26">
        <f>'BAR BB| Open rates'!V23*0.87*0.9+25</f>
        <v>39096.700000000004</v>
      </c>
      <c r="W23" s="26">
        <f>'BAR BB| Open rates'!W23*0.87*0.9+25</f>
        <v>40662.700000000004</v>
      </c>
      <c r="X23" s="26">
        <f>'BAR BB| Open rates'!X23*0.87*0.9+25</f>
        <v>39096.700000000004</v>
      </c>
      <c r="Y23" s="26">
        <f>'BAR BB| Open rates'!Y23*0.87*0.9+25</f>
        <v>40662.700000000004</v>
      </c>
      <c r="Z23" s="26">
        <f>'BAR BB| Open rates'!Z23*0.87*0.9+25</f>
        <v>43794.700000000004</v>
      </c>
      <c r="AA23" s="26">
        <f>'BAR BB| Open rates'!AA23*0.87*0.9+25</f>
        <v>51624.700000000004</v>
      </c>
      <c r="AB23" s="26">
        <f>'BAR BB| Open rates'!AB23*0.87*0.9+25</f>
        <v>53190.700000000004</v>
      </c>
      <c r="AC23" s="26">
        <f>'BAR BB| Open rates'!AC23*0.87*0.9+25</f>
        <v>51624.700000000004</v>
      </c>
      <c r="AD23" s="26">
        <f>'BAR BB| Open rates'!AD23*0.87*0.9+25</f>
        <v>56322.700000000004</v>
      </c>
      <c r="AE23" s="26">
        <f>'BAR BB| Open rates'!AE23*0.87*0.9+25</f>
        <v>60237.700000000004</v>
      </c>
      <c r="AF23" s="26">
        <f>'BAR BB| Open rates'!AF23*0.87*0.9+25</f>
        <v>61803.700000000004</v>
      </c>
      <c r="AG23" s="26">
        <f>'BAR BB| Open rates'!AG23*0.87*0.9+25</f>
        <v>61803.700000000004</v>
      </c>
      <c r="AH23" s="26">
        <f>'BAR BB| Open rates'!AH23*0.87*0.9+25</f>
        <v>52407.700000000004</v>
      </c>
      <c r="AI23" s="26">
        <f>'BAR BB| Open rates'!AI23*0.87*0.9+25</f>
        <v>37530.700000000004</v>
      </c>
      <c r="AJ23" s="26">
        <f>'BAR BB| Open rates'!AJ23*0.87*0.9+25</f>
        <v>39096.700000000004</v>
      </c>
      <c r="AK23" s="26">
        <f>'BAR BB| Open rates'!AK23*0.87*0.9+25</f>
        <v>35338.300000000003</v>
      </c>
      <c r="AL23" s="26">
        <f>'BAR BB| Open rates'!AL23*0.87*0.9+25</f>
        <v>33772.300000000003</v>
      </c>
      <c r="AM23" s="26">
        <f>'BAR BB| Open rates'!AM23*0.87*0.9+25</f>
        <v>32832.700000000004</v>
      </c>
      <c r="AN23" s="26">
        <f>'BAR BB| Open rates'!AN23*0.87*0.9+25</f>
        <v>16389.7</v>
      </c>
      <c r="AO23" s="26">
        <f>'BAR BB| Open rates'!AO23*0.87*0.9+25</f>
        <v>14823.7</v>
      </c>
      <c r="AP23" s="26">
        <f>'BAR BB| Open rates'!AP23*0.87*0.9+25</f>
        <v>15371.800000000001</v>
      </c>
      <c r="AQ23" s="26">
        <f>'BAR BB| Open rates'!AQ23*0.87*0.9+25</f>
        <v>14823.7</v>
      </c>
      <c r="AR23" s="26">
        <f>'BAR BB| Open rates'!AR23*0.87*0.9+25</f>
        <v>14823.7</v>
      </c>
      <c r="AS23" s="26">
        <f>'BAR BB| Open rates'!AS23*0.87*0.9+25</f>
        <v>15371.800000000001</v>
      </c>
      <c r="AT23" s="26">
        <f>'BAR BB| Open rates'!AT23*0.87*0.9+25</f>
        <v>14823.7</v>
      </c>
      <c r="AU23" s="26">
        <f>'BAR BB| Open rates'!AU23*0.87*0.9+25</f>
        <v>15371.800000000001</v>
      </c>
      <c r="AV23" s="26">
        <f>'BAR BB| Open rates'!AV23*0.87*0.9+25</f>
        <v>14823.7</v>
      </c>
    </row>
    <row r="24" spans="1:48" s="76" customFormat="1" ht="12" customHeight="1" x14ac:dyDescent="0.2">
      <c r="A24" s="15">
        <v>4</v>
      </c>
      <c r="B24" s="26">
        <f>'BAR BB| Open rates'!B24*0.87*0.9+25</f>
        <v>14980.300000000001</v>
      </c>
      <c r="C24" s="26">
        <f>'BAR BB| Open rates'!C24*0.87*0.9+25</f>
        <v>15763.300000000001</v>
      </c>
      <c r="D24" s="26">
        <f>'BAR BB| Open rates'!D24*0.87*0.9+25</f>
        <v>14980.300000000001</v>
      </c>
      <c r="E24" s="26">
        <f>'BAR BB| Open rates'!E24*0.87*0.9+25</f>
        <v>14980.300000000001</v>
      </c>
      <c r="F24" s="26">
        <f>'BAR BB| Open rates'!F24*0.87*0.9+25</f>
        <v>15763.300000000001</v>
      </c>
      <c r="G24" s="26">
        <f>'BAR BB| Open rates'!G24*0.87*0.9+25</f>
        <v>15763.300000000001</v>
      </c>
      <c r="H24" s="26">
        <f>'BAR BB| Open rates'!H24*0.87*0.9+25</f>
        <v>15763.300000000001</v>
      </c>
      <c r="I24" s="26">
        <f>'BAR BB| Open rates'!I24*0.87*0.9+25</f>
        <v>15763.300000000001</v>
      </c>
      <c r="J24" s="26">
        <f>'BAR BB| Open rates'!J24*0.87*0.9+25</f>
        <v>16781.2</v>
      </c>
      <c r="K24" s="26">
        <f>'BAR BB| Open rates'!K24*0.87*0.9+25</f>
        <v>19130.2</v>
      </c>
      <c r="L24" s="26">
        <f>'BAR BB| Open rates'!L24*0.87*0.9+25</f>
        <v>17720.8</v>
      </c>
      <c r="M24" s="26">
        <f>'BAR BB| Open rates'!M24*0.87*0.9+25</f>
        <v>17720.8</v>
      </c>
      <c r="N24" s="26">
        <f>'BAR BB| Open rates'!N24*0.87*0.9+25</f>
        <v>17720.8</v>
      </c>
      <c r="O24" s="26">
        <f>'BAR BB| Open rates'!O24*0.87*0.9+25</f>
        <v>66501.7</v>
      </c>
      <c r="P24" s="26">
        <f>'BAR BB| Open rates'!P24*0.87*0.9+25</f>
        <v>66501.7</v>
      </c>
      <c r="Q24" s="26">
        <f>'BAR BB| Open rates'!Q24*0.87*0.9+25</f>
        <v>68850.7</v>
      </c>
      <c r="R24" s="26">
        <f>'BAR BB| Open rates'!R24*0.87*0.9+25</f>
        <v>70416.7</v>
      </c>
      <c r="S24" s="26">
        <f>'BAR BB| Open rates'!S24*0.87*0.9+25</f>
        <v>68850.7</v>
      </c>
      <c r="T24" s="26">
        <f>'BAR BB| Open rates'!T24*0.87*0.9+25</f>
        <v>46143.700000000004</v>
      </c>
      <c r="U24" s="26">
        <f>'BAR BB| Open rates'!U24*0.87*0.9+25</f>
        <v>39096.700000000004</v>
      </c>
      <c r="V24" s="26">
        <f>'BAR BB| Open rates'!V24*0.87*0.9+25</f>
        <v>40662.700000000004</v>
      </c>
      <c r="W24" s="26">
        <f>'BAR BB| Open rates'!W24*0.87*0.9+25</f>
        <v>42228.700000000004</v>
      </c>
      <c r="X24" s="26">
        <f>'BAR BB| Open rates'!X24*0.87*0.9+25</f>
        <v>40662.700000000004</v>
      </c>
      <c r="Y24" s="26">
        <f>'BAR BB| Open rates'!Y24*0.87*0.9+25</f>
        <v>42228.700000000004</v>
      </c>
      <c r="Z24" s="26">
        <f>'BAR BB| Open rates'!Z24*0.87*0.9+25</f>
        <v>45360.700000000004</v>
      </c>
      <c r="AA24" s="26">
        <f>'BAR BB| Open rates'!AA24*0.87*0.9+25</f>
        <v>53190.700000000004</v>
      </c>
      <c r="AB24" s="26">
        <f>'BAR BB| Open rates'!AB24*0.87*0.9+25</f>
        <v>54756.700000000004</v>
      </c>
      <c r="AC24" s="26">
        <f>'BAR BB| Open rates'!AC24*0.87*0.9+25</f>
        <v>53190.700000000004</v>
      </c>
      <c r="AD24" s="26">
        <f>'BAR BB| Open rates'!AD24*0.87*0.9+25</f>
        <v>57888.700000000004</v>
      </c>
      <c r="AE24" s="26">
        <f>'BAR BB| Open rates'!AE24*0.87*0.9+25</f>
        <v>61803.700000000004</v>
      </c>
      <c r="AF24" s="26">
        <f>'BAR BB| Open rates'!AF24*0.87*0.9+25</f>
        <v>63369.700000000004</v>
      </c>
      <c r="AG24" s="26">
        <f>'BAR BB| Open rates'!AG24*0.87*0.9+25</f>
        <v>63369.700000000004</v>
      </c>
      <c r="AH24" s="26">
        <f>'BAR BB| Open rates'!AH24*0.87*0.9+25</f>
        <v>53973.700000000004</v>
      </c>
      <c r="AI24" s="26">
        <f>'BAR BB| Open rates'!AI24*0.87*0.9+25</f>
        <v>39096.700000000004</v>
      </c>
      <c r="AJ24" s="26">
        <f>'BAR BB| Open rates'!AJ24*0.87*0.9+25</f>
        <v>40662.700000000004</v>
      </c>
      <c r="AK24" s="26">
        <f>'BAR BB| Open rates'!AK24*0.87*0.9+25</f>
        <v>36904.300000000003</v>
      </c>
      <c r="AL24" s="26">
        <f>'BAR BB| Open rates'!AL24*0.87*0.9+25</f>
        <v>35338.300000000003</v>
      </c>
      <c r="AM24" s="26">
        <f>'BAR BB| Open rates'!AM24*0.87*0.9+25</f>
        <v>34398.700000000004</v>
      </c>
      <c r="AN24" s="26">
        <f>'BAR BB| Open rates'!AN24*0.87*0.9+25</f>
        <v>17955.7</v>
      </c>
      <c r="AO24" s="26">
        <f>'BAR BB| Open rates'!AO24*0.87*0.9+25</f>
        <v>16389.7</v>
      </c>
      <c r="AP24" s="26">
        <f>'BAR BB| Open rates'!AP24*0.87*0.9+25</f>
        <v>16937.8</v>
      </c>
      <c r="AQ24" s="26">
        <f>'BAR BB| Open rates'!AQ24*0.87*0.9+25</f>
        <v>16389.7</v>
      </c>
      <c r="AR24" s="26">
        <f>'BAR BB| Open rates'!AR24*0.87*0.9+25</f>
        <v>16389.7</v>
      </c>
      <c r="AS24" s="26">
        <f>'BAR BB| Open rates'!AS24*0.87*0.9+25</f>
        <v>16937.8</v>
      </c>
      <c r="AT24" s="26">
        <f>'BAR BB| Open rates'!AT24*0.87*0.9+25</f>
        <v>16389.7</v>
      </c>
      <c r="AU24" s="26">
        <f>'BAR BB| Open rates'!AU24*0.87*0.9+25</f>
        <v>16937.8</v>
      </c>
      <c r="AV24" s="26">
        <f>'BAR BB| Open rates'!AV24*0.87*0.9+25</f>
        <v>16389.7</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rates'!B26*0.87*0.9+25</f>
        <v>16154.800000000001</v>
      </c>
      <c r="C26" s="26">
        <f>'BAR BB| Open rates'!C26*0.87*0.9+25</f>
        <v>16937.8</v>
      </c>
      <c r="D26" s="26">
        <f>'BAR BB| Open rates'!D26*0.87*0.9+25</f>
        <v>16154.800000000001</v>
      </c>
      <c r="E26" s="26">
        <f>'BAR BB| Open rates'!E26*0.87*0.9+25</f>
        <v>16154.800000000001</v>
      </c>
      <c r="F26" s="26">
        <f>'BAR BB| Open rates'!F26*0.87*0.9+25</f>
        <v>16937.8</v>
      </c>
      <c r="G26" s="26">
        <f>'BAR BB| Open rates'!G26*0.87*0.9+25</f>
        <v>16937.8</v>
      </c>
      <c r="H26" s="26">
        <f>'BAR BB| Open rates'!H26*0.87*0.9+25</f>
        <v>16937.8</v>
      </c>
      <c r="I26" s="26">
        <f>'BAR BB| Open rates'!I26*0.87*0.9+25</f>
        <v>16937.8</v>
      </c>
      <c r="J26" s="26">
        <f>'BAR BB| Open rates'!J26*0.87*0.9+25</f>
        <v>17955.7</v>
      </c>
      <c r="K26" s="26">
        <f>'BAR BB| Open rates'!K26*0.87*0.9+25</f>
        <v>20304.7</v>
      </c>
      <c r="L26" s="26">
        <f>'BAR BB| Open rates'!L26*0.87*0.9+25</f>
        <v>18895.3</v>
      </c>
      <c r="M26" s="26">
        <f>'BAR BB| Open rates'!M26*0.87*0.9+25</f>
        <v>18895.3</v>
      </c>
      <c r="N26" s="26">
        <f>'BAR BB| Open rates'!N26*0.87*0.9+25</f>
        <v>18895.3</v>
      </c>
      <c r="O26" s="26">
        <f>'BAR BB| Open rates'!O26*0.87*0.9+25</f>
        <v>69633.7</v>
      </c>
      <c r="P26" s="26">
        <f>'BAR BB| Open rates'!P26*0.87*0.9+25</f>
        <v>69633.7</v>
      </c>
      <c r="Q26" s="26">
        <f>'BAR BB| Open rates'!Q26*0.87*0.9+25</f>
        <v>71982.7</v>
      </c>
      <c r="R26" s="26">
        <f>'BAR BB| Open rates'!R26*0.87*0.9+25</f>
        <v>73548.7</v>
      </c>
      <c r="S26" s="26">
        <f>'BAR BB| Open rates'!S26*0.87*0.9+25</f>
        <v>71982.7</v>
      </c>
      <c r="T26" s="26">
        <f>'BAR BB| Open rates'!T26*0.87*0.9+25</f>
        <v>45360.700000000004</v>
      </c>
      <c r="U26" s="26">
        <f>'BAR BB| Open rates'!U26*0.87*0.9+25</f>
        <v>38313.700000000004</v>
      </c>
      <c r="V26" s="26">
        <f>'BAR BB| Open rates'!V26*0.87*0.9+25</f>
        <v>39879.700000000004</v>
      </c>
      <c r="W26" s="26">
        <f>'BAR BB| Open rates'!W26*0.87*0.9+25</f>
        <v>41445.700000000004</v>
      </c>
      <c r="X26" s="26">
        <f>'BAR BB| Open rates'!X26*0.87*0.9+25</f>
        <v>39879.700000000004</v>
      </c>
      <c r="Y26" s="26">
        <f>'BAR BB| Open rates'!Y26*0.87*0.9+25</f>
        <v>41445.700000000004</v>
      </c>
      <c r="Z26" s="26">
        <f>'BAR BB| Open rates'!Z26*0.87*0.9+25</f>
        <v>44577.700000000004</v>
      </c>
      <c r="AA26" s="26">
        <f>'BAR BB| Open rates'!AA26*0.87*0.9+25</f>
        <v>64152.700000000004</v>
      </c>
      <c r="AB26" s="26">
        <f>'BAR BB| Open rates'!AB26*0.87*0.9+25</f>
        <v>65718.7</v>
      </c>
      <c r="AC26" s="26">
        <f>'BAR BB| Open rates'!AC26*0.87*0.9+25</f>
        <v>64152.700000000004</v>
      </c>
      <c r="AD26" s="26">
        <f>'BAR BB| Open rates'!AD26*0.87*0.9+25</f>
        <v>68850.7</v>
      </c>
      <c r="AE26" s="26">
        <f>'BAR BB| Open rates'!AE26*0.87*0.9+25</f>
        <v>72765.7</v>
      </c>
      <c r="AF26" s="26">
        <f>'BAR BB| Open rates'!AF26*0.87*0.9+25</f>
        <v>74331.7</v>
      </c>
      <c r="AG26" s="26">
        <f>'BAR BB| Open rates'!AG26*0.87*0.9+25</f>
        <v>74331.7</v>
      </c>
      <c r="AH26" s="26">
        <f>'BAR BB| Open rates'!AH26*0.87*0.9+25</f>
        <v>64935.700000000004</v>
      </c>
      <c r="AI26" s="26">
        <f>'BAR BB| Open rates'!AI26*0.87*0.9+25</f>
        <v>38313.700000000004</v>
      </c>
      <c r="AJ26" s="26">
        <f>'BAR BB| Open rates'!AJ26*0.87*0.9+25</f>
        <v>39879.700000000004</v>
      </c>
      <c r="AK26" s="26">
        <f>'BAR BB| Open rates'!AK26*0.87*0.9+25</f>
        <v>36121.300000000003</v>
      </c>
      <c r="AL26" s="26">
        <f>'BAR BB| Open rates'!AL26*0.87*0.9+25</f>
        <v>34555.300000000003</v>
      </c>
      <c r="AM26" s="26">
        <f>'BAR BB| Open rates'!AM26*0.87*0.9+25</f>
        <v>33615.700000000004</v>
      </c>
      <c r="AN26" s="26">
        <f>'BAR BB| Open rates'!AN26*0.87*0.9+25</f>
        <v>21870.7</v>
      </c>
      <c r="AO26" s="26">
        <f>'BAR BB| Open rates'!AO26*0.87*0.9+25</f>
        <v>20304.7</v>
      </c>
      <c r="AP26" s="26">
        <f>'BAR BB| Open rates'!AP26*0.87*0.9+25</f>
        <v>20852.8</v>
      </c>
      <c r="AQ26" s="26">
        <f>'BAR BB| Open rates'!AQ26*0.87*0.9+25</f>
        <v>20304.7</v>
      </c>
      <c r="AR26" s="26">
        <f>'BAR BB| Open rates'!AR26*0.87*0.9+25</f>
        <v>20304.7</v>
      </c>
      <c r="AS26" s="26">
        <f>'BAR BB| Open rates'!AS26*0.87*0.9+25</f>
        <v>20852.8</v>
      </c>
      <c r="AT26" s="26">
        <f>'BAR BB| Open rates'!AT26*0.87*0.9+25</f>
        <v>20304.7</v>
      </c>
      <c r="AU26" s="26">
        <f>'BAR BB| Open rates'!AU26*0.87*0.9+25</f>
        <v>20852.8</v>
      </c>
      <c r="AV26" s="26">
        <f>'BAR BB| Open rates'!AV26*0.87*0.9+25</f>
        <v>20304.7</v>
      </c>
    </row>
    <row r="27" spans="1:48" s="76" customFormat="1" ht="12" customHeight="1" x14ac:dyDescent="0.2">
      <c r="A27" s="15">
        <v>2</v>
      </c>
      <c r="B27" s="26">
        <f>'BAR BB| Open rates'!B27*0.87*0.9+25</f>
        <v>17329.3</v>
      </c>
      <c r="C27" s="26">
        <f>'BAR BB| Open rates'!C27*0.87*0.9+25</f>
        <v>18112.3</v>
      </c>
      <c r="D27" s="26">
        <f>'BAR BB| Open rates'!D27*0.87*0.9+25</f>
        <v>17329.3</v>
      </c>
      <c r="E27" s="26">
        <f>'BAR BB| Open rates'!E27*0.87*0.9+25</f>
        <v>17329.3</v>
      </c>
      <c r="F27" s="26">
        <f>'BAR BB| Open rates'!F27*0.87*0.9+25</f>
        <v>18112.3</v>
      </c>
      <c r="G27" s="26">
        <f>'BAR BB| Open rates'!G27*0.87*0.9+25</f>
        <v>18112.3</v>
      </c>
      <c r="H27" s="26">
        <f>'BAR BB| Open rates'!H27*0.87*0.9+25</f>
        <v>18112.3</v>
      </c>
      <c r="I27" s="26">
        <f>'BAR BB| Open rates'!I27*0.87*0.9+25</f>
        <v>18112.3</v>
      </c>
      <c r="J27" s="26">
        <f>'BAR BB| Open rates'!J27*0.87*0.9+25</f>
        <v>19130.2</v>
      </c>
      <c r="K27" s="26">
        <f>'BAR BB| Open rates'!K27*0.87*0.9+25</f>
        <v>21479.200000000001</v>
      </c>
      <c r="L27" s="26">
        <f>'BAR BB| Open rates'!L27*0.87*0.9+25</f>
        <v>20069.8</v>
      </c>
      <c r="M27" s="26">
        <f>'BAR BB| Open rates'!M27*0.87*0.9+25</f>
        <v>20069.8</v>
      </c>
      <c r="N27" s="26">
        <f>'BAR BB| Open rates'!N27*0.87*0.9+25</f>
        <v>20069.8</v>
      </c>
      <c r="O27" s="26">
        <f>'BAR BB| Open rates'!O27*0.87*0.9+25</f>
        <v>71199.7</v>
      </c>
      <c r="P27" s="26">
        <f>'BAR BB| Open rates'!P27*0.87*0.9+25</f>
        <v>71199.7</v>
      </c>
      <c r="Q27" s="26">
        <f>'BAR BB| Open rates'!Q27*0.87*0.9+25</f>
        <v>73548.7</v>
      </c>
      <c r="R27" s="26">
        <f>'BAR BB| Open rates'!R27*0.87*0.9+25</f>
        <v>75114.7</v>
      </c>
      <c r="S27" s="26">
        <f>'BAR BB| Open rates'!S27*0.87*0.9+25</f>
        <v>73548.7</v>
      </c>
      <c r="T27" s="26">
        <f>'BAR BB| Open rates'!T27*0.87*0.9+25</f>
        <v>46926.700000000004</v>
      </c>
      <c r="U27" s="26">
        <f>'BAR BB| Open rates'!U27*0.87*0.9+25</f>
        <v>39879.700000000004</v>
      </c>
      <c r="V27" s="26">
        <f>'BAR BB| Open rates'!V27*0.87*0.9+25</f>
        <v>41445.700000000004</v>
      </c>
      <c r="W27" s="26">
        <f>'BAR BB| Open rates'!W27*0.87*0.9+25</f>
        <v>43011.700000000004</v>
      </c>
      <c r="X27" s="26">
        <f>'BAR BB| Open rates'!X27*0.87*0.9+25</f>
        <v>41445.700000000004</v>
      </c>
      <c r="Y27" s="26">
        <f>'BAR BB| Open rates'!Y27*0.87*0.9+25</f>
        <v>43011.700000000004</v>
      </c>
      <c r="Z27" s="26">
        <f>'BAR BB| Open rates'!Z27*0.87*0.9+25</f>
        <v>46143.700000000004</v>
      </c>
      <c r="AA27" s="26">
        <f>'BAR BB| Open rates'!AA27*0.87*0.9+25</f>
        <v>65718.7</v>
      </c>
      <c r="AB27" s="26">
        <f>'BAR BB| Open rates'!AB27*0.87*0.9+25</f>
        <v>67284.7</v>
      </c>
      <c r="AC27" s="26">
        <f>'BAR BB| Open rates'!AC27*0.87*0.9+25</f>
        <v>65718.7</v>
      </c>
      <c r="AD27" s="26">
        <f>'BAR BB| Open rates'!AD27*0.87*0.9+25</f>
        <v>70416.7</v>
      </c>
      <c r="AE27" s="26">
        <f>'BAR BB| Open rates'!AE27*0.87*0.9+25</f>
        <v>74331.7</v>
      </c>
      <c r="AF27" s="26">
        <f>'BAR BB| Open rates'!AF27*0.87*0.9+25</f>
        <v>75897.7</v>
      </c>
      <c r="AG27" s="26">
        <f>'BAR BB| Open rates'!AG27*0.87*0.9+25</f>
        <v>75897.7</v>
      </c>
      <c r="AH27" s="26">
        <f>'BAR BB| Open rates'!AH27*0.87*0.9+25</f>
        <v>66501.7</v>
      </c>
      <c r="AI27" s="26">
        <f>'BAR BB| Open rates'!AI27*0.87*0.9+25</f>
        <v>39879.700000000004</v>
      </c>
      <c r="AJ27" s="26">
        <f>'BAR BB| Open rates'!AJ27*0.87*0.9+25</f>
        <v>41445.700000000004</v>
      </c>
      <c r="AK27" s="26">
        <f>'BAR BB| Open rates'!AK27*0.87*0.9+25</f>
        <v>37687.300000000003</v>
      </c>
      <c r="AL27" s="26">
        <f>'BAR BB| Open rates'!AL27*0.87*0.9+25</f>
        <v>36121.300000000003</v>
      </c>
      <c r="AM27" s="26">
        <f>'BAR BB| Open rates'!AM27*0.87*0.9+25</f>
        <v>35181.700000000004</v>
      </c>
      <c r="AN27" s="26">
        <f>'BAR BB| Open rates'!AN27*0.87*0.9+25</f>
        <v>23436.7</v>
      </c>
      <c r="AO27" s="26">
        <f>'BAR BB| Open rates'!AO27*0.87*0.9+25</f>
        <v>21870.7</v>
      </c>
      <c r="AP27" s="26">
        <f>'BAR BB| Open rates'!AP27*0.87*0.9+25</f>
        <v>22418.799999999999</v>
      </c>
      <c r="AQ27" s="26">
        <f>'BAR BB| Open rates'!AQ27*0.87*0.9+25</f>
        <v>21870.7</v>
      </c>
      <c r="AR27" s="26">
        <f>'BAR BB| Open rates'!AR27*0.87*0.9+25</f>
        <v>21870.7</v>
      </c>
      <c r="AS27" s="26">
        <f>'BAR BB| Open rates'!AS27*0.87*0.9+25</f>
        <v>22418.799999999999</v>
      </c>
      <c r="AT27" s="26">
        <f>'BAR BB| Open rates'!AT27*0.87*0.9+25</f>
        <v>21870.7</v>
      </c>
      <c r="AU27" s="26">
        <f>'BAR BB| Open rates'!AU27*0.87*0.9+25</f>
        <v>22418.799999999999</v>
      </c>
      <c r="AV27" s="26">
        <f>'BAR BB| Open rates'!AV27*0.87*0.9+25</f>
        <v>21870.7</v>
      </c>
    </row>
    <row r="28" spans="1:48" s="76" customFormat="1" ht="12" customHeight="1" x14ac:dyDescent="0.2">
      <c r="A28" s="15">
        <v>3</v>
      </c>
      <c r="B28" s="26">
        <f>'BAR BB| Open rates'!B28*0.87*0.9+25</f>
        <v>18503.8</v>
      </c>
      <c r="C28" s="26">
        <f>'BAR BB| Open rates'!C28*0.87*0.9+25</f>
        <v>19286.8</v>
      </c>
      <c r="D28" s="26">
        <f>'BAR BB| Open rates'!D28*0.87*0.9+25</f>
        <v>18503.8</v>
      </c>
      <c r="E28" s="26">
        <f>'BAR BB| Open rates'!E28*0.87*0.9+25</f>
        <v>18503.8</v>
      </c>
      <c r="F28" s="26">
        <f>'BAR BB| Open rates'!F28*0.87*0.9+25</f>
        <v>19286.8</v>
      </c>
      <c r="G28" s="26">
        <f>'BAR BB| Open rates'!G28*0.87*0.9+25</f>
        <v>19286.8</v>
      </c>
      <c r="H28" s="26">
        <f>'BAR BB| Open rates'!H28*0.87*0.9+25</f>
        <v>19286.8</v>
      </c>
      <c r="I28" s="26">
        <f>'BAR BB| Open rates'!I28*0.87*0.9+25</f>
        <v>19286.8</v>
      </c>
      <c r="J28" s="26">
        <f>'BAR BB| Open rates'!J28*0.87*0.9+25</f>
        <v>20304.7</v>
      </c>
      <c r="K28" s="26">
        <f>'BAR BB| Open rates'!K28*0.87*0.9+25</f>
        <v>22653.7</v>
      </c>
      <c r="L28" s="26">
        <f>'BAR BB| Open rates'!L28*0.87*0.9+25</f>
        <v>21244.3</v>
      </c>
      <c r="M28" s="26">
        <f>'BAR BB| Open rates'!M28*0.87*0.9+25</f>
        <v>21244.3</v>
      </c>
      <c r="N28" s="26">
        <f>'BAR BB| Open rates'!N28*0.87*0.9+25</f>
        <v>21244.3</v>
      </c>
      <c r="O28" s="26">
        <f>'BAR BB| Open rates'!O28*0.87*0.9+25</f>
        <v>72765.7</v>
      </c>
      <c r="P28" s="26">
        <f>'BAR BB| Open rates'!P28*0.87*0.9+25</f>
        <v>72765.7</v>
      </c>
      <c r="Q28" s="26">
        <f>'BAR BB| Open rates'!Q28*0.87*0.9+25</f>
        <v>75114.7</v>
      </c>
      <c r="R28" s="26">
        <f>'BAR BB| Open rates'!R28*0.87*0.9+25</f>
        <v>76680.7</v>
      </c>
      <c r="S28" s="26">
        <f>'BAR BB| Open rates'!S28*0.87*0.9+25</f>
        <v>75114.7</v>
      </c>
      <c r="T28" s="26">
        <f>'BAR BB| Open rates'!T28*0.87*0.9+25</f>
        <v>48492.700000000004</v>
      </c>
      <c r="U28" s="26">
        <f>'BAR BB| Open rates'!U28*0.87*0.9+25</f>
        <v>41445.700000000004</v>
      </c>
      <c r="V28" s="26">
        <f>'BAR BB| Open rates'!V28*0.87*0.9+25</f>
        <v>43011.700000000004</v>
      </c>
      <c r="W28" s="26">
        <f>'BAR BB| Open rates'!W28*0.87*0.9+25</f>
        <v>44577.700000000004</v>
      </c>
      <c r="X28" s="26">
        <f>'BAR BB| Open rates'!X28*0.87*0.9+25</f>
        <v>43011.700000000004</v>
      </c>
      <c r="Y28" s="26">
        <f>'BAR BB| Open rates'!Y28*0.87*0.9+25</f>
        <v>44577.700000000004</v>
      </c>
      <c r="Z28" s="26">
        <f>'BAR BB| Open rates'!Z28*0.87*0.9+25</f>
        <v>47709.700000000004</v>
      </c>
      <c r="AA28" s="26">
        <f>'BAR BB| Open rates'!AA28*0.87*0.9+25</f>
        <v>67284.7</v>
      </c>
      <c r="AB28" s="26">
        <f>'BAR BB| Open rates'!AB28*0.87*0.9+25</f>
        <v>68850.7</v>
      </c>
      <c r="AC28" s="26">
        <f>'BAR BB| Open rates'!AC28*0.87*0.9+25</f>
        <v>67284.7</v>
      </c>
      <c r="AD28" s="26">
        <f>'BAR BB| Open rates'!AD28*0.87*0.9+25</f>
        <v>71982.7</v>
      </c>
      <c r="AE28" s="26">
        <f>'BAR BB| Open rates'!AE28*0.87*0.9+25</f>
        <v>75897.7</v>
      </c>
      <c r="AF28" s="26">
        <f>'BAR BB| Open rates'!AF28*0.87*0.9+25</f>
        <v>77463.7</v>
      </c>
      <c r="AG28" s="26">
        <f>'BAR BB| Open rates'!AG28*0.87*0.9+25</f>
        <v>77463.7</v>
      </c>
      <c r="AH28" s="26">
        <f>'BAR BB| Open rates'!AH28*0.87*0.9+25</f>
        <v>68067.7</v>
      </c>
      <c r="AI28" s="26">
        <f>'BAR BB| Open rates'!AI28*0.87*0.9+25</f>
        <v>41445.700000000004</v>
      </c>
      <c r="AJ28" s="26">
        <f>'BAR BB| Open rates'!AJ28*0.87*0.9+25</f>
        <v>43011.700000000004</v>
      </c>
      <c r="AK28" s="26">
        <f>'BAR BB| Open rates'!AK28*0.87*0.9+25</f>
        <v>39253.300000000003</v>
      </c>
      <c r="AL28" s="26">
        <f>'BAR BB| Open rates'!AL28*0.87*0.9+25</f>
        <v>37687.300000000003</v>
      </c>
      <c r="AM28" s="26">
        <f>'BAR BB| Open rates'!AM28*0.87*0.9+25</f>
        <v>36747.700000000004</v>
      </c>
      <c r="AN28" s="26">
        <f>'BAR BB| Open rates'!AN28*0.87*0.9+25</f>
        <v>25002.7</v>
      </c>
      <c r="AO28" s="26">
        <f>'BAR BB| Open rates'!AO28*0.87*0.9+25</f>
        <v>23436.7</v>
      </c>
      <c r="AP28" s="26">
        <f>'BAR BB| Open rates'!AP28*0.87*0.9+25</f>
        <v>23984.799999999999</v>
      </c>
      <c r="AQ28" s="26">
        <f>'BAR BB| Open rates'!AQ28*0.87*0.9+25</f>
        <v>23436.7</v>
      </c>
      <c r="AR28" s="26">
        <f>'BAR BB| Open rates'!AR28*0.87*0.9+25</f>
        <v>23436.7</v>
      </c>
      <c r="AS28" s="26">
        <f>'BAR BB| Open rates'!AS28*0.87*0.9+25</f>
        <v>23984.799999999999</v>
      </c>
      <c r="AT28" s="26">
        <f>'BAR BB| Open rates'!AT28*0.87*0.9+25</f>
        <v>23436.7</v>
      </c>
      <c r="AU28" s="26">
        <f>'BAR BB| Open rates'!AU28*0.87*0.9+25</f>
        <v>23984.799999999999</v>
      </c>
      <c r="AV28" s="26">
        <f>'BAR BB| Open rates'!AV28*0.87*0.9+25</f>
        <v>23436.7</v>
      </c>
    </row>
    <row r="29" spans="1:48" s="76" customFormat="1" ht="12" customHeight="1" x14ac:dyDescent="0.2">
      <c r="A29" s="15">
        <v>4</v>
      </c>
      <c r="B29" s="26">
        <f>'BAR BB| Open rates'!B29*0.87*0.9+25</f>
        <v>19678.3</v>
      </c>
      <c r="C29" s="26">
        <f>'BAR BB| Open rates'!C29*0.87*0.9+25</f>
        <v>20461.3</v>
      </c>
      <c r="D29" s="26">
        <f>'BAR BB| Open rates'!D29*0.87*0.9+25</f>
        <v>19678.3</v>
      </c>
      <c r="E29" s="26">
        <f>'BAR BB| Open rates'!E29*0.87*0.9+25</f>
        <v>19678.3</v>
      </c>
      <c r="F29" s="26">
        <f>'BAR BB| Open rates'!F29*0.87*0.9+25</f>
        <v>20461.3</v>
      </c>
      <c r="G29" s="26">
        <f>'BAR BB| Open rates'!G29*0.87*0.9+25</f>
        <v>20461.3</v>
      </c>
      <c r="H29" s="26">
        <f>'BAR BB| Open rates'!H29*0.87*0.9+25</f>
        <v>20461.3</v>
      </c>
      <c r="I29" s="26">
        <f>'BAR BB| Open rates'!I29*0.87*0.9+25</f>
        <v>20461.3</v>
      </c>
      <c r="J29" s="26">
        <f>'BAR BB| Open rates'!J29*0.87*0.9+25</f>
        <v>21479.200000000001</v>
      </c>
      <c r="K29" s="26">
        <f>'BAR BB| Open rates'!K29*0.87*0.9+25</f>
        <v>23828.2</v>
      </c>
      <c r="L29" s="26">
        <f>'BAR BB| Open rates'!L29*0.87*0.9+25</f>
        <v>22418.799999999999</v>
      </c>
      <c r="M29" s="26">
        <f>'BAR BB| Open rates'!M29*0.87*0.9+25</f>
        <v>22418.799999999999</v>
      </c>
      <c r="N29" s="26">
        <f>'BAR BB| Open rates'!N29*0.87*0.9+25</f>
        <v>22418.799999999999</v>
      </c>
      <c r="O29" s="26">
        <f>'BAR BB| Open rates'!O29*0.87*0.9+25</f>
        <v>74331.7</v>
      </c>
      <c r="P29" s="26">
        <f>'BAR BB| Open rates'!P29*0.87*0.9+25</f>
        <v>74331.7</v>
      </c>
      <c r="Q29" s="26">
        <f>'BAR BB| Open rates'!Q29*0.87*0.9+25</f>
        <v>76680.7</v>
      </c>
      <c r="R29" s="26">
        <f>'BAR BB| Open rates'!R29*0.87*0.9+25</f>
        <v>78246.7</v>
      </c>
      <c r="S29" s="26">
        <f>'BAR BB| Open rates'!S29*0.87*0.9+25</f>
        <v>76680.7</v>
      </c>
      <c r="T29" s="26">
        <f>'BAR BB| Open rates'!T29*0.87*0.9+25</f>
        <v>50058.700000000004</v>
      </c>
      <c r="U29" s="26">
        <f>'BAR BB| Open rates'!U29*0.87*0.9+25</f>
        <v>43011.700000000004</v>
      </c>
      <c r="V29" s="26">
        <f>'BAR BB| Open rates'!V29*0.87*0.9+25</f>
        <v>44577.700000000004</v>
      </c>
      <c r="W29" s="26">
        <f>'BAR BB| Open rates'!W29*0.87*0.9+25</f>
        <v>46143.700000000004</v>
      </c>
      <c r="X29" s="26">
        <f>'BAR BB| Open rates'!X29*0.87*0.9+25</f>
        <v>44577.700000000004</v>
      </c>
      <c r="Y29" s="26">
        <f>'BAR BB| Open rates'!Y29*0.87*0.9+25</f>
        <v>46143.700000000004</v>
      </c>
      <c r="Z29" s="26">
        <f>'BAR BB| Open rates'!Z29*0.87*0.9+25</f>
        <v>49275.700000000004</v>
      </c>
      <c r="AA29" s="26">
        <f>'BAR BB| Open rates'!AA29*0.87*0.9+25</f>
        <v>68850.7</v>
      </c>
      <c r="AB29" s="26">
        <f>'BAR BB| Open rates'!AB29*0.87*0.9+25</f>
        <v>70416.7</v>
      </c>
      <c r="AC29" s="26">
        <f>'BAR BB| Open rates'!AC29*0.87*0.9+25</f>
        <v>68850.7</v>
      </c>
      <c r="AD29" s="26">
        <f>'BAR BB| Open rates'!AD29*0.87*0.9+25</f>
        <v>73548.7</v>
      </c>
      <c r="AE29" s="26">
        <f>'BAR BB| Open rates'!AE29*0.87*0.9+25</f>
        <v>77463.7</v>
      </c>
      <c r="AF29" s="26">
        <f>'BAR BB| Open rates'!AF29*0.87*0.9+25</f>
        <v>79029.7</v>
      </c>
      <c r="AG29" s="26">
        <f>'BAR BB| Open rates'!AG29*0.87*0.9+25</f>
        <v>79029.7</v>
      </c>
      <c r="AH29" s="26">
        <f>'BAR BB| Open rates'!AH29*0.87*0.9+25</f>
        <v>69633.7</v>
      </c>
      <c r="AI29" s="26">
        <f>'BAR BB| Open rates'!AI29*0.87*0.9+25</f>
        <v>43011.700000000004</v>
      </c>
      <c r="AJ29" s="26">
        <f>'BAR BB| Open rates'!AJ29*0.87*0.9+25</f>
        <v>44577.700000000004</v>
      </c>
      <c r="AK29" s="26">
        <f>'BAR BB| Open rates'!AK29*0.87*0.9+25</f>
        <v>40819.300000000003</v>
      </c>
      <c r="AL29" s="26">
        <f>'BAR BB| Open rates'!AL29*0.87*0.9+25</f>
        <v>39253.300000000003</v>
      </c>
      <c r="AM29" s="26">
        <f>'BAR BB| Open rates'!AM29*0.87*0.9+25</f>
        <v>38313.700000000004</v>
      </c>
      <c r="AN29" s="26">
        <f>'BAR BB| Open rates'!AN29*0.87*0.9+25</f>
        <v>26568.7</v>
      </c>
      <c r="AO29" s="26">
        <f>'BAR BB| Open rates'!AO29*0.87*0.9+25</f>
        <v>25002.7</v>
      </c>
      <c r="AP29" s="26">
        <f>'BAR BB| Open rates'!AP29*0.87*0.9+25</f>
        <v>25550.799999999999</v>
      </c>
      <c r="AQ29" s="26">
        <f>'BAR BB| Open rates'!AQ29*0.87*0.9+25</f>
        <v>25002.7</v>
      </c>
      <c r="AR29" s="26">
        <f>'BAR BB| Open rates'!AR29*0.87*0.9+25</f>
        <v>25002.7</v>
      </c>
      <c r="AS29" s="26">
        <f>'BAR BB| Open rates'!AS29*0.87*0.9+25</f>
        <v>25550.799999999999</v>
      </c>
      <c r="AT29" s="26">
        <f>'BAR BB| Open rates'!AT29*0.87*0.9+25</f>
        <v>25002.7</v>
      </c>
      <c r="AU29" s="26">
        <f>'BAR BB| Open rates'!AU29*0.87*0.9+25</f>
        <v>25550.799999999999</v>
      </c>
      <c r="AV29" s="26">
        <f>'BAR BB| Open rates'!AV29*0.87*0.9+25</f>
        <v>25002.7</v>
      </c>
    </row>
    <row r="30" spans="1:48" s="76" customFormat="1" ht="12" customHeight="1" x14ac:dyDescent="0.2">
      <c r="A30" s="20"/>
    </row>
    <row r="31" spans="1:48" s="76" customFormat="1" ht="12" customHeight="1" x14ac:dyDescent="0.2">
      <c r="A31" s="20"/>
    </row>
    <row r="32" spans="1:48" s="76" customFormat="1" ht="12" customHeight="1" x14ac:dyDescent="0.2">
      <c r="A32" s="286" t="s">
        <v>157</v>
      </c>
    </row>
    <row r="33" spans="1:1" s="76" customFormat="1" ht="12" customHeight="1" x14ac:dyDescent="0.2">
      <c r="A33" s="286"/>
    </row>
    <row r="34" spans="1:1" s="76" customFormat="1" ht="12" customHeight="1" x14ac:dyDescent="0.2">
      <c r="A34" s="286"/>
    </row>
    <row r="35" spans="1:1" s="76" customFormat="1" ht="12" customHeight="1" x14ac:dyDescent="0.2">
      <c r="A35" s="20"/>
    </row>
    <row r="36" spans="1:1" s="205" customFormat="1" ht="12.75" x14ac:dyDescent="0.2">
      <c r="A36" s="243" t="s">
        <v>80</v>
      </c>
    </row>
    <row r="37" spans="1:1" s="245" customFormat="1" ht="38.25" customHeight="1" x14ac:dyDescent="0.2">
      <c r="A37" s="200" t="s">
        <v>319</v>
      </c>
    </row>
    <row r="38" spans="1:1" s="205" customFormat="1" ht="38.25" customHeight="1" x14ac:dyDescent="0.2">
      <c r="A38" s="201" t="s">
        <v>320</v>
      </c>
    </row>
    <row r="39" spans="1:1" s="205" customFormat="1" ht="12.75" x14ac:dyDescent="0.2">
      <c r="A39" s="214"/>
    </row>
    <row r="40" spans="1:1" s="205" customFormat="1" ht="12.75" x14ac:dyDescent="0.2">
      <c r="A40" s="223" t="s">
        <v>58</v>
      </c>
    </row>
    <row r="41" spans="1:1" s="76" customFormat="1" ht="35.25" customHeight="1" x14ac:dyDescent="0.2">
      <c r="A41" s="224" t="s">
        <v>163</v>
      </c>
    </row>
    <row r="42" spans="1:1" s="76" customFormat="1" ht="35.25" customHeight="1" x14ac:dyDescent="0.2">
      <c r="A42" s="224" t="s">
        <v>188</v>
      </c>
    </row>
    <row r="43" spans="1:1" s="76" customFormat="1" ht="35.25" customHeight="1" x14ac:dyDescent="0.2">
      <c r="A43" s="224" t="s">
        <v>164</v>
      </c>
    </row>
    <row r="44" spans="1:1" s="76" customFormat="1" ht="13.5" customHeight="1" x14ac:dyDescent="0.2">
      <c r="A44" s="224" t="s">
        <v>165</v>
      </c>
    </row>
    <row r="45" spans="1:1" s="76" customFormat="1" ht="35.25" customHeight="1" x14ac:dyDescent="0.2">
      <c r="A45" s="224" t="s">
        <v>162</v>
      </c>
    </row>
    <row r="46" spans="1:1" s="76" customFormat="1" ht="35.25" customHeight="1" x14ac:dyDescent="0.2">
      <c r="A46" s="225" t="s">
        <v>173</v>
      </c>
    </row>
    <row r="47" spans="1:1" ht="12" customHeight="1" x14ac:dyDescent="0.2">
      <c r="A47" s="246"/>
    </row>
    <row r="48" spans="1:1" x14ac:dyDescent="0.2">
      <c r="A48" s="247" t="s">
        <v>80</v>
      </c>
    </row>
    <row r="49" spans="1:1" ht="12" customHeight="1" x14ac:dyDescent="0.2">
      <c r="A49" s="313" t="s">
        <v>152</v>
      </c>
    </row>
    <row r="50" spans="1:1" x14ac:dyDescent="0.2">
      <c r="A50" s="314"/>
    </row>
    <row r="52" spans="1:1" x14ac:dyDescent="0.2">
      <c r="A52" s="248" t="s">
        <v>65</v>
      </c>
    </row>
    <row r="53" spans="1:1" ht="84" x14ac:dyDescent="0.2">
      <c r="A53" s="249"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FFCCFF"/>
  </sheetPr>
  <dimension ref="A1:AV45"/>
  <sheetViews>
    <sheetView tabSelected="1" zoomScaleNormal="100" workbookViewId="0">
      <pane xSplit="1" topLeftCell="B1" activePane="topRight" state="frozen"/>
      <selection pane="topRight" activeCell="A45" sqref="A45"/>
    </sheetView>
  </sheetViews>
  <sheetFormatPr defaultColWidth="9.5703125" defaultRowHeight="12" x14ac:dyDescent="0.2"/>
  <cols>
    <col min="1" max="1" width="31.85546875" style="214" customWidth="1"/>
    <col min="2" max="2" width="9.85546875" style="214" bestFit="1" customWidth="1"/>
    <col min="3" max="4" width="9.5703125" style="214"/>
    <col min="5" max="5" width="9.85546875" style="214" bestFit="1" customWidth="1"/>
    <col min="6" max="6" width="9.5703125" style="214"/>
    <col min="7" max="7" width="9.85546875" style="214" bestFit="1" customWidth="1"/>
    <col min="8" max="8" width="9.5703125" style="214"/>
    <col min="9" max="9" width="9.85546875" style="214" bestFit="1" customWidth="1"/>
    <col min="10" max="10" width="9.85546875" style="214" customWidth="1"/>
    <col min="11" max="11" width="9.85546875" style="214" bestFit="1" customWidth="1"/>
    <col min="12" max="13" width="9.85546875" style="214" customWidth="1"/>
    <col min="14" max="17" width="9.85546875" style="214" bestFit="1" customWidth="1"/>
    <col min="18" max="18" width="9.85546875" style="214" customWidth="1"/>
    <col min="19" max="28" width="9.85546875" style="214" bestFit="1" customWidth="1"/>
    <col min="29" max="29" width="9.85546875" style="214" customWidth="1"/>
    <col min="30" max="33" width="9.85546875" style="214" bestFit="1" customWidth="1"/>
    <col min="34" max="34" width="9.85546875" style="214" customWidth="1"/>
    <col min="35" max="35" width="9.85546875" style="214" bestFit="1" customWidth="1"/>
    <col min="36" max="36" width="9.85546875" style="214" customWidth="1"/>
    <col min="37" max="43" width="9.85546875" style="214" bestFit="1" customWidth="1"/>
    <col min="44" max="44" width="9.85546875" style="214" customWidth="1"/>
    <col min="45" max="48" width="9.85546875" style="214" bestFit="1" customWidth="1"/>
    <col min="49" max="16384" width="9.5703125" style="214"/>
  </cols>
  <sheetData>
    <row r="1" spans="1:48" s="5" customFormat="1" ht="24.75" customHeight="1" x14ac:dyDescent="0.2">
      <c r="A1" s="216" t="s">
        <v>50</v>
      </c>
    </row>
    <row r="2" spans="1:48" s="5" customFormat="1" ht="13.5" thickBot="1" x14ac:dyDescent="0.25">
      <c r="A2" s="217" t="s">
        <v>5</v>
      </c>
    </row>
    <row r="3" spans="1:48" s="164" customFormat="1" ht="29.25" customHeight="1" x14ac:dyDescent="0.2">
      <c r="A3" s="270" t="s">
        <v>52</v>
      </c>
      <c r="B3" s="271">
        <v>45984</v>
      </c>
      <c r="C3" s="271">
        <v>45989</v>
      </c>
      <c r="D3" s="271">
        <v>45991</v>
      </c>
      <c r="E3" s="271">
        <v>45992</v>
      </c>
      <c r="F3" s="271">
        <v>45996</v>
      </c>
      <c r="G3" s="271">
        <v>45998</v>
      </c>
      <c r="H3" s="271">
        <v>46003</v>
      </c>
      <c r="I3" s="272">
        <v>46005</v>
      </c>
      <c r="J3" s="278">
        <v>46006</v>
      </c>
      <c r="K3" s="72">
        <v>46010</v>
      </c>
      <c r="L3" s="72">
        <v>46014</v>
      </c>
      <c r="M3" s="72">
        <v>46016</v>
      </c>
      <c r="N3" s="228">
        <v>46017</v>
      </c>
      <c r="O3" s="273">
        <v>46020</v>
      </c>
      <c r="P3" s="271">
        <v>46021</v>
      </c>
      <c r="Q3" s="264">
        <v>46023</v>
      </c>
      <c r="R3" s="278">
        <v>46027</v>
      </c>
      <c r="S3" s="278">
        <v>46029</v>
      </c>
      <c r="T3" s="273">
        <v>46031</v>
      </c>
      <c r="U3" s="271">
        <v>46033</v>
      </c>
      <c r="V3" s="271">
        <v>46038</v>
      </c>
      <c r="W3" s="271">
        <v>46045</v>
      </c>
      <c r="X3" s="271">
        <v>46047</v>
      </c>
      <c r="Y3" s="73">
        <v>46052</v>
      </c>
      <c r="Z3" s="228">
        <v>46054</v>
      </c>
      <c r="AA3" s="273">
        <v>46056</v>
      </c>
      <c r="AB3" s="271">
        <v>46059</v>
      </c>
      <c r="AC3" s="271">
        <v>46061</v>
      </c>
      <c r="AD3" s="274">
        <v>46066</v>
      </c>
      <c r="AE3" s="273">
        <v>46072</v>
      </c>
      <c r="AF3" s="271">
        <v>46076</v>
      </c>
      <c r="AG3" s="271">
        <v>46077</v>
      </c>
      <c r="AH3" s="280">
        <v>46082</v>
      </c>
      <c r="AI3" s="273">
        <v>46083</v>
      </c>
      <c r="AJ3" s="271">
        <v>46087</v>
      </c>
      <c r="AK3" s="275">
        <v>46091</v>
      </c>
      <c r="AL3" s="271">
        <v>46103</v>
      </c>
      <c r="AM3" s="274">
        <v>46110</v>
      </c>
      <c r="AN3" s="143">
        <v>46113</v>
      </c>
      <c r="AO3" s="73">
        <v>46118</v>
      </c>
      <c r="AP3" s="73">
        <v>46122</v>
      </c>
      <c r="AQ3" s="73">
        <v>46124</v>
      </c>
      <c r="AR3" s="73">
        <v>45760</v>
      </c>
      <c r="AS3" s="73">
        <v>46129</v>
      </c>
      <c r="AT3" s="73">
        <v>46131</v>
      </c>
      <c r="AU3" s="73">
        <v>46136</v>
      </c>
      <c r="AV3" s="73">
        <v>46138</v>
      </c>
    </row>
    <row r="4" spans="1:48" s="164" customFormat="1" ht="29.25" customHeight="1" x14ac:dyDescent="0.2">
      <c r="A4" s="270"/>
      <c r="B4" s="73">
        <v>45988</v>
      </c>
      <c r="C4" s="73">
        <v>45990</v>
      </c>
      <c r="D4" s="73">
        <v>45991</v>
      </c>
      <c r="E4" s="73">
        <v>45995</v>
      </c>
      <c r="F4" s="73">
        <v>45997</v>
      </c>
      <c r="G4" s="73">
        <v>46002</v>
      </c>
      <c r="H4" s="73">
        <v>46004</v>
      </c>
      <c r="I4" s="228">
        <v>46005</v>
      </c>
      <c r="J4" s="279">
        <v>46009</v>
      </c>
      <c r="K4" s="72">
        <v>46013</v>
      </c>
      <c r="L4" s="72">
        <v>46015</v>
      </c>
      <c r="M4" s="72">
        <v>46016</v>
      </c>
      <c r="N4" s="228">
        <v>46019</v>
      </c>
      <c r="O4" s="276">
        <v>46020</v>
      </c>
      <c r="P4" s="73">
        <v>46022</v>
      </c>
      <c r="Q4" s="72">
        <v>46026</v>
      </c>
      <c r="R4" s="279">
        <v>46028</v>
      </c>
      <c r="S4" s="279">
        <v>46030</v>
      </c>
      <c r="T4" s="276">
        <v>46032</v>
      </c>
      <c r="U4" s="73">
        <v>46037</v>
      </c>
      <c r="V4" s="73">
        <v>46044</v>
      </c>
      <c r="W4" s="73">
        <v>46046</v>
      </c>
      <c r="X4" s="73">
        <v>46051</v>
      </c>
      <c r="Y4" s="73">
        <v>46053</v>
      </c>
      <c r="Z4" s="228">
        <v>46055</v>
      </c>
      <c r="AA4" s="276">
        <v>46058</v>
      </c>
      <c r="AB4" s="73">
        <v>46060</v>
      </c>
      <c r="AC4" s="73">
        <v>46065</v>
      </c>
      <c r="AD4" s="277">
        <v>46071</v>
      </c>
      <c r="AE4" s="276">
        <v>46075</v>
      </c>
      <c r="AF4" s="73">
        <v>46076</v>
      </c>
      <c r="AG4" s="73">
        <v>46081</v>
      </c>
      <c r="AH4" s="281">
        <v>46082</v>
      </c>
      <c r="AI4" s="276">
        <v>46086</v>
      </c>
      <c r="AJ4" s="73">
        <v>46090</v>
      </c>
      <c r="AK4" s="143">
        <v>46102</v>
      </c>
      <c r="AL4" s="73">
        <v>46109</v>
      </c>
      <c r="AM4" s="277">
        <v>46112</v>
      </c>
      <c r="AN4" s="143">
        <v>46117</v>
      </c>
      <c r="AO4" s="73">
        <v>46121</v>
      </c>
      <c r="AP4" s="73">
        <v>46123</v>
      </c>
      <c r="AQ4" s="73">
        <v>46124</v>
      </c>
      <c r="AR4" s="73">
        <v>45763</v>
      </c>
      <c r="AS4" s="73">
        <v>46130</v>
      </c>
      <c r="AT4" s="73">
        <v>46135</v>
      </c>
      <c r="AU4" s="73">
        <v>46137</v>
      </c>
      <c r="AV4" s="73">
        <v>46142</v>
      </c>
    </row>
    <row r="5" spans="1:48" s="76" customFormat="1" ht="12" customHeight="1" x14ac:dyDescent="0.2">
      <c r="A5" s="213" t="s">
        <v>53</v>
      </c>
      <c r="B5" s="21"/>
      <c r="C5" s="21"/>
      <c r="D5" s="21"/>
      <c r="E5" s="21"/>
      <c r="F5" s="21"/>
      <c r="G5" s="21"/>
      <c r="H5" s="21"/>
      <c r="I5" s="21"/>
      <c r="J5" s="21"/>
      <c r="K5" s="75"/>
      <c r="L5" s="213"/>
      <c r="M5" s="213"/>
      <c r="N5" s="213"/>
      <c r="O5" s="237"/>
      <c r="P5" s="75"/>
      <c r="Q5" s="75"/>
      <c r="R5" s="213"/>
      <c r="S5" s="213"/>
      <c r="T5" s="237"/>
      <c r="U5" s="75"/>
      <c r="V5" s="75"/>
      <c r="W5" s="75"/>
      <c r="X5" s="75"/>
      <c r="Y5" s="75"/>
      <c r="Z5" s="213"/>
      <c r="AA5" s="237"/>
      <c r="AB5" s="75"/>
      <c r="AC5" s="75"/>
      <c r="AD5" s="265"/>
      <c r="AE5" s="237"/>
      <c r="AF5" s="75"/>
      <c r="AG5" s="75"/>
      <c r="AH5" s="265"/>
      <c r="AI5" s="237"/>
      <c r="AJ5" s="75"/>
      <c r="AK5" s="219"/>
      <c r="AL5" s="75"/>
      <c r="AM5" s="265"/>
      <c r="AN5" s="219"/>
      <c r="AO5" s="75"/>
      <c r="AP5" s="75"/>
      <c r="AQ5" s="75"/>
      <c r="AR5" s="75"/>
      <c r="AS5" s="75"/>
      <c r="AT5" s="75"/>
      <c r="AU5" s="75"/>
      <c r="AV5" s="75"/>
    </row>
    <row r="6" spans="1:48" s="76" customFormat="1" ht="12" customHeight="1" x14ac:dyDescent="0.2">
      <c r="A6" s="220">
        <v>1</v>
      </c>
      <c r="B6" s="75">
        <v>5600</v>
      </c>
      <c r="C6" s="75">
        <v>6600</v>
      </c>
      <c r="D6" s="75">
        <v>5600</v>
      </c>
      <c r="E6" s="75">
        <v>5600</v>
      </c>
      <c r="F6" s="75">
        <v>6600</v>
      </c>
      <c r="G6" s="75">
        <v>6600</v>
      </c>
      <c r="H6" s="75">
        <v>6600</v>
      </c>
      <c r="I6" s="213">
        <v>6600</v>
      </c>
      <c r="J6" s="213">
        <v>7900</v>
      </c>
      <c r="K6" s="75">
        <v>10900</v>
      </c>
      <c r="L6" s="213">
        <v>9100</v>
      </c>
      <c r="M6" s="213">
        <v>9100</v>
      </c>
      <c r="N6" s="213">
        <v>9100</v>
      </c>
      <c r="O6" s="237">
        <v>26900</v>
      </c>
      <c r="P6" s="75">
        <v>26900</v>
      </c>
      <c r="Q6" s="75">
        <v>29900</v>
      </c>
      <c r="R6" s="213">
        <v>31900</v>
      </c>
      <c r="S6" s="213">
        <v>29900</v>
      </c>
      <c r="T6" s="237">
        <v>22900</v>
      </c>
      <c r="U6" s="75">
        <v>13900</v>
      </c>
      <c r="V6" s="75">
        <v>15900</v>
      </c>
      <c r="W6" s="75">
        <v>17900</v>
      </c>
      <c r="X6" s="75">
        <v>15900</v>
      </c>
      <c r="Y6" s="75">
        <v>17900</v>
      </c>
      <c r="Z6" s="213">
        <v>21900</v>
      </c>
      <c r="AA6" s="237">
        <v>21900</v>
      </c>
      <c r="AB6" s="75">
        <v>23900</v>
      </c>
      <c r="AC6" s="75">
        <v>21900</v>
      </c>
      <c r="AD6" s="265">
        <v>27900</v>
      </c>
      <c r="AE6" s="237">
        <v>27900</v>
      </c>
      <c r="AF6" s="75">
        <v>29900</v>
      </c>
      <c r="AG6" s="75">
        <v>29900</v>
      </c>
      <c r="AH6" s="265">
        <v>17900</v>
      </c>
      <c r="AI6" s="237">
        <v>13900</v>
      </c>
      <c r="AJ6" s="75">
        <v>15900</v>
      </c>
      <c r="AK6" s="219">
        <v>11100</v>
      </c>
      <c r="AL6" s="75">
        <v>9100</v>
      </c>
      <c r="AM6" s="265">
        <v>7900</v>
      </c>
      <c r="AN6" s="219">
        <v>7900</v>
      </c>
      <c r="AO6" s="75">
        <v>5900</v>
      </c>
      <c r="AP6" s="75">
        <v>6600</v>
      </c>
      <c r="AQ6" s="75">
        <v>5900</v>
      </c>
      <c r="AR6" s="75">
        <v>5900</v>
      </c>
      <c r="AS6" s="75">
        <v>6600</v>
      </c>
      <c r="AT6" s="75">
        <v>5900</v>
      </c>
      <c r="AU6" s="75">
        <v>6600</v>
      </c>
      <c r="AV6" s="75">
        <v>5900</v>
      </c>
    </row>
    <row r="7" spans="1:48" s="76" customFormat="1" ht="12" customHeight="1" x14ac:dyDescent="0.2">
      <c r="A7" s="220">
        <v>2</v>
      </c>
      <c r="B7" s="219">
        <f t="shared" ref="B7:K7" si="0">B6+1500</f>
        <v>7100</v>
      </c>
      <c r="C7" s="219">
        <f t="shared" si="0"/>
        <v>8100</v>
      </c>
      <c r="D7" s="219">
        <f t="shared" si="0"/>
        <v>7100</v>
      </c>
      <c r="E7" s="219">
        <f t="shared" si="0"/>
        <v>7100</v>
      </c>
      <c r="F7" s="219">
        <f t="shared" si="0"/>
        <v>8100</v>
      </c>
      <c r="G7" s="219">
        <f t="shared" si="0"/>
        <v>8100</v>
      </c>
      <c r="H7" s="219">
        <f t="shared" si="0"/>
        <v>8100</v>
      </c>
      <c r="I7" s="212">
        <f t="shared" si="0"/>
        <v>8100</v>
      </c>
      <c r="J7" s="212">
        <f t="shared" ref="J7" si="1">J6+1500</f>
        <v>9400</v>
      </c>
      <c r="K7" s="75">
        <f t="shared" si="0"/>
        <v>12400</v>
      </c>
      <c r="L7" s="75">
        <f t="shared" ref="L7:M7" si="2">L6+1500</f>
        <v>10600</v>
      </c>
      <c r="M7" s="75">
        <f t="shared" si="2"/>
        <v>10600</v>
      </c>
      <c r="N7" s="213">
        <f t="shared" ref="N7" si="3">N6+1500</f>
        <v>10600</v>
      </c>
      <c r="O7" s="237">
        <f>O6+2000</f>
        <v>28900</v>
      </c>
      <c r="P7" s="75">
        <f t="shared" ref="P7:AE7" si="4">P6+2000</f>
        <v>28900</v>
      </c>
      <c r="Q7" s="75">
        <f t="shared" si="4"/>
        <v>31900</v>
      </c>
      <c r="R7" s="75">
        <f t="shared" ref="R7" si="5">R6+2000</f>
        <v>33900</v>
      </c>
      <c r="S7" s="213">
        <f t="shared" si="4"/>
        <v>31900</v>
      </c>
      <c r="T7" s="237">
        <f t="shared" si="4"/>
        <v>24900</v>
      </c>
      <c r="U7" s="75">
        <f t="shared" si="4"/>
        <v>15900</v>
      </c>
      <c r="V7" s="75">
        <f t="shared" si="4"/>
        <v>17900</v>
      </c>
      <c r="W7" s="75">
        <f t="shared" si="4"/>
        <v>19900</v>
      </c>
      <c r="X7" s="75">
        <f t="shared" si="4"/>
        <v>17900</v>
      </c>
      <c r="Y7" s="75">
        <f t="shared" si="4"/>
        <v>19900</v>
      </c>
      <c r="Z7" s="213">
        <f t="shared" si="4"/>
        <v>23900</v>
      </c>
      <c r="AA7" s="237">
        <f t="shared" si="4"/>
        <v>23900</v>
      </c>
      <c r="AB7" s="75">
        <f t="shared" si="4"/>
        <v>25900</v>
      </c>
      <c r="AC7" s="75">
        <f t="shared" ref="AC7" si="6">AC6+2000</f>
        <v>23900</v>
      </c>
      <c r="AD7" s="265">
        <f t="shared" ref="AD7" si="7">AD6+2000</f>
        <v>29900</v>
      </c>
      <c r="AE7" s="237">
        <f t="shared" si="4"/>
        <v>29900</v>
      </c>
      <c r="AF7" s="75">
        <f t="shared" ref="AF7:AI7" si="8">AF6+2000</f>
        <v>31900</v>
      </c>
      <c r="AG7" s="75">
        <f t="shared" si="8"/>
        <v>31900</v>
      </c>
      <c r="AH7" s="265">
        <f t="shared" si="8"/>
        <v>19900</v>
      </c>
      <c r="AI7" s="237">
        <f t="shared" si="8"/>
        <v>15900</v>
      </c>
      <c r="AJ7" s="219">
        <f t="shared" ref="AJ7:AM7" si="9">AJ6+2000</f>
        <v>17900</v>
      </c>
      <c r="AK7" s="219">
        <f t="shared" si="9"/>
        <v>13100</v>
      </c>
      <c r="AL7" s="219">
        <f t="shared" si="9"/>
        <v>11100</v>
      </c>
      <c r="AM7" s="267">
        <f t="shared" si="9"/>
        <v>9900</v>
      </c>
      <c r="AN7" s="219">
        <f t="shared" ref="AN7:AV7" si="10">AN6+2000</f>
        <v>9900</v>
      </c>
      <c r="AO7" s="75">
        <f t="shared" si="10"/>
        <v>7900</v>
      </c>
      <c r="AP7" s="75">
        <f t="shared" si="10"/>
        <v>8600</v>
      </c>
      <c r="AQ7" s="75">
        <f t="shared" si="10"/>
        <v>7900</v>
      </c>
      <c r="AR7" s="75">
        <f t="shared" ref="AR7" si="11">AR6+2000</f>
        <v>7900</v>
      </c>
      <c r="AS7" s="75">
        <f t="shared" si="10"/>
        <v>8600</v>
      </c>
      <c r="AT7" s="75">
        <f t="shared" si="10"/>
        <v>7900</v>
      </c>
      <c r="AU7" s="75">
        <f t="shared" si="10"/>
        <v>8600</v>
      </c>
      <c r="AV7" s="75">
        <f t="shared" si="10"/>
        <v>7900</v>
      </c>
    </row>
    <row r="8" spans="1:48" s="76" customFormat="1" ht="12" customHeight="1" x14ac:dyDescent="0.2">
      <c r="A8" s="213" t="s">
        <v>54</v>
      </c>
      <c r="B8" s="21"/>
      <c r="C8" s="21"/>
      <c r="D8" s="21"/>
      <c r="E8" s="21"/>
      <c r="F8" s="21"/>
      <c r="G8" s="21"/>
      <c r="H8" s="21"/>
      <c r="I8" s="21"/>
      <c r="J8" s="21"/>
      <c r="K8" s="75"/>
      <c r="L8" s="75"/>
      <c r="M8" s="75"/>
      <c r="N8" s="213"/>
      <c r="O8" s="237"/>
      <c r="P8" s="75"/>
      <c r="Q8" s="75"/>
      <c r="R8" s="75"/>
      <c r="S8" s="213"/>
      <c r="T8" s="237"/>
      <c r="U8" s="75"/>
      <c r="V8" s="75"/>
      <c r="W8" s="75"/>
      <c r="X8" s="75"/>
      <c r="Y8" s="75"/>
      <c r="Z8" s="213"/>
      <c r="AA8" s="237"/>
      <c r="AB8" s="75"/>
      <c r="AC8" s="75"/>
      <c r="AD8" s="265"/>
      <c r="AE8" s="237"/>
      <c r="AF8" s="75"/>
      <c r="AG8" s="75"/>
      <c r="AH8" s="265"/>
      <c r="AI8" s="237"/>
      <c r="AJ8" s="219"/>
      <c r="AK8" s="219"/>
      <c r="AL8" s="219"/>
      <c r="AM8" s="267"/>
      <c r="AN8" s="219"/>
      <c r="AO8" s="75"/>
      <c r="AP8" s="75"/>
      <c r="AQ8" s="75"/>
      <c r="AR8" s="75"/>
      <c r="AS8" s="75"/>
      <c r="AT8" s="75"/>
      <c r="AU8" s="75"/>
      <c r="AV8" s="75"/>
    </row>
    <row r="9" spans="1:48" s="76" customFormat="1" ht="12" customHeight="1" x14ac:dyDescent="0.2">
      <c r="A9" s="220">
        <v>1</v>
      </c>
      <c r="B9" s="219">
        <f t="shared" ref="B9:N9" si="12">B6+2000</f>
        <v>7600</v>
      </c>
      <c r="C9" s="219">
        <f t="shared" si="12"/>
        <v>8600</v>
      </c>
      <c r="D9" s="219">
        <f t="shared" si="12"/>
        <v>7600</v>
      </c>
      <c r="E9" s="219">
        <f t="shared" si="12"/>
        <v>7600</v>
      </c>
      <c r="F9" s="219">
        <f t="shared" si="12"/>
        <v>8600</v>
      </c>
      <c r="G9" s="219">
        <f t="shared" si="12"/>
        <v>8600</v>
      </c>
      <c r="H9" s="219">
        <f t="shared" si="12"/>
        <v>8600</v>
      </c>
      <c r="I9" s="212">
        <f t="shared" si="12"/>
        <v>8600</v>
      </c>
      <c r="J9" s="212">
        <f t="shared" ref="J9" si="13">J6+2000</f>
        <v>9900</v>
      </c>
      <c r="K9" s="75">
        <f t="shared" si="12"/>
        <v>12900</v>
      </c>
      <c r="L9" s="75">
        <f t="shared" ref="L9:M9" si="14">L6+2000</f>
        <v>11100</v>
      </c>
      <c r="M9" s="75">
        <f t="shared" si="14"/>
        <v>11100</v>
      </c>
      <c r="N9" s="213">
        <f t="shared" si="12"/>
        <v>11100</v>
      </c>
      <c r="O9" s="237">
        <f t="shared" ref="O9:S9" si="15">O6+9000</f>
        <v>35900</v>
      </c>
      <c r="P9" s="75">
        <f t="shared" si="15"/>
        <v>35900</v>
      </c>
      <c r="Q9" s="75">
        <f t="shared" si="15"/>
        <v>38900</v>
      </c>
      <c r="R9" s="75">
        <f t="shared" ref="R9" si="16">R6+9000</f>
        <v>40900</v>
      </c>
      <c r="S9" s="213">
        <f t="shared" si="15"/>
        <v>38900</v>
      </c>
      <c r="T9" s="237">
        <f>T6+6000</f>
        <v>28900</v>
      </c>
      <c r="U9" s="75">
        <f t="shared" ref="U9:Z9" si="17">U6+6000</f>
        <v>19900</v>
      </c>
      <c r="V9" s="75">
        <f t="shared" si="17"/>
        <v>21900</v>
      </c>
      <c r="W9" s="75">
        <f t="shared" si="17"/>
        <v>23900</v>
      </c>
      <c r="X9" s="75">
        <f t="shared" si="17"/>
        <v>21900</v>
      </c>
      <c r="Y9" s="75">
        <f t="shared" si="17"/>
        <v>23900</v>
      </c>
      <c r="Z9" s="213">
        <f t="shared" si="17"/>
        <v>27900</v>
      </c>
      <c r="AA9" s="237">
        <f>AA6+8000</f>
        <v>29900</v>
      </c>
      <c r="AB9" s="75">
        <f t="shared" ref="AB9:AD9" si="18">AB6+8000</f>
        <v>31900</v>
      </c>
      <c r="AC9" s="75">
        <f t="shared" si="18"/>
        <v>29900</v>
      </c>
      <c r="AD9" s="265">
        <f t="shared" si="18"/>
        <v>35900</v>
      </c>
      <c r="AE9" s="237">
        <f>AE6+10000</f>
        <v>37900</v>
      </c>
      <c r="AF9" s="75">
        <f t="shared" ref="AF9:AH9" si="19">AF6+10000</f>
        <v>39900</v>
      </c>
      <c r="AG9" s="75">
        <f t="shared" si="19"/>
        <v>39900</v>
      </c>
      <c r="AH9" s="265">
        <f t="shared" si="19"/>
        <v>27900</v>
      </c>
      <c r="AI9" s="237">
        <f>AI6+6000</f>
        <v>19900</v>
      </c>
      <c r="AJ9" s="219">
        <f t="shared" ref="AJ9:AM9" si="20">AJ6+6000</f>
        <v>21900</v>
      </c>
      <c r="AK9" s="219">
        <f t="shared" si="20"/>
        <v>17100</v>
      </c>
      <c r="AL9" s="219">
        <f t="shared" si="20"/>
        <v>15100</v>
      </c>
      <c r="AM9" s="267">
        <f t="shared" si="20"/>
        <v>13900</v>
      </c>
      <c r="AN9" s="219">
        <f>AN6+3000</f>
        <v>10900</v>
      </c>
      <c r="AO9" s="219">
        <f t="shared" ref="AO9:AV9" si="21">AO6+3000</f>
        <v>8900</v>
      </c>
      <c r="AP9" s="219">
        <f t="shared" si="21"/>
        <v>9600</v>
      </c>
      <c r="AQ9" s="219">
        <f t="shared" si="21"/>
        <v>8900</v>
      </c>
      <c r="AR9" s="219">
        <f t="shared" si="21"/>
        <v>8900</v>
      </c>
      <c r="AS9" s="219">
        <f t="shared" si="21"/>
        <v>9600</v>
      </c>
      <c r="AT9" s="219">
        <f t="shared" si="21"/>
        <v>8900</v>
      </c>
      <c r="AU9" s="219">
        <f t="shared" si="21"/>
        <v>9600</v>
      </c>
      <c r="AV9" s="219">
        <f t="shared" si="21"/>
        <v>8900</v>
      </c>
    </row>
    <row r="10" spans="1:48" s="76" customFormat="1" ht="12" customHeight="1" x14ac:dyDescent="0.2">
      <c r="A10" s="220">
        <v>2</v>
      </c>
      <c r="B10" s="219">
        <f t="shared" ref="B10:K10" si="22">B9+1500</f>
        <v>9100</v>
      </c>
      <c r="C10" s="219">
        <f t="shared" si="22"/>
        <v>10100</v>
      </c>
      <c r="D10" s="219">
        <f t="shared" si="22"/>
        <v>9100</v>
      </c>
      <c r="E10" s="219">
        <f t="shared" si="22"/>
        <v>9100</v>
      </c>
      <c r="F10" s="219">
        <f t="shared" si="22"/>
        <v>10100</v>
      </c>
      <c r="G10" s="219">
        <f t="shared" si="22"/>
        <v>10100</v>
      </c>
      <c r="H10" s="219">
        <f t="shared" si="22"/>
        <v>10100</v>
      </c>
      <c r="I10" s="212">
        <f t="shared" si="22"/>
        <v>10100</v>
      </c>
      <c r="J10" s="212">
        <f t="shared" ref="J10" si="23">J9+1500</f>
        <v>11400</v>
      </c>
      <c r="K10" s="75">
        <f t="shared" si="22"/>
        <v>14400</v>
      </c>
      <c r="L10" s="75">
        <f t="shared" ref="L10:M10" si="24">L9+1500</f>
        <v>12600</v>
      </c>
      <c r="M10" s="75">
        <f t="shared" si="24"/>
        <v>12600</v>
      </c>
      <c r="N10" s="213">
        <f t="shared" ref="N10" si="25">N9+1500</f>
        <v>12600</v>
      </c>
      <c r="O10" s="237">
        <f>O9+2000</f>
        <v>37900</v>
      </c>
      <c r="P10" s="75">
        <f t="shared" ref="P10:AE10" si="26">P9+2000</f>
        <v>37900</v>
      </c>
      <c r="Q10" s="75">
        <f t="shared" si="26"/>
        <v>40900</v>
      </c>
      <c r="R10" s="75">
        <f t="shared" ref="R10" si="27">R9+2000</f>
        <v>42900</v>
      </c>
      <c r="S10" s="213">
        <f t="shared" si="26"/>
        <v>40900</v>
      </c>
      <c r="T10" s="237">
        <f t="shared" si="26"/>
        <v>30900</v>
      </c>
      <c r="U10" s="75">
        <f t="shared" si="26"/>
        <v>21900</v>
      </c>
      <c r="V10" s="75">
        <f t="shared" si="26"/>
        <v>23900</v>
      </c>
      <c r="W10" s="75">
        <f t="shared" si="26"/>
        <v>25900</v>
      </c>
      <c r="X10" s="75">
        <f t="shared" si="26"/>
        <v>23900</v>
      </c>
      <c r="Y10" s="75">
        <f t="shared" si="26"/>
        <v>25900</v>
      </c>
      <c r="Z10" s="213">
        <f t="shared" si="26"/>
        <v>29900</v>
      </c>
      <c r="AA10" s="237">
        <f t="shared" si="26"/>
        <v>31900</v>
      </c>
      <c r="AB10" s="75">
        <f t="shared" ref="AB10:AD10" si="28">AB9+2000</f>
        <v>33900</v>
      </c>
      <c r="AC10" s="75">
        <f t="shared" si="28"/>
        <v>31900</v>
      </c>
      <c r="AD10" s="265">
        <f t="shared" si="28"/>
        <v>37900</v>
      </c>
      <c r="AE10" s="237">
        <f t="shared" si="26"/>
        <v>39900</v>
      </c>
      <c r="AF10" s="75">
        <f t="shared" ref="AF10:AH10" si="29">AF9+2000</f>
        <v>41900</v>
      </c>
      <c r="AG10" s="75">
        <f t="shared" si="29"/>
        <v>41900</v>
      </c>
      <c r="AH10" s="265">
        <f t="shared" si="29"/>
        <v>29900</v>
      </c>
      <c r="AI10" s="237">
        <f t="shared" ref="AI10" si="30">AI9+2000</f>
        <v>21900</v>
      </c>
      <c r="AJ10" s="219">
        <f t="shared" ref="AJ10:AM10" si="31">AJ9+2000</f>
        <v>23900</v>
      </c>
      <c r="AK10" s="219">
        <f t="shared" si="31"/>
        <v>19100</v>
      </c>
      <c r="AL10" s="219">
        <f t="shared" si="31"/>
        <v>17100</v>
      </c>
      <c r="AM10" s="267">
        <f t="shared" si="31"/>
        <v>15900</v>
      </c>
      <c r="AN10" s="219">
        <f t="shared" ref="AN10:AV10" si="32">AN9+2000</f>
        <v>12900</v>
      </c>
      <c r="AO10" s="75">
        <f t="shared" si="32"/>
        <v>10900</v>
      </c>
      <c r="AP10" s="75">
        <f t="shared" si="32"/>
        <v>11600</v>
      </c>
      <c r="AQ10" s="75">
        <f t="shared" si="32"/>
        <v>10900</v>
      </c>
      <c r="AR10" s="75">
        <f t="shared" ref="AR10" si="33">AR9+2000</f>
        <v>10900</v>
      </c>
      <c r="AS10" s="75">
        <f t="shared" si="32"/>
        <v>11600</v>
      </c>
      <c r="AT10" s="75">
        <f t="shared" si="32"/>
        <v>10900</v>
      </c>
      <c r="AU10" s="75">
        <f t="shared" si="32"/>
        <v>11600</v>
      </c>
      <c r="AV10" s="75">
        <f t="shared" si="32"/>
        <v>10900</v>
      </c>
    </row>
    <row r="11" spans="1:48" s="76" customFormat="1" ht="12" customHeight="1" x14ac:dyDescent="0.2">
      <c r="A11" s="213" t="s">
        <v>151</v>
      </c>
      <c r="B11" s="21"/>
      <c r="C11" s="21"/>
      <c r="D11" s="21"/>
      <c r="E11" s="21"/>
      <c r="F11" s="21"/>
      <c r="G11" s="21"/>
      <c r="H11" s="21"/>
      <c r="I11" s="21"/>
      <c r="J11" s="21"/>
      <c r="K11" s="75"/>
      <c r="L11" s="75"/>
      <c r="M11" s="75"/>
      <c r="N11" s="213"/>
      <c r="O11" s="237"/>
      <c r="P11" s="75"/>
      <c r="Q11" s="75"/>
      <c r="R11" s="75"/>
      <c r="S11" s="213"/>
      <c r="T11" s="237"/>
      <c r="U11" s="75"/>
      <c r="V11" s="75"/>
      <c r="W11" s="75"/>
      <c r="X11" s="75"/>
      <c r="Y11" s="75"/>
      <c r="Z11" s="213"/>
      <c r="AA11" s="237"/>
      <c r="AB11" s="75"/>
      <c r="AC11" s="75"/>
      <c r="AD11" s="265"/>
      <c r="AE11" s="237"/>
      <c r="AF11" s="75"/>
      <c r="AG11" s="75"/>
      <c r="AH11" s="265"/>
      <c r="AI11" s="237"/>
      <c r="AJ11" s="219"/>
      <c r="AK11" s="219"/>
      <c r="AL11" s="219"/>
      <c r="AM11" s="267"/>
      <c r="AN11" s="219"/>
      <c r="AO11" s="75"/>
      <c r="AP11" s="75"/>
      <c r="AQ11" s="75"/>
      <c r="AR11" s="75"/>
      <c r="AS11" s="75"/>
      <c r="AT11" s="75"/>
      <c r="AU11" s="75"/>
      <c r="AV11" s="75"/>
    </row>
    <row r="12" spans="1:48" s="76" customFormat="1" ht="12" customHeight="1" x14ac:dyDescent="0.2">
      <c r="A12" s="220">
        <v>1</v>
      </c>
      <c r="B12" s="219">
        <f t="shared" ref="B12:N12" si="34">B6+3000</f>
        <v>8600</v>
      </c>
      <c r="C12" s="219">
        <f t="shared" si="34"/>
        <v>9600</v>
      </c>
      <c r="D12" s="219">
        <f t="shared" si="34"/>
        <v>8600</v>
      </c>
      <c r="E12" s="219">
        <f t="shared" si="34"/>
        <v>8600</v>
      </c>
      <c r="F12" s="219">
        <f t="shared" si="34"/>
        <v>9600</v>
      </c>
      <c r="G12" s="219">
        <f t="shared" si="34"/>
        <v>9600</v>
      </c>
      <c r="H12" s="219">
        <f t="shared" si="34"/>
        <v>9600</v>
      </c>
      <c r="I12" s="212">
        <f t="shared" si="34"/>
        <v>9600</v>
      </c>
      <c r="J12" s="212">
        <f t="shared" ref="J12" si="35">J6+3000</f>
        <v>10900</v>
      </c>
      <c r="K12" s="75">
        <f t="shared" si="34"/>
        <v>13900</v>
      </c>
      <c r="L12" s="75">
        <f t="shared" ref="L12:M12" si="36">L6+3000</f>
        <v>12100</v>
      </c>
      <c r="M12" s="75">
        <f t="shared" si="36"/>
        <v>12100</v>
      </c>
      <c r="N12" s="213">
        <f t="shared" si="34"/>
        <v>12100</v>
      </c>
      <c r="O12" s="237">
        <f t="shared" ref="O12:S12" si="37">O6+11000</f>
        <v>37900</v>
      </c>
      <c r="P12" s="75">
        <f t="shared" si="37"/>
        <v>37900</v>
      </c>
      <c r="Q12" s="75">
        <f t="shared" si="37"/>
        <v>40900</v>
      </c>
      <c r="R12" s="75">
        <f t="shared" ref="R12" si="38">R6+11000</f>
        <v>42900</v>
      </c>
      <c r="S12" s="213">
        <f t="shared" si="37"/>
        <v>40900</v>
      </c>
      <c r="T12" s="237">
        <f>T6+8000</f>
        <v>30900</v>
      </c>
      <c r="U12" s="75">
        <f t="shared" ref="U12:Z12" si="39">U6+8000</f>
        <v>21900</v>
      </c>
      <c r="V12" s="75">
        <f t="shared" si="39"/>
        <v>23900</v>
      </c>
      <c r="W12" s="75">
        <f t="shared" si="39"/>
        <v>25900</v>
      </c>
      <c r="X12" s="75">
        <f t="shared" si="39"/>
        <v>23900</v>
      </c>
      <c r="Y12" s="75">
        <f t="shared" si="39"/>
        <v>25900</v>
      </c>
      <c r="Z12" s="213">
        <f t="shared" si="39"/>
        <v>29900</v>
      </c>
      <c r="AA12" s="237">
        <f>AA6+11000</f>
        <v>32900</v>
      </c>
      <c r="AB12" s="75">
        <f t="shared" ref="AB12:AD12" si="40">AB6+11000</f>
        <v>34900</v>
      </c>
      <c r="AC12" s="75">
        <f t="shared" si="40"/>
        <v>32900</v>
      </c>
      <c r="AD12" s="265">
        <f t="shared" si="40"/>
        <v>38900</v>
      </c>
      <c r="AE12" s="237">
        <f>AE6+15000</f>
        <v>42900</v>
      </c>
      <c r="AF12" s="75">
        <f t="shared" ref="AF12:AH12" si="41">AF6+15000</f>
        <v>44900</v>
      </c>
      <c r="AG12" s="75">
        <f t="shared" si="41"/>
        <v>44900</v>
      </c>
      <c r="AH12" s="265">
        <f t="shared" si="41"/>
        <v>32900</v>
      </c>
      <c r="AI12" s="237">
        <f>AI6+8000</f>
        <v>21900</v>
      </c>
      <c r="AJ12" s="219">
        <f t="shared" ref="AJ12:AM12" si="42">AJ6+8000</f>
        <v>23900</v>
      </c>
      <c r="AK12" s="219">
        <f t="shared" si="42"/>
        <v>19100</v>
      </c>
      <c r="AL12" s="219">
        <f t="shared" si="42"/>
        <v>17100</v>
      </c>
      <c r="AM12" s="267">
        <f t="shared" si="42"/>
        <v>15900</v>
      </c>
      <c r="AN12" s="219">
        <f>AN6+3500</f>
        <v>11400</v>
      </c>
      <c r="AO12" s="219">
        <f t="shared" ref="AO12:AV12" si="43">AO6+3500</f>
        <v>9400</v>
      </c>
      <c r="AP12" s="219">
        <f t="shared" si="43"/>
        <v>10100</v>
      </c>
      <c r="AQ12" s="219">
        <f t="shared" si="43"/>
        <v>9400</v>
      </c>
      <c r="AR12" s="219">
        <f t="shared" si="43"/>
        <v>9400</v>
      </c>
      <c r="AS12" s="219">
        <f t="shared" si="43"/>
        <v>10100</v>
      </c>
      <c r="AT12" s="219">
        <f t="shared" si="43"/>
        <v>9400</v>
      </c>
      <c r="AU12" s="219">
        <f t="shared" si="43"/>
        <v>10100</v>
      </c>
      <c r="AV12" s="219">
        <f t="shared" si="43"/>
        <v>9400</v>
      </c>
    </row>
    <row r="13" spans="1:48" s="76" customFormat="1" ht="12" customHeight="1" x14ac:dyDescent="0.2">
      <c r="A13" s="220">
        <v>2</v>
      </c>
      <c r="B13" s="219">
        <f t="shared" ref="B13:K13" si="44">B12+1500</f>
        <v>10100</v>
      </c>
      <c r="C13" s="219">
        <f t="shared" si="44"/>
        <v>11100</v>
      </c>
      <c r="D13" s="219">
        <f t="shared" si="44"/>
        <v>10100</v>
      </c>
      <c r="E13" s="219">
        <f t="shared" si="44"/>
        <v>10100</v>
      </c>
      <c r="F13" s="219">
        <f t="shared" si="44"/>
        <v>11100</v>
      </c>
      <c r="G13" s="219">
        <f t="shared" si="44"/>
        <v>11100</v>
      </c>
      <c r="H13" s="219">
        <f t="shared" si="44"/>
        <v>11100</v>
      </c>
      <c r="I13" s="212">
        <f t="shared" si="44"/>
        <v>11100</v>
      </c>
      <c r="J13" s="212">
        <f t="shared" ref="J13" si="45">J12+1500</f>
        <v>12400</v>
      </c>
      <c r="K13" s="75">
        <f t="shared" si="44"/>
        <v>15400</v>
      </c>
      <c r="L13" s="75">
        <f t="shared" ref="L13:M13" si="46">L12+1500</f>
        <v>13600</v>
      </c>
      <c r="M13" s="75">
        <f t="shared" si="46"/>
        <v>13600</v>
      </c>
      <c r="N13" s="213">
        <f t="shared" ref="N13" si="47">N12+1500</f>
        <v>13600</v>
      </c>
      <c r="O13" s="237">
        <f>O12+2000</f>
        <v>39900</v>
      </c>
      <c r="P13" s="75">
        <f t="shared" ref="P13:AE13" si="48">P12+2000</f>
        <v>39900</v>
      </c>
      <c r="Q13" s="75">
        <f t="shared" si="48"/>
        <v>42900</v>
      </c>
      <c r="R13" s="75">
        <f t="shared" ref="R13" si="49">R12+2000</f>
        <v>44900</v>
      </c>
      <c r="S13" s="213">
        <f t="shared" si="48"/>
        <v>42900</v>
      </c>
      <c r="T13" s="237">
        <f t="shared" si="48"/>
        <v>32900</v>
      </c>
      <c r="U13" s="75">
        <f t="shared" si="48"/>
        <v>23900</v>
      </c>
      <c r="V13" s="75">
        <f t="shared" si="48"/>
        <v>25900</v>
      </c>
      <c r="W13" s="75">
        <f t="shared" si="48"/>
        <v>27900</v>
      </c>
      <c r="X13" s="75">
        <f t="shared" si="48"/>
        <v>25900</v>
      </c>
      <c r="Y13" s="75">
        <f t="shared" si="48"/>
        <v>27900</v>
      </c>
      <c r="Z13" s="213">
        <f t="shared" si="48"/>
        <v>31900</v>
      </c>
      <c r="AA13" s="237">
        <f t="shared" si="48"/>
        <v>34900</v>
      </c>
      <c r="AB13" s="75">
        <f t="shared" ref="AB13:AD13" si="50">AB12+2000</f>
        <v>36900</v>
      </c>
      <c r="AC13" s="75">
        <f t="shared" si="50"/>
        <v>34900</v>
      </c>
      <c r="AD13" s="265">
        <f t="shared" si="50"/>
        <v>40900</v>
      </c>
      <c r="AE13" s="237">
        <f t="shared" si="48"/>
        <v>44900</v>
      </c>
      <c r="AF13" s="75">
        <f t="shared" ref="AF13:AH13" si="51">AF12+2000</f>
        <v>46900</v>
      </c>
      <c r="AG13" s="75">
        <f t="shared" si="51"/>
        <v>46900</v>
      </c>
      <c r="AH13" s="265">
        <f t="shared" si="51"/>
        <v>34900</v>
      </c>
      <c r="AI13" s="237">
        <f t="shared" ref="AI13" si="52">AI12+2000</f>
        <v>23900</v>
      </c>
      <c r="AJ13" s="219">
        <f t="shared" ref="AJ13:AM13" si="53">AJ12+2000</f>
        <v>25900</v>
      </c>
      <c r="AK13" s="219">
        <f t="shared" si="53"/>
        <v>21100</v>
      </c>
      <c r="AL13" s="219">
        <f t="shared" si="53"/>
        <v>19100</v>
      </c>
      <c r="AM13" s="267">
        <f t="shared" si="53"/>
        <v>17900</v>
      </c>
      <c r="AN13" s="219">
        <f t="shared" ref="AN13:AV13" si="54">AN12+2000</f>
        <v>13400</v>
      </c>
      <c r="AO13" s="75">
        <f t="shared" si="54"/>
        <v>11400</v>
      </c>
      <c r="AP13" s="75">
        <f t="shared" si="54"/>
        <v>12100</v>
      </c>
      <c r="AQ13" s="75">
        <f t="shared" si="54"/>
        <v>11400</v>
      </c>
      <c r="AR13" s="75">
        <f t="shared" ref="AR13" si="55">AR12+2000</f>
        <v>11400</v>
      </c>
      <c r="AS13" s="75">
        <f t="shared" si="54"/>
        <v>12100</v>
      </c>
      <c r="AT13" s="75">
        <f t="shared" si="54"/>
        <v>11400</v>
      </c>
      <c r="AU13" s="75">
        <f t="shared" si="54"/>
        <v>12100</v>
      </c>
      <c r="AV13" s="75">
        <f t="shared" si="54"/>
        <v>11400</v>
      </c>
    </row>
    <row r="14" spans="1:48" s="76" customFormat="1" ht="12" customHeight="1" x14ac:dyDescent="0.2">
      <c r="A14" s="213" t="s">
        <v>55</v>
      </c>
      <c r="B14" s="21"/>
      <c r="C14" s="21"/>
      <c r="D14" s="21"/>
      <c r="E14" s="21"/>
      <c r="F14" s="21"/>
      <c r="G14" s="21"/>
      <c r="H14" s="21"/>
      <c r="I14" s="21"/>
      <c r="J14" s="21"/>
      <c r="K14" s="75"/>
      <c r="L14" s="75"/>
      <c r="M14" s="75"/>
      <c r="N14" s="213"/>
      <c r="O14" s="237"/>
      <c r="P14" s="75"/>
      <c r="Q14" s="75"/>
      <c r="R14" s="75"/>
      <c r="S14" s="213"/>
      <c r="T14" s="237"/>
      <c r="U14" s="75"/>
      <c r="V14" s="75"/>
      <c r="W14" s="75"/>
      <c r="X14" s="75"/>
      <c r="Y14" s="75"/>
      <c r="Z14" s="213"/>
      <c r="AA14" s="237"/>
      <c r="AB14" s="75"/>
      <c r="AC14" s="75"/>
      <c r="AD14" s="265"/>
      <c r="AE14" s="237"/>
      <c r="AF14" s="75"/>
      <c r="AG14" s="75"/>
      <c r="AH14" s="265"/>
      <c r="AI14" s="237"/>
      <c r="AJ14" s="219"/>
      <c r="AK14" s="219"/>
      <c r="AL14" s="219"/>
      <c r="AM14" s="267"/>
      <c r="AN14" s="219"/>
      <c r="AO14" s="75"/>
      <c r="AP14" s="75"/>
      <c r="AQ14" s="75"/>
      <c r="AR14" s="75"/>
      <c r="AS14" s="75"/>
      <c r="AT14" s="75"/>
      <c r="AU14" s="75"/>
      <c r="AV14" s="75"/>
    </row>
    <row r="15" spans="1:48" s="76" customFormat="1" ht="12" customHeight="1" x14ac:dyDescent="0.2">
      <c r="A15" s="220">
        <v>1</v>
      </c>
      <c r="B15" s="219">
        <f t="shared" ref="B15:N15" si="56">B6+6600</f>
        <v>12200</v>
      </c>
      <c r="C15" s="219">
        <f t="shared" si="56"/>
        <v>13200</v>
      </c>
      <c r="D15" s="219">
        <f t="shared" si="56"/>
        <v>12200</v>
      </c>
      <c r="E15" s="219">
        <f t="shared" si="56"/>
        <v>12200</v>
      </c>
      <c r="F15" s="219">
        <f t="shared" si="56"/>
        <v>13200</v>
      </c>
      <c r="G15" s="219">
        <f t="shared" si="56"/>
        <v>13200</v>
      </c>
      <c r="H15" s="219">
        <f t="shared" si="56"/>
        <v>13200</v>
      </c>
      <c r="I15" s="212">
        <f t="shared" si="56"/>
        <v>13200</v>
      </c>
      <c r="J15" s="212">
        <f t="shared" ref="J15" si="57">J6+6600</f>
        <v>14500</v>
      </c>
      <c r="K15" s="75">
        <f t="shared" si="56"/>
        <v>17500</v>
      </c>
      <c r="L15" s="75">
        <f t="shared" ref="L15:M15" si="58">L6+6600</f>
        <v>15700</v>
      </c>
      <c r="M15" s="75">
        <f t="shared" si="58"/>
        <v>15700</v>
      </c>
      <c r="N15" s="213">
        <f t="shared" si="56"/>
        <v>15700</v>
      </c>
      <c r="O15" s="237">
        <f>O6+19000</f>
        <v>45900</v>
      </c>
      <c r="P15" s="75">
        <f t="shared" ref="P15:S15" si="59">P6+19000</f>
        <v>45900</v>
      </c>
      <c r="Q15" s="75">
        <f t="shared" si="59"/>
        <v>48900</v>
      </c>
      <c r="R15" s="75">
        <f t="shared" ref="R15" si="60">R6+19000</f>
        <v>50900</v>
      </c>
      <c r="S15" s="213">
        <f t="shared" si="59"/>
        <v>48900</v>
      </c>
      <c r="T15" s="237">
        <f>T6+10000</f>
        <v>32900</v>
      </c>
      <c r="U15" s="75">
        <f t="shared" ref="U15:Z15" si="61">U6+10000</f>
        <v>23900</v>
      </c>
      <c r="V15" s="75">
        <f t="shared" si="61"/>
        <v>25900</v>
      </c>
      <c r="W15" s="75">
        <f t="shared" si="61"/>
        <v>27900</v>
      </c>
      <c r="X15" s="75">
        <f t="shared" si="61"/>
        <v>25900</v>
      </c>
      <c r="Y15" s="75">
        <f t="shared" si="61"/>
        <v>27900</v>
      </c>
      <c r="Z15" s="213">
        <f t="shared" si="61"/>
        <v>31900</v>
      </c>
      <c r="AA15" s="237">
        <f>AA6+14000</f>
        <v>35900</v>
      </c>
      <c r="AB15" s="75">
        <f t="shared" ref="AB15:AD15" si="62">AB6+14000</f>
        <v>37900</v>
      </c>
      <c r="AC15" s="75">
        <f t="shared" si="62"/>
        <v>35900</v>
      </c>
      <c r="AD15" s="265">
        <f t="shared" si="62"/>
        <v>41900</v>
      </c>
      <c r="AE15" s="237">
        <f>AE6+17000</f>
        <v>44900</v>
      </c>
      <c r="AF15" s="75">
        <f t="shared" ref="AF15:AH15" si="63">AF6+17000</f>
        <v>46900</v>
      </c>
      <c r="AG15" s="75">
        <f t="shared" si="63"/>
        <v>46900</v>
      </c>
      <c r="AH15" s="265">
        <f t="shared" si="63"/>
        <v>34900</v>
      </c>
      <c r="AI15" s="237">
        <f>AI6+10000</f>
        <v>23900</v>
      </c>
      <c r="AJ15" s="219">
        <f t="shared" ref="AJ15:AM15" si="64">AJ6+10000</f>
        <v>25900</v>
      </c>
      <c r="AK15" s="219">
        <f t="shared" si="64"/>
        <v>21100</v>
      </c>
      <c r="AL15" s="219">
        <f t="shared" si="64"/>
        <v>19100</v>
      </c>
      <c r="AM15" s="267">
        <f t="shared" si="64"/>
        <v>17900</v>
      </c>
      <c r="AN15" s="219">
        <f>AN6+6600</f>
        <v>14500</v>
      </c>
      <c r="AO15" s="219">
        <f t="shared" ref="AO15:AV15" si="65">AO6+6600</f>
        <v>12500</v>
      </c>
      <c r="AP15" s="219">
        <f t="shared" si="65"/>
        <v>13200</v>
      </c>
      <c r="AQ15" s="219">
        <f t="shared" si="65"/>
        <v>12500</v>
      </c>
      <c r="AR15" s="219">
        <f t="shared" si="65"/>
        <v>12500</v>
      </c>
      <c r="AS15" s="219">
        <f t="shared" si="65"/>
        <v>13200</v>
      </c>
      <c r="AT15" s="219">
        <f t="shared" si="65"/>
        <v>12500</v>
      </c>
      <c r="AU15" s="219">
        <f t="shared" si="65"/>
        <v>13200</v>
      </c>
      <c r="AV15" s="219">
        <f t="shared" si="65"/>
        <v>12500</v>
      </c>
    </row>
    <row r="16" spans="1:48" s="76" customFormat="1" ht="12" customHeight="1" x14ac:dyDescent="0.2">
      <c r="A16" s="220">
        <v>2</v>
      </c>
      <c r="B16" s="219">
        <f t="shared" ref="B16:K16" si="66">B15+1500</f>
        <v>13700</v>
      </c>
      <c r="C16" s="219">
        <f t="shared" si="66"/>
        <v>14700</v>
      </c>
      <c r="D16" s="219">
        <f t="shared" si="66"/>
        <v>13700</v>
      </c>
      <c r="E16" s="219">
        <f t="shared" si="66"/>
        <v>13700</v>
      </c>
      <c r="F16" s="219">
        <f t="shared" si="66"/>
        <v>14700</v>
      </c>
      <c r="G16" s="219">
        <f t="shared" si="66"/>
        <v>14700</v>
      </c>
      <c r="H16" s="219">
        <f t="shared" si="66"/>
        <v>14700</v>
      </c>
      <c r="I16" s="212">
        <f t="shared" si="66"/>
        <v>14700</v>
      </c>
      <c r="J16" s="212">
        <f t="shared" ref="J16" si="67">J15+1500</f>
        <v>16000</v>
      </c>
      <c r="K16" s="75">
        <f t="shared" si="66"/>
        <v>19000</v>
      </c>
      <c r="L16" s="75">
        <f t="shared" ref="L16:M16" si="68">L15+1500</f>
        <v>17200</v>
      </c>
      <c r="M16" s="75">
        <f t="shared" si="68"/>
        <v>17200</v>
      </c>
      <c r="N16" s="213">
        <f t="shared" ref="N16" si="69">N15+1500</f>
        <v>17200</v>
      </c>
      <c r="O16" s="237">
        <f>O15+2000</f>
        <v>47900</v>
      </c>
      <c r="P16" s="75">
        <f t="shared" ref="P16:AE16" si="70">P15+2000</f>
        <v>47900</v>
      </c>
      <c r="Q16" s="75">
        <f t="shared" si="70"/>
        <v>50900</v>
      </c>
      <c r="R16" s="75">
        <f t="shared" ref="R16" si="71">R15+2000</f>
        <v>52900</v>
      </c>
      <c r="S16" s="213">
        <f t="shared" si="70"/>
        <v>50900</v>
      </c>
      <c r="T16" s="237">
        <f t="shared" si="70"/>
        <v>34900</v>
      </c>
      <c r="U16" s="75">
        <f t="shared" si="70"/>
        <v>25900</v>
      </c>
      <c r="V16" s="75">
        <f t="shared" si="70"/>
        <v>27900</v>
      </c>
      <c r="W16" s="75">
        <f t="shared" si="70"/>
        <v>29900</v>
      </c>
      <c r="X16" s="75">
        <f t="shared" si="70"/>
        <v>27900</v>
      </c>
      <c r="Y16" s="75">
        <f t="shared" si="70"/>
        <v>29900</v>
      </c>
      <c r="Z16" s="213">
        <f t="shared" si="70"/>
        <v>33900</v>
      </c>
      <c r="AA16" s="237">
        <f t="shared" si="70"/>
        <v>37900</v>
      </c>
      <c r="AB16" s="75">
        <f t="shared" ref="AB16:AD16" si="72">AB15+2000</f>
        <v>39900</v>
      </c>
      <c r="AC16" s="75">
        <f t="shared" si="72"/>
        <v>37900</v>
      </c>
      <c r="AD16" s="265">
        <f t="shared" si="72"/>
        <v>43900</v>
      </c>
      <c r="AE16" s="237">
        <f t="shared" si="70"/>
        <v>46900</v>
      </c>
      <c r="AF16" s="75">
        <f t="shared" ref="AF16:AH16" si="73">AF15+2000</f>
        <v>48900</v>
      </c>
      <c r="AG16" s="75">
        <f t="shared" si="73"/>
        <v>48900</v>
      </c>
      <c r="AH16" s="265">
        <f t="shared" si="73"/>
        <v>36900</v>
      </c>
      <c r="AI16" s="237">
        <f t="shared" ref="AI16" si="74">AI15+2000</f>
        <v>25900</v>
      </c>
      <c r="AJ16" s="219">
        <f t="shared" ref="AJ16:AM16" si="75">AJ15+2000</f>
        <v>27900</v>
      </c>
      <c r="AK16" s="219">
        <f t="shared" si="75"/>
        <v>23100</v>
      </c>
      <c r="AL16" s="219">
        <f t="shared" si="75"/>
        <v>21100</v>
      </c>
      <c r="AM16" s="267">
        <f t="shared" si="75"/>
        <v>19900</v>
      </c>
      <c r="AN16" s="219">
        <f t="shared" ref="AN16:AV16" si="76">AN15+2000</f>
        <v>16500</v>
      </c>
      <c r="AO16" s="75">
        <f t="shared" si="76"/>
        <v>14500</v>
      </c>
      <c r="AP16" s="75">
        <f t="shared" si="76"/>
        <v>15200</v>
      </c>
      <c r="AQ16" s="75">
        <f t="shared" si="76"/>
        <v>14500</v>
      </c>
      <c r="AR16" s="75">
        <f t="shared" ref="AR16" si="77">AR15+2000</f>
        <v>14500</v>
      </c>
      <c r="AS16" s="75">
        <f t="shared" si="76"/>
        <v>15200</v>
      </c>
      <c r="AT16" s="75">
        <f t="shared" si="76"/>
        <v>14500</v>
      </c>
      <c r="AU16" s="75">
        <f t="shared" si="76"/>
        <v>15200</v>
      </c>
      <c r="AV16" s="75">
        <f t="shared" si="76"/>
        <v>14500</v>
      </c>
    </row>
    <row r="17" spans="1:48" s="76" customFormat="1" ht="12" customHeight="1" x14ac:dyDescent="0.2">
      <c r="A17" s="213" t="s">
        <v>160</v>
      </c>
      <c r="B17" s="21"/>
      <c r="C17" s="21"/>
      <c r="D17" s="21"/>
      <c r="E17" s="21"/>
      <c r="F17" s="21"/>
      <c r="G17" s="21"/>
      <c r="H17" s="21"/>
      <c r="I17" s="21"/>
      <c r="J17" s="21"/>
      <c r="K17" s="75"/>
      <c r="L17" s="75"/>
      <c r="M17" s="75"/>
      <c r="N17" s="213"/>
      <c r="O17" s="237"/>
      <c r="P17" s="75"/>
      <c r="Q17" s="75"/>
      <c r="R17" s="75"/>
      <c r="S17" s="213"/>
      <c r="T17" s="237"/>
      <c r="U17" s="75"/>
      <c r="V17" s="75"/>
      <c r="W17" s="75"/>
      <c r="X17" s="75"/>
      <c r="Y17" s="75"/>
      <c r="Z17" s="213"/>
      <c r="AA17" s="237"/>
      <c r="AB17" s="75"/>
      <c r="AC17" s="75"/>
      <c r="AD17" s="265"/>
      <c r="AE17" s="237"/>
      <c r="AF17" s="75"/>
      <c r="AG17" s="75"/>
      <c r="AH17" s="265"/>
      <c r="AI17" s="237"/>
      <c r="AJ17" s="219"/>
      <c r="AK17" s="219"/>
      <c r="AL17" s="219"/>
      <c r="AM17" s="267"/>
      <c r="AN17" s="219"/>
      <c r="AO17" s="75"/>
      <c r="AP17" s="75"/>
      <c r="AQ17" s="75"/>
      <c r="AR17" s="75"/>
      <c r="AS17" s="75"/>
      <c r="AT17" s="75"/>
      <c r="AU17" s="75"/>
      <c r="AV17" s="75"/>
    </row>
    <row r="18" spans="1:48" s="76" customFormat="1" ht="12" customHeight="1" x14ac:dyDescent="0.2">
      <c r="A18" s="220">
        <v>1</v>
      </c>
      <c r="B18" s="219">
        <f t="shared" ref="B18:K18" si="78">B6+7100</f>
        <v>12700</v>
      </c>
      <c r="C18" s="219">
        <f t="shared" si="78"/>
        <v>13700</v>
      </c>
      <c r="D18" s="219">
        <f t="shared" si="78"/>
        <v>12700</v>
      </c>
      <c r="E18" s="219">
        <f t="shared" si="78"/>
        <v>12700</v>
      </c>
      <c r="F18" s="219">
        <f t="shared" si="78"/>
        <v>13700</v>
      </c>
      <c r="G18" s="219">
        <f t="shared" si="78"/>
        <v>13700</v>
      </c>
      <c r="H18" s="219">
        <f t="shared" si="78"/>
        <v>13700</v>
      </c>
      <c r="I18" s="212">
        <f t="shared" si="78"/>
        <v>13700</v>
      </c>
      <c r="J18" s="212">
        <f t="shared" ref="J18" si="79">J6+7100</f>
        <v>15000</v>
      </c>
      <c r="K18" s="75">
        <f t="shared" si="78"/>
        <v>18000</v>
      </c>
      <c r="L18" s="75">
        <f t="shared" ref="L18:M18" si="80">L6+7100</f>
        <v>16200</v>
      </c>
      <c r="M18" s="75">
        <f t="shared" si="80"/>
        <v>16200</v>
      </c>
      <c r="N18" s="213">
        <f t="shared" ref="N18" si="81">N6+7100</f>
        <v>16200</v>
      </c>
      <c r="O18" s="237">
        <f>O6+21000</f>
        <v>47900</v>
      </c>
      <c r="P18" s="75">
        <f t="shared" ref="P18:S18" si="82">P6+21000</f>
        <v>47900</v>
      </c>
      <c r="Q18" s="75">
        <f t="shared" si="82"/>
        <v>50900</v>
      </c>
      <c r="R18" s="75">
        <f t="shared" ref="R18" si="83">R6+21000</f>
        <v>52900</v>
      </c>
      <c r="S18" s="213">
        <f t="shared" si="82"/>
        <v>50900</v>
      </c>
      <c r="T18" s="237">
        <f>T6+11000</f>
        <v>33900</v>
      </c>
      <c r="U18" s="75">
        <f t="shared" ref="U18:Z18" si="84">U6+11000</f>
        <v>24900</v>
      </c>
      <c r="V18" s="75">
        <f t="shared" si="84"/>
        <v>26900</v>
      </c>
      <c r="W18" s="75">
        <f t="shared" si="84"/>
        <v>28900</v>
      </c>
      <c r="X18" s="75">
        <f t="shared" si="84"/>
        <v>26900</v>
      </c>
      <c r="Y18" s="75">
        <f t="shared" si="84"/>
        <v>28900</v>
      </c>
      <c r="Z18" s="213">
        <f t="shared" si="84"/>
        <v>32900</v>
      </c>
      <c r="AA18" s="237">
        <f>AA6+16000</f>
        <v>37900</v>
      </c>
      <c r="AB18" s="75">
        <f t="shared" ref="AB18:AD18" si="85">AB6+16000</f>
        <v>39900</v>
      </c>
      <c r="AC18" s="75">
        <f t="shared" si="85"/>
        <v>37900</v>
      </c>
      <c r="AD18" s="265">
        <f t="shared" si="85"/>
        <v>43900</v>
      </c>
      <c r="AE18" s="237">
        <f>AE6+19000</f>
        <v>46900</v>
      </c>
      <c r="AF18" s="75">
        <f t="shared" ref="AF18:AH18" si="86">AF6+19000</f>
        <v>48900</v>
      </c>
      <c r="AG18" s="75">
        <f t="shared" si="86"/>
        <v>48900</v>
      </c>
      <c r="AH18" s="265">
        <f t="shared" si="86"/>
        <v>36900</v>
      </c>
      <c r="AI18" s="237">
        <f>AI6+11000</f>
        <v>24900</v>
      </c>
      <c r="AJ18" s="219">
        <f t="shared" ref="AJ18:AM18" si="87">AJ6+11000</f>
        <v>26900</v>
      </c>
      <c r="AK18" s="219">
        <f t="shared" si="87"/>
        <v>22100</v>
      </c>
      <c r="AL18" s="219">
        <f t="shared" si="87"/>
        <v>20100</v>
      </c>
      <c r="AM18" s="267">
        <f t="shared" si="87"/>
        <v>18900</v>
      </c>
      <c r="AN18" s="219">
        <f>AN6+7100</f>
        <v>15000</v>
      </c>
      <c r="AO18" s="219">
        <f t="shared" ref="AO18:AV18" si="88">AO6+7100</f>
        <v>13000</v>
      </c>
      <c r="AP18" s="219">
        <f t="shared" si="88"/>
        <v>13700</v>
      </c>
      <c r="AQ18" s="219">
        <f t="shared" si="88"/>
        <v>13000</v>
      </c>
      <c r="AR18" s="219">
        <f t="shared" si="88"/>
        <v>13000</v>
      </c>
      <c r="AS18" s="219">
        <f t="shared" si="88"/>
        <v>13700</v>
      </c>
      <c r="AT18" s="219">
        <f t="shared" si="88"/>
        <v>13000</v>
      </c>
      <c r="AU18" s="219">
        <f t="shared" si="88"/>
        <v>13700</v>
      </c>
      <c r="AV18" s="219">
        <f t="shared" si="88"/>
        <v>13000</v>
      </c>
    </row>
    <row r="19" spans="1:48" s="76" customFormat="1" ht="12" customHeight="1" x14ac:dyDescent="0.2">
      <c r="A19" s="220">
        <v>2</v>
      </c>
      <c r="B19" s="219">
        <f t="shared" ref="B19:K19" si="89">B18+1500</f>
        <v>14200</v>
      </c>
      <c r="C19" s="219">
        <f t="shared" si="89"/>
        <v>15200</v>
      </c>
      <c r="D19" s="219">
        <f t="shared" si="89"/>
        <v>14200</v>
      </c>
      <c r="E19" s="219">
        <f t="shared" si="89"/>
        <v>14200</v>
      </c>
      <c r="F19" s="219">
        <f t="shared" si="89"/>
        <v>15200</v>
      </c>
      <c r="G19" s="219">
        <f t="shared" si="89"/>
        <v>15200</v>
      </c>
      <c r="H19" s="219">
        <f t="shared" si="89"/>
        <v>15200</v>
      </c>
      <c r="I19" s="212">
        <f t="shared" si="89"/>
        <v>15200</v>
      </c>
      <c r="J19" s="212">
        <f t="shared" ref="J19" si="90">J18+1500</f>
        <v>16500</v>
      </c>
      <c r="K19" s="75">
        <f t="shared" si="89"/>
        <v>19500</v>
      </c>
      <c r="L19" s="75">
        <f t="shared" ref="L19:M19" si="91">L18+1500</f>
        <v>17700</v>
      </c>
      <c r="M19" s="75">
        <f t="shared" si="91"/>
        <v>17700</v>
      </c>
      <c r="N19" s="213">
        <f t="shared" ref="N19" si="92">N18+1500</f>
        <v>17700</v>
      </c>
      <c r="O19" s="237">
        <f>O18+2000</f>
        <v>49900</v>
      </c>
      <c r="P19" s="75">
        <f t="shared" ref="P19:AE19" si="93">P18+2000</f>
        <v>49900</v>
      </c>
      <c r="Q19" s="75">
        <f t="shared" si="93"/>
        <v>52900</v>
      </c>
      <c r="R19" s="75">
        <f t="shared" ref="R19" si="94">R18+2000</f>
        <v>54900</v>
      </c>
      <c r="S19" s="213">
        <f t="shared" si="93"/>
        <v>52900</v>
      </c>
      <c r="T19" s="237">
        <f t="shared" si="93"/>
        <v>35900</v>
      </c>
      <c r="U19" s="75">
        <f t="shared" si="93"/>
        <v>26900</v>
      </c>
      <c r="V19" s="75">
        <f t="shared" si="93"/>
        <v>28900</v>
      </c>
      <c r="W19" s="75">
        <f t="shared" si="93"/>
        <v>30900</v>
      </c>
      <c r="X19" s="75">
        <f t="shared" si="93"/>
        <v>28900</v>
      </c>
      <c r="Y19" s="75">
        <f t="shared" si="93"/>
        <v>30900</v>
      </c>
      <c r="Z19" s="213">
        <f t="shared" si="93"/>
        <v>34900</v>
      </c>
      <c r="AA19" s="237">
        <f t="shared" si="93"/>
        <v>39900</v>
      </c>
      <c r="AB19" s="75">
        <f t="shared" ref="AB19:AD19" si="95">AB18+2000</f>
        <v>41900</v>
      </c>
      <c r="AC19" s="75">
        <f t="shared" si="95"/>
        <v>39900</v>
      </c>
      <c r="AD19" s="265">
        <f t="shared" si="95"/>
        <v>45900</v>
      </c>
      <c r="AE19" s="237">
        <f t="shared" si="93"/>
        <v>48900</v>
      </c>
      <c r="AF19" s="75">
        <f t="shared" ref="AF19:AH19" si="96">AF18+2000</f>
        <v>50900</v>
      </c>
      <c r="AG19" s="75">
        <f t="shared" si="96"/>
        <v>50900</v>
      </c>
      <c r="AH19" s="265">
        <f t="shared" si="96"/>
        <v>38900</v>
      </c>
      <c r="AI19" s="237">
        <f t="shared" ref="AI19" si="97">AI18+2000</f>
        <v>26900</v>
      </c>
      <c r="AJ19" s="219">
        <f t="shared" ref="AJ19:AM19" si="98">AJ18+2000</f>
        <v>28900</v>
      </c>
      <c r="AK19" s="219">
        <f t="shared" si="98"/>
        <v>24100</v>
      </c>
      <c r="AL19" s="219">
        <f t="shared" si="98"/>
        <v>22100</v>
      </c>
      <c r="AM19" s="267">
        <f t="shared" si="98"/>
        <v>20900</v>
      </c>
      <c r="AN19" s="219">
        <f t="shared" ref="AN19:AV19" si="99">AN18+2000</f>
        <v>17000</v>
      </c>
      <c r="AO19" s="75">
        <f t="shared" si="99"/>
        <v>15000</v>
      </c>
      <c r="AP19" s="75">
        <f t="shared" si="99"/>
        <v>15700</v>
      </c>
      <c r="AQ19" s="75">
        <f t="shared" si="99"/>
        <v>15000</v>
      </c>
      <c r="AR19" s="75">
        <f t="shared" ref="AR19" si="100">AR18+2000</f>
        <v>15000</v>
      </c>
      <c r="AS19" s="75">
        <f t="shared" si="99"/>
        <v>15700</v>
      </c>
      <c r="AT19" s="75">
        <f t="shared" si="99"/>
        <v>15000</v>
      </c>
      <c r="AU19" s="75">
        <f t="shared" si="99"/>
        <v>15700</v>
      </c>
      <c r="AV19" s="75">
        <f t="shared" si="99"/>
        <v>15000</v>
      </c>
    </row>
    <row r="20" spans="1:48" s="76" customFormat="1" ht="12" customHeight="1" x14ac:dyDescent="0.2">
      <c r="A20" s="213" t="s">
        <v>56</v>
      </c>
      <c r="B20" s="21"/>
      <c r="C20" s="21"/>
      <c r="D20" s="21"/>
      <c r="E20" s="21"/>
      <c r="F20" s="21"/>
      <c r="G20" s="21"/>
      <c r="H20" s="21"/>
      <c r="I20" s="21"/>
      <c r="J20" s="21"/>
      <c r="K20" s="75"/>
      <c r="L20" s="75"/>
      <c r="M20" s="75"/>
      <c r="N20" s="213"/>
      <c r="O20" s="237"/>
      <c r="P20" s="75"/>
      <c r="Q20" s="75"/>
      <c r="R20" s="75"/>
      <c r="S20" s="213"/>
      <c r="T20" s="237"/>
      <c r="U20" s="75"/>
      <c r="V20" s="75"/>
      <c r="W20" s="75"/>
      <c r="X20" s="75"/>
      <c r="Y20" s="75"/>
      <c r="Z20" s="213"/>
      <c r="AA20" s="237"/>
      <c r="AB20" s="75"/>
      <c r="AC20" s="75"/>
      <c r="AD20" s="265"/>
      <c r="AE20" s="237"/>
      <c r="AF20" s="75"/>
      <c r="AG20" s="75"/>
      <c r="AH20" s="265"/>
      <c r="AI20" s="237"/>
      <c r="AJ20" s="219"/>
      <c r="AK20" s="219"/>
      <c r="AL20" s="219"/>
      <c r="AM20" s="267"/>
      <c r="AN20" s="219"/>
      <c r="AO20" s="75"/>
      <c r="AP20" s="75"/>
      <c r="AQ20" s="75"/>
      <c r="AR20" s="75"/>
      <c r="AS20" s="75"/>
      <c r="AT20" s="75"/>
      <c r="AU20" s="75"/>
      <c r="AV20" s="75"/>
    </row>
    <row r="21" spans="1:48" s="76" customFormat="1" ht="12" customHeight="1" x14ac:dyDescent="0.2">
      <c r="A21" s="220">
        <v>1</v>
      </c>
      <c r="B21" s="219">
        <f t="shared" ref="B21:K21" si="101">B6+9000</f>
        <v>14600</v>
      </c>
      <c r="C21" s="219">
        <f t="shared" si="101"/>
        <v>15600</v>
      </c>
      <c r="D21" s="219">
        <f t="shared" si="101"/>
        <v>14600</v>
      </c>
      <c r="E21" s="219">
        <f t="shared" si="101"/>
        <v>14600</v>
      </c>
      <c r="F21" s="219">
        <f t="shared" si="101"/>
        <v>15600</v>
      </c>
      <c r="G21" s="219">
        <f t="shared" si="101"/>
        <v>15600</v>
      </c>
      <c r="H21" s="219">
        <f t="shared" si="101"/>
        <v>15600</v>
      </c>
      <c r="I21" s="212">
        <f t="shared" si="101"/>
        <v>15600</v>
      </c>
      <c r="J21" s="212">
        <f t="shared" ref="J21" si="102">J6+9000</f>
        <v>16900</v>
      </c>
      <c r="K21" s="75">
        <f t="shared" si="101"/>
        <v>19900</v>
      </c>
      <c r="L21" s="75">
        <f t="shared" ref="L21:M21" si="103">L6+9000</f>
        <v>18100</v>
      </c>
      <c r="M21" s="75">
        <f t="shared" si="103"/>
        <v>18100</v>
      </c>
      <c r="N21" s="213">
        <f t="shared" ref="N21" si="104">N6+9000</f>
        <v>18100</v>
      </c>
      <c r="O21" s="237">
        <f>O6+52000</f>
        <v>78900</v>
      </c>
      <c r="P21" s="75">
        <f t="shared" ref="P21:S21" si="105">P6+52000</f>
        <v>78900</v>
      </c>
      <c r="Q21" s="75">
        <f t="shared" si="105"/>
        <v>81900</v>
      </c>
      <c r="R21" s="75">
        <f t="shared" ref="R21" si="106">R6+52000</f>
        <v>83900</v>
      </c>
      <c r="S21" s="213">
        <f t="shared" si="105"/>
        <v>81900</v>
      </c>
      <c r="T21" s="237">
        <f>T6+30000</f>
        <v>52900</v>
      </c>
      <c r="U21" s="75">
        <f t="shared" ref="U21:Z21" si="107">U6+30000</f>
        <v>43900</v>
      </c>
      <c r="V21" s="75">
        <f t="shared" si="107"/>
        <v>45900</v>
      </c>
      <c r="W21" s="75">
        <f t="shared" si="107"/>
        <v>47900</v>
      </c>
      <c r="X21" s="75">
        <f t="shared" si="107"/>
        <v>45900</v>
      </c>
      <c r="Y21" s="75">
        <f t="shared" si="107"/>
        <v>47900</v>
      </c>
      <c r="Z21" s="213">
        <f t="shared" si="107"/>
        <v>51900</v>
      </c>
      <c r="AA21" s="237">
        <f>AA6+40000</f>
        <v>61900</v>
      </c>
      <c r="AB21" s="75">
        <f t="shared" ref="AB21:AD21" si="108">AB6+40000</f>
        <v>63900</v>
      </c>
      <c r="AC21" s="75">
        <f t="shared" si="108"/>
        <v>61900</v>
      </c>
      <c r="AD21" s="265">
        <f t="shared" si="108"/>
        <v>67900</v>
      </c>
      <c r="AE21" s="237">
        <f>AE6+45000</f>
        <v>72900</v>
      </c>
      <c r="AF21" s="75">
        <f t="shared" ref="AF21:AH21" si="109">AF6+45000</f>
        <v>74900</v>
      </c>
      <c r="AG21" s="75">
        <f t="shared" si="109"/>
        <v>74900</v>
      </c>
      <c r="AH21" s="265">
        <f t="shared" si="109"/>
        <v>62900</v>
      </c>
      <c r="AI21" s="237">
        <f>AI6+30000</f>
        <v>43900</v>
      </c>
      <c r="AJ21" s="219">
        <f t="shared" ref="AJ21:AM21" si="110">AJ6+30000</f>
        <v>45900</v>
      </c>
      <c r="AK21" s="219">
        <f t="shared" si="110"/>
        <v>41100</v>
      </c>
      <c r="AL21" s="219">
        <f t="shared" si="110"/>
        <v>39100</v>
      </c>
      <c r="AM21" s="267">
        <f t="shared" si="110"/>
        <v>37900</v>
      </c>
      <c r="AN21" s="219">
        <f>AN6+9000</f>
        <v>16900</v>
      </c>
      <c r="AO21" s="219">
        <f t="shared" ref="AO21:AV21" si="111">AO6+9000</f>
        <v>14900</v>
      </c>
      <c r="AP21" s="219">
        <f t="shared" si="111"/>
        <v>15600</v>
      </c>
      <c r="AQ21" s="219">
        <f t="shared" si="111"/>
        <v>14900</v>
      </c>
      <c r="AR21" s="219">
        <f t="shared" si="111"/>
        <v>14900</v>
      </c>
      <c r="AS21" s="219">
        <f t="shared" si="111"/>
        <v>15600</v>
      </c>
      <c r="AT21" s="219">
        <f t="shared" si="111"/>
        <v>14900</v>
      </c>
      <c r="AU21" s="219">
        <f t="shared" si="111"/>
        <v>15600</v>
      </c>
      <c r="AV21" s="219">
        <f t="shared" si="111"/>
        <v>14900</v>
      </c>
    </row>
    <row r="22" spans="1:48" s="76" customFormat="1" ht="12" customHeight="1" x14ac:dyDescent="0.2">
      <c r="A22" s="220">
        <v>2</v>
      </c>
      <c r="B22" s="75">
        <f t="shared" ref="B22:K22" si="112">B21+1500</f>
        <v>16100</v>
      </c>
      <c r="C22" s="75">
        <f t="shared" si="112"/>
        <v>17100</v>
      </c>
      <c r="D22" s="75">
        <f t="shared" si="112"/>
        <v>16100</v>
      </c>
      <c r="E22" s="75">
        <f t="shared" si="112"/>
        <v>16100</v>
      </c>
      <c r="F22" s="75">
        <f t="shared" si="112"/>
        <v>17100</v>
      </c>
      <c r="G22" s="75">
        <f t="shared" si="112"/>
        <v>17100</v>
      </c>
      <c r="H22" s="75">
        <f t="shared" si="112"/>
        <v>17100</v>
      </c>
      <c r="I22" s="213">
        <f t="shared" si="112"/>
        <v>17100</v>
      </c>
      <c r="J22" s="213">
        <f t="shared" ref="J22" si="113">J21+1500</f>
        <v>18400</v>
      </c>
      <c r="K22" s="75">
        <f t="shared" si="112"/>
        <v>21400</v>
      </c>
      <c r="L22" s="75">
        <f t="shared" ref="L22:M22" si="114">L21+1500</f>
        <v>19600</v>
      </c>
      <c r="M22" s="75">
        <f t="shared" si="114"/>
        <v>19600</v>
      </c>
      <c r="N22" s="213">
        <f t="shared" ref="N22" si="115">N21+1500</f>
        <v>19600</v>
      </c>
      <c r="O22" s="237">
        <f>O21+2000</f>
        <v>80900</v>
      </c>
      <c r="P22" s="75">
        <f t="shared" ref="P22:AE24" si="116">P21+2000</f>
        <v>80900</v>
      </c>
      <c r="Q22" s="75">
        <f t="shared" si="116"/>
        <v>83900</v>
      </c>
      <c r="R22" s="75">
        <f t="shared" ref="R22" si="117">R21+2000</f>
        <v>85900</v>
      </c>
      <c r="S22" s="213">
        <f t="shared" si="116"/>
        <v>83900</v>
      </c>
      <c r="T22" s="237">
        <f t="shared" si="116"/>
        <v>54900</v>
      </c>
      <c r="U22" s="75">
        <f t="shared" si="116"/>
        <v>45900</v>
      </c>
      <c r="V22" s="75">
        <f t="shared" si="116"/>
        <v>47900</v>
      </c>
      <c r="W22" s="75">
        <f t="shared" si="116"/>
        <v>49900</v>
      </c>
      <c r="X22" s="75">
        <f t="shared" si="116"/>
        <v>47900</v>
      </c>
      <c r="Y22" s="75">
        <f t="shared" si="116"/>
        <v>49900</v>
      </c>
      <c r="Z22" s="213">
        <f t="shared" si="116"/>
        <v>53900</v>
      </c>
      <c r="AA22" s="237">
        <f t="shared" si="116"/>
        <v>63900</v>
      </c>
      <c r="AB22" s="75">
        <f t="shared" ref="AB22:AD22" si="118">AB21+2000</f>
        <v>65900</v>
      </c>
      <c r="AC22" s="75">
        <f t="shared" si="118"/>
        <v>63900</v>
      </c>
      <c r="AD22" s="265">
        <f t="shared" si="118"/>
        <v>69900</v>
      </c>
      <c r="AE22" s="237">
        <f t="shared" si="116"/>
        <v>74900</v>
      </c>
      <c r="AF22" s="75">
        <f t="shared" ref="AF22:AH22" si="119">AF21+2000</f>
        <v>76900</v>
      </c>
      <c r="AG22" s="75">
        <f t="shared" si="119"/>
        <v>76900</v>
      </c>
      <c r="AH22" s="265">
        <f t="shared" si="119"/>
        <v>64900</v>
      </c>
      <c r="AI22" s="237">
        <f t="shared" ref="AI22" si="120">AI21+2000</f>
        <v>45900</v>
      </c>
      <c r="AJ22" s="219">
        <f t="shared" ref="AJ22:AM22" si="121">AJ21+2000</f>
        <v>47900</v>
      </c>
      <c r="AK22" s="219">
        <f t="shared" si="121"/>
        <v>43100</v>
      </c>
      <c r="AL22" s="219">
        <f t="shared" si="121"/>
        <v>41100</v>
      </c>
      <c r="AM22" s="267">
        <f t="shared" si="121"/>
        <v>39900</v>
      </c>
      <c r="AN22" s="219">
        <f t="shared" ref="AN22:AV22" si="122">AN21+2000</f>
        <v>18900</v>
      </c>
      <c r="AO22" s="75">
        <f t="shared" si="122"/>
        <v>16900</v>
      </c>
      <c r="AP22" s="75">
        <f t="shared" si="122"/>
        <v>17600</v>
      </c>
      <c r="AQ22" s="75">
        <f t="shared" si="122"/>
        <v>16900</v>
      </c>
      <c r="AR22" s="75">
        <f t="shared" ref="AR22" si="123">AR21+2000</f>
        <v>16900</v>
      </c>
      <c r="AS22" s="75">
        <f t="shared" si="122"/>
        <v>17600</v>
      </c>
      <c r="AT22" s="75">
        <f t="shared" si="122"/>
        <v>16900</v>
      </c>
      <c r="AU22" s="75">
        <f t="shared" si="122"/>
        <v>17600</v>
      </c>
      <c r="AV22" s="75">
        <f t="shared" si="122"/>
        <v>16900</v>
      </c>
    </row>
    <row r="23" spans="1:48" s="76" customFormat="1" ht="12" customHeight="1" x14ac:dyDescent="0.2">
      <c r="A23" s="220">
        <v>3</v>
      </c>
      <c r="B23" s="75">
        <f t="shared" ref="B23:K23" si="124">B22+1500</f>
        <v>17600</v>
      </c>
      <c r="C23" s="75">
        <f t="shared" si="124"/>
        <v>18600</v>
      </c>
      <c r="D23" s="75">
        <f t="shared" si="124"/>
        <v>17600</v>
      </c>
      <c r="E23" s="75">
        <f t="shared" si="124"/>
        <v>17600</v>
      </c>
      <c r="F23" s="75">
        <f t="shared" si="124"/>
        <v>18600</v>
      </c>
      <c r="G23" s="75">
        <f t="shared" si="124"/>
        <v>18600</v>
      </c>
      <c r="H23" s="75">
        <f t="shared" si="124"/>
        <v>18600</v>
      </c>
      <c r="I23" s="213">
        <f t="shared" si="124"/>
        <v>18600</v>
      </c>
      <c r="J23" s="213">
        <f t="shared" ref="J23" si="125">J22+1500</f>
        <v>19900</v>
      </c>
      <c r="K23" s="75">
        <f t="shared" si="124"/>
        <v>22900</v>
      </c>
      <c r="L23" s="75">
        <f t="shared" ref="L23:M23" si="126">L22+1500</f>
        <v>21100</v>
      </c>
      <c r="M23" s="75">
        <f t="shared" si="126"/>
        <v>21100</v>
      </c>
      <c r="N23" s="213">
        <f t="shared" ref="N23" si="127">N22+1500</f>
        <v>21100</v>
      </c>
      <c r="O23" s="237">
        <f>O22+2000</f>
        <v>82900</v>
      </c>
      <c r="P23" s="75">
        <f t="shared" si="116"/>
        <v>82900</v>
      </c>
      <c r="Q23" s="75">
        <f t="shared" si="116"/>
        <v>85900</v>
      </c>
      <c r="R23" s="75">
        <f t="shared" ref="R23" si="128">R22+2000</f>
        <v>87900</v>
      </c>
      <c r="S23" s="213">
        <f t="shared" si="116"/>
        <v>85900</v>
      </c>
      <c r="T23" s="237">
        <f t="shared" si="116"/>
        <v>56900</v>
      </c>
      <c r="U23" s="75">
        <f t="shared" si="116"/>
        <v>47900</v>
      </c>
      <c r="V23" s="75">
        <f t="shared" si="116"/>
        <v>49900</v>
      </c>
      <c r="W23" s="75">
        <f t="shared" si="116"/>
        <v>51900</v>
      </c>
      <c r="X23" s="75">
        <f t="shared" si="116"/>
        <v>49900</v>
      </c>
      <c r="Y23" s="75">
        <f t="shared" si="116"/>
        <v>51900</v>
      </c>
      <c r="Z23" s="213">
        <f t="shared" si="116"/>
        <v>55900</v>
      </c>
      <c r="AA23" s="237">
        <f t="shared" si="116"/>
        <v>65900</v>
      </c>
      <c r="AB23" s="75">
        <f t="shared" ref="AB23:AD23" si="129">AB22+2000</f>
        <v>67900</v>
      </c>
      <c r="AC23" s="75">
        <f t="shared" si="129"/>
        <v>65900</v>
      </c>
      <c r="AD23" s="265">
        <f t="shared" si="129"/>
        <v>71900</v>
      </c>
      <c r="AE23" s="237">
        <f t="shared" si="116"/>
        <v>76900</v>
      </c>
      <c r="AF23" s="75">
        <f t="shared" ref="AF23:AH23" si="130">AF22+2000</f>
        <v>78900</v>
      </c>
      <c r="AG23" s="75">
        <f t="shared" si="130"/>
        <v>78900</v>
      </c>
      <c r="AH23" s="265">
        <f t="shared" si="130"/>
        <v>66900</v>
      </c>
      <c r="AI23" s="237">
        <f t="shared" ref="AI23" si="131">AI22+2000</f>
        <v>47900</v>
      </c>
      <c r="AJ23" s="219">
        <f t="shared" ref="AJ23:AM23" si="132">AJ22+2000</f>
        <v>49900</v>
      </c>
      <c r="AK23" s="219">
        <f t="shared" si="132"/>
        <v>45100</v>
      </c>
      <c r="AL23" s="219">
        <f t="shared" si="132"/>
        <v>43100</v>
      </c>
      <c r="AM23" s="267">
        <f t="shared" si="132"/>
        <v>41900</v>
      </c>
      <c r="AN23" s="219">
        <f t="shared" ref="AN23:AV23" si="133">AN22+2000</f>
        <v>20900</v>
      </c>
      <c r="AO23" s="75">
        <f t="shared" si="133"/>
        <v>18900</v>
      </c>
      <c r="AP23" s="75">
        <f t="shared" si="133"/>
        <v>19600</v>
      </c>
      <c r="AQ23" s="75">
        <f t="shared" si="133"/>
        <v>18900</v>
      </c>
      <c r="AR23" s="75">
        <f t="shared" ref="AR23" si="134">AR22+2000</f>
        <v>18900</v>
      </c>
      <c r="AS23" s="75">
        <f t="shared" si="133"/>
        <v>19600</v>
      </c>
      <c r="AT23" s="75">
        <f t="shared" si="133"/>
        <v>18900</v>
      </c>
      <c r="AU23" s="75">
        <f t="shared" si="133"/>
        <v>19600</v>
      </c>
      <c r="AV23" s="75">
        <f t="shared" si="133"/>
        <v>18900</v>
      </c>
    </row>
    <row r="24" spans="1:48" s="76" customFormat="1" ht="12" customHeight="1" x14ac:dyDescent="0.2">
      <c r="A24" s="220">
        <v>4</v>
      </c>
      <c r="B24" s="75">
        <f t="shared" ref="B24:K24" si="135">B23+1500</f>
        <v>19100</v>
      </c>
      <c r="C24" s="75">
        <f t="shared" si="135"/>
        <v>20100</v>
      </c>
      <c r="D24" s="75">
        <f t="shared" si="135"/>
        <v>19100</v>
      </c>
      <c r="E24" s="75">
        <f t="shared" si="135"/>
        <v>19100</v>
      </c>
      <c r="F24" s="75">
        <f t="shared" si="135"/>
        <v>20100</v>
      </c>
      <c r="G24" s="75">
        <f t="shared" si="135"/>
        <v>20100</v>
      </c>
      <c r="H24" s="75">
        <f t="shared" si="135"/>
        <v>20100</v>
      </c>
      <c r="I24" s="213">
        <f t="shared" si="135"/>
        <v>20100</v>
      </c>
      <c r="J24" s="213">
        <f t="shared" ref="J24" si="136">J23+1500</f>
        <v>21400</v>
      </c>
      <c r="K24" s="75">
        <f t="shared" si="135"/>
        <v>24400</v>
      </c>
      <c r="L24" s="75">
        <f t="shared" ref="L24:M24" si="137">L23+1500</f>
        <v>22600</v>
      </c>
      <c r="M24" s="75">
        <f t="shared" si="137"/>
        <v>22600</v>
      </c>
      <c r="N24" s="213">
        <f t="shared" ref="N24" si="138">N23+1500</f>
        <v>22600</v>
      </c>
      <c r="O24" s="237">
        <f>O23+2000</f>
        <v>84900</v>
      </c>
      <c r="P24" s="75">
        <f t="shared" si="116"/>
        <v>84900</v>
      </c>
      <c r="Q24" s="75">
        <f t="shared" si="116"/>
        <v>87900</v>
      </c>
      <c r="R24" s="75">
        <f t="shared" ref="R24" si="139">R23+2000</f>
        <v>89900</v>
      </c>
      <c r="S24" s="213">
        <f t="shared" si="116"/>
        <v>87900</v>
      </c>
      <c r="T24" s="237">
        <f t="shared" si="116"/>
        <v>58900</v>
      </c>
      <c r="U24" s="75">
        <f t="shared" si="116"/>
        <v>49900</v>
      </c>
      <c r="V24" s="75">
        <f t="shared" si="116"/>
        <v>51900</v>
      </c>
      <c r="W24" s="75">
        <f t="shared" si="116"/>
        <v>53900</v>
      </c>
      <c r="X24" s="75">
        <f t="shared" si="116"/>
        <v>51900</v>
      </c>
      <c r="Y24" s="75">
        <f t="shared" si="116"/>
        <v>53900</v>
      </c>
      <c r="Z24" s="213">
        <f t="shared" si="116"/>
        <v>57900</v>
      </c>
      <c r="AA24" s="237">
        <f t="shared" si="116"/>
        <v>67900</v>
      </c>
      <c r="AB24" s="75">
        <f t="shared" ref="AB24:AD24" si="140">AB23+2000</f>
        <v>69900</v>
      </c>
      <c r="AC24" s="75">
        <f t="shared" si="140"/>
        <v>67900</v>
      </c>
      <c r="AD24" s="265">
        <f t="shared" si="140"/>
        <v>73900</v>
      </c>
      <c r="AE24" s="237">
        <f t="shared" si="116"/>
        <v>78900</v>
      </c>
      <c r="AF24" s="75">
        <f t="shared" ref="AF24:AH24" si="141">AF23+2000</f>
        <v>80900</v>
      </c>
      <c r="AG24" s="75">
        <f t="shared" si="141"/>
        <v>80900</v>
      </c>
      <c r="AH24" s="265">
        <f t="shared" si="141"/>
        <v>68900</v>
      </c>
      <c r="AI24" s="237">
        <f t="shared" ref="AI24" si="142">AI23+2000</f>
        <v>49900</v>
      </c>
      <c r="AJ24" s="219">
        <f t="shared" ref="AJ24:AM24" si="143">AJ23+2000</f>
        <v>51900</v>
      </c>
      <c r="AK24" s="219">
        <f t="shared" si="143"/>
        <v>47100</v>
      </c>
      <c r="AL24" s="219">
        <f t="shared" si="143"/>
        <v>45100</v>
      </c>
      <c r="AM24" s="267">
        <f t="shared" si="143"/>
        <v>43900</v>
      </c>
      <c r="AN24" s="219">
        <f t="shared" ref="AN24:AV24" si="144">AN23+2000</f>
        <v>22900</v>
      </c>
      <c r="AO24" s="75">
        <f t="shared" si="144"/>
        <v>20900</v>
      </c>
      <c r="AP24" s="75">
        <f t="shared" si="144"/>
        <v>21600</v>
      </c>
      <c r="AQ24" s="75">
        <f t="shared" si="144"/>
        <v>20900</v>
      </c>
      <c r="AR24" s="75">
        <f t="shared" ref="AR24" si="145">AR23+2000</f>
        <v>20900</v>
      </c>
      <c r="AS24" s="75">
        <f t="shared" si="144"/>
        <v>21600</v>
      </c>
      <c r="AT24" s="75">
        <f t="shared" si="144"/>
        <v>20900</v>
      </c>
      <c r="AU24" s="75">
        <f t="shared" si="144"/>
        <v>21600</v>
      </c>
      <c r="AV24" s="75">
        <f t="shared" si="144"/>
        <v>20900</v>
      </c>
    </row>
    <row r="25" spans="1:48" s="76" customFormat="1" ht="12.75" customHeight="1" x14ac:dyDescent="0.2">
      <c r="A25" s="213" t="s">
        <v>57</v>
      </c>
      <c r="B25" s="21"/>
      <c r="C25" s="21"/>
      <c r="D25" s="21"/>
      <c r="E25" s="21"/>
      <c r="F25" s="21"/>
      <c r="G25" s="21"/>
      <c r="H25" s="21"/>
      <c r="I25" s="21"/>
      <c r="J25" s="21"/>
      <c r="K25" s="75"/>
      <c r="L25" s="75"/>
      <c r="M25" s="75"/>
      <c r="N25" s="213"/>
      <c r="O25" s="237"/>
      <c r="P25" s="75"/>
      <c r="Q25" s="75"/>
      <c r="R25" s="75"/>
      <c r="S25" s="213"/>
      <c r="T25" s="237"/>
      <c r="U25" s="75"/>
      <c r="V25" s="75"/>
      <c r="W25" s="75"/>
      <c r="X25" s="75"/>
      <c r="Y25" s="75"/>
      <c r="Z25" s="213"/>
      <c r="AA25" s="237"/>
      <c r="AB25" s="75"/>
      <c r="AC25" s="75"/>
      <c r="AD25" s="265"/>
      <c r="AE25" s="237"/>
      <c r="AF25" s="75"/>
      <c r="AG25" s="75"/>
      <c r="AH25" s="265"/>
      <c r="AI25" s="237"/>
      <c r="AJ25" s="219"/>
      <c r="AK25" s="219"/>
      <c r="AL25" s="219"/>
      <c r="AM25" s="267"/>
      <c r="AN25" s="219"/>
      <c r="AO25" s="75"/>
      <c r="AP25" s="75"/>
      <c r="AQ25" s="75"/>
      <c r="AR25" s="75"/>
      <c r="AS25" s="75"/>
      <c r="AT25" s="75"/>
      <c r="AU25" s="75"/>
      <c r="AV25" s="75"/>
    </row>
    <row r="26" spans="1:48" s="76" customFormat="1" ht="12" customHeight="1" x14ac:dyDescent="0.2">
      <c r="A26" s="220">
        <v>1</v>
      </c>
      <c r="B26" s="219">
        <f t="shared" ref="B26:K26" si="146">B6+15000</f>
        <v>20600</v>
      </c>
      <c r="C26" s="219">
        <f t="shared" si="146"/>
        <v>21600</v>
      </c>
      <c r="D26" s="219">
        <f t="shared" si="146"/>
        <v>20600</v>
      </c>
      <c r="E26" s="219">
        <f t="shared" si="146"/>
        <v>20600</v>
      </c>
      <c r="F26" s="219">
        <f t="shared" si="146"/>
        <v>21600</v>
      </c>
      <c r="G26" s="219">
        <f t="shared" si="146"/>
        <v>21600</v>
      </c>
      <c r="H26" s="219">
        <f t="shared" si="146"/>
        <v>21600</v>
      </c>
      <c r="I26" s="212">
        <f t="shared" si="146"/>
        <v>21600</v>
      </c>
      <c r="J26" s="212">
        <f t="shared" ref="J26" si="147">J6+15000</f>
        <v>22900</v>
      </c>
      <c r="K26" s="75">
        <f t="shared" si="146"/>
        <v>25900</v>
      </c>
      <c r="L26" s="75">
        <f t="shared" ref="L26:M26" si="148">L6+15000</f>
        <v>24100</v>
      </c>
      <c r="M26" s="75">
        <f t="shared" si="148"/>
        <v>24100</v>
      </c>
      <c r="N26" s="213">
        <f t="shared" ref="N26" si="149">N6+15000</f>
        <v>24100</v>
      </c>
      <c r="O26" s="237">
        <f>O6+62000</f>
        <v>88900</v>
      </c>
      <c r="P26" s="75">
        <f t="shared" ref="P26:S26" si="150">P6+62000</f>
        <v>88900</v>
      </c>
      <c r="Q26" s="75">
        <f t="shared" si="150"/>
        <v>91900</v>
      </c>
      <c r="R26" s="75">
        <f t="shared" ref="R26" si="151">R6+62000</f>
        <v>93900</v>
      </c>
      <c r="S26" s="213">
        <f t="shared" si="150"/>
        <v>91900</v>
      </c>
      <c r="T26" s="237">
        <f>T6+35000</f>
        <v>57900</v>
      </c>
      <c r="U26" s="75">
        <f t="shared" ref="U26:Z26" si="152">U6+35000</f>
        <v>48900</v>
      </c>
      <c r="V26" s="75">
        <f t="shared" si="152"/>
        <v>50900</v>
      </c>
      <c r="W26" s="75">
        <f t="shared" si="152"/>
        <v>52900</v>
      </c>
      <c r="X26" s="75">
        <f t="shared" si="152"/>
        <v>50900</v>
      </c>
      <c r="Y26" s="75">
        <f t="shared" si="152"/>
        <v>52900</v>
      </c>
      <c r="Z26" s="213">
        <f t="shared" si="152"/>
        <v>56900</v>
      </c>
      <c r="AA26" s="237">
        <f>AA6+60000</f>
        <v>81900</v>
      </c>
      <c r="AB26" s="75">
        <f t="shared" ref="AB26:AD26" si="153">AB6+60000</f>
        <v>83900</v>
      </c>
      <c r="AC26" s="75">
        <f t="shared" si="153"/>
        <v>81900</v>
      </c>
      <c r="AD26" s="265">
        <f t="shared" si="153"/>
        <v>87900</v>
      </c>
      <c r="AE26" s="237">
        <f>AE6+65000</f>
        <v>92900</v>
      </c>
      <c r="AF26" s="75">
        <f t="shared" ref="AF26:AH26" si="154">AF6+65000</f>
        <v>94900</v>
      </c>
      <c r="AG26" s="75">
        <f t="shared" si="154"/>
        <v>94900</v>
      </c>
      <c r="AH26" s="265">
        <f t="shared" si="154"/>
        <v>82900</v>
      </c>
      <c r="AI26" s="237">
        <f>AI6+35000</f>
        <v>48900</v>
      </c>
      <c r="AJ26" s="219">
        <f t="shared" ref="AJ26:AM26" si="155">AJ6+35000</f>
        <v>50900</v>
      </c>
      <c r="AK26" s="219">
        <f t="shared" si="155"/>
        <v>46100</v>
      </c>
      <c r="AL26" s="219">
        <f t="shared" si="155"/>
        <v>44100</v>
      </c>
      <c r="AM26" s="267">
        <f t="shared" si="155"/>
        <v>42900</v>
      </c>
      <c r="AN26" s="219">
        <f>AN6+20000</f>
        <v>27900</v>
      </c>
      <c r="AO26" s="219">
        <f t="shared" ref="AO26:AV26" si="156">AO6+20000</f>
        <v>25900</v>
      </c>
      <c r="AP26" s="219">
        <f t="shared" si="156"/>
        <v>26600</v>
      </c>
      <c r="AQ26" s="219">
        <f t="shared" si="156"/>
        <v>25900</v>
      </c>
      <c r="AR26" s="219">
        <f t="shared" si="156"/>
        <v>25900</v>
      </c>
      <c r="AS26" s="219">
        <f t="shared" si="156"/>
        <v>26600</v>
      </c>
      <c r="AT26" s="219">
        <f t="shared" si="156"/>
        <v>25900</v>
      </c>
      <c r="AU26" s="219">
        <f t="shared" si="156"/>
        <v>26600</v>
      </c>
      <c r="AV26" s="219">
        <f t="shared" si="156"/>
        <v>25900</v>
      </c>
    </row>
    <row r="27" spans="1:48" s="76" customFormat="1" ht="12" customHeight="1" x14ac:dyDescent="0.2">
      <c r="A27" s="220">
        <v>2</v>
      </c>
      <c r="B27" s="75">
        <f t="shared" ref="B27:K27" si="157">B26+1500</f>
        <v>22100</v>
      </c>
      <c r="C27" s="75">
        <f t="shared" si="157"/>
        <v>23100</v>
      </c>
      <c r="D27" s="75">
        <f t="shared" si="157"/>
        <v>22100</v>
      </c>
      <c r="E27" s="75">
        <f t="shared" si="157"/>
        <v>22100</v>
      </c>
      <c r="F27" s="75">
        <f t="shared" si="157"/>
        <v>23100</v>
      </c>
      <c r="G27" s="75">
        <f t="shared" si="157"/>
        <v>23100</v>
      </c>
      <c r="H27" s="75">
        <f t="shared" si="157"/>
        <v>23100</v>
      </c>
      <c r="I27" s="213">
        <f t="shared" si="157"/>
        <v>23100</v>
      </c>
      <c r="J27" s="213">
        <f t="shared" ref="J27" si="158">J26+1500</f>
        <v>24400</v>
      </c>
      <c r="K27" s="75">
        <f t="shared" si="157"/>
        <v>27400</v>
      </c>
      <c r="L27" s="75">
        <f t="shared" ref="L27:M27" si="159">L26+1500</f>
        <v>25600</v>
      </c>
      <c r="M27" s="75">
        <f t="shared" si="159"/>
        <v>25600</v>
      </c>
      <c r="N27" s="213">
        <f t="shared" ref="N27" si="160">N26+1500</f>
        <v>25600</v>
      </c>
      <c r="O27" s="237">
        <f>O26+2000</f>
        <v>90900</v>
      </c>
      <c r="P27" s="75">
        <f t="shared" ref="P27:AE29" si="161">P26+2000</f>
        <v>90900</v>
      </c>
      <c r="Q27" s="75">
        <f t="shared" si="161"/>
        <v>93900</v>
      </c>
      <c r="R27" s="75">
        <f t="shared" ref="R27" si="162">R26+2000</f>
        <v>95900</v>
      </c>
      <c r="S27" s="213">
        <f t="shared" si="161"/>
        <v>93900</v>
      </c>
      <c r="T27" s="237">
        <f t="shared" si="161"/>
        <v>59900</v>
      </c>
      <c r="U27" s="75">
        <f t="shared" si="161"/>
        <v>50900</v>
      </c>
      <c r="V27" s="75">
        <f t="shared" si="161"/>
        <v>52900</v>
      </c>
      <c r="W27" s="75">
        <f t="shared" si="161"/>
        <v>54900</v>
      </c>
      <c r="X27" s="75">
        <f t="shared" si="161"/>
        <v>52900</v>
      </c>
      <c r="Y27" s="75">
        <f t="shared" si="161"/>
        <v>54900</v>
      </c>
      <c r="Z27" s="213">
        <f t="shared" si="161"/>
        <v>58900</v>
      </c>
      <c r="AA27" s="237">
        <f t="shared" si="161"/>
        <v>83900</v>
      </c>
      <c r="AB27" s="75">
        <f t="shared" ref="AB27:AD27" si="163">AB26+2000</f>
        <v>85900</v>
      </c>
      <c r="AC27" s="75">
        <f t="shared" si="163"/>
        <v>83900</v>
      </c>
      <c r="AD27" s="265">
        <f t="shared" si="163"/>
        <v>89900</v>
      </c>
      <c r="AE27" s="237">
        <f t="shared" si="161"/>
        <v>94900</v>
      </c>
      <c r="AF27" s="75">
        <f t="shared" ref="AF27:AH27" si="164">AF26+2000</f>
        <v>96900</v>
      </c>
      <c r="AG27" s="75">
        <f t="shared" si="164"/>
        <v>96900</v>
      </c>
      <c r="AH27" s="265">
        <f t="shared" si="164"/>
        <v>84900</v>
      </c>
      <c r="AI27" s="237">
        <f t="shared" ref="AI27" si="165">AI26+2000</f>
        <v>50900</v>
      </c>
      <c r="AJ27" s="219">
        <f t="shared" ref="AJ27:AM27" si="166">AJ26+2000</f>
        <v>52900</v>
      </c>
      <c r="AK27" s="219">
        <f t="shared" si="166"/>
        <v>48100</v>
      </c>
      <c r="AL27" s="219">
        <f t="shared" si="166"/>
        <v>46100</v>
      </c>
      <c r="AM27" s="267">
        <f t="shared" si="166"/>
        <v>44900</v>
      </c>
      <c r="AN27" s="219">
        <f t="shared" ref="AN27:AV27" si="167">AN26+2000</f>
        <v>29900</v>
      </c>
      <c r="AO27" s="75">
        <f t="shared" si="167"/>
        <v>27900</v>
      </c>
      <c r="AP27" s="75">
        <f t="shared" si="167"/>
        <v>28600</v>
      </c>
      <c r="AQ27" s="75">
        <f t="shared" si="167"/>
        <v>27900</v>
      </c>
      <c r="AR27" s="75">
        <f t="shared" ref="AR27" si="168">AR26+2000</f>
        <v>27900</v>
      </c>
      <c r="AS27" s="75">
        <f t="shared" si="167"/>
        <v>28600</v>
      </c>
      <c r="AT27" s="75">
        <f t="shared" si="167"/>
        <v>27900</v>
      </c>
      <c r="AU27" s="75">
        <f t="shared" si="167"/>
        <v>28600</v>
      </c>
      <c r="AV27" s="75">
        <f t="shared" si="167"/>
        <v>27900</v>
      </c>
    </row>
    <row r="28" spans="1:48" s="76" customFormat="1" ht="11.25" customHeight="1" x14ac:dyDescent="0.2">
      <c r="A28" s="220">
        <v>3</v>
      </c>
      <c r="B28" s="75">
        <f t="shared" ref="B28:K28" si="169">B27+1500</f>
        <v>23600</v>
      </c>
      <c r="C28" s="75">
        <f t="shared" si="169"/>
        <v>24600</v>
      </c>
      <c r="D28" s="75">
        <f t="shared" si="169"/>
        <v>23600</v>
      </c>
      <c r="E28" s="75">
        <f t="shared" si="169"/>
        <v>23600</v>
      </c>
      <c r="F28" s="75">
        <f t="shared" si="169"/>
        <v>24600</v>
      </c>
      <c r="G28" s="75">
        <f t="shared" si="169"/>
        <v>24600</v>
      </c>
      <c r="H28" s="75">
        <f t="shared" si="169"/>
        <v>24600</v>
      </c>
      <c r="I28" s="213">
        <f t="shared" si="169"/>
        <v>24600</v>
      </c>
      <c r="J28" s="213">
        <f t="shared" ref="J28" si="170">J27+1500</f>
        <v>25900</v>
      </c>
      <c r="K28" s="75">
        <f t="shared" si="169"/>
        <v>28900</v>
      </c>
      <c r="L28" s="75">
        <f t="shared" ref="L28:M28" si="171">L27+1500</f>
        <v>27100</v>
      </c>
      <c r="M28" s="75">
        <f t="shared" si="171"/>
        <v>27100</v>
      </c>
      <c r="N28" s="213">
        <f t="shared" ref="N28" si="172">N27+1500</f>
        <v>27100</v>
      </c>
      <c r="O28" s="237">
        <f>O27+2000</f>
        <v>92900</v>
      </c>
      <c r="P28" s="75">
        <f t="shared" si="161"/>
        <v>92900</v>
      </c>
      <c r="Q28" s="75">
        <f t="shared" si="161"/>
        <v>95900</v>
      </c>
      <c r="R28" s="75">
        <f t="shared" ref="R28" si="173">R27+2000</f>
        <v>97900</v>
      </c>
      <c r="S28" s="213">
        <f t="shared" si="161"/>
        <v>95900</v>
      </c>
      <c r="T28" s="237">
        <f t="shared" si="161"/>
        <v>61900</v>
      </c>
      <c r="U28" s="75">
        <f t="shared" si="161"/>
        <v>52900</v>
      </c>
      <c r="V28" s="75">
        <f t="shared" si="161"/>
        <v>54900</v>
      </c>
      <c r="W28" s="75">
        <f t="shared" si="161"/>
        <v>56900</v>
      </c>
      <c r="X28" s="75">
        <f t="shared" si="161"/>
        <v>54900</v>
      </c>
      <c r="Y28" s="75">
        <f t="shared" si="161"/>
        <v>56900</v>
      </c>
      <c r="Z28" s="213">
        <f t="shared" si="161"/>
        <v>60900</v>
      </c>
      <c r="AA28" s="237">
        <f t="shared" si="161"/>
        <v>85900</v>
      </c>
      <c r="AB28" s="75">
        <f t="shared" ref="AB28:AD28" si="174">AB27+2000</f>
        <v>87900</v>
      </c>
      <c r="AC28" s="75">
        <f t="shared" si="174"/>
        <v>85900</v>
      </c>
      <c r="AD28" s="265">
        <f t="shared" si="174"/>
        <v>91900</v>
      </c>
      <c r="AE28" s="237">
        <f t="shared" si="161"/>
        <v>96900</v>
      </c>
      <c r="AF28" s="75">
        <f t="shared" ref="AF28:AH28" si="175">AF27+2000</f>
        <v>98900</v>
      </c>
      <c r="AG28" s="75">
        <f t="shared" si="175"/>
        <v>98900</v>
      </c>
      <c r="AH28" s="265">
        <f t="shared" si="175"/>
        <v>86900</v>
      </c>
      <c r="AI28" s="237">
        <f t="shared" ref="AI28" si="176">AI27+2000</f>
        <v>52900</v>
      </c>
      <c r="AJ28" s="219">
        <f t="shared" ref="AJ28:AM28" si="177">AJ27+2000</f>
        <v>54900</v>
      </c>
      <c r="AK28" s="219">
        <f t="shared" si="177"/>
        <v>50100</v>
      </c>
      <c r="AL28" s="219">
        <f t="shared" si="177"/>
        <v>48100</v>
      </c>
      <c r="AM28" s="267">
        <f t="shared" si="177"/>
        <v>46900</v>
      </c>
      <c r="AN28" s="219">
        <f t="shared" ref="AN28:AV28" si="178">AN27+2000</f>
        <v>31900</v>
      </c>
      <c r="AO28" s="75">
        <f t="shared" si="178"/>
        <v>29900</v>
      </c>
      <c r="AP28" s="75">
        <f t="shared" si="178"/>
        <v>30600</v>
      </c>
      <c r="AQ28" s="75">
        <f t="shared" si="178"/>
        <v>29900</v>
      </c>
      <c r="AR28" s="75">
        <f t="shared" ref="AR28" si="179">AR27+2000</f>
        <v>29900</v>
      </c>
      <c r="AS28" s="75">
        <f t="shared" si="178"/>
        <v>30600</v>
      </c>
      <c r="AT28" s="75">
        <f t="shared" si="178"/>
        <v>29900</v>
      </c>
      <c r="AU28" s="75">
        <f t="shared" si="178"/>
        <v>30600</v>
      </c>
      <c r="AV28" s="75">
        <f t="shared" si="178"/>
        <v>29900</v>
      </c>
    </row>
    <row r="29" spans="1:48" s="76" customFormat="1" ht="12" customHeight="1" thickBot="1" x14ac:dyDescent="0.25">
      <c r="A29" s="220">
        <v>4</v>
      </c>
      <c r="B29" s="221">
        <f t="shared" ref="B29:K29" si="180">B28+1500</f>
        <v>25100</v>
      </c>
      <c r="C29" s="221">
        <f t="shared" si="180"/>
        <v>26100</v>
      </c>
      <c r="D29" s="221">
        <f t="shared" si="180"/>
        <v>25100</v>
      </c>
      <c r="E29" s="221">
        <f t="shared" si="180"/>
        <v>25100</v>
      </c>
      <c r="F29" s="221">
        <f t="shared" si="180"/>
        <v>26100</v>
      </c>
      <c r="G29" s="221">
        <f t="shared" si="180"/>
        <v>26100</v>
      </c>
      <c r="H29" s="221">
        <f t="shared" si="180"/>
        <v>26100</v>
      </c>
      <c r="I29" s="222">
        <f t="shared" si="180"/>
        <v>26100</v>
      </c>
      <c r="J29" s="222">
        <f t="shared" ref="J29" si="181">J28+1500</f>
        <v>27400</v>
      </c>
      <c r="K29" s="75">
        <f t="shared" si="180"/>
        <v>30400</v>
      </c>
      <c r="L29" s="75">
        <f t="shared" ref="L29:M29" si="182">L28+1500</f>
        <v>28600</v>
      </c>
      <c r="M29" s="75">
        <f t="shared" si="182"/>
        <v>28600</v>
      </c>
      <c r="N29" s="213">
        <f t="shared" ref="N29" si="183">N28+1500</f>
        <v>28600</v>
      </c>
      <c r="O29" s="238">
        <f>O28+2000</f>
        <v>94900</v>
      </c>
      <c r="P29" s="221">
        <f t="shared" si="161"/>
        <v>94900</v>
      </c>
      <c r="Q29" s="221">
        <f t="shared" si="161"/>
        <v>97900</v>
      </c>
      <c r="R29" s="221">
        <f t="shared" ref="R29" si="184">R28+2000</f>
        <v>99900</v>
      </c>
      <c r="S29" s="222">
        <f t="shared" si="161"/>
        <v>97900</v>
      </c>
      <c r="T29" s="238">
        <f t="shared" si="161"/>
        <v>63900</v>
      </c>
      <c r="U29" s="221">
        <f t="shared" si="161"/>
        <v>54900</v>
      </c>
      <c r="V29" s="221">
        <f t="shared" si="161"/>
        <v>56900</v>
      </c>
      <c r="W29" s="221">
        <f t="shared" si="161"/>
        <v>58900</v>
      </c>
      <c r="X29" s="221">
        <f t="shared" si="161"/>
        <v>56900</v>
      </c>
      <c r="Y29" s="75">
        <f t="shared" si="161"/>
        <v>58900</v>
      </c>
      <c r="Z29" s="213">
        <f t="shared" si="161"/>
        <v>62900</v>
      </c>
      <c r="AA29" s="238">
        <f t="shared" si="161"/>
        <v>87900</v>
      </c>
      <c r="AB29" s="221">
        <f t="shared" ref="AB29:AD29" si="185">AB28+2000</f>
        <v>89900</v>
      </c>
      <c r="AC29" s="221">
        <f t="shared" si="185"/>
        <v>87900</v>
      </c>
      <c r="AD29" s="266">
        <f t="shared" si="185"/>
        <v>93900</v>
      </c>
      <c r="AE29" s="238">
        <f t="shared" si="161"/>
        <v>98900</v>
      </c>
      <c r="AF29" s="221">
        <f t="shared" ref="AF29:AH29" si="186">AF28+2000</f>
        <v>100900</v>
      </c>
      <c r="AG29" s="221">
        <f t="shared" si="186"/>
        <v>100900</v>
      </c>
      <c r="AH29" s="266">
        <f t="shared" si="186"/>
        <v>88900</v>
      </c>
      <c r="AI29" s="238">
        <f t="shared" ref="AI29" si="187">AI28+2000</f>
        <v>54900</v>
      </c>
      <c r="AJ29" s="268">
        <f t="shared" ref="AJ29:AM29" si="188">AJ28+2000</f>
        <v>56900</v>
      </c>
      <c r="AK29" s="268">
        <f t="shared" si="188"/>
        <v>52100</v>
      </c>
      <c r="AL29" s="268">
        <f t="shared" si="188"/>
        <v>50100</v>
      </c>
      <c r="AM29" s="269">
        <f t="shared" si="188"/>
        <v>48900</v>
      </c>
      <c r="AN29" s="219">
        <f t="shared" ref="AN29:AV29" si="189">AN28+2000</f>
        <v>33900</v>
      </c>
      <c r="AO29" s="75">
        <f t="shared" si="189"/>
        <v>31900</v>
      </c>
      <c r="AP29" s="75">
        <f t="shared" si="189"/>
        <v>32600</v>
      </c>
      <c r="AQ29" s="75">
        <f t="shared" si="189"/>
        <v>31900</v>
      </c>
      <c r="AR29" s="75">
        <f t="shared" ref="AR29" si="190">AR28+2000</f>
        <v>31900</v>
      </c>
      <c r="AS29" s="75">
        <f t="shared" si="189"/>
        <v>32600</v>
      </c>
      <c r="AT29" s="75">
        <f t="shared" si="189"/>
        <v>31900</v>
      </c>
      <c r="AU29" s="75">
        <f t="shared" si="189"/>
        <v>32600</v>
      </c>
      <c r="AV29" s="75">
        <f t="shared" si="189"/>
        <v>31900</v>
      </c>
    </row>
    <row r="30" spans="1:48" s="76" customFormat="1" ht="12" customHeight="1" x14ac:dyDescent="0.2">
      <c r="A30" s="21"/>
    </row>
    <row r="31" spans="1:48" s="76" customFormat="1" ht="12" customHeight="1" x14ac:dyDescent="0.2">
      <c r="A31" s="21"/>
    </row>
    <row r="32" spans="1:48"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331</v>
      </c>
    </row>
  </sheetData>
  <mergeCells count="1">
    <mergeCell ref="A32:A34"/>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AV52"/>
  <sheetViews>
    <sheetView zoomScaleNormal="100" workbookViewId="0">
      <pane xSplit="1" topLeftCell="AL1" activePane="topRight" state="frozen"/>
      <selection activeCell="BE26" sqref="BE26:BE27"/>
      <selection pane="topRight" activeCell="AL3" sqref="AL3:AL29"/>
    </sheetView>
  </sheetViews>
  <sheetFormatPr defaultColWidth="10.28515625" defaultRowHeight="12" x14ac:dyDescent="0.2"/>
  <cols>
    <col min="1" max="1" width="42.28515625" style="214" customWidth="1"/>
    <col min="2" max="5" width="10.28515625" style="214"/>
    <col min="6" max="13" width="10.28515625" style="214" customWidth="1"/>
    <col min="14" max="18" width="10.28515625" style="214" hidden="1" customWidth="1"/>
    <col min="19" max="16384" width="10.28515625" style="214"/>
  </cols>
  <sheetData>
    <row r="1" spans="1:48" s="5" customFormat="1" ht="25.5" customHeight="1" x14ac:dyDescent="0.2">
      <c r="A1" s="216" t="s">
        <v>50</v>
      </c>
    </row>
    <row r="2" spans="1:48" s="5" customFormat="1" ht="12.75" x14ac:dyDescent="0.2">
      <c r="A2" s="240" t="s">
        <v>187</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rates'!B6*0.85*0.9</f>
        <v>4284</v>
      </c>
      <c r="C6" s="26">
        <f>'BAR BB| Open rates'!C6*0.85*0.9</f>
        <v>5049</v>
      </c>
      <c r="D6" s="26">
        <f>'BAR BB| Open rates'!D6*0.85*0.9</f>
        <v>4284</v>
      </c>
      <c r="E6" s="26">
        <f>'BAR BB| Open rates'!E6*0.85*0.9</f>
        <v>4284</v>
      </c>
      <c r="F6" s="26">
        <f>'BAR BB| Open rates'!F6*0.85*0.9</f>
        <v>5049</v>
      </c>
      <c r="G6" s="26">
        <f>'BAR BB| Open rates'!G6*0.85*0.9</f>
        <v>5049</v>
      </c>
      <c r="H6" s="26">
        <f>'BAR BB| Open rates'!H6*0.85*0.9</f>
        <v>5049</v>
      </c>
      <c r="I6" s="26">
        <f>'BAR BB| Open rates'!I6*0.85*0.9</f>
        <v>5049</v>
      </c>
      <c r="J6" s="26">
        <f>'BAR BB| Open rates'!J6*0.85*0.9</f>
        <v>6043.5</v>
      </c>
      <c r="K6" s="26">
        <f>'BAR BB| Open rates'!K6*0.85*0.9</f>
        <v>8338.5</v>
      </c>
      <c r="L6" s="26">
        <f>'BAR BB| Open rates'!L6*0.85*0.9</f>
        <v>6961.5</v>
      </c>
      <c r="M6" s="26">
        <f>'BAR BB| Open rates'!M6*0.85*0.9</f>
        <v>6961.5</v>
      </c>
      <c r="N6" s="26">
        <f>'BAR BB| Open rates'!N6*0.85*0.9</f>
        <v>6961.5</v>
      </c>
      <c r="O6" s="26">
        <f>'BAR BB| Open rates'!O6*0.85*0.9</f>
        <v>20578.5</v>
      </c>
      <c r="P6" s="26">
        <f>'BAR BB| Open rates'!P6*0.85*0.9</f>
        <v>20578.5</v>
      </c>
      <c r="Q6" s="26">
        <f>'BAR BB| Open rates'!Q6*0.85*0.9</f>
        <v>22873.5</v>
      </c>
      <c r="R6" s="26">
        <f>'BAR BB| Open rates'!R6*0.85*0.9</f>
        <v>24403.5</v>
      </c>
      <c r="S6" s="26">
        <f>'BAR BB| Open rates'!S6*0.85*0.9</f>
        <v>22873.5</v>
      </c>
      <c r="T6" s="26">
        <f>'BAR BB| Open rates'!T6*0.85*0.9</f>
        <v>17518.5</v>
      </c>
      <c r="U6" s="26">
        <f>'BAR BB| Open rates'!U6*0.85*0.9</f>
        <v>10633.5</v>
      </c>
      <c r="V6" s="26">
        <f>'BAR BB| Open rates'!V6*0.85*0.9</f>
        <v>12163.5</v>
      </c>
      <c r="W6" s="26">
        <f>'BAR BB| Open rates'!W6*0.85*0.9</f>
        <v>13693.5</v>
      </c>
      <c r="X6" s="26">
        <f>'BAR BB| Open rates'!X6*0.85*0.9</f>
        <v>12163.5</v>
      </c>
      <c r="Y6" s="26">
        <f>'BAR BB| Open rates'!Y6*0.85*0.9</f>
        <v>13693.5</v>
      </c>
      <c r="Z6" s="26">
        <f>'BAR BB| Open rates'!Z6*0.85*0.9</f>
        <v>16753.5</v>
      </c>
      <c r="AA6" s="26">
        <f>'BAR BB| Open rates'!AA6*0.85*0.9</f>
        <v>16753.5</v>
      </c>
      <c r="AB6" s="26">
        <f>'BAR BB| Open rates'!AB6*0.85*0.9</f>
        <v>18283.5</v>
      </c>
      <c r="AC6" s="26">
        <f>'BAR BB| Open rates'!AC6*0.85*0.9</f>
        <v>16753.5</v>
      </c>
      <c r="AD6" s="26">
        <f>'BAR BB| Open rates'!AD6*0.85*0.9</f>
        <v>21343.5</v>
      </c>
      <c r="AE6" s="26">
        <f>'BAR BB| Open rates'!AE6*0.85*0.9</f>
        <v>21343.5</v>
      </c>
      <c r="AF6" s="26">
        <f>'BAR BB| Open rates'!AF6*0.85*0.9</f>
        <v>22873.5</v>
      </c>
      <c r="AG6" s="26">
        <f>'BAR BB| Open rates'!AG6*0.85*0.9</f>
        <v>22873.5</v>
      </c>
      <c r="AH6" s="26">
        <f>'BAR BB| Open rates'!AH6*0.85*0.9</f>
        <v>13693.5</v>
      </c>
      <c r="AI6" s="26">
        <f>'BAR BB| Open rates'!AI6*0.85*0.9</f>
        <v>10633.5</v>
      </c>
      <c r="AJ6" s="26">
        <f>'BAR BB| Open rates'!AJ6*0.85*0.9</f>
        <v>12163.5</v>
      </c>
      <c r="AK6" s="26">
        <f>'BAR BB| Open rates'!AK6*0.85*0.9</f>
        <v>8491.5</v>
      </c>
      <c r="AL6" s="26">
        <f>'BAR BB| Open rates'!AL6*0.85*0.9</f>
        <v>6961.5</v>
      </c>
      <c r="AM6" s="26">
        <f>'BAR BB| Open rates'!AM6*0.85*0.9</f>
        <v>6043.5</v>
      </c>
      <c r="AN6" s="26">
        <f>'BAR BB| Open rates'!AN6*0.85*0.9</f>
        <v>6043.5</v>
      </c>
      <c r="AO6" s="26">
        <f>'BAR BB| Open rates'!AO6*0.85*0.9</f>
        <v>4513.5</v>
      </c>
      <c r="AP6" s="26">
        <f>'BAR BB| Open rates'!AP6*0.85*0.9</f>
        <v>5049</v>
      </c>
      <c r="AQ6" s="26">
        <f>'BAR BB| Open rates'!AQ6*0.85*0.9</f>
        <v>4513.5</v>
      </c>
      <c r="AR6" s="26">
        <f>'BAR BB| Open rates'!AR6*0.85*0.9</f>
        <v>4513.5</v>
      </c>
      <c r="AS6" s="26">
        <f>'BAR BB| Open rates'!AS6*0.85*0.9</f>
        <v>5049</v>
      </c>
      <c r="AT6" s="26">
        <f>'BAR BB| Open rates'!AT6*0.85*0.9</f>
        <v>4513.5</v>
      </c>
      <c r="AU6" s="26">
        <f>'BAR BB| Open rates'!AU6*0.85*0.9</f>
        <v>5049</v>
      </c>
      <c r="AV6" s="26">
        <f>'BAR BB| Open rates'!AV6*0.85*0.9</f>
        <v>4513.5</v>
      </c>
    </row>
    <row r="7" spans="1:48" s="76" customFormat="1" ht="12" customHeight="1" x14ac:dyDescent="0.2">
      <c r="A7" s="15">
        <v>2</v>
      </c>
      <c r="B7" s="26">
        <f>'BAR BB| Open rates'!B7*0.85*0.9</f>
        <v>5431.5</v>
      </c>
      <c r="C7" s="26">
        <f>'BAR BB| Open rates'!C7*0.85*0.9</f>
        <v>6196.5</v>
      </c>
      <c r="D7" s="26">
        <f>'BAR BB| Open rates'!D7*0.85*0.9</f>
        <v>5431.5</v>
      </c>
      <c r="E7" s="26">
        <f>'BAR BB| Open rates'!E7*0.85*0.9</f>
        <v>5431.5</v>
      </c>
      <c r="F7" s="26">
        <f>'BAR BB| Open rates'!F7*0.85*0.9</f>
        <v>6196.5</v>
      </c>
      <c r="G7" s="26">
        <f>'BAR BB| Open rates'!G7*0.85*0.9</f>
        <v>6196.5</v>
      </c>
      <c r="H7" s="26">
        <f>'BAR BB| Open rates'!H7*0.85*0.9</f>
        <v>6196.5</v>
      </c>
      <c r="I7" s="26">
        <f>'BAR BB| Open rates'!I7*0.85*0.9</f>
        <v>6196.5</v>
      </c>
      <c r="J7" s="26">
        <f>'BAR BB| Open rates'!J7*0.85*0.9</f>
        <v>7191</v>
      </c>
      <c r="K7" s="26">
        <f>'BAR BB| Open rates'!K7*0.85*0.9</f>
        <v>9486</v>
      </c>
      <c r="L7" s="26">
        <f>'BAR BB| Open rates'!L7*0.85*0.9</f>
        <v>8109</v>
      </c>
      <c r="M7" s="26">
        <f>'BAR BB| Open rates'!M7*0.85*0.9</f>
        <v>8109</v>
      </c>
      <c r="N7" s="26">
        <f>'BAR BB| Open rates'!N7*0.85*0.9</f>
        <v>8109</v>
      </c>
      <c r="O7" s="26">
        <f>'BAR BB| Open rates'!O7*0.85*0.9</f>
        <v>22108.5</v>
      </c>
      <c r="P7" s="26">
        <f>'BAR BB| Open rates'!P7*0.85*0.9</f>
        <v>22108.5</v>
      </c>
      <c r="Q7" s="26">
        <f>'BAR BB| Open rates'!Q7*0.85*0.9</f>
        <v>24403.5</v>
      </c>
      <c r="R7" s="26">
        <f>'BAR BB| Open rates'!R7*0.85*0.9</f>
        <v>25933.5</v>
      </c>
      <c r="S7" s="26">
        <f>'BAR BB| Open rates'!S7*0.85*0.9</f>
        <v>24403.5</v>
      </c>
      <c r="T7" s="26">
        <f>'BAR BB| Open rates'!T7*0.85*0.9</f>
        <v>19048.5</v>
      </c>
      <c r="U7" s="26">
        <f>'BAR BB| Open rates'!U7*0.85*0.9</f>
        <v>12163.5</v>
      </c>
      <c r="V7" s="26">
        <f>'BAR BB| Open rates'!V7*0.85*0.9</f>
        <v>13693.5</v>
      </c>
      <c r="W7" s="26">
        <f>'BAR BB| Open rates'!W7*0.85*0.9</f>
        <v>15223.5</v>
      </c>
      <c r="X7" s="26">
        <f>'BAR BB| Open rates'!X7*0.85*0.9</f>
        <v>13693.5</v>
      </c>
      <c r="Y7" s="26">
        <f>'BAR BB| Open rates'!Y7*0.85*0.9</f>
        <v>15223.5</v>
      </c>
      <c r="Z7" s="26">
        <f>'BAR BB| Open rates'!Z7*0.85*0.9</f>
        <v>18283.5</v>
      </c>
      <c r="AA7" s="26">
        <f>'BAR BB| Open rates'!AA7*0.85*0.9</f>
        <v>18283.5</v>
      </c>
      <c r="AB7" s="26">
        <f>'BAR BB| Open rates'!AB7*0.85*0.9</f>
        <v>19813.5</v>
      </c>
      <c r="AC7" s="26">
        <f>'BAR BB| Open rates'!AC7*0.85*0.9</f>
        <v>18283.5</v>
      </c>
      <c r="AD7" s="26">
        <f>'BAR BB| Open rates'!AD7*0.85*0.9</f>
        <v>22873.5</v>
      </c>
      <c r="AE7" s="26">
        <f>'BAR BB| Open rates'!AE7*0.85*0.9</f>
        <v>22873.5</v>
      </c>
      <c r="AF7" s="26">
        <f>'BAR BB| Open rates'!AF7*0.85*0.9</f>
        <v>24403.5</v>
      </c>
      <c r="AG7" s="26">
        <f>'BAR BB| Open rates'!AG7*0.85*0.9</f>
        <v>24403.5</v>
      </c>
      <c r="AH7" s="26">
        <f>'BAR BB| Open rates'!AH7*0.85*0.9</f>
        <v>15223.5</v>
      </c>
      <c r="AI7" s="26">
        <f>'BAR BB| Open rates'!AI7*0.85*0.9</f>
        <v>12163.5</v>
      </c>
      <c r="AJ7" s="26">
        <f>'BAR BB| Open rates'!AJ7*0.85*0.9</f>
        <v>13693.5</v>
      </c>
      <c r="AK7" s="26">
        <f>'BAR BB| Open rates'!AK7*0.85*0.9</f>
        <v>10021.5</v>
      </c>
      <c r="AL7" s="26">
        <f>'BAR BB| Open rates'!AL7*0.85*0.9</f>
        <v>8491.5</v>
      </c>
      <c r="AM7" s="26">
        <f>'BAR BB| Open rates'!AM7*0.85*0.9</f>
        <v>7573.5</v>
      </c>
      <c r="AN7" s="26">
        <f>'BAR BB| Open rates'!AN7*0.85*0.9</f>
        <v>7573.5</v>
      </c>
      <c r="AO7" s="26">
        <f>'BAR BB| Open rates'!AO7*0.85*0.9</f>
        <v>6043.5</v>
      </c>
      <c r="AP7" s="26">
        <f>'BAR BB| Open rates'!AP7*0.85*0.9</f>
        <v>6579</v>
      </c>
      <c r="AQ7" s="26">
        <f>'BAR BB| Open rates'!AQ7*0.85*0.9</f>
        <v>6043.5</v>
      </c>
      <c r="AR7" s="26">
        <f>'BAR BB| Open rates'!AR7*0.85*0.9</f>
        <v>6043.5</v>
      </c>
      <c r="AS7" s="26">
        <f>'BAR BB| Open rates'!AS7*0.85*0.9</f>
        <v>6579</v>
      </c>
      <c r="AT7" s="26">
        <f>'BAR BB| Open rates'!AT7*0.85*0.9</f>
        <v>6043.5</v>
      </c>
      <c r="AU7" s="26">
        <f>'BAR BB| Open rates'!AU7*0.85*0.9</f>
        <v>6579</v>
      </c>
      <c r="AV7" s="26">
        <f>'BAR BB| Open rates'!AV7*0.85*0.9</f>
        <v>6043.5</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rates'!B9*0.85*0.9</f>
        <v>5814</v>
      </c>
      <c r="C9" s="26">
        <f>'BAR BB| Open rates'!C9*0.85*0.9</f>
        <v>6579</v>
      </c>
      <c r="D9" s="26">
        <f>'BAR BB| Open rates'!D9*0.85*0.9</f>
        <v>5814</v>
      </c>
      <c r="E9" s="26">
        <f>'BAR BB| Open rates'!E9*0.85*0.9</f>
        <v>5814</v>
      </c>
      <c r="F9" s="26">
        <f>'BAR BB| Open rates'!F9*0.85*0.9</f>
        <v>6579</v>
      </c>
      <c r="G9" s="26">
        <f>'BAR BB| Open rates'!G9*0.85*0.9</f>
        <v>6579</v>
      </c>
      <c r="H9" s="26">
        <f>'BAR BB| Open rates'!H9*0.85*0.9</f>
        <v>6579</v>
      </c>
      <c r="I9" s="26">
        <f>'BAR BB| Open rates'!I9*0.85*0.9</f>
        <v>6579</v>
      </c>
      <c r="J9" s="26">
        <f>'BAR BB| Open rates'!J9*0.85*0.9</f>
        <v>7573.5</v>
      </c>
      <c r="K9" s="26">
        <f>'BAR BB| Open rates'!K9*0.85*0.9</f>
        <v>9868.5</v>
      </c>
      <c r="L9" s="26">
        <f>'BAR BB| Open rates'!L9*0.85*0.9</f>
        <v>8491.5</v>
      </c>
      <c r="M9" s="26">
        <f>'BAR BB| Open rates'!M9*0.85*0.9</f>
        <v>8491.5</v>
      </c>
      <c r="N9" s="26">
        <f>'BAR BB| Open rates'!N9*0.85*0.9</f>
        <v>8491.5</v>
      </c>
      <c r="O9" s="26">
        <f>'BAR BB| Open rates'!O9*0.85*0.9</f>
        <v>27463.5</v>
      </c>
      <c r="P9" s="26">
        <f>'BAR BB| Open rates'!P9*0.85*0.9</f>
        <v>27463.5</v>
      </c>
      <c r="Q9" s="26">
        <f>'BAR BB| Open rates'!Q9*0.85*0.9</f>
        <v>29758.5</v>
      </c>
      <c r="R9" s="26">
        <f>'BAR BB| Open rates'!R9*0.85*0.9</f>
        <v>31288.5</v>
      </c>
      <c r="S9" s="26">
        <f>'BAR BB| Open rates'!S9*0.85*0.9</f>
        <v>29758.5</v>
      </c>
      <c r="T9" s="26">
        <f>'BAR BB| Open rates'!T9*0.85*0.9</f>
        <v>22108.5</v>
      </c>
      <c r="U9" s="26">
        <f>'BAR BB| Open rates'!U9*0.85*0.9</f>
        <v>15223.5</v>
      </c>
      <c r="V9" s="26">
        <f>'BAR BB| Open rates'!V9*0.85*0.9</f>
        <v>16753.5</v>
      </c>
      <c r="W9" s="26">
        <f>'BAR BB| Open rates'!W9*0.85*0.9</f>
        <v>18283.5</v>
      </c>
      <c r="X9" s="26">
        <f>'BAR BB| Open rates'!X9*0.85*0.9</f>
        <v>16753.5</v>
      </c>
      <c r="Y9" s="26">
        <f>'BAR BB| Open rates'!Y9*0.85*0.9</f>
        <v>18283.5</v>
      </c>
      <c r="Z9" s="26">
        <f>'BAR BB| Open rates'!Z9*0.85*0.9</f>
        <v>21343.5</v>
      </c>
      <c r="AA9" s="26">
        <f>'BAR BB| Open rates'!AA9*0.85*0.9</f>
        <v>22873.5</v>
      </c>
      <c r="AB9" s="26">
        <f>'BAR BB| Open rates'!AB9*0.85*0.9</f>
        <v>24403.5</v>
      </c>
      <c r="AC9" s="26">
        <f>'BAR BB| Open rates'!AC9*0.85*0.9</f>
        <v>22873.5</v>
      </c>
      <c r="AD9" s="26">
        <f>'BAR BB| Open rates'!AD9*0.85*0.9</f>
        <v>27463.5</v>
      </c>
      <c r="AE9" s="26">
        <f>'BAR BB| Open rates'!AE9*0.85*0.9</f>
        <v>28993.5</v>
      </c>
      <c r="AF9" s="26">
        <f>'BAR BB| Open rates'!AF9*0.85*0.9</f>
        <v>30523.5</v>
      </c>
      <c r="AG9" s="26">
        <f>'BAR BB| Open rates'!AG9*0.85*0.9</f>
        <v>30523.5</v>
      </c>
      <c r="AH9" s="26">
        <f>'BAR BB| Open rates'!AH9*0.85*0.9</f>
        <v>21343.5</v>
      </c>
      <c r="AI9" s="26">
        <f>'BAR BB| Open rates'!AI9*0.85*0.9</f>
        <v>15223.5</v>
      </c>
      <c r="AJ9" s="26">
        <f>'BAR BB| Open rates'!AJ9*0.85*0.9</f>
        <v>16753.5</v>
      </c>
      <c r="AK9" s="26">
        <f>'BAR BB| Open rates'!AK9*0.85*0.9</f>
        <v>13081.5</v>
      </c>
      <c r="AL9" s="26">
        <f>'BAR BB| Open rates'!AL9*0.85*0.9</f>
        <v>11551.5</v>
      </c>
      <c r="AM9" s="26">
        <f>'BAR BB| Open rates'!AM9*0.85*0.9</f>
        <v>10633.5</v>
      </c>
      <c r="AN9" s="26">
        <f>'BAR BB| Open rates'!AN9*0.85*0.9</f>
        <v>8338.5</v>
      </c>
      <c r="AO9" s="26">
        <f>'BAR BB| Open rates'!AO9*0.85*0.9</f>
        <v>6808.5</v>
      </c>
      <c r="AP9" s="26">
        <f>'BAR BB| Open rates'!AP9*0.85*0.9</f>
        <v>7344</v>
      </c>
      <c r="AQ9" s="26">
        <f>'BAR BB| Open rates'!AQ9*0.85*0.9</f>
        <v>6808.5</v>
      </c>
      <c r="AR9" s="26">
        <f>'BAR BB| Open rates'!AR9*0.85*0.9</f>
        <v>6808.5</v>
      </c>
      <c r="AS9" s="26">
        <f>'BAR BB| Open rates'!AS9*0.85*0.9</f>
        <v>7344</v>
      </c>
      <c r="AT9" s="26">
        <f>'BAR BB| Open rates'!AT9*0.85*0.9</f>
        <v>6808.5</v>
      </c>
      <c r="AU9" s="26">
        <f>'BAR BB| Open rates'!AU9*0.85*0.9</f>
        <v>7344</v>
      </c>
      <c r="AV9" s="26">
        <f>'BAR BB| Open rates'!AV9*0.85*0.9</f>
        <v>6808.5</v>
      </c>
    </row>
    <row r="10" spans="1:48" s="76" customFormat="1" ht="12" customHeight="1" x14ac:dyDescent="0.2">
      <c r="A10" s="220">
        <v>2</v>
      </c>
      <c r="B10" s="26">
        <f>'BAR BB| Open rates'!B10*0.85*0.9</f>
        <v>6961.5</v>
      </c>
      <c r="C10" s="26">
        <f>'BAR BB| Open rates'!C10*0.85*0.9</f>
        <v>7726.5</v>
      </c>
      <c r="D10" s="26">
        <f>'BAR BB| Open rates'!D10*0.85*0.9</f>
        <v>6961.5</v>
      </c>
      <c r="E10" s="26">
        <f>'BAR BB| Open rates'!E10*0.85*0.9</f>
        <v>6961.5</v>
      </c>
      <c r="F10" s="26">
        <f>'BAR BB| Open rates'!F10*0.85*0.9</f>
        <v>7726.5</v>
      </c>
      <c r="G10" s="26">
        <f>'BAR BB| Open rates'!G10*0.85*0.9</f>
        <v>7726.5</v>
      </c>
      <c r="H10" s="26">
        <f>'BAR BB| Open rates'!H10*0.85*0.9</f>
        <v>7726.5</v>
      </c>
      <c r="I10" s="26">
        <f>'BAR BB| Open rates'!I10*0.85*0.9</f>
        <v>7726.5</v>
      </c>
      <c r="J10" s="26">
        <f>'BAR BB| Open rates'!J10*0.85*0.9</f>
        <v>8721</v>
      </c>
      <c r="K10" s="26">
        <f>'BAR BB| Open rates'!K10*0.85*0.9</f>
        <v>11016</v>
      </c>
      <c r="L10" s="26">
        <f>'BAR BB| Open rates'!L10*0.85*0.9</f>
        <v>9639</v>
      </c>
      <c r="M10" s="26">
        <f>'BAR BB| Open rates'!M10*0.85*0.9</f>
        <v>9639</v>
      </c>
      <c r="N10" s="26">
        <f>'BAR BB| Open rates'!N10*0.85*0.9</f>
        <v>9639</v>
      </c>
      <c r="O10" s="26">
        <f>'BAR BB| Open rates'!O10*0.85*0.9</f>
        <v>28993.5</v>
      </c>
      <c r="P10" s="26">
        <f>'BAR BB| Open rates'!P10*0.85*0.9</f>
        <v>28993.5</v>
      </c>
      <c r="Q10" s="26">
        <f>'BAR BB| Open rates'!Q10*0.85*0.9</f>
        <v>31288.5</v>
      </c>
      <c r="R10" s="26">
        <f>'BAR BB| Open rates'!R10*0.85*0.9</f>
        <v>32818.5</v>
      </c>
      <c r="S10" s="26">
        <f>'BAR BB| Open rates'!S10*0.85*0.9</f>
        <v>31288.5</v>
      </c>
      <c r="T10" s="26">
        <f>'BAR BB| Open rates'!T10*0.85*0.9</f>
        <v>23638.5</v>
      </c>
      <c r="U10" s="26">
        <f>'BAR BB| Open rates'!U10*0.85*0.9</f>
        <v>16753.5</v>
      </c>
      <c r="V10" s="26">
        <f>'BAR BB| Open rates'!V10*0.85*0.9</f>
        <v>18283.5</v>
      </c>
      <c r="W10" s="26">
        <f>'BAR BB| Open rates'!W10*0.85*0.9</f>
        <v>19813.5</v>
      </c>
      <c r="X10" s="26">
        <f>'BAR BB| Open rates'!X10*0.85*0.9</f>
        <v>18283.5</v>
      </c>
      <c r="Y10" s="26">
        <f>'BAR BB| Open rates'!Y10*0.85*0.9</f>
        <v>19813.5</v>
      </c>
      <c r="Z10" s="26">
        <f>'BAR BB| Open rates'!Z10*0.85*0.9</f>
        <v>22873.5</v>
      </c>
      <c r="AA10" s="26">
        <f>'BAR BB| Open rates'!AA10*0.85*0.9</f>
        <v>24403.5</v>
      </c>
      <c r="AB10" s="26">
        <f>'BAR BB| Open rates'!AB10*0.85*0.9</f>
        <v>25933.5</v>
      </c>
      <c r="AC10" s="26">
        <f>'BAR BB| Open rates'!AC10*0.85*0.9</f>
        <v>24403.5</v>
      </c>
      <c r="AD10" s="26">
        <f>'BAR BB| Open rates'!AD10*0.85*0.9</f>
        <v>28993.5</v>
      </c>
      <c r="AE10" s="26">
        <f>'BAR BB| Open rates'!AE10*0.85*0.9</f>
        <v>30523.5</v>
      </c>
      <c r="AF10" s="26">
        <f>'BAR BB| Open rates'!AF10*0.85*0.9</f>
        <v>32053.5</v>
      </c>
      <c r="AG10" s="26">
        <f>'BAR BB| Open rates'!AG10*0.85*0.9</f>
        <v>32053.5</v>
      </c>
      <c r="AH10" s="26">
        <f>'BAR BB| Open rates'!AH10*0.85*0.9</f>
        <v>22873.5</v>
      </c>
      <c r="AI10" s="26">
        <f>'BAR BB| Open rates'!AI10*0.85*0.9</f>
        <v>16753.5</v>
      </c>
      <c r="AJ10" s="26">
        <f>'BAR BB| Open rates'!AJ10*0.85*0.9</f>
        <v>18283.5</v>
      </c>
      <c r="AK10" s="26">
        <f>'BAR BB| Open rates'!AK10*0.85*0.9</f>
        <v>14611.5</v>
      </c>
      <c r="AL10" s="26">
        <f>'BAR BB| Open rates'!AL10*0.85*0.9</f>
        <v>13081.5</v>
      </c>
      <c r="AM10" s="26">
        <f>'BAR BB| Open rates'!AM10*0.85*0.9</f>
        <v>12163.5</v>
      </c>
      <c r="AN10" s="26">
        <f>'BAR BB| Open rates'!AN10*0.85*0.9</f>
        <v>9868.5</v>
      </c>
      <c r="AO10" s="26">
        <f>'BAR BB| Open rates'!AO10*0.85*0.9</f>
        <v>8338.5</v>
      </c>
      <c r="AP10" s="26">
        <f>'BAR BB| Open rates'!AP10*0.85*0.9</f>
        <v>8874</v>
      </c>
      <c r="AQ10" s="26">
        <f>'BAR BB| Open rates'!AQ10*0.85*0.9</f>
        <v>8338.5</v>
      </c>
      <c r="AR10" s="26">
        <f>'BAR BB| Open rates'!AR10*0.85*0.9</f>
        <v>8338.5</v>
      </c>
      <c r="AS10" s="26">
        <f>'BAR BB| Open rates'!AS10*0.85*0.9</f>
        <v>8874</v>
      </c>
      <c r="AT10" s="26">
        <f>'BAR BB| Open rates'!AT10*0.85*0.9</f>
        <v>8338.5</v>
      </c>
      <c r="AU10" s="26">
        <f>'BAR BB| Open rates'!AU10*0.85*0.9</f>
        <v>8874</v>
      </c>
      <c r="AV10" s="26">
        <f>'BAR BB| Open rates'!AV10*0.85*0.9</f>
        <v>8338.5</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rates'!B12*0.85*0.9</f>
        <v>6579</v>
      </c>
      <c r="C12" s="26">
        <f>'BAR BB| Open rates'!C12*0.85*0.9</f>
        <v>7344</v>
      </c>
      <c r="D12" s="26">
        <f>'BAR BB| Open rates'!D12*0.85*0.9</f>
        <v>6579</v>
      </c>
      <c r="E12" s="26">
        <f>'BAR BB| Open rates'!E12*0.85*0.9</f>
        <v>6579</v>
      </c>
      <c r="F12" s="26">
        <f>'BAR BB| Open rates'!F12*0.85*0.9</f>
        <v>7344</v>
      </c>
      <c r="G12" s="26">
        <f>'BAR BB| Open rates'!G12*0.85*0.9</f>
        <v>7344</v>
      </c>
      <c r="H12" s="26">
        <f>'BAR BB| Open rates'!H12*0.85*0.9</f>
        <v>7344</v>
      </c>
      <c r="I12" s="26">
        <f>'BAR BB| Open rates'!I12*0.85*0.9</f>
        <v>7344</v>
      </c>
      <c r="J12" s="26">
        <f>'BAR BB| Open rates'!J12*0.85*0.9</f>
        <v>8338.5</v>
      </c>
      <c r="K12" s="26">
        <f>'BAR BB| Open rates'!K12*0.85*0.9</f>
        <v>10633.5</v>
      </c>
      <c r="L12" s="26">
        <f>'BAR BB| Open rates'!L12*0.85*0.9</f>
        <v>9256.5</v>
      </c>
      <c r="M12" s="26">
        <f>'BAR BB| Open rates'!M12*0.85*0.9</f>
        <v>9256.5</v>
      </c>
      <c r="N12" s="26">
        <f>'BAR BB| Open rates'!N12*0.85*0.9</f>
        <v>9256.5</v>
      </c>
      <c r="O12" s="26">
        <f>'BAR BB| Open rates'!O12*0.85*0.9</f>
        <v>28993.5</v>
      </c>
      <c r="P12" s="26">
        <f>'BAR BB| Open rates'!P12*0.85*0.9</f>
        <v>28993.5</v>
      </c>
      <c r="Q12" s="26">
        <f>'BAR BB| Open rates'!Q12*0.85*0.9</f>
        <v>31288.5</v>
      </c>
      <c r="R12" s="26">
        <f>'BAR BB| Open rates'!R12*0.85*0.9</f>
        <v>32818.5</v>
      </c>
      <c r="S12" s="26">
        <f>'BAR BB| Open rates'!S12*0.85*0.9</f>
        <v>31288.5</v>
      </c>
      <c r="T12" s="26">
        <f>'BAR BB| Open rates'!T12*0.85*0.9</f>
        <v>23638.5</v>
      </c>
      <c r="U12" s="26">
        <f>'BAR BB| Open rates'!U12*0.85*0.9</f>
        <v>16753.5</v>
      </c>
      <c r="V12" s="26">
        <f>'BAR BB| Open rates'!V12*0.85*0.9</f>
        <v>18283.5</v>
      </c>
      <c r="W12" s="26">
        <f>'BAR BB| Open rates'!W12*0.85*0.9</f>
        <v>19813.5</v>
      </c>
      <c r="X12" s="26">
        <f>'BAR BB| Open rates'!X12*0.85*0.9</f>
        <v>18283.5</v>
      </c>
      <c r="Y12" s="26">
        <f>'BAR BB| Open rates'!Y12*0.85*0.9</f>
        <v>19813.5</v>
      </c>
      <c r="Z12" s="26">
        <f>'BAR BB| Open rates'!Z12*0.85*0.9</f>
        <v>22873.5</v>
      </c>
      <c r="AA12" s="26">
        <f>'BAR BB| Open rates'!AA12*0.85*0.9</f>
        <v>25168.5</v>
      </c>
      <c r="AB12" s="26">
        <f>'BAR BB| Open rates'!AB12*0.85*0.9</f>
        <v>26698.5</v>
      </c>
      <c r="AC12" s="26">
        <f>'BAR BB| Open rates'!AC12*0.85*0.9</f>
        <v>25168.5</v>
      </c>
      <c r="AD12" s="26">
        <f>'BAR BB| Open rates'!AD12*0.85*0.9</f>
        <v>29758.5</v>
      </c>
      <c r="AE12" s="26">
        <f>'BAR BB| Open rates'!AE12*0.85*0.9</f>
        <v>32818.5</v>
      </c>
      <c r="AF12" s="26">
        <f>'BAR BB| Open rates'!AF12*0.85*0.9</f>
        <v>34348.5</v>
      </c>
      <c r="AG12" s="26">
        <f>'BAR BB| Open rates'!AG12*0.85*0.9</f>
        <v>34348.5</v>
      </c>
      <c r="AH12" s="26">
        <f>'BAR BB| Open rates'!AH12*0.85*0.9</f>
        <v>25168.5</v>
      </c>
      <c r="AI12" s="26">
        <f>'BAR BB| Open rates'!AI12*0.85*0.9</f>
        <v>16753.5</v>
      </c>
      <c r="AJ12" s="26">
        <f>'BAR BB| Open rates'!AJ12*0.85*0.9</f>
        <v>18283.5</v>
      </c>
      <c r="AK12" s="26">
        <f>'BAR BB| Open rates'!AK12*0.85*0.9</f>
        <v>14611.5</v>
      </c>
      <c r="AL12" s="26">
        <f>'BAR BB| Open rates'!AL12*0.85*0.9</f>
        <v>13081.5</v>
      </c>
      <c r="AM12" s="26">
        <f>'BAR BB| Open rates'!AM12*0.85*0.9</f>
        <v>12163.5</v>
      </c>
      <c r="AN12" s="26">
        <f>'BAR BB| Open rates'!AN12*0.85*0.9</f>
        <v>8721</v>
      </c>
      <c r="AO12" s="26">
        <f>'BAR BB| Open rates'!AO12*0.85*0.9</f>
        <v>7191</v>
      </c>
      <c r="AP12" s="26">
        <f>'BAR BB| Open rates'!AP12*0.85*0.9</f>
        <v>7726.5</v>
      </c>
      <c r="AQ12" s="26">
        <f>'BAR BB| Open rates'!AQ12*0.85*0.9</f>
        <v>7191</v>
      </c>
      <c r="AR12" s="26">
        <f>'BAR BB| Open rates'!AR12*0.85*0.9</f>
        <v>7191</v>
      </c>
      <c r="AS12" s="26">
        <f>'BAR BB| Open rates'!AS12*0.85*0.9</f>
        <v>7726.5</v>
      </c>
      <c r="AT12" s="26">
        <f>'BAR BB| Open rates'!AT12*0.85*0.9</f>
        <v>7191</v>
      </c>
      <c r="AU12" s="26">
        <f>'BAR BB| Open rates'!AU12*0.85*0.9</f>
        <v>7726.5</v>
      </c>
      <c r="AV12" s="26">
        <f>'BAR BB| Open rates'!AV12*0.85*0.9</f>
        <v>7191</v>
      </c>
    </row>
    <row r="13" spans="1:48" s="76" customFormat="1" ht="12" customHeight="1" x14ac:dyDescent="0.2">
      <c r="A13" s="220">
        <v>2</v>
      </c>
      <c r="B13" s="26">
        <f>'BAR BB| Open rates'!B13*0.85*0.9</f>
        <v>7726.5</v>
      </c>
      <c r="C13" s="26">
        <f>'BAR BB| Open rates'!C13*0.85*0.9</f>
        <v>8491.5</v>
      </c>
      <c r="D13" s="26">
        <f>'BAR BB| Open rates'!D13*0.85*0.9</f>
        <v>7726.5</v>
      </c>
      <c r="E13" s="26">
        <f>'BAR BB| Open rates'!E13*0.85*0.9</f>
        <v>7726.5</v>
      </c>
      <c r="F13" s="26">
        <f>'BAR BB| Open rates'!F13*0.85*0.9</f>
        <v>8491.5</v>
      </c>
      <c r="G13" s="26">
        <f>'BAR BB| Open rates'!G13*0.85*0.9</f>
        <v>8491.5</v>
      </c>
      <c r="H13" s="26">
        <f>'BAR BB| Open rates'!H13*0.85*0.9</f>
        <v>8491.5</v>
      </c>
      <c r="I13" s="26">
        <f>'BAR BB| Open rates'!I13*0.85*0.9</f>
        <v>8491.5</v>
      </c>
      <c r="J13" s="26">
        <f>'BAR BB| Open rates'!J13*0.85*0.9</f>
        <v>9486</v>
      </c>
      <c r="K13" s="26">
        <f>'BAR BB| Open rates'!K13*0.85*0.9</f>
        <v>11781</v>
      </c>
      <c r="L13" s="26">
        <f>'BAR BB| Open rates'!L13*0.85*0.9</f>
        <v>10404</v>
      </c>
      <c r="M13" s="26">
        <f>'BAR BB| Open rates'!M13*0.85*0.9</f>
        <v>10404</v>
      </c>
      <c r="N13" s="26">
        <f>'BAR BB| Open rates'!N13*0.85*0.9</f>
        <v>10404</v>
      </c>
      <c r="O13" s="26">
        <f>'BAR BB| Open rates'!O13*0.85*0.9</f>
        <v>30523.5</v>
      </c>
      <c r="P13" s="26">
        <f>'BAR BB| Open rates'!P13*0.85*0.9</f>
        <v>30523.5</v>
      </c>
      <c r="Q13" s="26">
        <f>'BAR BB| Open rates'!Q13*0.85*0.9</f>
        <v>32818.5</v>
      </c>
      <c r="R13" s="26">
        <f>'BAR BB| Open rates'!R13*0.85*0.9</f>
        <v>34348.5</v>
      </c>
      <c r="S13" s="26">
        <f>'BAR BB| Open rates'!S13*0.85*0.9</f>
        <v>32818.5</v>
      </c>
      <c r="T13" s="26">
        <f>'BAR BB| Open rates'!T13*0.85*0.9</f>
        <v>25168.5</v>
      </c>
      <c r="U13" s="26">
        <f>'BAR BB| Open rates'!U13*0.85*0.9</f>
        <v>18283.5</v>
      </c>
      <c r="V13" s="26">
        <f>'BAR BB| Open rates'!V13*0.85*0.9</f>
        <v>19813.5</v>
      </c>
      <c r="W13" s="26">
        <f>'BAR BB| Open rates'!W13*0.85*0.9</f>
        <v>21343.5</v>
      </c>
      <c r="X13" s="26">
        <f>'BAR BB| Open rates'!X13*0.85*0.9</f>
        <v>19813.5</v>
      </c>
      <c r="Y13" s="26">
        <f>'BAR BB| Open rates'!Y13*0.85*0.9</f>
        <v>21343.5</v>
      </c>
      <c r="Z13" s="26">
        <f>'BAR BB| Open rates'!Z13*0.85*0.9</f>
        <v>24403.5</v>
      </c>
      <c r="AA13" s="26">
        <f>'BAR BB| Open rates'!AA13*0.85*0.9</f>
        <v>26698.5</v>
      </c>
      <c r="AB13" s="26">
        <f>'BAR BB| Open rates'!AB13*0.85*0.9</f>
        <v>28228.5</v>
      </c>
      <c r="AC13" s="26">
        <f>'BAR BB| Open rates'!AC13*0.85*0.9</f>
        <v>26698.5</v>
      </c>
      <c r="AD13" s="26">
        <f>'BAR BB| Open rates'!AD13*0.85*0.9</f>
        <v>31288.5</v>
      </c>
      <c r="AE13" s="26">
        <f>'BAR BB| Open rates'!AE13*0.85*0.9</f>
        <v>34348.5</v>
      </c>
      <c r="AF13" s="26">
        <f>'BAR BB| Open rates'!AF13*0.85*0.9</f>
        <v>35878.5</v>
      </c>
      <c r="AG13" s="26">
        <f>'BAR BB| Open rates'!AG13*0.85*0.9</f>
        <v>35878.5</v>
      </c>
      <c r="AH13" s="26">
        <f>'BAR BB| Open rates'!AH13*0.85*0.9</f>
        <v>26698.5</v>
      </c>
      <c r="AI13" s="26">
        <f>'BAR BB| Open rates'!AI13*0.85*0.9</f>
        <v>18283.5</v>
      </c>
      <c r="AJ13" s="26">
        <f>'BAR BB| Open rates'!AJ13*0.85*0.9</f>
        <v>19813.5</v>
      </c>
      <c r="AK13" s="26">
        <f>'BAR BB| Open rates'!AK13*0.85*0.9</f>
        <v>16141.5</v>
      </c>
      <c r="AL13" s="26">
        <f>'BAR BB| Open rates'!AL13*0.85*0.9</f>
        <v>14611.5</v>
      </c>
      <c r="AM13" s="26">
        <f>'BAR BB| Open rates'!AM13*0.85*0.9</f>
        <v>13693.5</v>
      </c>
      <c r="AN13" s="26">
        <f>'BAR BB| Open rates'!AN13*0.85*0.9</f>
        <v>10251</v>
      </c>
      <c r="AO13" s="26">
        <f>'BAR BB| Open rates'!AO13*0.85*0.9</f>
        <v>8721</v>
      </c>
      <c r="AP13" s="26">
        <f>'BAR BB| Open rates'!AP13*0.85*0.9</f>
        <v>9256.5</v>
      </c>
      <c r="AQ13" s="26">
        <f>'BAR BB| Open rates'!AQ13*0.85*0.9</f>
        <v>8721</v>
      </c>
      <c r="AR13" s="26">
        <f>'BAR BB| Open rates'!AR13*0.85*0.9</f>
        <v>8721</v>
      </c>
      <c r="AS13" s="26">
        <f>'BAR BB| Open rates'!AS13*0.85*0.9</f>
        <v>9256.5</v>
      </c>
      <c r="AT13" s="26">
        <f>'BAR BB| Open rates'!AT13*0.85*0.9</f>
        <v>8721</v>
      </c>
      <c r="AU13" s="26">
        <f>'BAR BB| Open rates'!AU13*0.85*0.9</f>
        <v>9256.5</v>
      </c>
      <c r="AV13" s="26">
        <f>'BAR BB| Open rates'!AV13*0.85*0.9</f>
        <v>8721</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rates'!B15*0.85*0.9</f>
        <v>9333</v>
      </c>
      <c r="C15" s="26">
        <f>'BAR BB| Open rates'!C15*0.85*0.9</f>
        <v>10098</v>
      </c>
      <c r="D15" s="26">
        <f>'BAR BB| Open rates'!D15*0.85*0.9</f>
        <v>9333</v>
      </c>
      <c r="E15" s="26">
        <f>'BAR BB| Open rates'!E15*0.85*0.9</f>
        <v>9333</v>
      </c>
      <c r="F15" s="26">
        <f>'BAR BB| Open rates'!F15*0.85*0.9</f>
        <v>10098</v>
      </c>
      <c r="G15" s="26">
        <f>'BAR BB| Open rates'!G15*0.85*0.9</f>
        <v>10098</v>
      </c>
      <c r="H15" s="26">
        <f>'BAR BB| Open rates'!H15*0.85*0.9</f>
        <v>10098</v>
      </c>
      <c r="I15" s="26">
        <f>'BAR BB| Open rates'!I15*0.85*0.9</f>
        <v>10098</v>
      </c>
      <c r="J15" s="26">
        <f>'BAR BB| Open rates'!J15*0.85*0.9</f>
        <v>11092.5</v>
      </c>
      <c r="K15" s="26">
        <f>'BAR BB| Open rates'!K15*0.85*0.9</f>
        <v>13387.5</v>
      </c>
      <c r="L15" s="26">
        <f>'BAR BB| Open rates'!L15*0.85*0.9</f>
        <v>12010.5</v>
      </c>
      <c r="M15" s="26">
        <f>'BAR BB| Open rates'!M15*0.85*0.9</f>
        <v>12010.5</v>
      </c>
      <c r="N15" s="26">
        <f>'BAR BB| Open rates'!N15*0.85*0.9</f>
        <v>12010.5</v>
      </c>
      <c r="O15" s="26">
        <f>'BAR BB| Open rates'!O15*0.85*0.9</f>
        <v>35113.5</v>
      </c>
      <c r="P15" s="26">
        <f>'BAR BB| Open rates'!P15*0.85*0.9</f>
        <v>35113.5</v>
      </c>
      <c r="Q15" s="26">
        <f>'BAR BB| Open rates'!Q15*0.85*0.9</f>
        <v>37408.5</v>
      </c>
      <c r="R15" s="26">
        <f>'BAR BB| Open rates'!R15*0.85*0.9</f>
        <v>38938.5</v>
      </c>
      <c r="S15" s="26">
        <f>'BAR BB| Open rates'!S15*0.85*0.9</f>
        <v>37408.5</v>
      </c>
      <c r="T15" s="26">
        <f>'BAR BB| Open rates'!T15*0.85*0.9</f>
        <v>25168.5</v>
      </c>
      <c r="U15" s="26">
        <f>'BAR BB| Open rates'!U15*0.85*0.9</f>
        <v>18283.5</v>
      </c>
      <c r="V15" s="26">
        <f>'BAR BB| Open rates'!V15*0.85*0.9</f>
        <v>19813.5</v>
      </c>
      <c r="W15" s="26">
        <f>'BAR BB| Open rates'!W15*0.85*0.9</f>
        <v>21343.5</v>
      </c>
      <c r="X15" s="26">
        <f>'BAR BB| Open rates'!X15*0.85*0.9</f>
        <v>19813.5</v>
      </c>
      <c r="Y15" s="26">
        <f>'BAR BB| Open rates'!Y15*0.85*0.9</f>
        <v>21343.5</v>
      </c>
      <c r="Z15" s="26">
        <f>'BAR BB| Open rates'!Z15*0.85*0.9</f>
        <v>24403.5</v>
      </c>
      <c r="AA15" s="26">
        <f>'BAR BB| Open rates'!AA15*0.85*0.9</f>
        <v>27463.5</v>
      </c>
      <c r="AB15" s="26">
        <f>'BAR BB| Open rates'!AB15*0.85*0.9</f>
        <v>28993.5</v>
      </c>
      <c r="AC15" s="26">
        <f>'BAR BB| Open rates'!AC15*0.85*0.9</f>
        <v>27463.5</v>
      </c>
      <c r="AD15" s="26">
        <f>'BAR BB| Open rates'!AD15*0.85*0.9</f>
        <v>32053.5</v>
      </c>
      <c r="AE15" s="26">
        <f>'BAR BB| Open rates'!AE15*0.85*0.9</f>
        <v>34348.5</v>
      </c>
      <c r="AF15" s="26">
        <f>'BAR BB| Open rates'!AF15*0.85*0.9</f>
        <v>35878.5</v>
      </c>
      <c r="AG15" s="26">
        <f>'BAR BB| Open rates'!AG15*0.85*0.9</f>
        <v>35878.5</v>
      </c>
      <c r="AH15" s="26">
        <f>'BAR BB| Open rates'!AH15*0.85*0.9</f>
        <v>26698.5</v>
      </c>
      <c r="AI15" s="26">
        <f>'BAR BB| Open rates'!AI15*0.85*0.9</f>
        <v>18283.5</v>
      </c>
      <c r="AJ15" s="26">
        <f>'BAR BB| Open rates'!AJ15*0.85*0.9</f>
        <v>19813.5</v>
      </c>
      <c r="AK15" s="26">
        <f>'BAR BB| Open rates'!AK15*0.85*0.9</f>
        <v>16141.5</v>
      </c>
      <c r="AL15" s="26">
        <f>'BAR BB| Open rates'!AL15*0.85*0.9</f>
        <v>14611.5</v>
      </c>
      <c r="AM15" s="26">
        <f>'BAR BB| Open rates'!AM15*0.85*0.9</f>
        <v>13693.5</v>
      </c>
      <c r="AN15" s="26">
        <f>'BAR BB| Open rates'!AN15*0.85*0.9</f>
        <v>11092.5</v>
      </c>
      <c r="AO15" s="26">
        <f>'BAR BB| Open rates'!AO15*0.85*0.9</f>
        <v>9562.5</v>
      </c>
      <c r="AP15" s="26">
        <f>'BAR BB| Open rates'!AP15*0.85*0.9</f>
        <v>10098</v>
      </c>
      <c r="AQ15" s="26">
        <f>'BAR BB| Open rates'!AQ15*0.85*0.9</f>
        <v>9562.5</v>
      </c>
      <c r="AR15" s="26">
        <f>'BAR BB| Open rates'!AR15*0.85*0.9</f>
        <v>9562.5</v>
      </c>
      <c r="AS15" s="26">
        <f>'BAR BB| Open rates'!AS15*0.85*0.9</f>
        <v>10098</v>
      </c>
      <c r="AT15" s="26">
        <f>'BAR BB| Open rates'!AT15*0.85*0.9</f>
        <v>9562.5</v>
      </c>
      <c r="AU15" s="26">
        <f>'BAR BB| Open rates'!AU15*0.85*0.9</f>
        <v>10098</v>
      </c>
      <c r="AV15" s="26">
        <f>'BAR BB| Open rates'!AV15*0.85*0.9</f>
        <v>9562.5</v>
      </c>
    </row>
    <row r="16" spans="1:48" s="76" customFormat="1" ht="12" customHeight="1" x14ac:dyDescent="0.2">
      <c r="A16" s="15">
        <v>2</v>
      </c>
      <c r="B16" s="26">
        <f>'BAR BB| Open rates'!B16*0.85*0.9</f>
        <v>10480.5</v>
      </c>
      <c r="C16" s="26">
        <f>'BAR BB| Open rates'!C16*0.85*0.9</f>
        <v>11245.5</v>
      </c>
      <c r="D16" s="26">
        <f>'BAR BB| Open rates'!D16*0.85*0.9</f>
        <v>10480.5</v>
      </c>
      <c r="E16" s="26">
        <f>'BAR BB| Open rates'!E16*0.85*0.9</f>
        <v>10480.5</v>
      </c>
      <c r="F16" s="26">
        <f>'BAR BB| Open rates'!F16*0.85*0.9</f>
        <v>11245.5</v>
      </c>
      <c r="G16" s="26">
        <f>'BAR BB| Open rates'!G16*0.85*0.9</f>
        <v>11245.5</v>
      </c>
      <c r="H16" s="26">
        <f>'BAR BB| Open rates'!H16*0.85*0.9</f>
        <v>11245.5</v>
      </c>
      <c r="I16" s="26">
        <f>'BAR BB| Open rates'!I16*0.85*0.9</f>
        <v>11245.5</v>
      </c>
      <c r="J16" s="26">
        <f>'BAR BB| Open rates'!J16*0.85*0.9</f>
        <v>12240</v>
      </c>
      <c r="K16" s="26">
        <f>'BAR BB| Open rates'!K16*0.85*0.9</f>
        <v>14535</v>
      </c>
      <c r="L16" s="26">
        <f>'BAR BB| Open rates'!L16*0.85*0.9</f>
        <v>13158</v>
      </c>
      <c r="M16" s="26">
        <f>'BAR BB| Open rates'!M16*0.85*0.9</f>
        <v>13158</v>
      </c>
      <c r="N16" s="26">
        <f>'BAR BB| Open rates'!N16*0.85*0.9</f>
        <v>13158</v>
      </c>
      <c r="O16" s="26">
        <f>'BAR BB| Open rates'!O16*0.85*0.9</f>
        <v>36643.5</v>
      </c>
      <c r="P16" s="26">
        <f>'BAR BB| Open rates'!P16*0.85*0.9</f>
        <v>36643.5</v>
      </c>
      <c r="Q16" s="26">
        <f>'BAR BB| Open rates'!Q16*0.85*0.9</f>
        <v>38938.5</v>
      </c>
      <c r="R16" s="26">
        <f>'BAR BB| Open rates'!R16*0.85*0.9</f>
        <v>40468.5</v>
      </c>
      <c r="S16" s="26">
        <f>'BAR BB| Open rates'!S16*0.85*0.9</f>
        <v>38938.5</v>
      </c>
      <c r="T16" s="26">
        <f>'BAR BB| Open rates'!T16*0.85*0.9</f>
        <v>26698.5</v>
      </c>
      <c r="U16" s="26">
        <f>'BAR BB| Open rates'!U16*0.85*0.9</f>
        <v>19813.5</v>
      </c>
      <c r="V16" s="26">
        <f>'BAR BB| Open rates'!V16*0.85*0.9</f>
        <v>21343.5</v>
      </c>
      <c r="W16" s="26">
        <f>'BAR BB| Open rates'!W16*0.85*0.9</f>
        <v>22873.5</v>
      </c>
      <c r="X16" s="26">
        <f>'BAR BB| Open rates'!X16*0.85*0.9</f>
        <v>21343.5</v>
      </c>
      <c r="Y16" s="26">
        <f>'BAR BB| Open rates'!Y16*0.85*0.9</f>
        <v>22873.5</v>
      </c>
      <c r="Z16" s="26">
        <f>'BAR BB| Open rates'!Z16*0.85*0.9</f>
        <v>25933.5</v>
      </c>
      <c r="AA16" s="26">
        <f>'BAR BB| Open rates'!AA16*0.85*0.9</f>
        <v>28993.5</v>
      </c>
      <c r="AB16" s="26">
        <f>'BAR BB| Open rates'!AB16*0.85*0.9</f>
        <v>30523.5</v>
      </c>
      <c r="AC16" s="26">
        <f>'BAR BB| Open rates'!AC16*0.85*0.9</f>
        <v>28993.5</v>
      </c>
      <c r="AD16" s="26">
        <f>'BAR BB| Open rates'!AD16*0.85*0.9</f>
        <v>33583.5</v>
      </c>
      <c r="AE16" s="26">
        <f>'BAR BB| Open rates'!AE16*0.85*0.9</f>
        <v>35878.5</v>
      </c>
      <c r="AF16" s="26">
        <f>'BAR BB| Open rates'!AF16*0.85*0.9</f>
        <v>37408.5</v>
      </c>
      <c r="AG16" s="26">
        <f>'BAR BB| Open rates'!AG16*0.85*0.9</f>
        <v>37408.5</v>
      </c>
      <c r="AH16" s="26">
        <f>'BAR BB| Open rates'!AH16*0.85*0.9</f>
        <v>28228.5</v>
      </c>
      <c r="AI16" s="26">
        <f>'BAR BB| Open rates'!AI16*0.85*0.9</f>
        <v>19813.5</v>
      </c>
      <c r="AJ16" s="26">
        <f>'BAR BB| Open rates'!AJ16*0.85*0.9</f>
        <v>21343.5</v>
      </c>
      <c r="AK16" s="26">
        <f>'BAR BB| Open rates'!AK16*0.85*0.9</f>
        <v>17671.5</v>
      </c>
      <c r="AL16" s="26">
        <f>'BAR BB| Open rates'!AL16*0.85*0.9</f>
        <v>16141.5</v>
      </c>
      <c r="AM16" s="26">
        <f>'BAR BB| Open rates'!AM16*0.85*0.9</f>
        <v>15223.5</v>
      </c>
      <c r="AN16" s="26">
        <f>'BAR BB| Open rates'!AN16*0.85*0.9</f>
        <v>12622.5</v>
      </c>
      <c r="AO16" s="26">
        <f>'BAR BB| Open rates'!AO16*0.85*0.9</f>
        <v>11092.5</v>
      </c>
      <c r="AP16" s="26">
        <f>'BAR BB| Open rates'!AP16*0.85*0.9</f>
        <v>11628</v>
      </c>
      <c r="AQ16" s="26">
        <f>'BAR BB| Open rates'!AQ16*0.85*0.9</f>
        <v>11092.5</v>
      </c>
      <c r="AR16" s="26">
        <f>'BAR BB| Open rates'!AR16*0.85*0.9</f>
        <v>11092.5</v>
      </c>
      <c r="AS16" s="26">
        <f>'BAR BB| Open rates'!AS16*0.85*0.9</f>
        <v>11628</v>
      </c>
      <c r="AT16" s="26">
        <f>'BAR BB| Open rates'!AT16*0.85*0.9</f>
        <v>11092.5</v>
      </c>
      <c r="AU16" s="26">
        <f>'BAR BB| Open rates'!AU16*0.85*0.9</f>
        <v>11628</v>
      </c>
      <c r="AV16" s="26">
        <f>'BAR BB| Open rates'!AV16*0.85*0.9</f>
        <v>11092.5</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rates'!B18*0.85*0.9</f>
        <v>9715.5</v>
      </c>
      <c r="C18" s="26">
        <f>'BAR BB| Open rates'!C18*0.85*0.9</f>
        <v>10480.5</v>
      </c>
      <c r="D18" s="26">
        <f>'BAR BB| Open rates'!D18*0.85*0.9</f>
        <v>9715.5</v>
      </c>
      <c r="E18" s="26">
        <f>'BAR BB| Open rates'!E18*0.85*0.9</f>
        <v>9715.5</v>
      </c>
      <c r="F18" s="26">
        <f>'BAR BB| Open rates'!F18*0.85*0.9</f>
        <v>10480.5</v>
      </c>
      <c r="G18" s="26">
        <f>'BAR BB| Open rates'!G18*0.85*0.9</f>
        <v>10480.5</v>
      </c>
      <c r="H18" s="26">
        <f>'BAR BB| Open rates'!H18*0.85*0.9</f>
        <v>10480.5</v>
      </c>
      <c r="I18" s="26">
        <f>'BAR BB| Open rates'!I18*0.85*0.9</f>
        <v>10480.5</v>
      </c>
      <c r="J18" s="26">
        <f>'BAR BB| Open rates'!J18*0.85*0.9</f>
        <v>11475</v>
      </c>
      <c r="K18" s="26">
        <f>'BAR BB| Open rates'!K18*0.85*0.9</f>
        <v>13770</v>
      </c>
      <c r="L18" s="26">
        <f>'BAR BB| Open rates'!L18*0.85*0.9</f>
        <v>12393</v>
      </c>
      <c r="M18" s="26">
        <f>'BAR BB| Open rates'!M18*0.85*0.9</f>
        <v>12393</v>
      </c>
      <c r="N18" s="26">
        <f>'BAR BB| Open rates'!N18*0.85*0.9</f>
        <v>12393</v>
      </c>
      <c r="O18" s="26">
        <f>'BAR BB| Open rates'!O18*0.85*0.9</f>
        <v>36643.5</v>
      </c>
      <c r="P18" s="26">
        <f>'BAR BB| Open rates'!P18*0.85*0.9</f>
        <v>36643.5</v>
      </c>
      <c r="Q18" s="26">
        <f>'BAR BB| Open rates'!Q18*0.85*0.9</f>
        <v>38938.5</v>
      </c>
      <c r="R18" s="26">
        <f>'BAR BB| Open rates'!R18*0.85*0.9</f>
        <v>40468.5</v>
      </c>
      <c r="S18" s="26">
        <f>'BAR BB| Open rates'!S18*0.85*0.9</f>
        <v>38938.5</v>
      </c>
      <c r="T18" s="26">
        <f>'BAR BB| Open rates'!T18*0.85*0.9</f>
        <v>25933.5</v>
      </c>
      <c r="U18" s="26">
        <f>'BAR BB| Open rates'!U18*0.85*0.9</f>
        <v>19048.5</v>
      </c>
      <c r="V18" s="26">
        <f>'BAR BB| Open rates'!V18*0.85*0.9</f>
        <v>20578.5</v>
      </c>
      <c r="W18" s="26">
        <f>'BAR BB| Open rates'!W18*0.85*0.9</f>
        <v>22108.5</v>
      </c>
      <c r="X18" s="26">
        <f>'BAR BB| Open rates'!X18*0.85*0.9</f>
        <v>20578.5</v>
      </c>
      <c r="Y18" s="26">
        <f>'BAR BB| Open rates'!Y18*0.85*0.9</f>
        <v>22108.5</v>
      </c>
      <c r="Z18" s="26">
        <f>'BAR BB| Open rates'!Z18*0.85*0.9</f>
        <v>25168.5</v>
      </c>
      <c r="AA18" s="26">
        <f>'BAR BB| Open rates'!AA18*0.85*0.9</f>
        <v>28993.5</v>
      </c>
      <c r="AB18" s="26">
        <f>'BAR BB| Open rates'!AB18*0.85*0.9</f>
        <v>30523.5</v>
      </c>
      <c r="AC18" s="26">
        <f>'BAR BB| Open rates'!AC18*0.85*0.9</f>
        <v>28993.5</v>
      </c>
      <c r="AD18" s="26">
        <f>'BAR BB| Open rates'!AD18*0.85*0.9</f>
        <v>33583.5</v>
      </c>
      <c r="AE18" s="26">
        <f>'BAR BB| Open rates'!AE18*0.85*0.9</f>
        <v>35878.5</v>
      </c>
      <c r="AF18" s="26">
        <f>'BAR BB| Open rates'!AF18*0.85*0.9</f>
        <v>37408.5</v>
      </c>
      <c r="AG18" s="26">
        <f>'BAR BB| Open rates'!AG18*0.85*0.9</f>
        <v>37408.5</v>
      </c>
      <c r="AH18" s="26">
        <f>'BAR BB| Open rates'!AH18*0.85*0.9</f>
        <v>28228.5</v>
      </c>
      <c r="AI18" s="26">
        <f>'BAR BB| Open rates'!AI18*0.85*0.9</f>
        <v>19048.5</v>
      </c>
      <c r="AJ18" s="26">
        <f>'BAR BB| Open rates'!AJ18*0.85*0.9</f>
        <v>20578.5</v>
      </c>
      <c r="AK18" s="26">
        <f>'BAR BB| Open rates'!AK18*0.85*0.9</f>
        <v>16906.5</v>
      </c>
      <c r="AL18" s="26">
        <f>'BAR BB| Open rates'!AL18*0.85*0.9</f>
        <v>15376.5</v>
      </c>
      <c r="AM18" s="26">
        <f>'BAR BB| Open rates'!AM18*0.85*0.9</f>
        <v>14458.5</v>
      </c>
      <c r="AN18" s="26">
        <f>'BAR BB| Open rates'!AN18*0.85*0.9</f>
        <v>11475</v>
      </c>
      <c r="AO18" s="26">
        <f>'BAR BB| Open rates'!AO18*0.85*0.9</f>
        <v>9945</v>
      </c>
      <c r="AP18" s="26">
        <f>'BAR BB| Open rates'!AP18*0.85*0.9</f>
        <v>10480.5</v>
      </c>
      <c r="AQ18" s="26">
        <f>'BAR BB| Open rates'!AQ18*0.85*0.9</f>
        <v>9945</v>
      </c>
      <c r="AR18" s="26">
        <f>'BAR BB| Open rates'!AR18*0.85*0.9</f>
        <v>9945</v>
      </c>
      <c r="AS18" s="26">
        <f>'BAR BB| Open rates'!AS18*0.85*0.9</f>
        <v>10480.5</v>
      </c>
      <c r="AT18" s="26">
        <f>'BAR BB| Open rates'!AT18*0.85*0.9</f>
        <v>9945</v>
      </c>
      <c r="AU18" s="26">
        <f>'BAR BB| Open rates'!AU18*0.85*0.9</f>
        <v>10480.5</v>
      </c>
      <c r="AV18" s="26">
        <f>'BAR BB| Open rates'!AV18*0.85*0.9</f>
        <v>9945</v>
      </c>
    </row>
    <row r="19" spans="1:48" s="76" customFormat="1" ht="12" customHeight="1" x14ac:dyDescent="0.2">
      <c r="A19" s="15">
        <v>2</v>
      </c>
      <c r="B19" s="26">
        <f>'BAR BB| Open rates'!B19*0.85*0.9</f>
        <v>10863</v>
      </c>
      <c r="C19" s="26">
        <f>'BAR BB| Open rates'!C19*0.85*0.9</f>
        <v>11628</v>
      </c>
      <c r="D19" s="26">
        <f>'BAR BB| Open rates'!D19*0.85*0.9</f>
        <v>10863</v>
      </c>
      <c r="E19" s="26">
        <f>'BAR BB| Open rates'!E19*0.85*0.9</f>
        <v>10863</v>
      </c>
      <c r="F19" s="26">
        <f>'BAR BB| Open rates'!F19*0.85*0.9</f>
        <v>11628</v>
      </c>
      <c r="G19" s="26">
        <f>'BAR BB| Open rates'!G19*0.85*0.9</f>
        <v>11628</v>
      </c>
      <c r="H19" s="26">
        <f>'BAR BB| Open rates'!H19*0.85*0.9</f>
        <v>11628</v>
      </c>
      <c r="I19" s="26">
        <f>'BAR BB| Open rates'!I19*0.85*0.9</f>
        <v>11628</v>
      </c>
      <c r="J19" s="26">
        <f>'BAR BB| Open rates'!J19*0.85*0.9</f>
        <v>12622.5</v>
      </c>
      <c r="K19" s="26">
        <f>'BAR BB| Open rates'!K19*0.85*0.9</f>
        <v>14917.5</v>
      </c>
      <c r="L19" s="26">
        <f>'BAR BB| Open rates'!L19*0.85*0.9</f>
        <v>13540.5</v>
      </c>
      <c r="M19" s="26">
        <f>'BAR BB| Open rates'!M19*0.85*0.9</f>
        <v>13540.5</v>
      </c>
      <c r="N19" s="26">
        <f>'BAR BB| Open rates'!N19*0.85*0.9</f>
        <v>13540.5</v>
      </c>
      <c r="O19" s="26">
        <f>'BAR BB| Open rates'!O19*0.85*0.9</f>
        <v>38173.5</v>
      </c>
      <c r="P19" s="26">
        <f>'BAR BB| Open rates'!P19*0.85*0.9</f>
        <v>38173.5</v>
      </c>
      <c r="Q19" s="26">
        <f>'BAR BB| Open rates'!Q19*0.85*0.9</f>
        <v>40468.5</v>
      </c>
      <c r="R19" s="26">
        <f>'BAR BB| Open rates'!R19*0.85*0.9</f>
        <v>41998.5</v>
      </c>
      <c r="S19" s="26">
        <f>'BAR BB| Open rates'!S19*0.85*0.9</f>
        <v>40468.5</v>
      </c>
      <c r="T19" s="26">
        <f>'BAR BB| Open rates'!T19*0.85*0.9</f>
        <v>27463.5</v>
      </c>
      <c r="U19" s="26">
        <f>'BAR BB| Open rates'!U19*0.85*0.9</f>
        <v>20578.5</v>
      </c>
      <c r="V19" s="26">
        <f>'BAR BB| Open rates'!V19*0.85*0.9</f>
        <v>22108.5</v>
      </c>
      <c r="W19" s="26">
        <f>'BAR BB| Open rates'!W19*0.85*0.9</f>
        <v>23638.5</v>
      </c>
      <c r="X19" s="26">
        <f>'BAR BB| Open rates'!X19*0.85*0.9</f>
        <v>22108.5</v>
      </c>
      <c r="Y19" s="26">
        <f>'BAR BB| Open rates'!Y19*0.85*0.9</f>
        <v>23638.5</v>
      </c>
      <c r="Z19" s="26">
        <f>'BAR BB| Open rates'!Z19*0.85*0.9</f>
        <v>26698.5</v>
      </c>
      <c r="AA19" s="26">
        <f>'BAR BB| Open rates'!AA19*0.85*0.9</f>
        <v>30523.5</v>
      </c>
      <c r="AB19" s="26">
        <f>'BAR BB| Open rates'!AB19*0.85*0.9</f>
        <v>32053.5</v>
      </c>
      <c r="AC19" s="26">
        <f>'BAR BB| Open rates'!AC19*0.85*0.9</f>
        <v>30523.5</v>
      </c>
      <c r="AD19" s="26">
        <f>'BAR BB| Open rates'!AD19*0.85*0.9</f>
        <v>35113.5</v>
      </c>
      <c r="AE19" s="26">
        <f>'BAR BB| Open rates'!AE19*0.85*0.9</f>
        <v>37408.5</v>
      </c>
      <c r="AF19" s="26">
        <f>'BAR BB| Open rates'!AF19*0.85*0.9</f>
        <v>38938.5</v>
      </c>
      <c r="AG19" s="26">
        <f>'BAR BB| Open rates'!AG19*0.85*0.9</f>
        <v>38938.5</v>
      </c>
      <c r="AH19" s="26">
        <f>'BAR BB| Open rates'!AH19*0.85*0.9</f>
        <v>29758.5</v>
      </c>
      <c r="AI19" s="26">
        <f>'BAR BB| Open rates'!AI19*0.85*0.9</f>
        <v>20578.5</v>
      </c>
      <c r="AJ19" s="26">
        <f>'BAR BB| Open rates'!AJ19*0.85*0.9</f>
        <v>22108.5</v>
      </c>
      <c r="AK19" s="26">
        <f>'BAR BB| Open rates'!AK19*0.85*0.9</f>
        <v>18436.5</v>
      </c>
      <c r="AL19" s="26">
        <f>'BAR BB| Open rates'!AL19*0.85*0.9</f>
        <v>16906.5</v>
      </c>
      <c r="AM19" s="26">
        <f>'BAR BB| Open rates'!AM19*0.85*0.9</f>
        <v>15988.5</v>
      </c>
      <c r="AN19" s="26">
        <f>'BAR BB| Open rates'!AN19*0.85*0.9</f>
        <v>13005</v>
      </c>
      <c r="AO19" s="26">
        <f>'BAR BB| Open rates'!AO19*0.85*0.9</f>
        <v>11475</v>
      </c>
      <c r="AP19" s="26">
        <f>'BAR BB| Open rates'!AP19*0.85*0.9</f>
        <v>12010.5</v>
      </c>
      <c r="AQ19" s="26">
        <f>'BAR BB| Open rates'!AQ19*0.85*0.9</f>
        <v>11475</v>
      </c>
      <c r="AR19" s="26">
        <f>'BAR BB| Open rates'!AR19*0.85*0.9</f>
        <v>11475</v>
      </c>
      <c r="AS19" s="26">
        <f>'BAR BB| Open rates'!AS19*0.85*0.9</f>
        <v>12010.5</v>
      </c>
      <c r="AT19" s="26">
        <f>'BAR BB| Open rates'!AT19*0.85*0.9</f>
        <v>11475</v>
      </c>
      <c r="AU19" s="26">
        <f>'BAR BB| Open rates'!AU19*0.85*0.9</f>
        <v>12010.5</v>
      </c>
      <c r="AV19" s="26">
        <f>'BAR BB| Open rates'!AV19*0.85*0.9</f>
        <v>11475</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rates'!B21*0.85*0.9</f>
        <v>11169</v>
      </c>
      <c r="C21" s="26">
        <f>'BAR BB| Open rates'!C21*0.85*0.9</f>
        <v>11934</v>
      </c>
      <c r="D21" s="26">
        <f>'BAR BB| Open rates'!D21*0.85*0.9</f>
        <v>11169</v>
      </c>
      <c r="E21" s="26">
        <f>'BAR BB| Open rates'!E21*0.85*0.9</f>
        <v>11169</v>
      </c>
      <c r="F21" s="26">
        <f>'BAR BB| Open rates'!F21*0.85*0.9</f>
        <v>11934</v>
      </c>
      <c r="G21" s="26">
        <f>'BAR BB| Open rates'!G21*0.85*0.9</f>
        <v>11934</v>
      </c>
      <c r="H21" s="26">
        <f>'BAR BB| Open rates'!H21*0.85*0.9</f>
        <v>11934</v>
      </c>
      <c r="I21" s="26">
        <f>'BAR BB| Open rates'!I21*0.85*0.9</f>
        <v>11934</v>
      </c>
      <c r="J21" s="26">
        <f>'BAR BB| Open rates'!J21*0.85*0.9</f>
        <v>12928.5</v>
      </c>
      <c r="K21" s="26">
        <f>'BAR BB| Open rates'!K21*0.85*0.9</f>
        <v>15223.5</v>
      </c>
      <c r="L21" s="26">
        <f>'BAR BB| Open rates'!L21*0.85*0.9</f>
        <v>13846.5</v>
      </c>
      <c r="M21" s="26">
        <f>'BAR BB| Open rates'!M21*0.85*0.9</f>
        <v>13846.5</v>
      </c>
      <c r="N21" s="26">
        <f>'BAR BB| Open rates'!N21*0.85*0.9</f>
        <v>13846.5</v>
      </c>
      <c r="O21" s="26">
        <f>'BAR BB| Open rates'!O21*0.85*0.9</f>
        <v>60358.5</v>
      </c>
      <c r="P21" s="26">
        <f>'BAR BB| Open rates'!P21*0.85*0.9</f>
        <v>60358.5</v>
      </c>
      <c r="Q21" s="26">
        <f>'BAR BB| Open rates'!Q21*0.85*0.9</f>
        <v>62653.5</v>
      </c>
      <c r="R21" s="26">
        <f>'BAR BB| Open rates'!R21*0.85*0.9</f>
        <v>64183.5</v>
      </c>
      <c r="S21" s="26">
        <f>'BAR BB| Open rates'!S21*0.85*0.9</f>
        <v>62653.5</v>
      </c>
      <c r="T21" s="26">
        <f>'BAR BB| Open rates'!T21*0.85*0.9</f>
        <v>40468.5</v>
      </c>
      <c r="U21" s="26">
        <f>'BAR BB| Open rates'!U21*0.85*0.9</f>
        <v>33583.5</v>
      </c>
      <c r="V21" s="26">
        <f>'BAR BB| Open rates'!V21*0.85*0.9</f>
        <v>35113.5</v>
      </c>
      <c r="W21" s="26">
        <f>'BAR BB| Open rates'!W21*0.85*0.9</f>
        <v>36643.5</v>
      </c>
      <c r="X21" s="26">
        <f>'BAR BB| Open rates'!X21*0.85*0.9</f>
        <v>35113.5</v>
      </c>
      <c r="Y21" s="26">
        <f>'BAR BB| Open rates'!Y21*0.85*0.9</f>
        <v>36643.5</v>
      </c>
      <c r="Z21" s="26">
        <f>'BAR BB| Open rates'!Z21*0.85*0.9</f>
        <v>39703.5</v>
      </c>
      <c r="AA21" s="26">
        <f>'BAR BB| Open rates'!AA21*0.85*0.9</f>
        <v>47353.5</v>
      </c>
      <c r="AB21" s="26">
        <f>'BAR BB| Open rates'!AB21*0.85*0.9</f>
        <v>48883.5</v>
      </c>
      <c r="AC21" s="26">
        <f>'BAR BB| Open rates'!AC21*0.85*0.9</f>
        <v>47353.5</v>
      </c>
      <c r="AD21" s="26">
        <f>'BAR BB| Open rates'!AD21*0.85*0.9</f>
        <v>51943.5</v>
      </c>
      <c r="AE21" s="26">
        <f>'BAR BB| Open rates'!AE21*0.85*0.9</f>
        <v>55768.5</v>
      </c>
      <c r="AF21" s="26">
        <f>'BAR BB| Open rates'!AF21*0.85*0.9</f>
        <v>57298.5</v>
      </c>
      <c r="AG21" s="26">
        <f>'BAR BB| Open rates'!AG21*0.85*0.9</f>
        <v>57298.5</v>
      </c>
      <c r="AH21" s="26">
        <f>'BAR BB| Open rates'!AH21*0.85*0.9</f>
        <v>48118.5</v>
      </c>
      <c r="AI21" s="26">
        <f>'BAR BB| Open rates'!AI21*0.85*0.9</f>
        <v>33583.5</v>
      </c>
      <c r="AJ21" s="26">
        <f>'BAR BB| Open rates'!AJ21*0.85*0.9</f>
        <v>35113.5</v>
      </c>
      <c r="AK21" s="26">
        <f>'BAR BB| Open rates'!AK21*0.85*0.9</f>
        <v>31441.5</v>
      </c>
      <c r="AL21" s="26">
        <f>'BAR BB| Open rates'!AL21*0.85*0.9</f>
        <v>29911.5</v>
      </c>
      <c r="AM21" s="26">
        <f>'BAR BB| Open rates'!AM21*0.85*0.9</f>
        <v>28993.5</v>
      </c>
      <c r="AN21" s="26">
        <f>'BAR BB| Open rates'!AN21*0.85*0.9</f>
        <v>12928.5</v>
      </c>
      <c r="AO21" s="26">
        <f>'BAR BB| Open rates'!AO21*0.85*0.9</f>
        <v>11398.5</v>
      </c>
      <c r="AP21" s="26">
        <f>'BAR BB| Open rates'!AP21*0.85*0.9</f>
        <v>11934</v>
      </c>
      <c r="AQ21" s="26">
        <f>'BAR BB| Open rates'!AQ21*0.85*0.9</f>
        <v>11398.5</v>
      </c>
      <c r="AR21" s="26">
        <f>'BAR BB| Open rates'!AR21*0.85*0.9</f>
        <v>11398.5</v>
      </c>
      <c r="AS21" s="26">
        <f>'BAR BB| Open rates'!AS21*0.85*0.9</f>
        <v>11934</v>
      </c>
      <c r="AT21" s="26">
        <f>'BAR BB| Open rates'!AT21*0.85*0.9</f>
        <v>11398.5</v>
      </c>
      <c r="AU21" s="26">
        <f>'BAR BB| Open rates'!AU21*0.85*0.9</f>
        <v>11934</v>
      </c>
      <c r="AV21" s="26">
        <f>'BAR BB| Open rates'!AV21*0.85*0.9</f>
        <v>11398.5</v>
      </c>
    </row>
    <row r="22" spans="1:48" s="76" customFormat="1" ht="12" customHeight="1" x14ac:dyDescent="0.2">
      <c r="A22" s="15">
        <v>2</v>
      </c>
      <c r="B22" s="26">
        <f>'BAR BB| Open rates'!B22*0.85*0.9</f>
        <v>12316.5</v>
      </c>
      <c r="C22" s="26">
        <f>'BAR BB| Open rates'!C22*0.85*0.9</f>
        <v>13081.5</v>
      </c>
      <c r="D22" s="26">
        <f>'BAR BB| Open rates'!D22*0.85*0.9</f>
        <v>12316.5</v>
      </c>
      <c r="E22" s="26">
        <f>'BAR BB| Open rates'!E22*0.85*0.9</f>
        <v>12316.5</v>
      </c>
      <c r="F22" s="26">
        <f>'BAR BB| Open rates'!F22*0.85*0.9</f>
        <v>13081.5</v>
      </c>
      <c r="G22" s="26">
        <f>'BAR BB| Open rates'!G22*0.85*0.9</f>
        <v>13081.5</v>
      </c>
      <c r="H22" s="26">
        <f>'BAR BB| Open rates'!H22*0.85*0.9</f>
        <v>13081.5</v>
      </c>
      <c r="I22" s="26">
        <f>'BAR BB| Open rates'!I22*0.85*0.9</f>
        <v>13081.5</v>
      </c>
      <c r="J22" s="26">
        <f>'BAR BB| Open rates'!J22*0.85*0.9</f>
        <v>14076</v>
      </c>
      <c r="K22" s="26">
        <f>'BAR BB| Open rates'!K22*0.85*0.9</f>
        <v>16371</v>
      </c>
      <c r="L22" s="26">
        <f>'BAR BB| Open rates'!L22*0.85*0.9</f>
        <v>14994</v>
      </c>
      <c r="M22" s="26">
        <f>'BAR BB| Open rates'!M22*0.85*0.9</f>
        <v>14994</v>
      </c>
      <c r="N22" s="26">
        <f>'BAR BB| Open rates'!N22*0.85*0.9</f>
        <v>14994</v>
      </c>
      <c r="O22" s="26">
        <f>'BAR BB| Open rates'!O22*0.85*0.9</f>
        <v>61888.5</v>
      </c>
      <c r="P22" s="26">
        <f>'BAR BB| Open rates'!P22*0.85*0.9</f>
        <v>61888.5</v>
      </c>
      <c r="Q22" s="26">
        <f>'BAR BB| Open rates'!Q22*0.85*0.9</f>
        <v>64183.5</v>
      </c>
      <c r="R22" s="26">
        <f>'BAR BB| Open rates'!R22*0.85*0.9</f>
        <v>65713.5</v>
      </c>
      <c r="S22" s="26">
        <f>'BAR BB| Open rates'!S22*0.85*0.9</f>
        <v>64183.5</v>
      </c>
      <c r="T22" s="26">
        <f>'BAR BB| Open rates'!T22*0.85*0.9</f>
        <v>41998.5</v>
      </c>
      <c r="U22" s="26">
        <f>'BAR BB| Open rates'!U22*0.85*0.9</f>
        <v>35113.5</v>
      </c>
      <c r="V22" s="26">
        <f>'BAR BB| Open rates'!V22*0.85*0.9</f>
        <v>36643.5</v>
      </c>
      <c r="W22" s="26">
        <f>'BAR BB| Open rates'!W22*0.85*0.9</f>
        <v>38173.5</v>
      </c>
      <c r="X22" s="26">
        <f>'BAR BB| Open rates'!X22*0.85*0.9</f>
        <v>36643.5</v>
      </c>
      <c r="Y22" s="26">
        <f>'BAR BB| Open rates'!Y22*0.85*0.9</f>
        <v>38173.5</v>
      </c>
      <c r="Z22" s="26">
        <f>'BAR BB| Open rates'!Z22*0.85*0.9</f>
        <v>41233.5</v>
      </c>
      <c r="AA22" s="26">
        <f>'BAR BB| Open rates'!AA22*0.85*0.9</f>
        <v>48883.5</v>
      </c>
      <c r="AB22" s="26">
        <f>'BAR BB| Open rates'!AB22*0.85*0.9</f>
        <v>50413.5</v>
      </c>
      <c r="AC22" s="26">
        <f>'BAR BB| Open rates'!AC22*0.85*0.9</f>
        <v>48883.5</v>
      </c>
      <c r="AD22" s="26">
        <f>'BAR BB| Open rates'!AD22*0.85*0.9</f>
        <v>53473.5</v>
      </c>
      <c r="AE22" s="26">
        <f>'BAR BB| Open rates'!AE22*0.85*0.9</f>
        <v>57298.5</v>
      </c>
      <c r="AF22" s="26">
        <f>'BAR BB| Open rates'!AF22*0.85*0.9</f>
        <v>58828.5</v>
      </c>
      <c r="AG22" s="26">
        <f>'BAR BB| Open rates'!AG22*0.85*0.9</f>
        <v>58828.5</v>
      </c>
      <c r="AH22" s="26">
        <f>'BAR BB| Open rates'!AH22*0.85*0.9</f>
        <v>49648.5</v>
      </c>
      <c r="AI22" s="26">
        <f>'BAR BB| Open rates'!AI22*0.85*0.9</f>
        <v>35113.5</v>
      </c>
      <c r="AJ22" s="26">
        <f>'BAR BB| Open rates'!AJ22*0.85*0.9</f>
        <v>36643.5</v>
      </c>
      <c r="AK22" s="26">
        <f>'BAR BB| Open rates'!AK22*0.85*0.9</f>
        <v>32971.5</v>
      </c>
      <c r="AL22" s="26">
        <f>'BAR BB| Open rates'!AL22*0.85*0.9</f>
        <v>31441.5</v>
      </c>
      <c r="AM22" s="26">
        <f>'BAR BB| Open rates'!AM22*0.85*0.9</f>
        <v>30523.5</v>
      </c>
      <c r="AN22" s="26">
        <f>'BAR BB| Open rates'!AN22*0.85*0.9</f>
        <v>14458.5</v>
      </c>
      <c r="AO22" s="26">
        <f>'BAR BB| Open rates'!AO22*0.85*0.9</f>
        <v>12928.5</v>
      </c>
      <c r="AP22" s="26">
        <f>'BAR BB| Open rates'!AP22*0.85*0.9</f>
        <v>13464</v>
      </c>
      <c r="AQ22" s="26">
        <f>'BAR BB| Open rates'!AQ22*0.85*0.9</f>
        <v>12928.5</v>
      </c>
      <c r="AR22" s="26">
        <f>'BAR BB| Open rates'!AR22*0.85*0.9</f>
        <v>12928.5</v>
      </c>
      <c r="AS22" s="26">
        <f>'BAR BB| Open rates'!AS22*0.85*0.9</f>
        <v>13464</v>
      </c>
      <c r="AT22" s="26">
        <f>'BAR BB| Open rates'!AT22*0.85*0.9</f>
        <v>12928.5</v>
      </c>
      <c r="AU22" s="26">
        <f>'BAR BB| Open rates'!AU22*0.85*0.9</f>
        <v>13464</v>
      </c>
      <c r="AV22" s="26">
        <f>'BAR BB| Open rates'!AV22*0.85*0.9</f>
        <v>12928.5</v>
      </c>
    </row>
    <row r="23" spans="1:48" s="76" customFormat="1" ht="12" customHeight="1" x14ac:dyDescent="0.2">
      <c r="A23" s="15">
        <v>3</v>
      </c>
      <c r="B23" s="26">
        <f>'BAR BB| Open rates'!B23*0.85*0.9</f>
        <v>13464</v>
      </c>
      <c r="C23" s="26">
        <f>'BAR BB| Open rates'!C23*0.85*0.9</f>
        <v>14229</v>
      </c>
      <c r="D23" s="26">
        <f>'BAR BB| Open rates'!D23*0.85*0.9</f>
        <v>13464</v>
      </c>
      <c r="E23" s="26">
        <f>'BAR BB| Open rates'!E23*0.85*0.9</f>
        <v>13464</v>
      </c>
      <c r="F23" s="26">
        <f>'BAR BB| Open rates'!F23*0.85*0.9</f>
        <v>14229</v>
      </c>
      <c r="G23" s="26">
        <f>'BAR BB| Open rates'!G23*0.85*0.9</f>
        <v>14229</v>
      </c>
      <c r="H23" s="26">
        <f>'BAR BB| Open rates'!H23*0.85*0.9</f>
        <v>14229</v>
      </c>
      <c r="I23" s="26">
        <f>'BAR BB| Open rates'!I23*0.85*0.9</f>
        <v>14229</v>
      </c>
      <c r="J23" s="26">
        <f>'BAR BB| Open rates'!J23*0.85*0.9</f>
        <v>15223.5</v>
      </c>
      <c r="K23" s="26">
        <f>'BAR BB| Open rates'!K23*0.85*0.9</f>
        <v>17518.5</v>
      </c>
      <c r="L23" s="26">
        <f>'BAR BB| Open rates'!L23*0.85*0.9</f>
        <v>16141.5</v>
      </c>
      <c r="M23" s="26">
        <f>'BAR BB| Open rates'!M23*0.85*0.9</f>
        <v>16141.5</v>
      </c>
      <c r="N23" s="26">
        <f>'BAR BB| Open rates'!N23*0.85*0.9</f>
        <v>16141.5</v>
      </c>
      <c r="O23" s="26">
        <f>'BAR BB| Open rates'!O23*0.85*0.9</f>
        <v>63418.5</v>
      </c>
      <c r="P23" s="26">
        <f>'BAR BB| Open rates'!P23*0.85*0.9</f>
        <v>63418.5</v>
      </c>
      <c r="Q23" s="26">
        <f>'BAR BB| Open rates'!Q23*0.85*0.9</f>
        <v>65713.5</v>
      </c>
      <c r="R23" s="26">
        <f>'BAR BB| Open rates'!R23*0.85*0.9</f>
        <v>67243.5</v>
      </c>
      <c r="S23" s="26">
        <f>'BAR BB| Open rates'!S23*0.85*0.9</f>
        <v>65713.5</v>
      </c>
      <c r="T23" s="26">
        <f>'BAR BB| Open rates'!T23*0.85*0.9</f>
        <v>43528.5</v>
      </c>
      <c r="U23" s="26">
        <f>'BAR BB| Open rates'!U23*0.85*0.9</f>
        <v>36643.5</v>
      </c>
      <c r="V23" s="26">
        <f>'BAR BB| Open rates'!V23*0.85*0.9</f>
        <v>38173.5</v>
      </c>
      <c r="W23" s="26">
        <f>'BAR BB| Open rates'!W23*0.85*0.9</f>
        <v>39703.5</v>
      </c>
      <c r="X23" s="26">
        <f>'BAR BB| Open rates'!X23*0.85*0.9</f>
        <v>38173.5</v>
      </c>
      <c r="Y23" s="26">
        <f>'BAR BB| Open rates'!Y23*0.85*0.9</f>
        <v>39703.5</v>
      </c>
      <c r="Z23" s="26">
        <f>'BAR BB| Open rates'!Z23*0.85*0.9</f>
        <v>42763.5</v>
      </c>
      <c r="AA23" s="26">
        <f>'BAR BB| Open rates'!AA23*0.85*0.9</f>
        <v>50413.5</v>
      </c>
      <c r="AB23" s="26">
        <f>'BAR BB| Open rates'!AB23*0.85*0.9</f>
        <v>51943.5</v>
      </c>
      <c r="AC23" s="26">
        <f>'BAR BB| Open rates'!AC23*0.85*0.9</f>
        <v>50413.5</v>
      </c>
      <c r="AD23" s="26">
        <f>'BAR BB| Open rates'!AD23*0.85*0.9</f>
        <v>55003.5</v>
      </c>
      <c r="AE23" s="26">
        <f>'BAR BB| Open rates'!AE23*0.85*0.9</f>
        <v>58828.5</v>
      </c>
      <c r="AF23" s="26">
        <f>'BAR BB| Open rates'!AF23*0.85*0.9</f>
        <v>60358.5</v>
      </c>
      <c r="AG23" s="26">
        <f>'BAR BB| Open rates'!AG23*0.85*0.9</f>
        <v>60358.5</v>
      </c>
      <c r="AH23" s="26">
        <f>'BAR BB| Open rates'!AH23*0.85*0.9</f>
        <v>51178.5</v>
      </c>
      <c r="AI23" s="26">
        <f>'BAR BB| Open rates'!AI23*0.85*0.9</f>
        <v>36643.5</v>
      </c>
      <c r="AJ23" s="26">
        <f>'BAR BB| Open rates'!AJ23*0.85*0.9</f>
        <v>38173.5</v>
      </c>
      <c r="AK23" s="26">
        <f>'BAR BB| Open rates'!AK23*0.85*0.9</f>
        <v>34501.5</v>
      </c>
      <c r="AL23" s="26">
        <f>'BAR BB| Open rates'!AL23*0.85*0.9</f>
        <v>32971.5</v>
      </c>
      <c r="AM23" s="26">
        <f>'BAR BB| Open rates'!AM23*0.85*0.9</f>
        <v>32053.5</v>
      </c>
      <c r="AN23" s="26">
        <f>'BAR BB| Open rates'!AN23*0.85*0.9</f>
        <v>15988.5</v>
      </c>
      <c r="AO23" s="26">
        <f>'BAR BB| Open rates'!AO23*0.85*0.9</f>
        <v>14458.5</v>
      </c>
      <c r="AP23" s="26">
        <f>'BAR BB| Open rates'!AP23*0.85*0.9</f>
        <v>14994</v>
      </c>
      <c r="AQ23" s="26">
        <f>'BAR BB| Open rates'!AQ23*0.85*0.9</f>
        <v>14458.5</v>
      </c>
      <c r="AR23" s="26">
        <f>'BAR BB| Open rates'!AR23*0.85*0.9</f>
        <v>14458.5</v>
      </c>
      <c r="AS23" s="26">
        <f>'BAR BB| Open rates'!AS23*0.85*0.9</f>
        <v>14994</v>
      </c>
      <c r="AT23" s="26">
        <f>'BAR BB| Open rates'!AT23*0.85*0.9</f>
        <v>14458.5</v>
      </c>
      <c r="AU23" s="26">
        <f>'BAR BB| Open rates'!AU23*0.85*0.9</f>
        <v>14994</v>
      </c>
      <c r="AV23" s="26">
        <f>'BAR BB| Open rates'!AV23*0.85*0.9</f>
        <v>14458.5</v>
      </c>
    </row>
    <row r="24" spans="1:48" s="76" customFormat="1" ht="12" customHeight="1" x14ac:dyDescent="0.2">
      <c r="A24" s="15">
        <v>4</v>
      </c>
      <c r="B24" s="26">
        <f>'BAR BB| Open rates'!B24*0.85*0.9</f>
        <v>14611.5</v>
      </c>
      <c r="C24" s="26">
        <f>'BAR BB| Open rates'!C24*0.85*0.9</f>
        <v>15376.5</v>
      </c>
      <c r="D24" s="26">
        <f>'BAR BB| Open rates'!D24*0.85*0.9</f>
        <v>14611.5</v>
      </c>
      <c r="E24" s="26">
        <f>'BAR BB| Open rates'!E24*0.85*0.9</f>
        <v>14611.5</v>
      </c>
      <c r="F24" s="26">
        <f>'BAR BB| Open rates'!F24*0.85*0.9</f>
        <v>15376.5</v>
      </c>
      <c r="G24" s="26">
        <f>'BAR BB| Open rates'!G24*0.85*0.9</f>
        <v>15376.5</v>
      </c>
      <c r="H24" s="26">
        <f>'BAR BB| Open rates'!H24*0.85*0.9</f>
        <v>15376.5</v>
      </c>
      <c r="I24" s="26">
        <f>'BAR BB| Open rates'!I24*0.85*0.9</f>
        <v>15376.5</v>
      </c>
      <c r="J24" s="26">
        <f>'BAR BB| Open rates'!J24*0.85*0.9</f>
        <v>16371</v>
      </c>
      <c r="K24" s="26">
        <f>'BAR BB| Open rates'!K24*0.85*0.9</f>
        <v>18666</v>
      </c>
      <c r="L24" s="26">
        <f>'BAR BB| Open rates'!L24*0.85*0.9</f>
        <v>17289</v>
      </c>
      <c r="M24" s="26">
        <f>'BAR BB| Open rates'!M24*0.85*0.9</f>
        <v>17289</v>
      </c>
      <c r="N24" s="26">
        <f>'BAR BB| Open rates'!N24*0.85*0.9</f>
        <v>17289</v>
      </c>
      <c r="O24" s="26">
        <f>'BAR BB| Open rates'!O24*0.85*0.9</f>
        <v>64948.5</v>
      </c>
      <c r="P24" s="26">
        <f>'BAR BB| Open rates'!P24*0.85*0.9</f>
        <v>64948.5</v>
      </c>
      <c r="Q24" s="26">
        <f>'BAR BB| Open rates'!Q24*0.85*0.9</f>
        <v>67243.5</v>
      </c>
      <c r="R24" s="26">
        <f>'BAR BB| Open rates'!R24*0.85*0.9</f>
        <v>68773.5</v>
      </c>
      <c r="S24" s="26">
        <f>'BAR BB| Open rates'!S24*0.85*0.9</f>
        <v>67243.5</v>
      </c>
      <c r="T24" s="26">
        <f>'BAR BB| Open rates'!T24*0.85*0.9</f>
        <v>45058.5</v>
      </c>
      <c r="U24" s="26">
        <f>'BAR BB| Open rates'!U24*0.85*0.9</f>
        <v>38173.5</v>
      </c>
      <c r="V24" s="26">
        <f>'BAR BB| Open rates'!V24*0.85*0.9</f>
        <v>39703.5</v>
      </c>
      <c r="W24" s="26">
        <f>'BAR BB| Open rates'!W24*0.85*0.9</f>
        <v>41233.5</v>
      </c>
      <c r="X24" s="26">
        <f>'BAR BB| Open rates'!X24*0.85*0.9</f>
        <v>39703.5</v>
      </c>
      <c r="Y24" s="26">
        <f>'BAR BB| Open rates'!Y24*0.85*0.9</f>
        <v>41233.5</v>
      </c>
      <c r="Z24" s="26">
        <f>'BAR BB| Open rates'!Z24*0.85*0.9</f>
        <v>44293.5</v>
      </c>
      <c r="AA24" s="26">
        <f>'BAR BB| Open rates'!AA24*0.85*0.9</f>
        <v>51943.5</v>
      </c>
      <c r="AB24" s="26">
        <f>'BAR BB| Open rates'!AB24*0.85*0.9</f>
        <v>53473.5</v>
      </c>
      <c r="AC24" s="26">
        <f>'BAR BB| Open rates'!AC24*0.85*0.9</f>
        <v>51943.5</v>
      </c>
      <c r="AD24" s="26">
        <f>'BAR BB| Open rates'!AD24*0.85*0.9</f>
        <v>56533.5</v>
      </c>
      <c r="AE24" s="26">
        <f>'BAR BB| Open rates'!AE24*0.85*0.9</f>
        <v>60358.5</v>
      </c>
      <c r="AF24" s="26">
        <f>'BAR BB| Open rates'!AF24*0.85*0.9</f>
        <v>61888.5</v>
      </c>
      <c r="AG24" s="26">
        <f>'BAR BB| Open rates'!AG24*0.85*0.9</f>
        <v>61888.5</v>
      </c>
      <c r="AH24" s="26">
        <f>'BAR BB| Open rates'!AH24*0.85*0.9</f>
        <v>52708.5</v>
      </c>
      <c r="AI24" s="26">
        <f>'BAR BB| Open rates'!AI24*0.85*0.9</f>
        <v>38173.5</v>
      </c>
      <c r="AJ24" s="26">
        <f>'BAR BB| Open rates'!AJ24*0.85*0.9</f>
        <v>39703.5</v>
      </c>
      <c r="AK24" s="26">
        <f>'BAR BB| Open rates'!AK24*0.85*0.9</f>
        <v>36031.5</v>
      </c>
      <c r="AL24" s="26">
        <f>'BAR BB| Open rates'!AL24*0.85*0.9</f>
        <v>34501.5</v>
      </c>
      <c r="AM24" s="26">
        <f>'BAR BB| Open rates'!AM24*0.85*0.9</f>
        <v>33583.5</v>
      </c>
      <c r="AN24" s="26">
        <f>'BAR BB| Open rates'!AN24*0.85*0.9</f>
        <v>17518.5</v>
      </c>
      <c r="AO24" s="26">
        <f>'BAR BB| Open rates'!AO24*0.85*0.9</f>
        <v>15988.5</v>
      </c>
      <c r="AP24" s="26">
        <f>'BAR BB| Open rates'!AP24*0.85*0.9</f>
        <v>16524</v>
      </c>
      <c r="AQ24" s="26">
        <f>'BAR BB| Open rates'!AQ24*0.85*0.9</f>
        <v>15988.5</v>
      </c>
      <c r="AR24" s="26">
        <f>'BAR BB| Open rates'!AR24*0.85*0.9</f>
        <v>15988.5</v>
      </c>
      <c r="AS24" s="26">
        <f>'BAR BB| Open rates'!AS24*0.85*0.9</f>
        <v>16524</v>
      </c>
      <c r="AT24" s="26">
        <f>'BAR BB| Open rates'!AT24*0.85*0.9</f>
        <v>15988.5</v>
      </c>
      <c r="AU24" s="26">
        <f>'BAR BB| Open rates'!AU24*0.85*0.9</f>
        <v>16524</v>
      </c>
      <c r="AV24" s="26">
        <f>'BAR BB| Open rates'!AV24*0.85*0.9</f>
        <v>15988.5</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rates'!B26*0.85*0.9</f>
        <v>15759</v>
      </c>
      <c r="C26" s="26">
        <f>'BAR BB| Open rates'!C26*0.85*0.9</f>
        <v>16524</v>
      </c>
      <c r="D26" s="26">
        <f>'BAR BB| Open rates'!D26*0.85*0.9</f>
        <v>15759</v>
      </c>
      <c r="E26" s="26">
        <f>'BAR BB| Open rates'!E26*0.85*0.9</f>
        <v>15759</v>
      </c>
      <c r="F26" s="26">
        <f>'BAR BB| Open rates'!F26*0.85*0.9</f>
        <v>16524</v>
      </c>
      <c r="G26" s="26">
        <f>'BAR BB| Open rates'!G26*0.85*0.9</f>
        <v>16524</v>
      </c>
      <c r="H26" s="26">
        <f>'BAR BB| Open rates'!H26*0.85*0.9</f>
        <v>16524</v>
      </c>
      <c r="I26" s="26">
        <f>'BAR BB| Open rates'!I26*0.85*0.9</f>
        <v>16524</v>
      </c>
      <c r="J26" s="26">
        <f>'BAR BB| Open rates'!J26*0.85*0.9</f>
        <v>17518.5</v>
      </c>
      <c r="K26" s="26">
        <f>'BAR BB| Open rates'!K26*0.85*0.9</f>
        <v>19813.5</v>
      </c>
      <c r="L26" s="26">
        <f>'BAR BB| Open rates'!L26*0.85*0.9</f>
        <v>18436.5</v>
      </c>
      <c r="M26" s="26">
        <f>'BAR BB| Open rates'!M26*0.85*0.9</f>
        <v>18436.5</v>
      </c>
      <c r="N26" s="26">
        <f>'BAR BB| Open rates'!N26*0.85*0.9</f>
        <v>18436.5</v>
      </c>
      <c r="O26" s="26">
        <f>'BAR BB| Open rates'!O26*0.85*0.9</f>
        <v>68008.5</v>
      </c>
      <c r="P26" s="26">
        <f>'BAR BB| Open rates'!P26*0.85*0.9</f>
        <v>68008.5</v>
      </c>
      <c r="Q26" s="26">
        <f>'BAR BB| Open rates'!Q26*0.85*0.9</f>
        <v>70303.5</v>
      </c>
      <c r="R26" s="26">
        <f>'BAR BB| Open rates'!R26*0.85*0.9</f>
        <v>71833.5</v>
      </c>
      <c r="S26" s="26">
        <f>'BAR BB| Open rates'!S26*0.85*0.9</f>
        <v>70303.5</v>
      </c>
      <c r="T26" s="26">
        <f>'BAR BB| Open rates'!T26*0.85*0.9</f>
        <v>44293.5</v>
      </c>
      <c r="U26" s="26">
        <f>'BAR BB| Open rates'!U26*0.85*0.9</f>
        <v>37408.5</v>
      </c>
      <c r="V26" s="26">
        <f>'BAR BB| Open rates'!V26*0.85*0.9</f>
        <v>38938.5</v>
      </c>
      <c r="W26" s="26">
        <f>'BAR BB| Open rates'!W26*0.85*0.9</f>
        <v>40468.5</v>
      </c>
      <c r="X26" s="26">
        <f>'BAR BB| Open rates'!X26*0.85*0.9</f>
        <v>38938.5</v>
      </c>
      <c r="Y26" s="26">
        <f>'BAR BB| Open rates'!Y26*0.85*0.9</f>
        <v>40468.5</v>
      </c>
      <c r="Z26" s="26">
        <f>'BAR BB| Open rates'!Z26*0.85*0.9</f>
        <v>43528.5</v>
      </c>
      <c r="AA26" s="26">
        <f>'BAR BB| Open rates'!AA26*0.85*0.9</f>
        <v>62653.5</v>
      </c>
      <c r="AB26" s="26">
        <f>'BAR BB| Open rates'!AB26*0.85*0.9</f>
        <v>64183.5</v>
      </c>
      <c r="AC26" s="26">
        <f>'BAR BB| Open rates'!AC26*0.85*0.9</f>
        <v>62653.5</v>
      </c>
      <c r="AD26" s="26">
        <f>'BAR BB| Open rates'!AD26*0.85*0.9</f>
        <v>67243.5</v>
      </c>
      <c r="AE26" s="26">
        <f>'BAR BB| Open rates'!AE26*0.85*0.9</f>
        <v>71068.5</v>
      </c>
      <c r="AF26" s="26">
        <f>'BAR BB| Open rates'!AF26*0.85*0.9</f>
        <v>72598.5</v>
      </c>
      <c r="AG26" s="26">
        <f>'BAR BB| Open rates'!AG26*0.85*0.9</f>
        <v>72598.5</v>
      </c>
      <c r="AH26" s="26">
        <f>'BAR BB| Open rates'!AH26*0.85*0.9</f>
        <v>63418.5</v>
      </c>
      <c r="AI26" s="26">
        <f>'BAR BB| Open rates'!AI26*0.85*0.9</f>
        <v>37408.5</v>
      </c>
      <c r="AJ26" s="26">
        <f>'BAR BB| Open rates'!AJ26*0.85*0.9</f>
        <v>38938.5</v>
      </c>
      <c r="AK26" s="26">
        <f>'BAR BB| Open rates'!AK26*0.85*0.9</f>
        <v>35266.5</v>
      </c>
      <c r="AL26" s="26">
        <f>'BAR BB| Open rates'!AL26*0.85*0.9</f>
        <v>33736.5</v>
      </c>
      <c r="AM26" s="26">
        <f>'BAR BB| Open rates'!AM26*0.85*0.9</f>
        <v>32818.5</v>
      </c>
      <c r="AN26" s="26">
        <f>'BAR BB| Open rates'!AN26*0.85*0.9</f>
        <v>21343.5</v>
      </c>
      <c r="AO26" s="26">
        <f>'BAR BB| Open rates'!AO26*0.85*0.9</f>
        <v>19813.5</v>
      </c>
      <c r="AP26" s="26">
        <f>'BAR BB| Open rates'!AP26*0.85*0.9</f>
        <v>20349</v>
      </c>
      <c r="AQ26" s="26">
        <f>'BAR BB| Open rates'!AQ26*0.85*0.9</f>
        <v>19813.5</v>
      </c>
      <c r="AR26" s="26">
        <f>'BAR BB| Open rates'!AR26*0.85*0.9</f>
        <v>19813.5</v>
      </c>
      <c r="AS26" s="26">
        <f>'BAR BB| Open rates'!AS26*0.85*0.9</f>
        <v>20349</v>
      </c>
      <c r="AT26" s="26">
        <f>'BAR BB| Open rates'!AT26*0.85*0.9</f>
        <v>19813.5</v>
      </c>
      <c r="AU26" s="26">
        <f>'BAR BB| Open rates'!AU26*0.85*0.9</f>
        <v>20349</v>
      </c>
      <c r="AV26" s="26">
        <f>'BAR BB| Open rates'!AV26*0.85*0.9</f>
        <v>19813.5</v>
      </c>
    </row>
    <row r="27" spans="1:48" s="76" customFormat="1" ht="12" customHeight="1" x14ac:dyDescent="0.2">
      <c r="A27" s="15">
        <v>2</v>
      </c>
      <c r="B27" s="26">
        <f>'BAR BB| Open rates'!B27*0.85*0.9</f>
        <v>16906.5</v>
      </c>
      <c r="C27" s="26">
        <f>'BAR BB| Open rates'!C27*0.85*0.9</f>
        <v>17671.5</v>
      </c>
      <c r="D27" s="26">
        <f>'BAR BB| Open rates'!D27*0.85*0.9</f>
        <v>16906.5</v>
      </c>
      <c r="E27" s="26">
        <f>'BAR BB| Open rates'!E27*0.85*0.9</f>
        <v>16906.5</v>
      </c>
      <c r="F27" s="26">
        <f>'BAR BB| Open rates'!F27*0.85*0.9</f>
        <v>17671.5</v>
      </c>
      <c r="G27" s="26">
        <f>'BAR BB| Open rates'!G27*0.85*0.9</f>
        <v>17671.5</v>
      </c>
      <c r="H27" s="26">
        <f>'BAR BB| Open rates'!H27*0.85*0.9</f>
        <v>17671.5</v>
      </c>
      <c r="I27" s="26">
        <f>'BAR BB| Open rates'!I27*0.85*0.9</f>
        <v>17671.5</v>
      </c>
      <c r="J27" s="26">
        <f>'BAR BB| Open rates'!J27*0.85*0.9</f>
        <v>18666</v>
      </c>
      <c r="K27" s="26">
        <f>'BAR BB| Open rates'!K27*0.85*0.9</f>
        <v>20961</v>
      </c>
      <c r="L27" s="26">
        <f>'BAR BB| Open rates'!L27*0.85*0.9</f>
        <v>19584</v>
      </c>
      <c r="M27" s="26">
        <f>'BAR BB| Open rates'!M27*0.85*0.9</f>
        <v>19584</v>
      </c>
      <c r="N27" s="26">
        <f>'BAR BB| Open rates'!N27*0.85*0.9</f>
        <v>19584</v>
      </c>
      <c r="O27" s="26">
        <f>'BAR BB| Open rates'!O27*0.85*0.9</f>
        <v>69538.5</v>
      </c>
      <c r="P27" s="26">
        <f>'BAR BB| Open rates'!P27*0.85*0.9</f>
        <v>69538.5</v>
      </c>
      <c r="Q27" s="26">
        <f>'BAR BB| Open rates'!Q27*0.85*0.9</f>
        <v>71833.5</v>
      </c>
      <c r="R27" s="26">
        <f>'BAR BB| Open rates'!R27*0.85*0.9</f>
        <v>73363.5</v>
      </c>
      <c r="S27" s="26">
        <f>'BAR BB| Open rates'!S27*0.85*0.9</f>
        <v>71833.5</v>
      </c>
      <c r="T27" s="26">
        <f>'BAR BB| Open rates'!T27*0.85*0.9</f>
        <v>45823.5</v>
      </c>
      <c r="U27" s="26">
        <f>'BAR BB| Open rates'!U27*0.85*0.9</f>
        <v>38938.5</v>
      </c>
      <c r="V27" s="26">
        <f>'BAR BB| Open rates'!V27*0.85*0.9</f>
        <v>40468.5</v>
      </c>
      <c r="W27" s="26">
        <f>'BAR BB| Open rates'!W27*0.85*0.9</f>
        <v>41998.5</v>
      </c>
      <c r="X27" s="26">
        <f>'BAR BB| Open rates'!X27*0.85*0.9</f>
        <v>40468.5</v>
      </c>
      <c r="Y27" s="26">
        <f>'BAR BB| Open rates'!Y27*0.85*0.9</f>
        <v>41998.5</v>
      </c>
      <c r="Z27" s="26">
        <f>'BAR BB| Open rates'!Z27*0.85*0.9</f>
        <v>45058.5</v>
      </c>
      <c r="AA27" s="26">
        <f>'BAR BB| Open rates'!AA27*0.85*0.9</f>
        <v>64183.5</v>
      </c>
      <c r="AB27" s="26">
        <f>'BAR BB| Open rates'!AB27*0.85*0.9</f>
        <v>65713.5</v>
      </c>
      <c r="AC27" s="26">
        <f>'BAR BB| Open rates'!AC27*0.85*0.9</f>
        <v>64183.5</v>
      </c>
      <c r="AD27" s="26">
        <f>'BAR BB| Open rates'!AD27*0.85*0.9</f>
        <v>68773.5</v>
      </c>
      <c r="AE27" s="26">
        <f>'BAR BB| Open rates'!AE27*0.85*0.9</f>
        <v>72598.5</v>
      </c>
      <c r="AF27" s="26">
        <f>'BAR BB| Open rates'!AF27*0.85*0.9</f>
        <v>74128.5</v>
      </c>
      <c r="AG27" s="26">
        <f>'BAR BB| Open rates'!AG27*0.85*0.9</f>
        <v>74128.5</v>
      </c>
      <c r="AH27" s="26">
        <f>'BAR BB| Open rates'!AH27*0.85*0.9</f>
        <v>64948.5</v>
      </c>
      <c r="AI27" s="26">
        <f>'BAR BB| Open rates'!AI27*0.85*0.9</f>
        <v>38938.5</v>
      </c>
      <c r="AJ27" s="26">
        <f>'BAR BB| Open rates'!AJ27*0.85*0.9</f>
        <v>40468.5</v>
      </c>
      <c r="AK27" s="26">
        <f>'BAR BB| Open rates'!AK27*0.85*0.9</f>
        <v>36796.5</v>
      </c>
      <c r="AL27" s="26">
        <f>'BAR BB| Open rates'!AL27*0.85*0.9</f>
        <v>35266.5</v>
      </c>
      <c r="AM27" s="26">
        <f>'BAR BB| Open rates'!AM27*0.85*0.9</f>
        <v>34348.5</v>
      </c>
      <c r="AN27" s="26">
        <f>'BAR BB| Open rates'!AN27*0.85*0.9</f>
        <v>22873.5</v>
      </c>
      <c r="AO27" s="26">
        <f>'BAR BB| Open rates'!AO27*0.85*0.9</f>
        <v>21343.5</v>
      </c>
      <c r="AP27" s="26">
        <f>'BAR BB| Open rates'!AP27*0.85*0.9</f>
        <v>21879</v>
      </c>
      <c r="AQ27" s="26">
        <f>'BAR BB| Open rates'!AQ27*0.85*0.9</f>
        <v>21343.5</v>
      </c>
      <c r="AR27" s="26">
        <f>'BAR BB| Open rates'!AR27*0.85*0.9</f>
        <v>21343.5</v>
      </c>
      <c r="AS27" s="26">
        <f>'BAR BB| Open rates'!AS27*0.85*0.9</f>
        <v>21879</v>
      </c>
      <c r="AT27" s="26">
        <f>'BAR BB| Open rates'!AT27*0.85*0.9</f>
        <v>21343.5</v>
      </c>
      <c r="AU27" s="26">
        <f>'BAR BB| Open rates'!AU27*0.85*0.9</f>
        <v>21879</v>
      </c>
      <c r="AV27" s="26">
        <f>'BAR BB| Open rates'!AV27*0.85*0.9</f>
        <v>21343.5</v>
      </c>
    </row>
    <row r="28" spans="1:48" s="76" customFormat="1" ht="12" customHeight="1" x14ac:dyDescent="0.2">
      <c r="A28" s="15">
        <v>3</v>
      </c>
      <c r="B28" s="26">
        <f>'BAR BB| Open rates'!B28*0.85*0.9</f>
        <v>18054</v>
      </c>
      <c r="C28" s="26">
        <f>'BAR BB| Open rates'!C28*0.85*0.9</f>
        <v>18819</v>
      </c>
      <c r="D28" s="26">
        <f>'BAR BB| Open rates'!D28*0.85*0.9</f>
        <v>18054</v>
      </c>
      <c r="E28" s="26">
        <f>'BAR BB| Open rates'!E28*0.85*0.9</f>
        <v>18054</v>
      </c>
      <c r="F28" s="26">
        <f>'BAR BB| Open rates'!F28*0.85*0.9</f>
        <v>18819</v>
      </c>
      <c r="G28" s="26">
        <f>'BAR BB| Open rates'!G28*0.85*0.9</f>
        <v>18819</v>
      </c>
      <c r="H28" s="26">
        <f>'BAR BB| Open rates'!H28*0.85*0.9</f>
        <v>18819</v>
      </c>
      <c r="I28" s="26">
        <f>'BAR BB| Open rates'!I28*0.85*0.9</f>
        <v>18819</v>
      </c>
      <c r="J28" s="26">
        <f>'BAR BB| Open rates'!J28*0.85*0.9</f>
        <v>19813.5</v>
      </c>
      <c r="K28" s="26">
        <f>'BAR BB| Open rates'!K28*0.85*0.9</f>
        <v>22108.5</v>
      </c>
      <c r="L28" s="26">
        <f>'BAR BB| Open rates'!L28*0.85*0.9</f>
        <v>20731.5</v>
      </c>
      <c r="M28" s="26">
        <f>'BAR BB| Open rates'!M28*0.85*0.9</f>
        <v>20731.5</v>
      </c>
      <c r="N28" s="26">
        <f>'BAR BB| Open rates'!N28*0.85*0.9</f>
        <v>20731.5</v>
      </c>
      <c r="O28" s="26">
        <f>'BAR BB| Open rates'!O28*0.85*0.9</f>
        <v>71068.5</v>
      </c>
      <c r="P28" s="26">
        <f>'BAR BB| Open rates'!P28*0.85*0.9</f>
        <v>71068.5</v>
      </c>
      <c r="Q28" s="26">
        <f>'BAR BB| Open rates'!Q28*0.85*0.9</f>
        <v>73363.5</v>
      </c>
      <c r="R28" s="26">
        <f>'BAR BB| Open rates'!R28*0.85*0.9</f>
        <v>74893.5</v>
      </c>
      <c r="S28" s="26">
        <f>'BAR BB| Open rates'!S28*0.85*0.9</f>
        <v>73363.5</v>
      </c>
      <c r="T28" s="26">
        <f>'BAR BB| Open rates'!T28*0.85*0.9</f>
        <v>47353.5</v>
      </c>
      <c r="U28" s="26">
        <f>'BAR BB| Open rates'!U28*0.85*0.9</f>
        <v>40468.5</v>
      </c>
      <c r="V28" s="26">
        <f>'BAR BB| Open rates'!V28*0.85*0.9</f>
        <v>41998.5</v>
      </c>
      <c r="W28" s="26">
        <f>'BAR BB| Open rates'!W28*0.85*0.9</f>
        <v>43528.5</v>
      </c>
      <c r="X28" s="26">
        <f>'BAR BB| Open rates'!X28*0.85*0.9</f>
        <v>41998.5</v>
      </c>
      <c r="Y28" s="26">
        <f>'BAR BB| Open rates'!Y28*0.85*0.9</f>
        <v>43528.5</v>
      </c>
      <c r="Z28" s="26">
        <f>'BAR BB| Open rates'!Z28*0.85*0.9</f>
        <v>46588.5</v>
      </c>
      <c r="AA28" s="26">
        <f>'BAR BB| Open rates'!AA28*0.85*0.9</f>
        <v>65713.5</v>
      </c>
      <c r="AB28" s="26">
        <f>'BAR BB| Open rates'!AB28*0.85*0.9</f>
        <v>67243.5</v>
      </c>
      <c r="AC28" s="26">
        <f>'BAR BB| Open rates'!AC28*0.85*0.9</f>
        <v>65713.5</v>
      </c>
      <c r="AD28" s="26">
        <f>'BAR BB| Open rates'!AD28*0.85*0.9</f>
        <v>70303.5</v>
      </c>
      <c r="AE28" s="26">
        <f>'BAR BB| Open rates'!AE28*0.85*0.9</f>
        <v>74128.5</v>
      </c>
      <c r="AF28" s="26">
        <f>'BAR BB| Open rates'!AF28*0.85*0.9</f>
        <v>75658.5</v>
      </c>
      <c r="AG28" s="26">
        <f>'BAR BB| Open rates'!AG28*0.85*0.9</f>
        <v>75658.5</v>
      </c>
      <c r="AH28" s="26">
        <f>'BAR BB| Open rates'!AH28*0.85*0.9</f>
        <v>66478.5</v>
      </c>
      <c r="AI28" s="26">
        <f>'BAR BB| Open rates'!AI28*0.85*0.9</f>
        <v>40468.5</v>
      </c>
      <c r="AJ28" s="26">
        <f>'BAR BB| Open rates'!AJ28*0.85*0.9</f>
        <v>41998.5</v>
      </c>
      <c r="AK28" s="26">
        <f>'BAR BB| Open rates'!AK28*0.85*0.9</f>
        <v>38326.5</v>
      </c>
      <c r="AL28" s="26">
        <f>'BAR BB| Open rates'!AL28*0.85*0.9</f>
        <v>36796.5</v>
      </c>
      <c r="AM28" s="26">
        <f>'BAR BB| Open rates'!AM28*0.85*0.9</f>
        <v>35878.5</v>
      </c>
      <c r="AN28" s="26">
        <f>'BAR BB| Open rates'!AN28*0.85*0.9</f>
        <v>24403.5</v>
      </c>
      <c r="AO28" s="26">
        <f>'BAR BB| Open rates'!AO28*0.85*0.9</f>
        <v>22873.5</v>
      </c>
      <c r="AP28" s="26">
        <f>'BAR BB| Open rates'!AP28*0.85*0.9</f>
        <v>23409</v>
      </c>
      <c r="AQ28" s="26">
        <f>'BAR BB| Open rates'!AQ28*0.85*0.9</f>
        <v>22873.5</v>
      </c>
      <c r="AR28" s="26">
        <f>'BAR BB| Open rates'!AR28*0.85*0.9</f>
        <v>22873.5</v>
      </c>
      <c r="AS28" s="26">
        <f>'BAR BB| Open rates'!AS28*0.85*0.9</f>
        <v>23409</v>
      </c>
      <c r="AT28" s="26">
        <f>'BAR BB| Open rates'!AT28*0.85*0.9</f>
        <v>22873.5</v>
      </c>
      <c r="AU28" s="26">
        <f>'BAR BB| Open rates'!AU28*0.85*0.9</f>
        <v>23409</v>
      </c>
      <c r="AV28" s="26">
        <f>'BAR BB| Open rates'!AV28*0.85*0.9</f>
        <v>22873.5</v>
      </c>
    </row>
    <row r="29" spans="1:48" s="76" customFormat="1" ht="12" customHeight="1" x14ac:dyDescent="0.2">
      <c r="A29" s="15">
        <v>4</v>
      </c>
      <c r="B29" s="26">
        <f>'BAR BB| Open rates'!B29*0.85*0.9</f>
        <v>19201.5</v>
      </c>
      <c r="C29" s="26">
        <f>'BAR BB| Open rates'!C29*0.85*0.9</f>
        <v>19966.5</v>
      </c>
      <c r="D29" s="26">
        <f>'BAR BB| Open rates'!D29*0.85*0.9</f>
        <v>19201.5</v>
      </c>
      <c r="E29" s="26">
        <f>'BAR BB| Open rates'!E29*0.85*0.9</f>
        <v>19201.5</v>
      </c>
      <c r="F29" s="26">
        <f>'BAR BB| Open rates'!F29*0.85*0.9</f>
        <v>19966.5</v>
      </c>
      <c r="G29" s="26">
        <f>'BAR BB| Open rates'!G29*0.85*0.9</f>
        <v>19966.5</v>
      </c>
      <c r="H29" s="26">
        <f>'BAR BB| Open rates'!H29*0.85*0.9</f>
        <v>19966.5</v>
      </c>
      <c r="I29" s="26">
        <f>'BAR BB| Open rates'!I29*0.85*0.9</f>
        <v>19966.5</v>
      </c>
      <c r="J29" s="26">
        <f>'BAR BB| Open rates'!J29*0.85*0.9</f>
        <v>20961</v>
      </c>
      <c r="K29" s="26">
        <f>'BAR BB| Open rates'!K29*0.85*0.9</f>
        <v>23256</v>
      </c>
      <c r="L29" s="26">
        <f>'BAR BB| Open rates'!L29*0.85*0.9</f>
        <v>21879</v>
      </c>
      <c r="M29" s="26">
        <f>'BAR BB| Open rates'!M29*0.85*0.9</f>
        <v>21879</v>
      </c>
      <c r="N29" s="26">
        <f>'BAR BB| Open rates'!N29*0.85*0.9</f>
        <v>21879</v>
      </c>
      <c r="O29" s="26">
        <f>'BAR BB| Open rates'!O29*0.85*0.9</f>
        <v>72598.5</v>
      </c>
      <c r="P29" s="26">
        <f>'BAR BB| Open rates'!P29*0.85*0.9</f>
        <v>72598.5</v>
      </c>
      <c r="Q29" s="26">
        <f>'BAR BB| Open rates'!Q29*0.85*0.9</f>
        <v>74893.5</v>
      </c>
      <c r="R29" s="26">
        <f>'BAR BB| Open rates'!R29*0.85*0.9</f>
        <v>76423.5</v>
      </c>
      <c r="S29" s="26">
        <f>'BAR BB| Open rates'!S29*0.85*0.9</f>
        <v>74893.5</v>
      </c>
      <c r="T29" s="26">
        <f>'BAR BB| Open rates'!T29*0.85*0.9</f>
        <v>48883.5</v>
      </c>
      <c r="U29" s="26">
        <f>'BAR BB| Open rates'!U29*0.85*0.9</f>
        <v>41998.5</v>
      </c>
      <c r="V29" s="26">
        <f>'BAR BB| Open rates'!V29*0.85*0.9</f>
        <v>43528.5</v>
      </c>
      <c r="W29" s="26">
        <f>'BAR BB| Open rates'!W29*0.85*0.9</f>
        <v>45058.5</v>
      </c>
      <c r="X29" s="26">
        <f>'BAR BB| Open rates'!X29*0.85*0.9</f>
        <v>43528.5</v>
      </c>
      <c r="Y29" s="26">
        <f>'BAR BB| Open rates'!Y29*0.85*0.9</f>
        <v>45058.5</v>
      </c>
      <c r="Z29" s="26">
        <f>'BAR BB| Open rates'!Z29*0.85*0.9</f>
        <v>48118.5</v>
      </c>
      <c r="AA29" s="26">
        <f>'BAR BB| Open rates'!AA29*0.85*0.9</f>
        <v>67243.5</v>
      </c>
      <c r="AB29" s="26">
        <f>'BAR BB| Open rates'!AB29*0.85*0.9</f>
        <v>68773.5</v>
      </c>
      <c r="AC29" s="26">
        <f>'BAR BB| Open rates'!AC29*0.85*0.9</f>
        <v>67243.5</v>
      </c>
      <c r="AD29" s="26">
        <f>'BAR BB| Open rates'!AD29*0.85*0.9</f>
        <v>71833.5</v>
      </c>
      <c r="AE29" s="26">
        <f>'BAR BB| Open rates'!AE29*0.85*0.9</f>
        <v>75658.5</v>
      </c>
      <c r="AF29" s="26">
        <f>'BAR BB| Open rates'!AF29*0.85*0.9</f>
        <v>77188.5</v>
      </c>
      <c r="AG29" s="26">
        <f>'BAR BB| Open rates'!AG29*0.85*0.9</f>
        <v>77188.5</v>
      </c>
      <c r="AH29" s="26">
        <f>'BAR BB| Open rates'!AH29*0.85*0.9</f>
        <v>68008.5</v>
      </c>
      <c r="AI29" s="26">
        <f>'BAR BB| Open rates'!AI29*0.85*0.9</f>
        <v>41998.5</v>
      </c>
      <c r="AJ29" s="26">
        <f>'BAR BB| Open rates'!AJ29*0.85*0.9</f>
        <v>43528.5</v>
      </c>
      <c r="AK29" s="26">
        <f>'BAR BB| Open rates'!AK29*0.85*0.9</f>
        <v>39856.5</v>
      </c>
      <c r="AL29" s="26">
        <f>'BAR BB| Open rates'!AL29*0.85*0.9</f>
        <v>38326.5</v>
      </c>
      <c r="AM29" s="26">
        <f>'BAR BB| Open rates'!AM29*0.85*0.9</f>
        <v>37408.5</v>
      </c>
      <c r="AN29" s="26">
        <f>'BAR BB| Open rates'!AN29*0.85*0.9</f>
        <v>25933.5</v>
      </c>
      <c r="AO29" s="26">
        <f>'BAR BB| Open rates'!AO29*0.85*0.9</f>
        <v>24403.5</v>
      </c>
      <c r="AP29" s="26">
        <f>'BAR BB| Open rates'!AP29*0.85*0.9</f>
        <v>24939</v>
      </c>
      <c r="AQ29" s="26">
        <f>'BAR BB| Open rates'!AQ29*0.85*0.9</f>
        <v>24403.5</v>
      </c>
      <c r="AR29" s="26">
        <f>'BAR BB| Open rates'!AR29*0.85*0.9</f>
        <v>24403.5</v>
      </c>
      <c r="AS29" s="26">
        <f>'BAR BB| Open rates'!AS29*0.85*0.9</f>
        <v>24939</v>
      </c>
      <c r="AT29" s="26">
        <f>'BAR BB| Open rates'!AT29*0.85*0.9</f>
        <v>24403.5</v>
      </c>
      <c r="AU29" s="26">
        <f>'BAR BB| Open rates'!AU29*0.85*0.9</f>
        <v>24939</v>
      </c>
      <c r="AV29" s="26">
        <f>'BAR BB| Open rates'!AV29*0.85*0.9</f>
        <v>24403.5</v>
      </c>
    </row>
    <row r="30" spans="1:48" s="76" customFormat="1" ht="12" customHeight="1" x14ac:dyDescent="0.2">
      <c r="A30" s="20"/>
    </row>
    <row r="31" spans="1:48" s="76" customFormat="1" ht="12" customHeight="1" x14ac:dyDescent="0.2">
      <c r="A31" s="286" t="s">
        <v>157</v>
      </c>
    </row>
    <row r="32" spans="1:48" s="76" customFormat="1" ht="12" customHeight="1" x14ac:dyDescent="0.2">
      <c r="A32" s="286"/>
    </row>
    <row r="33" spans="1:1" s="76" customFormat="1" ht="12" customHeight="1" x14ac:dyDescent="0.2">
      <c r="A33" s="286"/>
    </row>
    <row r="34" spans="1:1" s="76" customFormat="1" ht="12" customHeight="1" x14ac:dyDescent="0.2">
      <c r="A34" s="20"/>
    </row>
    <row r="35" spans="1:1" s="205" customFormat="1" ht="12.75" x14ac:dyDescent="0.2">
      <c r="A35" s="243" t="s">
        <v>80</v>
      </c>
    </row>
    <row r="36" spans="1:1" s="245" customFormat="1" ht="38.25" customHeight="1" x14ac:dyDescent="0.2">
      <c r="A36" s="200" t="s">
        <v>319</v>
      </c>
    </row>
    <row r="37" spans="1:1" s="205" customFormat="1" ht="38.25" customHeight="1" x14ac:dyDescent="0.2">
      <c r="A37" s="201" t="s">
        <v>320</v>
      </c>
    </row>
    <row r="38" spans="1:1" s="205" customFormat="1" ht="12.75" x14ac:dyDescent="0.2">
      <c r="A38" s="214"/>
    </row>
    <row r="39" spans="1:1" s="205" customFormat="1" ht="12.75" x14ac:dyDescent="0.2">
      <c r="A39" s="223" t="s">
        <v>58</v>
      </c>
    </row>
    <row r="40" spans="1:1" s="76" customFormat="1" ht="35.25" customHeight="1" x14ac:dyDescent="0.2">
      <c r="A40" s="224" t="s">
        <v>163</v>
      </c>
    </row>
    <row r="41" spans="1:1" s="76" customFormat="1" ht="35.25" customHeight="1" x14ac:dyDescent="0.2">
      <c r="A41" s="224" t="s">
        <v>188</v>
      </c>
    </row>
    <row r="42" spans="1:1" s="76" customFormat="1" ht="35.25" customHeight="1" x14ac:dyDescent="0.2">
      <c r="A42" s="224" t="s">
        <v>164</v>
      </c>
    </row>
    <row r="43" spans="1:1" s="76" customFormat="1" ht="13.5" customHeight="1" x14ac:dyDescent="0.2">
      <c r="A43" s="224" t="s">
        <v>165</v>
      </c>
    </row>
    <row r="44" spans="1:1" s="76" customFormat="1" ht="35.25" customHeight="1" x14ac:dyDescent="0.2">
      <c r="A44" s="224" t="s">
        <v>162</v>
      </c>
    </row>
    <row r="45" spans="1:1" s="76" customFormat="1" ht="35.25" customHeight="1" x14ac:dyDescent="0.2">
      <c r="A45" s="225" t="s">
        <v>173</v>
      </c>
    </row>
    <row r="46" spans="1:1" ht="12" customHeight="1" x14ac:dyDescent="0.2">
      <c r="A46" s="246"/>
    </row>
    <row r="47" spans="1:1" x14ac:dyDescent="0.2">
      <c r="A47" s="247" t="s">
        <v>80</v>
      </c>
    </row>
    <row r="48" spans="1:1" ht="12" customHeight="1" x14ac:dyDescent="0.2">
      <c r="A48" s="313" t="s">
        <v>152</v>
      </c>
    </row>
    <row r="49" spans="1:1" x14ac:dyDescent="0.2">
      <c r="A49" s="314"/>
    </row>
    <row r="51" spans="1:1" x14ac:dyDescent="0.2">
      <c r="A51" s="248" t="s">
        <v>65</v>
      </c>
    </row>
    <row r="52" spans="1:1" ht="84" x14ac:dyDescent="0.2">
      <c r="A52" s="249"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V53"/>
  <sheetViews>
    <sheetView zoomScaleNormal="100" workbookViewId="0">
      <pane xSplit="1" topLeftCell="AL1" activePane="topRight" state="frozen"/>
      <selection activeCell="BE26" sqref="BE26:BE27"/>
      <selection pane="topRight" activeCell="AL3" sqref="AL3:AL29"/>
    </sheetView>
  </sheetViews>
  <sheetFormatPr defaultColWidth="10.42578125" defaultRowHeight="12" x14ac:dyDescent="0.2"/>
  <cols>
    <col min="1" max="1" width="41.85546875" style="214" customWidth="1"/>
    <col min="2" max="5" width="10.42578125" style="214"/>
    <col min="6" max="13" width="10.42578125" style="214" customWidth="1"/>
    <col min="14" max="16" width="10.42578125" style="214" hidden="1" customWidth="1"/>
    <col min="17" max="18" width="0" style="214" hidden="1" customWidth="1"/>
    <col min="19" max="16384" width="10.42578125" style="214"/>
  </cols>
  <sheetData>
    <row r="1" spans="1:48" s="5" customFormat="1" ht="25.5" customHeight="1" x14ac:dyDescent="0.2">
      <c r="A1" s="216" t="s">
        <v>50</v>
      </c>
    </row>
    <row r="2" spans="1:48" s="5" customFormat="1" ht="12.75" x14ac:dyDescent="0.2">
      <c r="A2" s="240" t="s">
        <v>176</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rates'!B6*0.9*0.9</f>
        <v>4536</v>
      </c>
      <c r="C6" s="26">
        <f>'BAR BB| Open rates'!C6*0.9*0.9</f>
        <v>5346</v>
      </c>
      <c r="D6" s="26">
        <f>'BAR BB| Open rates'!D6*0.9*0.9</f>
        <v>4536</v>
      </c>
      <c r="E6" s="26">
        <f>'BAR BB| Open rates'!E6*0.9*0.9</f>
        <v>4536</v>
      </c>
      <c r="F6" s="26">
        <f>'BAR BB| Open rates'!F6*0.9*0.9</f>
        <v>5346</v>
      </c>
      <c r="G6" s="26">
        <f>'BAR BB| Open rates'!G6*0.9*0.9</f>
        <v>5346</v>
      </c>
      <c r="H6" s="26">
        <f>'BAR BB| Open rates'!H6*0.9*0.9</f>
        <v>5346</v>
      </c>
      <c r="I6" s="26">
        <f>'BAR BB| Open rates'!I6*0.9*0.9</f>
        <v>5346</v>
      </c>
      <c r="J6" s="26">
        <f>'BAR BB| Open rates'!J6*0.9*0.9</f>
        <v>6399</v>
      </c>
      <c r="K6" s="26">
        <f>'BAR BB| Open rates'!K6*0.9*0.9</f>
        <v>8829</v>
      </c>
      <c r="L6" s="26">
        <f>'BAR BB| Open rates'!L6*0.9*0.9</f>
        <v>7371</v>
      </c>
      <c r="M6" s="26">
        <f>'BAR BB| Open rates'!M6*0.9*0.9</f>
        <v>7371</v>
      </c>
      <c r="N6" s="26">
        <f>'BAR BB| Open rates'!N6*0.9*0.9</f>
        <v>7371</v>
      </c>
      <c r="O6" s="26">
        <f>'BAR BB| Open rates'!O6*0.9*0.9</f>
        <v>21789</v>
      </c>
      <c r="P6" s="26">
        <f>'BAR BB| Open rates'!P6*0.9*0.9</f>
        <v>21789</v>
      </c>
      <c r="Q6" s="26">
        <f>'BAR BB| Open rates'!Q6*0.9*0.9</f>
        <v>24219</v>
      </c>
      <c r="R6" s="26">
        <f>'BAR BB| Open rates'!R6*0.9*0.9</f>
        <v>25839</v>
      </c>
      <c r="S6" s="26">
        <f>'BAR BB| Open rates'!S6*0.9*0.9</f>
        <v>24219</v>
      </c>
      <c r="T6" s="26">
        <f>'BAR BB| Open rates'!T6*0.9*0.9</f>
        <v>18549</v>
      </c>
      <c r="U6" s="26">
        <f>'BAR BB| Open rates'!U6*0.9*0.9</f>
        <v>11259</v>
      </c>
      <c r="V6" s="26">
        <f>'BAR BB| Open rates'!V6*0.9*0.9</f>
        <v>12879</v>
      </c>
      <c r="W6" s="26">
        <f>'BAR BB| Open rates'!W6*0.9*0.9</f>
        <v>14499</v>
      </c>
      <c r="X6" s="26">
        <f>'BAR BB| Open rates'!X6*0.9*0.9</f>
        <v>12879</v>
      </c>
      <c r="Y6" s="26">
        <f>'BAR BB| Open rates'!Y6*0.9*0.9</f>
        <v>14499</v>
      </c>
      <c r="Z6" s="26">
        <f>'BAR BB| Open rates'!Z6*0.9*0.9</f>
        <v>17739</v>
      </c>
      <c r="AA6" s="26">
        <f>'BAR BB| Open rates'!AA6*0.9*0.9</f>
        <v>17739</v>
      </c>
      <c r="AB6" s="26">
        <f>'BAR BB| Open rates'!AB6*0.9*0.9</f>
        <v>19359</v>
      </c>
      <c r="AC6" s="26">
        <f>'BAR BB| Open rates'!AC6*0.9*0.9</f>
        <v>17739</v>
      </c>
      <c r="AD6" s="26">
        <f>'BAR BB| Open rates'!AD6*0.9*0.9</f>
        <v>22599</v>
      </c>
      <c r="AE6" s="26">
        <f>'BAR BB| Open rates'!AE6*0.9*0.9</f>
        <v>22599</v>
      </c>
      <c r="AF6" s="26">
        <f>'BAR BB| Open rates'!AF6*0.9*0.9</f>
        <v>24219</v>
      </c>
      <c r="AG6" s="26">
        <f>'BAR BB| Open rates'!AG6*0.9*0.9</f>
        <v>24219</v>
      </c>
      <c r="AH6" s="26">
        <f>'BAR BB| Open rates'!AH6*0.9*0.9</f>
        <v>14499</v>
      </c>
      <c r="AI6" s="26">
        <f>'BAR BB| Open rates'!AI6*0.9*0.9</f>
        <v>11259</v>
      </c>
      <c r="AJ6" s="26">
        <f>'BAR BB| Open rates'!AJ6*0.9*0.9</f>
        <v>12879</v>
      </c>
      <c r="AK6" s="26">
        <f>'BAR BB| Open rates'!AK6*0.9*0.9</f>
        <v>8991</v>
      </c>
      <c r="AL6" s="26">
        <f>'BAR BB| Open rates'!AL6*0.9*0.9</f>
        <v>7371</v>
      </c>
      <c r="AM6" s="26">
        <f>'BAR BB| Open rates'!AM6*0.9*0.9</f>
        <v>6399</v>
      </c>
      <c r="AN6" s="26">
        <f>'BAR BB| Open rates'!AN6*0.9*0.9</f>
        <v>6399</v>
      </c>
      <c r="AO6" s="26">
        <f>'BAR BB| Open rates'!AO6*0.9*0.9</f>
        <v>4779</v>
      </c>
      <c r="AP6" s="26">
        <f>'BAR BB| Open rates'!AP6*0.9*0.9</f>
        <v>5346</v>
      </c>
      <c r="AQ6" s="26">
        <f>'BAR BB| Open rates'!AQ6*0.9*0.9</f>
        <v>4779</v>
      </c>
      <c r="AR6" s="26">
        <f>'BAR BB| Open rates'!AR6*0.9*0.9</f>
        <v>4779</v>
      </c>
      <c r="AS6" s="26">
        <f>'BAR BB| Open rates'!AS6*0.9*0.9</f>
        <v>5346</v>
      </c>
      <c r="AT6" s="26">
        <f>'BAR BB| Open rates'!AT6*0.9*0.9</f>
        <v>4779</v>
      </c>
      <c r="AU6" s="26">
        <f>'BAR BB| Open rates'!AU6*0.9*0.9</f>
        <v>5346</v>
      </c>
      <c r="AV6" s="26">
        <f>'BAR BB| Open rates'!AV6*0.9*0.9</f>
        <v>4779</v>
      </c>
    </row>
    <row r="7" spans="1:48" s="76" customFormat="1" ht="12" customHeight="1" x14ac:dyDescent="0.2">
      <c r="A7" s="15">
        <v>2</v>
      </c>
      <c r="B7" s="26">
        <f>'BAR BB| Open rates'!B7*0.9*0.9</f>
        <v>5751</v>
      </c>
      <c r="C7" s="26">
        <f>'BAR BB| Open rates'!C7*0.9*0.9</f>
        <v>6561</v>
      </c>
      <c r="D7" s="26">
        <f>'BAR BB| Open rates'!D7*0.9*0.9</f>
        <v>5751</v>
      </c>
      <c r="E7" s="26">
        <f>'BAR BB| Open rates'!E7*0.9*0.9</f>
        <v>5751</v>
      </c>
      <c r="F7" s="26">
        <f>'BAR BB| Open rates'!F7*0.9*0.9</f>
        <v>6561</v>
      </c>
      <c r="G7" s="26">
        <f>'BAR BB| Open rates'!G7*0.9*0.9</f>
        <v>6561</v>
      </c>
      <c r="H7" s="26">
        <f>'BAR BB| Open rates'!H7*0.9*0.9</f>
        <v>6561</v>
      </c>
      <c r="I7" s="26">
        <f>'BAR BB| Open rates'!I7*0.9*0.9</f>
        <v>6561</v>
      </c>
      <c r="J7" s="26">
        <f>'BAR BB| Open rates'!J7*0.9*0.9</f>
        <v>7614</v>
      </c>
      <c r="K7" s="26">
        <f>'BAR BB| Open rates'!K7*0.9*0.9</f>
        <v>10044</v>
      </c>
      <c r="L7" s="26">
        <f>'BAR BB| Open rates'!L7*0.9*0.9</f>
        <v>8586</v>
      </c>
      <c r="M7" s="26">
        <f>'BAR BB| Open rates'!M7*0.9*0.9</f>
        <v>8586</v>
      </c>
      <c r="N7" s="26">
        <f>'BAR BB| Open rates'!N7*0.9*0.9</f>
        <v>8586</v>
      </c>
      <c r="O7" s="26">
        <f>'BAR BB| Open rates'!O7*0.9*0.9</f>
        <v>23409</v>
      </c>
      <c r="P7" s="26">
        <f>'BAR BB| Open rates'!P7*0.9*0.9</f>
        <v>23409</v>
      </c>
      <c r="Q7" s="26">
        <f>'BAR BB| Open rates'!Q7*0.9*0.9</f>
        <v>25839</v>
      </c>
      <c r="R7" s="26">
        <f>'BAR BB| Open rates'!R7*0.9*0.9</f>
        <v>27459</v>
      </c>
      <c r="S7" s="26">
        <f>'BAR BB| Open rates'!S7*0.9*0.9</f>
        <v>25839</v>
      </c>
      <c r="T7" s="26">
        <f>'BAR BB| Open rates'!T7*0.9*0.9</f>
        <v>20169</v>
      </c>
      <c r="U7" s="26">
        <f>'BAR BB| Open rates'!U7*0.9*0.9</f>
        <v>12879</v>
      </c>
      <c r="V7" s="26">
        <f>'BAR BB| Open rates'!V7*0.9*0.9</f>
        <v>14499</v>
      </c>
      <c r="W7" s="26">
        <f>'BAR BB| Open rates'!W7*0.9*0.9</f>
        <v>16119</v>
      </c>
      <c r="X7" s="26">
        <f>'BAR BB| Open rates'!X7*0.9*0.9</f>
        <v>14499</v>
      </c>
      <c r="Y7" s="26">
        <f>'BAR BB| Open rates'!Y7*0.9*0.9</f>
        <v>16119</v>
      </c>
      <c r="Z7" s="26">
        <f>'BAR BB| Open rates'!Z7*0.9*0.9</f>
        <v>19359</v>
      </c>
      <c r="AA7" s="26">
        <f>'BAR BB| Open rates'!AA7*0.9*0.9</f>
        <v>19359</v>
      </c>
      <c r="AB7" s="26">
        <f>'BAR BB| Open rates'!AB7*0.9*0.9</f>
        <v>20979</v>
      </c>
      <c r="AC7" s="26">
        <f>'BAR BB| Open rates'!AC7*0.9*0.9</f>
        <v>19359</v>
      </c>
      <c r="AD7" s="26">
        <f>'BAR BB| Open rates'!AD7*0.9*0.9</f>
        <v>24219</v>
      </c>
      <c r="AE7" s="26">
        <f>'BAR BB| Open rates'!AE7*0.9*0.9</f>
        <v>24219</v>
      </c>
      <c r="AF7" s="26">
        <f>'BAR BB| Open rates'!AF7*0.9*0.9</f>
        <v>25839</v>
      </c>
      <c r="AG7" s="26">
        <f>'BAR BB| Open rates'!AG7*0.9*0.9</f>
        <v>25839</v>
      </c>
      <c r="AH7" s="26">
        <f>'BAR BB| Open rates'!AH7*0.9*0.9</f>
        <v>16119</v>
      </c>
      <c r="AI7" s="26">
        <f>'BAR BB| Open rates'!AI7*0.9*0.9</f>
        <v>12879</v>
      </c>
      <c r="AJ7" s="26">
        <f>'BAR BB| Open rates'!AJ7*0.9*0.9</f>
        <v>14499</v>
      </c>
      <c r="AK7" s="26">
        <f>'BAR BB| Open rates'!AK7*0.9*0.9</f>
        <v>10611</v>
      </c>
      <c r="AL7" s="26">
        <f>'BAR BB| Open rates'!AL7*0.9*0.9</f>
        <v>8991</v>
      </c>
      <c r="AM7" s="26">
        <f>'BAR BB| Open rates'!AM7*0.9*0.9</f>
        <v>8019</v>
      </c>
      <c r="AN7" s="26">
        <f>'BAR BB| Open rates'!AN7*0.9*0.9</f>
        <v>8019</v>
      </c>
      <c r="AO7" s="26">
        <f>'BAR BB| Open rates'!AO7*0.9*0.9</f>
        <v>6399</v>
      </c>
      <c r="AP7" s="26">
        <f>'BAR BB| Open rates'!AP7*0.9*0.9</f>
        <v>6966</v>
      </c>
      <c r="AQ7" s="26">
        <f>'BAR BB| Open rates'!AQ7*0.9*0.9</f>
        <v>6399</v>
      </c>
      <c r="AR7" s="26">
        <f>'BAR BB| Open rates'!AR7*0.9*0.9</f>
        <v>6399</v>
      </c>
      <c r="AS7" s="26">
        <f>'BAR BB| Open rates'!AS7*0.9*0.9</f>
        <v>6966</v>
      </c>
      <c r="AT7" s="26">
        <f>'BAR BB| Open rates'!AT7*0.9*0.9</f>
        <v>6399</v>
      </c>
      <c r="AU7" s="26">
        <f>'BAR BB| Open rates'!AU7*0.9*0.9</f>
        <v>6966</v>
      </c>
      <c r="AV7" s="26">
        <f>'BAR BB| Open rates'!AV7*0.9*0.9</f>
        <v>6399</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rates'!B9*0.9*0.9</f>
        <v>6156</v>
      </c>
      <c r="C9" s="26">
        <f>'BAR BB| Open rates'!C9*0.9*0.9</f>
        <v>6966</v>
      </c>
      <c r="D9" s="26">
        <f>'BAR BB| Open rates'!D9*0.9*0.9</f>
        <v>6156</v>
      </c>
      <c r="E9" s="26">
        <f>'BAR BB| Open rates'!E9*0.9*0.9</f>
        <v>6156</v>
      </c>
      <c r="F9" s="26">
        <f>'BAR BB| Open rates'!F9*0.9*0.9</f>
        <v>6966</v>
      </c>
      <c r="G9" s="26">
        <f>'BAR BB| Open rates'!G9*0.9*0.9</f>
        <v>6966</v>
      </c>
      <c r="H9" s="26">
        <f>'BAR BB| Open rates'!H9*0.9*0.9</f>
        <v>6966</v>
      </c>
      <c r="I9" s="26">
        <f>'BAR BB| Open rates'!I9*0.9*0.9</f>
        <v>6966</v>
      </c>
      <c r="J9" s="26">
        <f>'BAR BB| Open rates'!J9*0.9*0.9</f>
        <v>8019</v>
      </c>
      <c r="K9" s="26">
        <f>'BAR BB| Open rates'!K9*0.9*0.9</f>
        <v>10449</v>
      </c>
      <c r="L9" s="26">
        <f>'BAR BB| Open rates'!L9*0.9*0.9</f>
        <v>8991</v>
      </c>
      <c r="M9" s="26">
        <f>'BAR BB| Open rates'!M9*0.9*0.9</f>
        <v>8991</v>
      </c>
      <c r="N9" s="26">
        <f>'BAR BB| Open rates'!N9*0.9*0.9</f>
        <v>8991</v>
      </c>
      <c r="O9" s="26">
        <f>'BAR BB| Open rates'!O9*0.9*0.9</f>
        <v>29079</v>
      </c>
      <c r="P9" s="26">
        <f>'BAR BB| Open rates'!P9*0.9*0.9</f>
        <v>29079</v>
      </c>
      <c r="Q9" s="26">
        <f>'BAR BB| Open rates'!Q9*0.9*0.9</f>
        <v>31509</v>
      </c>
      <c r="R9" s="26">
        <f>'BAR BB| Open rates'!R9*0.9*0.9</f>
        <v>33129</v>
      </c>
      <c r="S9" s="26">
        <f>'BAR BB| Open rates'!S9*0.9*0.9</f>
        <v>31509</v>
      </c>
      <c r="T9" s="26">
        <f>'BAR BB| Open rates'!T9*0.9*0.9</f>
        <v>23409</v>
      </c>
      <c r="U9" s="26">
        <f>'BAR BB| Open rates'!U9*0.9*0.9</f>
        <v>16119</v>
      </c>
      <c r="V9" s="26">
        <f>'BAR BB| Open rates'!V9*0.9*0.9</f>
        <v>17739</v>
      </c>
      <c r="W9" s="26">
        <f>'BAR BB| Open rates'!W9*0.9*0.9</f>
        <v>19359</v>
      </c>
      <c r="X9" s="26">
        <f>'BAR BB| Open rates'!X9*0.9*0.9</f>
        <v>17739</v>
      </c>
      <c r="Y9" s="26">
        <f>'BAR BB| Open rates'!Y9*0.9*0.9</f>
        <v>19359</v>
      </c>
      <c r="Z9" s="26">
        <f>'BAR BB| Open rates'!Z9*0.9*0.9</f>
        <v>22599</v>
      </c>
      <c r="AA9" s="26">
        <f>'BAR BB| Open rates'!AA9*0.9*0.9</f>
        <v>24219</v>
      </c>
      <c r="AB9" s="26">
        <f>'BAR BB| Open rates'!AB9*0.9*0.9</f>
        <v>25839</v>
      </c>
      <c r="AC9" s="26">
        <f>'BAR BB| Open rates'!AC9*0.9*0.9</f>
        <v>24219</v>
      </c>
      <c r="AD9" s="26">
        <f>'BAR BB| Open rates'!AD9*0.9*0.9</f>
        <v>29079</v>
      </c>
      <c r="AE9" s="26">
        <f>'BAR BB| Open rates'!AE9*0.9*0.9</f>
        <v>30699</v>
      </c>
      <c r="AF9" s="26">
        <f>'BAR BB| Open rates'!AF9*0.9*0.9</f>
        <v>32319</v>
      </c>
      <c r="AG9" s="26">
        <f>'BAR BB| Open rates'!AG9*0.9*0.9</f>
        <v>32319</v>
      </c>
      <c r="AH9" s="26">
        <f>'BAR BB| Open rates'!AH9*0.9*0.9</f>
        <v>22599</v>
      </c>
      <c r="AI9" s="26">
        <f>'BAR BB| Open rates'!AI9*0.9*0.9</f>
        <v>16119</v>
      </c>
      <c r="AJ9" s="26">
        <f>'BAR BB| Open rates'!AJ9*0.9*0.9</f>
        <v>17739</v>
      </c>
      <c r="AK9" s="26">
        <f>'BAR BB| Open rates'!AK9*0.9*0.9</f>
        <v>13851</v>
      </c>
      <c r="AL9" s="26">
        <f>'BAR BB| Open rates'!AL9*0.9*0.9</f>
        <v>12231</v>
      </c>
      <c r="AM9" s="26">
        <f>'BAR BB| Open rates'!AM9*0.9*0.9</f>
        <v>11259</v>
      </c>
      <c r="AN9" s="26">
        <f>'BAR BB| Open rates'!AN9*0.9*0.9</f>
        <v>8829</v>
      </c>
      <c r="AO9" s="26">
        <f>'BAR BB| Open rates'!AO9*0.9*0.9</f>
        <v>7209</v>
      </c>
      <c r="AP9" s="26">
        <f>'BAR BB| Open rates'!AP9*0.9*0.9</f>
        <v>7776</v>
      </c>
      <c r="AQ9" s="26">
        <f>'BAR BB| Open rates'!AQ9*0.9*0.9</f>
        <v>7209</v>
      </c>
      <c r="AR9" s="26">
        <f>'BAR BB| Open rates'!AR9*0.9*0.9</f>
        <v>7209</v>
      </c>
      <c r="AS9" s="26">
        <f>'BAR BB| Open rates'!AS9*0.9*0.9</f>
        <v>7776</v>
      </c>
      <c r="AT9" s="26">
        <f>'BAR BB| Open rates'!AT9*0.9*0.9</f>
        <v>7209</v>
      </c>
      <c r="AU9" s="26">
        <f>'BAR BB| Open rates'!AU9*0.9*0.9</f>
        <v>7776</v>
      </c>
      <c r="AV9" s="26">
        <f>'BAR BB| Open rates'!AV9*0.9*0.9</f>
        <v>7209</v>
      </c>
    </row>
    <row r="10" spans="1:48" s="76" customFormat="1" ht="12" customHeight="1" x14ac:dyDescent="0.2">
      <c r="A10" s="220">
        <v>2</v>
      </c>
      <c r="B10" s="26">
        <f>'BAR BB| Open rates'!B10*0.9*0.9</f>
        <v>7371</v>
      </c>
      <c r="C10" s="26">
        <f>'BAR BB| Open rates'!C10*0.9*0.9</f>
        <v>8181</v>
      </c>
      <c r="D10" s="26">
        <f>'BAR BB| Open rates'!D10*0.9*0.9</f>
        <v>7371</v>
      </c>
      <c r="E10" s="26">
        <f>'BAR BB| Open rates'!E10*0.9*0.9</f>
        <v>7371</v>
      </c>
      <c r="F10" s="26">
        <f>'BAR BB| Open rates'!F10*0.9*0.9</f>
        <v>8181</v>
      </c>
      <c r="G10" s="26">
        <f>'BAR BB| Open rates'!G10*0.9*0.9</f>
        <v>8181</v>
      </c>
      <c r="H10" s="26">
        <f>'BAR BB| Open rates'!H10*0.9*0.9</f>
        <v>8181</v>
      </c>
      <c r="I10" s="26">
        <f>'BAR BB| Open rates'!I10*0.9*0.9</f>
        <v>8181</v>
      </c>
      <c r="J10" s="26">
        <f>'BAR BB| Open rates'!J10*0.9*0.9</f>
        <v>9234</v>
      </c>
      <c r="K10" s="26">
        <f>'BAR BB| Open rates'!K10*0.9*0.9</f>
        <v>11664</v>
      </c>
      <c r="L10" s="26">
        <f>'BAR BB| Open rates'!L10*0.9*0.9</f>
        <v>10206</v>
      </c>
      <c r="M10" s="26">
        <f>'BAR BB| Open rates'!M10*0.9*0.9</f>
        <v>10206</v>
      </c>
      <c r="N10" s="26">
        <f>'BAR BB| Open rates'!N10*0.9*0.9</f>
        <v>10206</v>
      </c>
      <c r="O10" s="26">
        <f>'BAR BB| Open rates'!O10*0.9*0.9</f>
        <v>30699</v>
      </c>
      <c r="P10" s="26">
        <f>'BAR BB| Open rates'!P10*0.9*0.9</f>
        <v>30699</v>
      </c>
      <c r="Q10" s="26">
        <f>'BAR BB| Open rates'!Q10*0.9*0.9</f>
        <v>33129</v>
      </c>
      <c r="R10" s="26">
        <f>'BAR BB| Open rates'!R10*0.9*0.9</f>
        <v>34749</v>
      </c>
      <c r="S10" s="26">
        <f>'BAR BB| Open rates'!S10*0.9*0.9</f>
        <v>33129</v>
      </c>
      <c r="T10" s="26">
        <f>'BAR BB| Open rates'!T10*0.9*0.9</f>
        <v>25029</v>
      </c>
      <c r="U10" s="26">
        <f>'BAR BB| Open rates'!U10*0.9*0.9</f>
        <v>17739</v>
      </c>
      <c r="V10" s="26">
        <f>'BAR BB| Open rates'!V10*0.9*0.9</f>
        <v>19359</v>
      </c>
      <c r="W10" s="26">
        <f>'BAR BB| Open rates'!W10*0.9*0.9</f>
        <v>20979</v>
      </c>
      <c r="X10" s="26">
        <f>'BAR BB| Open rates'!X10*0.9*0.9</f>
        <v>19359</v>
      </c>
      <c r="Y10" s="26">
        <f>'BAR BB| Open rates'!Y10*0.9*0.9</f>
        <v>20979</v>
      </c>
      <c r="Z10" s="26">
        <f>'BAR BB| Open rates'!Z10*0.9*0.9</f>
        <v>24219</v>
      </c>
      <c r="AA10" s="26">
        <f>'BAR BB| Open rates'!AA10*0.9*0.9</f>
        <v>25839</v>
      </c>
      <c r="AB10" s="26">
        <f>'BAR BB| Open rates'!AB10*0.9*0.9</f>
        <v>27459</v>
      </c>
      <c r="AC10" s="26">
        <f>'BAR BB| Open rates'!AC10*0.9*0.9</f>
        <v>25839</v>
      </c>
      <c r="AD10" s="26">
        <f>'BAR BB| Open rates'!AD10*0.9*0.9</f>
        <v>30699</v>
      </c>
      <c r="AE10" s="26">
        <f>'BAR BB| Open rates'!AE10*0.9*0.9</f>
        <v>32319</v>
      </c>
      <c r="AF10" s="26">
        <f>'BAR BB| Open rates'!AF10*0.9*0.9</f>
        <v>33939</v>
      </c>
      <c r="AG10" s="26">
        <f>'BAR BB| Open rates'!AG10*0.9*0.9</f>
        <v>33939</v>
      </c>
      <c r="AH10" s="26">
        <f>'BAR BB| Open rates'!AH10*0.9*0.9</f>
        <v>24219</v>
      </c>
      <c r="AI10" s="26">
        <f>'BAR BB| Open rates'!AI10*0.9*0.9</f>
        <v>17739</v>
      </c>
      <c r="AJ10" s="26">
        <f>'BAR BB| Open rates'!AJ10*0.9*0.9</f>
        <v>19359</v>
      </c>
      <c r="AK10" s="26">
        <f>'BAR BB| Open rates'!AK10*0.9*0.9</f>
        <v>15471</v>
      </c>
      <c r="AL10" s="26">
        <f>'BAR BB| Open rates'!AL10*0.9*0.9</f>
        <v>13851</v>
      </c>
      <c r="AM10" s="26">
        <f>'BAR BB| Open rates'!AM10*0.9*0.9</f>
        <v>12879</v>
      </c>
      <c r="AN10" s="26">
        <f>'BAR BB| Open rates'!AN10*0.9*0.9</f>
        <v>10449</v>
      </c>
      <c r="AO10" s="26">
        <f>'BAR BB| Open rates'!AO10*0.9*0.9</f>
        <v>8829</v>
      </c>
      <c r="AP10" s="26">
        <f>'BAR BB| Open rates'!AP10*0.9*0.9</f>
        <v>9396</v>
      </c>
      <c r="AQ10" s="26">
        <f>'BAR BB| Open rates'!AQ10*0.9*0.9</f>
        <v>8829</v>
      </c>
      <c r="AR10" s="26">
        <f>'BAR BB| Open rates'!AR10*0.9*0.9</f>
        <v>8829</v>
      </c>
      <c r="AS10" s="26">
        <f>'BAR BB| Open rates'!AS10*0.9*0.9</f>
        <v>9396</v>
      </c>
      <c r="AT10" s="26">
        <f>'BAR BB| Open rates'!AT10*0.9*0.9</f>
        <v>8829</v>
      </c>
      <c r="AU10" s="26">
        <f>'BAR BB| Open rates'!AU10*0.9*0.9</f>
        <v>9396</v>
      </c>
      <c r="AV10" s="26">
        <f>'BAR BB| Open rates'!AV10*0.9*0.9</f>
        <v>8829</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rates'!B12*0.9*0.9</f>
        <v>6966</v>
      </c>
      <c r="C12" s="26">
        <f>'BAR BB| Open rates'!C12*0.9*0.9</f>
        <v>7776</v>
      </c>
      <c r="D12" s="26">
        <f>'BAR BB| Open rates'!D12*0.9*0.9</f>
        <v>6966</v>
      </c>
      <c r="E12" s="26">
        <f>'BAR BB| Open rates'!E12*0.9*0.9</f>
        <v>6966</v>
      </c>
      <c r="F12" s="26">
        <f>'BAR BB| Open rates'!F12*0.9*0.9</f>
        <v>7776</v>
      </c>
      <c r="G12" s="26">
        <f>'BAR BB| Open rates'!G12*0.9*0.9</f>
        <v>7776</v>
      </c>
      <c r="H12" s="26">
        <f>'BAR BB| Open rates'!H12*0.9*0.9</f>
        <v>7776</v>
      </c>
      <c r="I12" s="26">
        <f>'BAR BB| Open rates'!I12*0.9*0.9</f>
        <v>7776</v>
      </c>
      <c r="J12" s="26">
        <f>'BAR BB| Open rates'!J12*0.9*0.9</f>
        <v>8829</v>
      </c>
      <c r="K12" s="26">
        <f>'BAR BB| Open rates'!K12*0.9*0.9</f>
        <v>11259</v>
      </c>
      <c r="L12" s="26">
        <f>'BAR BB| Open rates'!L12*0.9*0.9</f>
        <v>9801</v>
      </c>
      <c r="M12" s="26">
        <f>'BAR BB| Open rates'!M12*0.9*0.9</f>
        <v>9801</v>
      </c>
      <c r="N12" s="26">
        <f>'BAR BB| Open rates'!N12*0.9*0.9</f>
        <v>9801</v>
      </c>
      <c r="O12" s="26">
        <f>'BAR BB| Open rates'!O12*0.9*0.9</f>
        <v>30699</v>
      </c>
      <c r="P12" s="26">
        <f>'BAR BB| Open rates'!P12*0.9*0.9</f>
        <v>30699</v>
      </c>
      <c r="Q12" s="26">
        <f>'BAR BB| Open rates'!Q12*0.9*0.9</f>
        <v>33129</v>
      </c>
      <c r="R12" s="26">
        <f>'BAR BB| Open rates'!R12*0.9*0.9</f>
        <v>34749</v>
      </c>
      <c r="S12" s="26">
        <f>'BAR BB| Open rates'!S12*0.9*0.9</f>
        <v>33129</v>
      </c>
      <c r="T12" s="26">
        <f>'BAR BB| Open rates'!T12*0.9*0.9</f>
        <v>25029</v>
      </c>
      <c r="U12" s="26">
        <f>'BAR BB| Open rates'!U12*0.9*0.9</f>
        <v>17739</v>
      </c>
      <c r="V12" s="26">
        <f>'BAR BB| Open rates'!V12*0.9*0.9</f>
        <v>19359</v>
      </c>
      <c r="W12" s="26">
        <f>'BAR BB| Open rates'!W12*0.9*0.9</f>
        <v>20979</v>
      </c>
      <c r="X12" s="26">
        <f>'BAR BB| Open rates'!X12*0.9*0.9</f>
        <v>19359</v>
      </c>
      <c r="Y12" s="26">
        <f>'BAR BB| Open rates'!Y12*0.9*0.9</f>
        <v>20979</v>
      </c>
      <c r="Z12" s="26">
        <f>'BAR BB| Open rates'!Z12*0.9*0.9</f>
        <v>24219</v>
      </c>
      <c r="AA12" s="26">
        <f>'BAR BB| Open rates'!AA12*0.9*0.9</f>
        <v>26649</v>
      </c>
      <c r="AB12" s="26">
        <f>'BAR BB| Open rates'!AB12*0.9*0.9</f>
        <v>28269</v>
      </c>
      <c r="AC12" s="26">
        <f>'BAR BB| Open rates'!AC12*0.9*0.9</f>
        <v>26649</v>
      </c>
      <c r="AD12" s="26">
        <f>'BAR BB| Open rates'!AD12*0.9*0.9</f>
        <v>31509</v>
      </c>
      <c r="AE12" s="26">
        <f>'BAR BB| Open rates'!AE12*0.9*0.9</f>
        <v>34749</v>
      </c>
      <c r="AF12" s="26">
        <f>'BAR BB| Open rates'!AF12*0.9*0.9</f>
        <v>36369</v>
      </c>
      <c r="AG12" s="26">
        <f>'BAR BB| Open rates'!AG12*0.9*0.9</f>
        <v>36369</v>
      </c>
      <c r="AH12" s="26">
        <f>'BAR BB| Open rates'!AH12*0.9*0.9</f>
        <v>26649</v>
      </c>
      <c r="AI12" s="26">
        <f>'BAR BB| Open rates'!AI12*0.9*0.9</f>
        <v>17739</v>
      </c>
      <c r="AJ12" s="26">
        <f>'BAR BB| Open rates'!AJ12*0.9*0.9</f>
        <v>19359</v>
      </c>
      <c r="AK12" s="26">
        <f>'BAR BB| Open rates'!AK12*0.9*0.9</f>
        <v>15471</v>
      </c>
      <c r="AL12" s="26">
        <f>'BAR BB| Open rates'!AL12*0.9*0.9</f>
        <v>13851</v>
      </c>
      <c r="AM12" s="26">
        <f>'BAR BB| Open rates'!AM12*0.9*0.9</f>
        <v>12879</v>
      </c>
      <c r="AN12" s="26">
        <f>'BAR BB| Open rates'!AN12*0.9*0.9</f>
        <v>9234</v>
      </c>
      <c r="AO12" s="26">
        <f>'BAR BB| Open rates'!AO12*0.9*0.9</f>
        <v>7614</v>
      </c>
      <c r="AP12" s="26">
        <f>'BAR BB| Open rates'!AP12*0.9*0.9</f>
        <v>8181</v>
      </c>
      <c r="AQ12" s="26">
        <f>'BAR BB| Open rates'!AQ12*0.9*0.9</f>
        <v>7614</v>
      </c>
      <c r="AR12" s="26">
        <f>'BAR BB| Open rates'!AR12*0.9*0.9</f>
        <v>7614</v>
      </c>
      <c r="AS12" s="26">
        <f>'BAR BB| Open rates'!AS12*0.9*0.9</f>
        <v>8181</v>
      </c>
      <c r="AT12" s="26">
        <f>'BAR BB| Open rates'!AT12*0.9*0.9</f>
        <v>7614</v>
      </c>
      <c r="AU12" s="26">
        <f>'BAR BB| Open rates'!AU12*0.9*0.9</f>
        <v>8181</v>
      </c>
      <c r="AV12" s="26">
        <f>'BAR BB| Open rates'!AV12*0.9*0.9</f>
        <v>7614</v>
      </c>
    </row>
    <row r="13" spans="1:48" s="76" customFormat="1" ht="12" customHeight="1" x14ac:dyDescent="0.2">
      <c r="A13" s="220">
        <v>2</v>
      </c>
      <c r="B13" s="26">
        <f>'BAR BB| Open rates'!B13*0.9*0.9</f>
        <v>8181</v>
      </c>
      <c r="C13" s="26">
        <f>'BAR BB| Open rates'!C13*0.9*0.9</f>
        <v>8991</v>
      </c>
      <c r="D13" s="26">
        <f>'BAR BB| Open rates'!D13*0.9*0.9</f>
        <v>8181</v>
      </c>
      <c r="E13" s="26">
        <f>'BAR BB| Open rates'!E13*0.9*0.9</f>
        <v>8181</v>
      </c>
      <c r="F13" s="26">
        <f>'BAR BB| Open rates'!F13*0.9*0.9</f>
        <v>8991</v>
      </c>
      <c r="G13" s="26">
        <f>'BAR BB| Open rates'!G13*0.9*0.9</f>
        <v>8991</v>
      </c>
      <c r="H13" s="26">
        <f>'BAR BB| Open rates'!H13*0.9*0.9</f>
        <v>8991</v>
      </c>
      <c r="I13" s="26">
        <f>'BAR BB| Open rates'!I13*0.9*0.9</f>
        <v>8991</v>
      </c>
      <c r="J13" s="26">
        <f>'BAR BB| Open rates'!J13*0.9*0.9</f>
        <v>10044</v>
      </c>
      <c r="K13" s="26">
        <f>'BAR BB| Open rates'!K13*0.9*0.9</f>
        <v>12474</v>
      </c>
      <c r="L13" s="26">
        <f>'BAR BB| Open rates'!L13*0.9*0.9</f>
        <v>11016</v>
      </c>
      <c r="M13" s="26">
        <f>'BAR BB| Open rates'!M13*0.9*0.9</f>
        <v>11016</v>
      </c>
      <c r="N13" s="26">
        <f>'BAR BB| Open rates'!N13*0.9*0.9</f>
        <v>11016</v>
      </c>
      <c r="O13" s="26">
        <f>'BAR BB| Open rates'!O13*0.9*0.9</f>
        <v>32319</v>
      </c>
      <c r="P13" s="26">
        <f>'BAR BB| Open rates'!P13*0.9*0.9</f>
        <v>32319</v>
      </c>
      <c r="Q13" s="26">
        <f>'BAR BB| Open rates'!Q13*0.9*0.9</f>
        <v>34749</v>
      </c>
      <c r="R13" s="26">
        <f>'BAR BB| Open rates'!R13*0.9*0.9</f>
        <v>36369</v>
      </c>
      <c r="S13" s="26">
        <f>'BAR BB| Open rates'!S13*0.9*0.9</f>
        <v>34749</v>
      </c>
      <c r="T13" s="26">
        <f>'BAR BB| Open rates'!T13*0.9*0.9</f>
        <v>26649</v>
      </c>
      <c r="U13" s="26">
        <f>'BAR BB| Open rates'!U13*0.9*0.9</f>
        <v>19359</v>
      </c>
      <c r="V13" s="26">
        <f>'BAR BB| Open rates'!V13*0.9*0.9</f>
        <v>20979</v>
      </c>
      <c r="W13" s="26">
        <f>'BAR BB| Open rates'!W13*0.9*0.9</f>
        <v>22599</v>
      </c>
      <c r="X13" s="26">
        <f>'BAR BB| Open rates'!X13*0.9*0.9</f>
        <v>20979</v>
      </c>
      <c r="Y13" s="26">
        <f>'BAR BB| Open rates'!Y13*0.9*0.9</f>
        <v>22599</v>
      </c>
      <c r="Z13" s="26">
        <f>'BAR BB| Open rates'!Z13*0.9*0.9</f>
        <v>25839</v>
      </c>
      <c r="AA13" s="26">
        <f>'BAR BB| Open rates'!AA13*0.9*0.9</f>
        <v>28269</v>
      </c>
      <c r="AB13" s="26">
        <f>'BAR BB| Open rates'!AB13*0.9*0.9</f>
        <v>29889</v>
      </c>
      <c r="AC13" s="26">
        <f>'BAR BB| Open rates'!AC13*0.9*0.9</f>
        <v>28269</v>
      </c>
      <c r="AD13" s="26">
        <f>'BAR BB| Open rates'!AD13*0.9*0.9</f>
        <v>33129</v>
      </c>
      <c r="AE13" s="26">
        <f>'BAR BB| Open rates'!AE13*0.9*0.9</f>
        <v>36369</v>
      </c>
      <c r="AF13" s="26">
        <f>'BAR BB| Open rates'!AF13*0.9*0.9</f>
        <v>37989</v>
      </c>
      <c r="AG13" s="26">
        <f>'BAR BB| Open rates'!AG13*0.9*0.9</f>
        <v>37989</v>
      </c>
      <c r="AH13" s="26">
        <f>'BAR BB| Open rates'!AH13*0.9*0.9</f>
        <v>28269</v>
      </c>
      <c r="AI13" s="26">
        <f>'BAR BB| Open rates'!AI13*0.9*0.9</f>
        <v>19359</v>
      </c>
      <c r="AJ13" s="26">
        <f>'BAR BB| Open rates'!AJ13*0.9*0.9</f>
        <v>20979</v>
      </c>
      <c r="AK13" s="26">
        <f>'BAR BB| Open rates'!AK13*0.9*0.9</f>
        <v>17091</v>
      </c>
      <c r="AL13" s="26">
        <f>'BAR BB| Open rates'!AL13*0.9*0.9</f>
        <v>15471</v>
      </c>
      <c r="AM13" s="26">
        <f>'BAR BB| Open rates'!AM13*0.9*0.9</f>
        <v>14499</v>
      </c>
      <c r="AN13" s="26">
        <f>'BAR BB| Open rates'!AN13*0.9*0.9</f>
        <v>10854</v>
      </c>
      <c r="AO13" s="26">
        <f>'BAR BB| Open rates'!AO13*0.9*0.9</f>
        <v>9234</v>
      </c>
      <c r="AP13" s="26">
        <f>'BAR BB| Open rates'!AP13*0.9*0.9</f>
        <v>9801</v>
      </c>
      <c r="AQ13" s="26">
        <f>'BAR BB| Open rates'!AQ13*0.9*0.9</f>
        <v>9234</v>
      </c>
      <c r="AR13" s="26">
        <f>'BAR BB| Open rates'!AR13*0.9*0.9</f>
        <v>9234</v>
      </c>
      <c r="AS13" s="26">
        <f>'BAR BB| Open rates'!AS13*0.9*0.9</f>
        <v>9801</v>
      </c>
      <c r="AT13" s="26">
        <f>'BAR BB| Open rates'!AT13*0.9*0.9</f>
        <v>9234</v>
      </c>
      <c r="AU13" s="26">
        <f>'BAR BB| Open rates'!AU13*0.9*0.9</f>
        <v>9801</v>
      </c>
      <c r="AV13" s="26">
        <f>'BAR BB| Open rates'!AV13*0.9*0.9</f>
        <v>9234</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rates'!B15*0.9*0.9</f>
        <v>9882</v>
      </c>
      <c r="C15" s="26">
        <f>'BAR BB| Open rates'!C15*0.9*0.9</f>
        <v>10692</v>
      </c>
      <c r="D15" s="26">
        <f>'BAR BB| Open rates'!D15*0.9*0.9</f>
        <v>9882</v>
      </c>
      <c r="E15" s="26">
        <f>'BAR BB| Open rates'!E15*0.9*0.9</f>
        <v>9882</v>
      </c>
      <c r="F15" s="26">
        <f>'BAR BB| Open rates'!F15*0.9*0.9</f>
        <v>10692</v>
      </c>
      <c r="G15" s="26">
        <f>'BAR BB| Open rates'!G15*0.9*0.9</f>
        <v>10692</v>
      </c>
      <c r="H15" s="26">
        <f>'BAR BB| Open rates'!H15*0.9*0.9</f>
        <v>10692</v>
      </c>
      <c r="I15" s="26">
        <f>'BAR BB| Open rates'!I15*0.9*0.9</f>
        <v>10692</v>
      </c>
      <c r="J15" s="26">
        <f>'BAR BB| Open rates'!J15*0.9*0.9</f>
        <v>11745</v>
      </c>
      <c r="K15" s="26">
        <f>'BAR BB| Open rates'!K15*0.9*0.9</f>
        <v>14175</v>
      </c>
      <c r="L15" s="26">
        <f>'BAR BB| Open rates'!L15*0.9*0.9</f>
        <v>12717</v>
      </c>
      <c r="M15" s="26">
        <f>'BAR BB| Open rates'!M15*0.9*0.9</f>
        <v>12717</v>
      </c>
      <c r="N15" s="26">
        <f>'BAR BB| Open rates'!N15*0.9*0.9</f>
        <v>12717</v>
      </c>
      <c r="O15" s="26">
        <f>'BAR BB| Open rates'!O15*0.9*0.9</f>
        <v>37179</v>
      </c>
      <c r="P15" s="26">
        <f>'BAR BB| Open rates'!P15*0.9*0.9</f>
        <v>37179</v>
      </c>
      <c r="Q15" s="26">
        <f>'BAR BB| Open rates'!Q15*0.9*0.9</f>
        <v>39609</v>
      </c>
      <c r="R15" s="26">
        <f>'BAR BB| Open rates'!R15*0.9*0.9</f>
        <v>41229</v>
      </c>
      <c r="S15" s="26">
        <f>'BAR BB| Open rates'!S15*0.9*0.9</f>
        <v>39609</v>
      </c>
      <c r="T15" s="26">
        <f>'BAR BB| Open rates'!T15*0.9*0.9</f>
        <v>26649</v>
      </c>
      <c r="U15" s="26">
        <f>'BAR BB| Open rates'!U15*0.9*0.9</f>
        <v>19359</v>
      </c>
      <c r="V15" s="26">
        <f>'BAR BB| Open rates'!V15*0.9*0.9</f>
        <v>20979</v>
      </c>
      <c r="W15" s="26">
        <f>'BAR BB| Open rates'!W15*0.9*0.9</f>
        <v>22599</v>
      </c>
      <c r="X15" s="26">
        <f>'BAR BB| Open rates'!X15*0.9*0.9</f>
        <v>20979</v>
      </c>
      <c r="Y15" s="26">
        <f>'BAR BB| Open rates'!Y15*0.9*0.9</f>
        <v>22599</v>
      </c>
      <c r="Z15" s="26">
        <f>'BAR BB| Open rates'!Z15*0.9*0.9</f>
        <v>25839</v>
      </c>
      <c r="AA15" s="26">
        <f>'BAR BB| Open rates'!AA15*0.9*0.9</f>
        <v>29079</v>
      </c>
      <c r="AB15" s="26">
        <f>'BAR BB| Open rates'!AB15*0.9*0.9</f>
        <v>30699</v>
      </c>
      <c r="AC15" s="26">
        <f>'BAR BB| Open rates'!AC15*0.9*0.9</f>
        <v>29079</v>
      </c>
      <c r="AD15" s="26">
        <f>'BAR BB| Open rates'!AD15*0.9*0.9</f>
        <v>33939</v>
      </c>
      <c r="AE15" s="26">
        <f>'BAR BB| Open rates'!AE15*0.9*0.9</f>
        <v>36369</v>
      </c>
      <c r="AF15" s="26">
        <f>'BAR BB| Open rates'!AF15*0.9*0.9</f>
        <v>37989</v>
      </c>
      <c r="AG15" s="26">
        <f>'BAR BB| Open rates'!AG15*0.9*0.9</f>
        <v>37989</v>
      </c>
      <c r="AH15" s="26">
        <f>'BAR BB| Open rates'!AH15*0.9*0.9</f>
        <v>28269</v>
      </c>
      <c r="AI15" s="26">
        <f>'BAR BB| Open rates'!AI15*0.9*0.9</f>
        <v>19359</v>
      </c>
      <c r="AJ15" s="26">
        <f>'BAR BB| Open rates'!AJ15*0.9*0.9</f>
        <v>20979</v>
      </c>
      <c r="AK15" s="26">
        <f>'BAR BB| Open rates'!AK15*0.9*0.9</f>
        <v>17091</v>
      </c>
      <c r="AL15" s="26">
        <f>'BAR BB| Open rates'!AL15*0.9*0.9</f>
        <v>15471</v>
      </c>
      <c r="AM15" s="26">
        <f>'BAR BB| Open rates'!AM15*0.9*0.9</f>
        <v>14499</v>
      </c>
      <c r="AN15" s="26">
        <f>'BAR BB| Open rates'!AN15*0.9*0.9</f>
        <v>11745</v>
      </c>
      <c r="AO15" s="26">
        <f>'BAR BB| Open rates'!AO15*0.9*0.9</f>
        <v>10125</v>
      </c>
      <c r="AP15" s="26">
        <f>'BAR BB| Open rates'!AP15*0.9*0.9</f>
        <v>10692</v>
      </c>
      <c r="AQ15" s="26">
        <f>'BAR BB| Open rates'!AQ15*0.9*0.9</f>
        <v>10125</v>
      </c>
      <c r="AR15" s="26">
        <f>'BAR BB| Open rates'!AR15*0.9*0.9</f>
        <v>10125</v>
      </c>
      <c r="AS15" s="26">
        <f>'BAR BB| Open rates'!AS15*0.9*0.9</f>
        <v>10692</v>
      </c>
      <c r="AT15" s="26">
        <f>'BAR BB| Open rates'!AT15*0.9*0.9</f>
        <v>10125</v>
      </c>
      <c r="AU15" s="26">
        <f>'BAR BB| Open rates'!AU15*0.9*0.9</f>
        <v>10692</v>
      </c>
      <c r="AV15" s="26">
        <f>'BAR BB| Open rates'!AV15*0.9*0.9</f>
        <v>10125</v>
      </c>
    </row>
    <row r="16" spans="1:48" s="76" customFormat="1" ht="12" customHeight="1" x14ac:dyDescent="0.2">
      <c r="A16" s="15">
        <v>2</v>
      </c>
      <c r="B16" s="26">
        <f>'BAR BB| Open rates'!B16*0.9*0.9</f>
        <v>11097</v>
      </c>
      <c r="C16" s="26">
        <f>'BAR BB| Open rates'!C16*0.9*0.9</f>
        <v>11907</v>
      </c>
      <c r="D16" s="26">
        <f>'BAR BB| Open rates'!D16*0.9*0.9</f>
        <v>11097</v>
      </c>
      <c r="E16" s="26">
        <f>'BAR BB| Open rates'!E16*0.9*0.9</f>
        <v>11097</v>
      </c>
      <c r="F16" s="26">
        <f>'BAR BB| Open rates'!F16*0.9*0.9</f>
        <v>11907</v>
      </c>
      <c r="G16" s="26">
        <f>'BAR BB| Open rates'!G16*0.9*0.9</f>
        <v>11907</v>
      </c>
      <c r="H16" s="26">
        <f>'BAR BB| Open rates'!H16*0.9*0.9</f>
        <v>11907</v>
      </c>
      <c r="I16" s="26">
        <f>'BAR BB| Open rates'!I16*0.9*0.9</f>
        <v>11907</v>
      </c>
      <c r="J16" s="26">
        <f>'BAR BB| Open rates'!J16*0.9*0.9</f>
        <v>12960</v>
      </c>
      <c r="K16" s="26">
        <f>'BAR BB| Open rates'!K16*0.9*0.9</f>
        <v>15390</v>
      </c>
      <c r="L16" s="26">
        <f>'BAR BB| Open rates'!L16*0.9*0.9</f>
        <v>13932</v>
      </c>
      <c r="M16" s="26">
        <f>'BAR BB| Open rates'!M16*0.9*0.9</f>
        <v>13932</v>
      </c>
      <c r="N16" s="26">
        <f>'BAR BB| Open rates'!N16*0.9*0.9</f>
        <v>13932</v>
      </c>
      <c r="O16" s="26">
        <f>'BAR BB| Open rates'!O16*0.9*0.9</f>
        <v>38799</v>
      </c>
      <c r="P16" s="26">
        <f>'BAR BB| Open rates'!P16*0.9*0.9</f>
        <v>38799</v>
      </c>
      <c r="Q16" s="26">
        <f>'BAR BB| Open rates'!Q16*0.9*0.9</f>
        <v>41229</v>
      </c>
      <c r="R16" s="26">
        <f>'BAR BB| Open rates'!R16*0.9*0.9</f>
        <v>42849</v>
      </c>
      <c r="S16" s="26">
        <f>'BAR BB| Open rates'!S16*0.9*0.9</f>
        <v>41229</v>
      </c>
      <c r="T16" s="26">
        <f>'BAR BB| Open rates'!T16*0.9*0.9</f>
        <v>28269</v>
      </c>
      <c r="U16" s="26">
        <f>'BAR BB| Open rates'!U16*0.9*0.9</f>
        <v>20979</v>
      </c>
      <c r="V16" s="26">
        <f>'BAR BB| Open rates'!V16*0.9*0.9</f>
        <v>22599</v>
      </c>
      <c r="W16" s="26">
        <f>'BAR BB| Open rates'!W16*0.9*0.9</f>
        <v>24219</v>
      </c>
      <c r="X16" s="26">
        <f>'BAR BB| Open rates'!X16*0.9*0.9</f>
        <v>22599</v>
      </c>
      <c r="Y16" s="26">
        <f>'BAR BB| Open rates'!Y16*0.9*0.9</f>
        <v>24219</v>
      </c>
      <c r="Z16" s="26">
        <f>'BAR BB| Open rates'!Z16*0.9*0.9</f>
        <v>27459</v>
      </c>
      <c r="AA16" s="26">
        <f>'BAR BB| Open rates'!AA16*0.9*0.9</f>
        <v>30699</v>
      </c>
      <c r="AB16" s="26">
        <f>'BAR BB| Open rates'!AB16*0.9*0.9</f>
        <v>32319</v>
      </c>
      <c r="AC16" s="26">
        <f>'BAR BB| Open rates'!AC16*0.9*0.9</f>
        <v>30699</v>
      </c>
      <c r="AD16" s="26">
        <f>'BAR BB| Open rates'!AD16*0.9*0.9</f>
        <v>35559</v>
      </c>
      <c r="AE16" s="26">
        <f>'BAR BB| Open rates'!AE16*0.9*0.9</f>
        <v>37989</v>
      </c>
      <c r="AF16" s="26">
        <f>'BAR BB| Open rates'!AF16*0.9*0.9</f>
        <v>39609</v>
      </c>
      <c r="AG16" s="26">
        <f>'BAR BB| Open rates'!AG16*0.9*0.9</f>
        <v>39609</v>
      </c>
      <c r="AH16" s="26">
        <f>'BAR BB| Open rates'!AH16*0.9*0.9</f>
        <v>29889</v>
      </c>
      <c r="AI16" s="26">
        <f>'BAR BB| Open rates'!AI16*0.9*0.9</f>
        <v>20979</v>
      </c>
      <c r="AJ16" s="26">
        <f>'BAR BB| Open rates'!AJ16*0.9*0.9</f>
        <v>22599</v>
      </c>
      <c r="AK16" s="26">
        <f>'BAR BB| Open rates'!AK16*0.9*0.9</f>
        <v>18711</v>
      </c>
      <c r="AL16" s="26">
        <f>'BAR BB| Open rates'!AL16*0.9*0.9</f>
        <v>17091</v>
      </c>
      <c r="AM16" s="26">
        <f>'BAR BB| Open rates'!AM16*0.9*0.9</f>
        <v>16119</v>
      </c>
      <c r="AN16" s="26">
        <f>'BAR BB| Open rates'!AN16*0.9*0.9</f>
        <v>13365</v>
      </c>
      <c r="AO16" s="26">
        <f>'BAR BB| Open rates'!AO16*0.9*0.9</f>
        <v>11745</v>
      </c>
      <c r="AP16" s="26">
        <f>'BAR BB| Open rates'!AP16*0.9*0.9</f>
        <v>12312</v>
      </c>
      <c r="AQ16" s="26">
        <f>'BAR BB| Open rates'!AQ16*0.9*0.9</f>
        <v>11745</v>
      </c>
      <c r="AR16" s="26">
        <f>'BAR BB| Open rates'!AR16*0.9*0.9</f>
        <v>11745</v>
      </c>
      <c r="AS16" s="26">
        <f>'BAR BB| Open rates'!AS16*0.9*0.9</f>
        <v>12312</v>
      </c>
      <c r="AT16" s="26">
        <f>'BAR BB| Open rates'!AT16*0.9*0.9</f>
        <v>11745</v>
      </c>
      <c r="AU16" s="26">
        <f>'BAR BB| Open rates'!AU16*0.9*0.9</f>
        <v>12312</v>
      </c>
      <c r="AV16" s="26">
        <f>'BAR BB| Open rates'!AV16*0.9*0.9</f>
        <v>11745</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rates'!B18*0.9*0.9</f>
        <v>10287</v>
      </c>
      <c r="C18" s="26">
        <f>'BAR BB| Open rates'!C18*0.9*0.9</f>
        <v>11097</v>
      </c>
      <c r="D18" s="26">
        <f>'BAR BB| Open rates'!D18*0.9*0.9</f>
        <v>10287</v>
      </c>
      <c r="E18" s="26">
        <f>'BAR BB| Open rates'!E18*0.9*0.9</f>
        <v>10287</v>
      </c>
      <c r="F18" s="26">
        <f>'BAR BB| Open rates'!F18*0.9*0.9</f>
        <v>11097</v>
      </c>
      <c r="G18" s="26">
        <f>'BAR BB| Open rates'!G18*0.9*0.9</f>
        <v>11097</v>
      </c>
      <c r="H18" s="26">
        <f>'BAR BB| Open rates'!H18*0.9*0.9</f>
        <v>11097</v>
      </c>
      <c r="I18" s="26">
        <f>'BAR BB| Open rates'!I18*0.9*0.9</f>
        <v>11097</v>
      </c>
      <c r="J18" s="26">
        <f>'BAR BB| Open rates'!J18*0.9*0.9</f>
        <v>12150</v>
      </c>
      <c r="K18" s="26">
        <f>'BAR BB| Open rates'!K18*0.9*0.9</f>
        <v>14580</v>
      </c>
      <c r="L18" s="26">
        <f>'BAR BB| Open rates'!L18*0.9*0.9</f>
        <v>13122</v>
      </c>
      <c r="M18" s="26">
        <f>'BAR BB| Open rates'!M18*0.9*0.9</f>
        <v>13122</v>
      </c>
      <c r="N18" s="26">
        <f>'BAR BB| Open rates'!N18*0.9*0.9</f>
        <v>13122</v>
      </c>
      <c r="O18" s="26">
        <f>'BAR BB| Open rates'!O18*0.9*0.9</f>
        <v>38799</v>
      </c>
      <c r="P18" s="26">
        <f>'BAR BB| Open rates'!P18*0.9*0.9</f>
        <v>38799</v>
      </c>
      <c r="Q18" s="26">
        <f>'BAR BB| Open rates'!Q18*0.9*0.9</f>
        <v>41229</v>
      </c>
      <c r="R18" s="26">
        <f>'BAR BB| Open rates'!R18*0.9*0.9</f>
        <v>42849</v>
      </c>
      <c r="S18" s="26">
        <f>'BAR BB| Open rates'!S18*0.9*0.9</f>
        <v>41229</v>
      </c>
      <c r="T18" s="26">
        <f>'BAR BB| Open rates'!T18*0.9*0.9</f>
        <v>27459</v>
      </c>
      <c r="U18" s="26">
        <f>'BAR BB| Open rates'!U18*0.9*0.9</f>
        <v>20169</v>
      </c>
      <c r="V18" s="26">
        <f>'BAR BB| Open rates'!V18*0.9*0.9</f>
        <v>21789</v>
      </c>
      <c r="W18" s="26">
        <f>'BAR BB| Open rates'!W18*0.9*0.9</f>
        <v>23409</v>
      </c>
      <c r="X18" s="26">
        <f>'BAR BB| Open rates'!X18*0.9*0.9</f>
        <v>21789</v>
      </c>
      <c r="Y18" s="26">
        <f>'BAR BB| Open rates'!Y18*0.9*0.9</f>
        <v>23409</v>
      </c>
      <c r="Z18" s="26">
        <f>'BAR BB| Open rates'!Z18*0.9*0.9</f>
        <v>26649</v>
      </c>
      <c r="AA18" s="26">
        <f>'BAR BB| Open rates'!AA18*0.9*0.9</f>
        <v>30699</v>
      </c>
      <c r="AB18" s="26">
        <f>'BAR BB| Open rates'!AB18*0.9*0.9</f>
        <v>32319</v>
      </c>
      <c r="AC18" s="26">
        <f>'BAR BB| Open rates'!AC18*0.9*0.9</f>
        <v>30699</v>
      </c>
      <c r="AD18" s="26">
        <f>'BAR BB| Open rates'!AD18*0.9*0.9</f>
        <v>35559</v>
      </c>
      <c r="AE18" s="26">
        <f>'BAR BB| Open rates'!AE18*0.9*0.9</f>
        <v>37989</v>
      </c>
      <c r="AF18" s="26">
        <f>'BAR BB| Open rates'!AF18*0.9*0.9</f>
        <v>39609</v>
      </c>
      <c r="AG18" s="26">
        <f>'BAR BB| Open rates'!AG18*0.9*0.9</f>
        <v>39609</v>
      </c>
      <c r="AH18" s="26">
        <f>'BAR BB| Open rates'!AH18*0.9*0.9</f>
        <v>29889</v>
      </c>
      <c r="AI18" s="26">
        <f>'BAR BB| Open rates'!AI18*0.9*0.9</f>
        <v>20169</v>
      </c>
      <c r="AJ18" s="26">
        <f>'BAR BB| Open rates'!AJ18*0.9*0.9</f>
        <v>21789</v>
      </c>
      <c r="AK18" s="26">
        <f>'BAR BB| Open rates'!AK18*0.9*0.9</f>
        <v>17901</v>
      </c>
      <c r="AL18" s="26">
        <f>'BAR BB| Open rates'!AL18*0.9*0.9</f>
        <v>16281</v>
      </c>
      <c r="AM18" s="26">
        <f>'BAR BB| Open rates'!AM18*0.9*0.9</f>
        <v>15309</v>
      </c>
      <c r="AN18" s="26">
        <f>'BAR BB| Open rates'!AN18*0.9*0.9</f>
        <v>12150</v>
      </c>
      <c r="AO18" s="26">
        <f>'BAR BB| Open rates'!AO18*0.9*0.9</f>
        <v>10530</v>
      </c>
      <c r="AP18" s="26">
        <f>'BAR BB| Open rates'!AP18*0.9*0.9</f>
        <v>11097</v>
      </c>
      <c r="AQ18" s="26">
        <f>'BAR BB| Open rates'!AQ18*0.9*0.9</f>
        <v>10530</v>
      </c>
      <c r="AR18" s="26">
        <f>'BAR BB| Open rates'!AR18*0.9*0.9</f>
        <v>10530</v>
      </c>
      <c r="AS18" s="26">
        <f>'BAR BB| Open rates'!AS18*0.9*0.9</f>
        <v>11097</v>
      </c>
      <c r="AT18" s="26">
        <f>'BAR BB| Open rates'!AT18*0.9*0.9</f>
        <v>10530</v>
      </c>
      <c r="AU18" s="26">
        <f>'BAR BB| Open rates'!AU18*0.9*0.9</f>
        <v>11097</v>
      </c>
      <c r="AV18" s="26">
        <f>'BAR BB| Open rates'!AV18*0.9*0.9</f>
        <v>10530</v>
      </c>
    </row>
    <row r="19" spans="1:48" s="76" customFormat="1" ht="12" customHeight="1" x14ac:dyDescent="0.2">
      <c r="A19" s="15">
        <v>2</v>
      </c>
      <c r="B19" s="26">
        <f>'BAR BB| Open rates'!B19*0.9*0.9</f>
        <v>11502</v>
      </c>
      <c r="C19" s="26">
        <f>'BAR BB| Open rates'!C19*0.9*0.9</f>
        <v>12312</v>
      </c>
      <c r="D19" s="26">
        <f>'BAR BB| Open rates'!D19*0.9*0.9</f>
        <v>11502</v>
      </c>
      <c r="E19" s="26">
        <f>'BAR BB| Open rates'!E19*0.9*0.9</f>
        <v>11502</v>
      </c>
      <c r="F19" s="26">
        <f>'BAR BB| Open rates'!F19*0.9*0.9</f>
        <v>12312</v>
      </c>
      <c r="G19" s="26">
        <f>'BAR BB| Open rates'!G19*0.9*0.9</f>
        <v>12312</v>
      </c>
      <c r="H19" s="26">
        <f>'BAR BB| Open rates'!H19*0.9*0.9</f>
        <v>12312</v>
      </c>
      <c r="I19" s="26">
        <f>'BAR BB| Open rates'!I19*0.9*0.9</f>
        <v>12312</v>
      </c>
      <c r="J19" s="26">
        <f>'BAR BB| Open rates'!J19*0.9*0.9</f>
        <v>13365</v>
      </c>
      <c r="K19" s="26">
        <f>'BAR BB| Open rates'!K19*0.9*0.9</f>
        <v>15795</v>
      </c>
      <c r="L19" s="26">
        <f>'BAR BB| Open rates'!L19*0.9*0.9</f>
        <v>14337</v>
      </c>
      <c r="M19" s="26">
        <f>'BAR BB| Open rates'!M19*0.9*0.9</f>
        <v>14337</v>
      </c>
      <c r="N19" s="26">
        <f>'BAR BB| Open rates'!N19*0.9*0.9</f>
        <v>14337</v>
      </c>
      <c r="O19" s="26">
        <f>'BAR BB| Open rates'!O19*0.9*0.9</f>
        <v>40419</v>
      </c>
      <c r="P19" s="26">
        <f>'BAR BB| Open rates'!P19*0.9*0.9</f>
        <v>40419</v>
      </c>
      <c r="Q19" s="26">
        <f>'BAR BB| Open rates'!Q19*0.9*0.9</f>
        <v>42849</v>
      </c>
      <c r="R19" s="26">
        <f>'BAR BB| Open rates'!R19*0.9*0.9</f>
        <v>44469</v>
      </c>
      <c r="S19" s="26">
        <f>'BAR BB| Open rates'!S19*0.9*0.9</f>
        <v>42849</v>
      </c>
      <c r="T19" s="26">
        <f>'BAR BB| Open rates'!T19*0.9*0.9</f>
        <v>29079</v>
      </c>
      <c r="U19" s="26">
        <f>'BAR BB| Open rates'!U19*0.9*0.9</f>
        <v>21789</v>
      </c>
      <c r="V19" s="26">
        <f>'BAR BB| Open rates'!V19*0.9*0.9</f>
        <v>23409</v>
      </c>
      <c r="W19" s="26">
        <f>'BAR BB| Open rates'!W19*0.9*0.9</f>
        <v>25029</v>
      </c>
      <c r="X19" s="26">
        <f>'BAR BB| Open rates'!X19*0.9*0.9</f>
        <v>23409</v>
      </c>
      <c r="Y19" s="26">
        <f>'BAR BB| Open rates'!Y19*0.9*0.9</f>
        <v>25029</v>
      </c>
      <c r="Z19" s="26">
        <f>'BAR BB| Open rates'!Z19*0.9*0.9</f>
        <v>28269</v>
      </c>
      <c r="AA19" s="26">
        <f>'BAR BB| Open rates'!AA19*0.9*0.9</f>
        <v>32319</v>
      </c>
      <c r="AB19" s="26">
        <f>'BAR BB| Open rates'!AB19*0.9*0.9</f>
        <v>33939</v>
      </c>
      <c r="AC19" s="26">
        <f>'BAR BB| Open rates'!AC19*0.9*0.9</f>
        <v>32319</v>
      </c>
      <c r="AD19" s="26">
        <f>'BAR BB| Open rates'!AD19*0.9*0.9</f>
        <v>37179</v>
      </c>
      <c r="AE19" s="26">
        <f>'BAR BB| Open rates'!AE19*0.9*0.9</f>
        <v>39609</v>
      </c>
      <c r="AF19" s="26">
        <f>'BAR BB| Open rates'!AF19*0.9*0.9</f>
        <v>41229</v>
      </c>
      <c r="AG19" s="26">
        <f>'BAR BB| Open rates'!AG19*0.9*0.9</f>
        <v>41229</v>
      </c>
      <c r="AH19" s="26">
        <f>'BAR BB| Open rates'!AH19*0.9*0.9</f>
        <v>31509</v>
      </c>
      <c r="AI19" s="26">
        <f>'BAR BB| Open rates'!AI19*0.9*0.9</f>
        <v>21789</v>
      </c>
      <c r="AJ19" s="26">
        <f>'BAR BB| Open rates'!AJ19*0.9*0.9</f>
        <v>23409</v>
      </c>
      <c r="AK19" s="26">
        <f>'BAR BB| Open rates'!AK19*0.9*0.9</f>
        <v>19521</v>
      </c>
      <c r="AL19" s="26">
        <f>'BAR BB| Open rates'!AL19*0.9*0.9</f>
        <v>17901</v>
      </c>
      <c r="AM19" s="26">
        <f>'BAR BB| Open rates'!AM19*0.9*0.9</f>
        <v>16929</v>
      </c>
      <c r="AN19" s="26">
        <f>'BAR BB| Open rates'!AN19*0.9*0.9</f>
        <v>13770</v>
      </c>
      <c r="AO19" s="26">
        <f>'BAR BB| Open rates'!AO19*0.9*0.9</f>
        <v>12150</v>
      </c>
      <c r="AP19" s="26">
        <f>'BAR BB| Open rates'!AP19*0.9*0.9</f>
        <v>12717</v>
      </c>
      <c r="AQ19" s="26">
        <f>'BAR BB| Open rates'!AQ19*0.9*0.9</f>
        <v>12150</v>
      </c>
      <c r="AR19" s="26">
        <f>'BAR BB| Open rates'!AR19*0.9*0.9</f>
        <v>12150</v>
      </c>
      <c r="AS19" s="26">
        <f>'BAR BB| Open rates'!AS19*0.9*0.9</f>
        <v>12717</v>
      </c>
      <c r="AT19" s="26">
        <f>'BAR BB| Open rates'!AT19*0.9*0.9</f>
        <v>12150</v>
      </c>
      <c r="AU19" s="26">
        <f>'BAR BB| Open rates'!AU19*0.9*0.9</f>
        <v>12717</v>
      </c>
      <c r="AV19" s="26">
        <f>'BAR BB| Open rates'!AV19*0.9*0.9</f>
        <v>12150</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rates'!B21*0.9*0.9</f>
        <v>11826</v>
      </c>
      <c r="C21" s="26">
        <f>'BAR BB| Open rates'!C21*0.9*0.9</f>
        <v>12636</v>
      </c>
      <c r="D21" s="26">
        <f>'BAR BB| Open rates'!D21*0.9*0.9</f>
        <v>11826</v>
      </c>
      <c r="E21" s="26">
        <f>'BAR BB| Open rates'!E21*0.9*0.9</f>
        <v>11826</v>
      </c>
      <c r="F21" s="26">
        <f>'BAR BB| Open rates'!F21*0.9*0.9</f>
        <v>12636</v>
      </c>
      <c r="G21" s="26">
        <f>'BAR BB| Open rates'!G21*0.9*0.9</f>
        <v>12636</v>
      </c>
      <c r="H21" s="26">
        <f>'BAR BB| Open rates'!H21*0.9*0.9</f>
        <v>12636</v>
      </c>
      <c r="I21" s="26">
        <f>'BAR BB| Open rates'!I21*0.9*0.9</f>
        <v>12636</v>
      </c>
      <c r="J21" s="26">
        <f>'BAR BB| Open rates'!J21*0.9*0.9</f>
        <v>13689</v>
      </c>
      <c r="K21" s="26">
        <f>'BAR BB| Open rates'!K21*0.9*0.9</f>
        <v>16119</v>
      </c>
      <c r="L21" s="26">
        <f>'BAR BB| Open rates'!L21*0.9*0.9</f>
        <v>14661</v>
      </c>
      <c r="M21" s="26">
        <f>'BAR BB| Open rates'!M21*0.9*0.9</f>
        <v>14661</v>
      </c>
      <c r="N21" s="26">
        <f>'BAR BB| Open rates'!N21*0.9*0.9</f>
        <v>14661</v>
      </c>
      <c r="O21" s="26">
        <f>'BAR BB| Open rates'!O21*0.9*0.9</f>
        <v>63909</v>
      </c>
      <c r="P21" s="26">
        <f>'BAR BB| Open rates'!P21*0.9*0.9</f>
        <v>63909</v>
      </c>
      <c r="Q21" s="26">
        <f>'BAR BB| Open rates'!Q21*0.9*0.9</f>
        <v>66339</v>
      </c>
      <c r="R21" s="26">
        <f>'BAR BB| Open rates'!R21*0.9*0.9</f>
        <v>67959</v>
      </c>
      <c r="S21" s="26">
        <f>'BAR BB| Open rates'!S21*0.9*0.9</f>
        <v>66339</v>
      </c>
      <c r="T21" s="26">
        <f>'BAR BB| Open rates'!T21*0.9*0.9</f>
        <v>42849</v>
      </c>
      <c r="U21" s="26">
        <f>'BAR BB| Open rates'!U21*0.9*0.9</f>
        <v>35559</v>
      </c>
      <c r="V21" s="26">
        <f>'BAR BB| Open rates'!V21*0.9*0.9</f>
        <v>37179</v>
      </c>
      <c r="W21" s="26">
        <f>'BAR BB| Open rates'!W21*0.9*0.9</f>
        <v>38799</v>
      </c>
      <c r="X21" s="26">
        <f>'BAR BB| Open rates'!X21*0.9*0.9</f>
        <v>37179</v>
      </c>
      <c r="Y21" s="26">
        <f>'BAR BB| Open rates'!Y21*0.9*0.9</f>
        <v>38799</v>
      </c>
      <c r="Z21" s="26">
        <f>'BAR BB| Open rates'!Z21*0.9*0.9</f>
        <v>42039</v>
      </c>
      <c r="AA21" s="26">
        <f>'BAR BB| Open rates'!AA21*0.9*0.9</f>
        <v>50139</v>
      </c>
      <c r="AB21" s="26">
        <f>'BAR BB| Open rates'!AB21*0.9*0.9</f>
        <v>51759</v>
      </c>
      <c r="AC21" s="26">
        <f>'BAR BB| Open rates'!AC21*0.9*0.9</f>
        <v>50139</v>
      </c>
      <c r="AD21" s="26">
        <f>'BAR BB| Open rates'!AD21*0.9*0.9</f>
        <v>54999</v>
      </c>
      <c r="AE21" s="26">
        <f>'BAR BB| Open rates'!AE21*0.9*0.9</f>
        <v>59049</v>
      </c>
      <c r="AF21" s="26">
        <f>'BAR BB| Open rates'!AF21*0.9*0.9</f>
        <v>60669</v>
      </c>
      <c r="AG21" s="26">
        <f>'BAR BB| Open rates'!AG21*0.9*0.9</f>
        <v>60669</v>
      </c>
      <c r="AH21" s="26">
        <f>'BAR BB| Open rates'!AH21*0.9*0.9</f>
        <v>50949</v>
      </c>
      <c r="AI21" s="26">
        <f>'BAR BB| Open rates'!AI21*0.9*0.9</f>
        <v>35559</v>
      </c>
      <c r="AJ21" s="26">
        <f>'BAR BB| Open rates'!AJ21*0.9*0.9</f>
        <v>37179</v>
      </c>
      <c r="AK21" s="26">
        <f>'BAR BB| Open rates'!AK21*0.9*0.9</f>
        <v>33291</v>
      </c>
      <c r="AL21" s="26">
        <f>'BAR BB| Open rates'!AL21*0.9*0.9</f>
        <v>31671</v>
      </c>
      <c r="AM21" s="26">
        <f>'BAR BB| Open rates'!AM21*0.9*0.9</f>
        <v>30699</v>
      </c>
      <c r="AN21" s="26">
        <f>'BAR BB| Open rates'!AN21*0.9*0.9</f>
        <v>13689</v>
      </c>
      <c r="AO21" s="26">
        <f>'BAR BB| Open rates'!AO21*0.9*0.9</f>
        <v>12069</v>
      </c>
      <c r="AP21" s="26">
        <f>'BAR BB| Open rates'!AP21*0.9*0.9</f>
        <v>12636</v>
      </c>
      <c r="AQ21" s="26">
        <f>'BAR BB| Open rates'!AQ21*0.9*0.9</f>
        <v>12069</v>
      </c>
      <c r="AR21" s="26">
        <f>'BAR BB| Open rates'!AR21*0.9*0.9</f>
        <v>12069</v>
      </c>
      <c r="AS21" s="26">
        <f>'BAR BB| Open rates'!AS21*0.9*0.9</f>
        <v>12636</v>
      </c>
      <c r="AT21" s="26">
        <f>'BAR BB| Open rates'!AT21*0.9*0.9</f>
        <v>12069</v>
      </c>
      <c r="AU21" s="26">
        <f>'BAR BB| Open rates'!AU21*0.9*0.9</f>
        <v>12636</v>
      </c>
      <c r="AV21" s="26">
        <f>'BAR BB| Open rates'!AV21*0.9*0.9</f>
        <v>12069</v>
      </c>
    </row>
    <row r="22" spans="1:48" s="76" customFormat="1" ht="12" customHeight="1" x14ac:dyDescent="0.2">
      <c r="A22" s="15">
        <v>2</v>
      </c>
      <c r="B22" s="26">
        <f>'BAR BB| Open rates'!B22*0.9*0.9</f>
        <v>13041</v>
      </c>
      <c r="C22" s="26">
        <f>'BAR BB| Open rates'!C22*0.9*0.9</f>
        <v>13851</v>
      </c>
      <c r="D22" s="26">
        <f>'BAR BB| Open rates'!D22*0.9*0.9</f>
        <v>13041</v>
      </c>
      <c r="E22" s="26">
        <f>'BAR BB| Open rates'!E22*0.9*0.9</f>
        <v>13041</v>
      </c>
      <c r="F22" s="26">
        <f>'BAR BB| Open rates'!F22*0.9*0.9</f>
        <v>13851</v>
      </c>
      <c r="G22" s="26">
        <f>'BAR BB| Open rates'!G22*0.9*0.9</f>
        <v>13851</v>
      </c>
      <c r="H22" s="26">
        <f>'BAR BB| Open rates'!H22*0.9*0.9</f>
        <v>13851</v>
      </c>
      <c r="I22" s="26">
        <f>'BAR BB| Open rates'!I22*0.9*0.9</f>
        <v>13851</v>
      </c>
      <c r="J22" s="26">
        <f>'BAR BB| Open rates'!J22*0.9*0.9</f>
        <v>14904</v>
      </c>
      <c r="K22" s="26">
        <f>'BAR BB| Open rates'!K22*0.9*0.9</f>
        <v>17334</v>
      </c>
      <c r="L22" s="26">
        <f>'BAR BB| Open rates'!L22*0.9*0.9</f>
        <v>15876</v>
      </c>
      <c r="M22" s="26">
        <f>'BAR BB| Open rates'!M22*0.9*0.9</f>
        <v>15876</v>
      </c>
      <c r="N22" s="26">
        <f>'BAR BB| Open rates'!N22*0.9*0.9</f>
        <v>15876</v>
      </c>
      <c r="O22" s="26">
        <f>'BAR BB| Open rates'!O22*0.9*0.9</f>
        <v>65529</v>
      </c>
      <c r="P22" s="26">
        <f>'BAR BB| Open rates'!P22*0.9*0.9</f>
        <v>65529</v>
      </c>
      <c r="Q22" s="26">
        <f>'BAR BB| Open rates'!Q22*0.9*0.9</f>
        <v>67959</v>
      </c>
      <c r="R22" s="26">
        <f>'BAR BB| Open rates'!R22*0.9*0.9</f>
        <v>69579</v>
      </c>
      <c r="S22" s="26">
        <f>'BAR BB| Open rates'!S22*0.9*0.9</f>
        <v>67959</v>
      </c>
      <c r="T22" s="26">
        <f>'BAR BB| Open rates'!T22*0.9*0.9</f>
        <v>44469</v>
      </c>
      <c r="U22" s="26">
        <f>'BAR BB| Open rates'!U22*0.9*0.9</f>
        <v>37179</v>
      </c>
      <c r="V22" s="26">
        <f>'BAR BB| Open rates'!V22*0.9*0.9</f>
        <v>38799</v>
      </c>
      <c r="W22" s="26">
        <f>'BAR BB| Open rates'!W22*0.9*0.9</f>
        <v>40419</v>
      </c>
      <c r="X22" s="26">
        <f>'BAR BB| Open rates'!X22*0.9*0.9</f>
        <v>38799</v>
      </c>
      <c r="Y22" s="26">
        <f>'BAR BB| Open rates'!Y22*0.9*0.9</f>
        <v>40419</v>
      </c>
      <c r="Z22" s="26">
        <f>'BAR BB| Open rates'!Z22*0.9*0.9</f>
        <v>43659</v>
      </c>
      <c r="AA22" s="26">
        <f>'BAR BB| Open rates'!AA22*0.9*0.9</f>
        <v>51759</v>
      </c>
      <c r="AB22" s="26">
        <f>'BAR BB| Open rates'!AB22*0.9*0.9</f>
        <v>53379</v>
      </c>
      <c r="AC22" s="26">
        <f>'BAR BB| Open rates'!AC22*0.9*0.9</f>
        <v>51759</v>
      </c>
      <c r="AD22" s="26">
        <f>'BAR BB| Open rates'!AD22*0.9*0.9</f>
        <v>56619</v>
      </c>
      <c r="AE22" s="26">
        <f>'BAR BB| Open rates'!AE22*0.9*0.9</f>
        <v>60669</v>
      </c>
      <c r="AF22" s="26">
        <f>'BAR BB| Open rates'!AF22*0.9*0.9</f>
        <v>62289</v>
      </c>
      <c r="AG22" s="26">
        <f>'BAR BB| Open rates'!AG22*0.9*0.9</f>
        <v>62289</v>
      </c>
      <c r="AH22" s="26">
        <f>'BAR BB| Open rates'!AH22*0.9*0.9</f>
        <v>52569</v>
      </c>
      <c r="AI22" s="26">
        <f>'BAR BB| Open rates'!AI22*0.9*0.9</f>
        <v>37179</v>
      </c>
      <c r="AJ22" s="26">
        <f>'BAR BB| Open rates'!AJ22*0.9*0.9</f>
        <v>38799</v>
      </c>
      <c r="AK22" s="26">
        <f>'BAR BB| Open rates'!AK22*0.9*0.9</f>
        <v>34911</v>
      </c>
      <c r="AL22" s="26">
        <f>'BAR BB| Open rates'!AL22*0.9*0.9</f>
        <v>33291</v>
      </c>
      <c r="AM22" s="26">
        <f>'BAR BB| Open rates'!AM22*0.9*0.9</f>
        <v>32319</v>
      </c>
      <c r="AN22" s="26">
        <f>'BAR BB| Open rates'!AN22*0.9*0.9</f>
        <v>15309</v>
      </c>
      <c r="AO22" s="26">
        <f>'BAR BB| Open rates'!AO22*0.9*0.9</f>
        <v>13689</v>
      </c>
      <c r="AP22" s="26">
        <f>'BAR BB| Open rates'!AP22*0.9*0.9</f>
        <v>14256</v>
      </c>
      <c r="AQ22" s="26">
        <f>'BAR BB| Open rates'!AQ22*0.9*0.9</f>
        <v>13689</v>
      </c>
      <c r="AR22" s="26">
        <f>'BAR BB| Open rates'!AR22*0.9*0.9</f>
        <v>13689</v>
      </c>
      <c r="AS22" s="26">
        <f>'BAR BB| Open rates'!AS22*0.9*0.9</f>
        <v>14256</v>
      </c>
      <c r="AT22" s="26">
        <f>'BAR BB| Open rates'!AT22*0.9*0.9</f>
        <v>13689</v>
      </c>
      <c r="AU22" s="26">
        <f>'BAR BB| Open rates'!AU22*0.9*0.9</f>
        <v>14256</v>
      </c>
      <c r="AV22" s="26">
        <f>'BAR BB| Open rates'!AV22*0.9*0.9</f>
        <v>13689</v>
      </c>
    </row>
    <row r="23" spans="1:48" s="76" customFormat="1" ht="12" customHeight="1" x14ac:dyDescent="0.2">
      <c r="A23" s="15">
        <v>3</v>
      </c>
      <c r="B23" s="26">
        <f>'BAR BB| Open rates'!B23*0.9*0.9</f>
        <v>14256</v>
      </c>
      <c r="C23" s="26">
        <f>'BAR BB| Open rates'!C23*0.9*0.9</f>
        <v>15066</v>
      </c>
      <c r="D23" s="26">
        <f>'BAR BB| Open rates'!D23*0.9*0.9</f>
        <v>14256</v>
      </c>
      <c r="E23" s="26">
        <f>'BAR BB| Open rates'!E23*0.9*0.9</f>
        <v>14256</v>
      </c>
      <c r="F23" s="26">
        <f>'BAR BB| Open rates'!F23*0.9*0.9</f>
        <v>15066</v>
      </c>
      <c r="G23" s="26">
        <f>'BAR BB| Open rates'!G23*0.9*0.9</f>
        <v>15066</v>
      </c>
      <c r="H23" s="26">
        <f>'BAR BB| Open rates'!H23*0.9*0.9</f>
        <v>15066</v>
      </c>
      <c r="I23" s="26">
        <f>'BAR BB| Open rates'!I23*0.9*0.9</f>
        <v>15066</v>
      </c>
      <c r="J23" s="26">
        <f>'BAR BB| Open rates'!J23*0.9*0.9</f>
        <v>16119</v>
      </c>
      <c r="K23" s="26">
        <f>'BAR BB| Open rates'!K23*0.9*0.9</f>
        <v>18549</v>
      </c>
      <c r="L23" s="26">
        <f>'BAR BB| Open rates'!L23*0.9*0.9</f>
        <v>17091</v>
      </c>
      <c r="M23" s="26">
        <f>'BAR BB| Open rates'!M23*0.9*0.9</f>
        <v>17091</v>
      </c>
      <c r="N23" s="26">
        <f>'BAR BB| Open rates'!N23*0.9*0.9</f>
        <v>17091</v>
      </c>
      <c r="O23" s="26">
        <f>'BAR BB| Open rates'!O23*0.9*0.9</f>
        <v>67149</v>
      </c>
      <c r="P23" s="26">
        <f>'BAR BB| Open rates'!P23*0.9*0.9</f>
        <v>67149</v>
      </c>
      <c r="Q23" s="26">
        <f>'BAR BB| Open rates'!Q23*0.9*0.9</f>
        <v>69579</v>
      </c>
      <c r="R23" s="26">
        <f>'BAR BB| Open rates'!R23*0.9*0.9</f>
        <v>71199</v>
      </c>
      <c r="S23" s="26">
        <f>'BAR BB| Open rates'!S23*0.9*0.9</f>
        <v>69579</v>
      </c>
      <c r="T23" s="26">
        <f>'BAR BB| Open rates'!T23*0.9*0.9</f>
        <v>46089</v>
      </c>
      <c r="U23" s="26">
        <f>'BAR BB| Open rates'!U23*0.9*0.9</f>
        <v>38799</v>
      </c>
      <c r="V23" s="26">
        <f>'BAR BB| Open rates'!V23*0.9*0.9</f>
        <v>40419</v>
      </c>
      <c r="W23" s="26">
        <f>'BAR BB| Open rates'!W23*0.9*0.9</f>
        <v>42039</v>
      </c>
      <c r="X23" s="26">
        <f>'BAR BB| Open rates'!X23*0.9*0.9</f>
        <v>40419</v>
      </c>
      <c r="Y23" s="26">
        <f>'BAR BB| Open rates'!Y23*0.9*0.9</f>
        <v>42039</v>
      </c>
      <c r="Z23" s="26">
        <f>'BAR BB| Open rates'!Z23*0.9*0.9</f>
        <v>45279</v>
      </c>
      <c r="AA23" s="26">
        <f>'BAR BB| Open rates'!AA23*0.9*0.9</f>
        <v>53379</v>
      </c>
      <c r="AB23" s="26">
        <f>'BAR BB| Open rates'!AB23*0.9*0.9</f>
        <v>54999</v>
      </c>
      <c r="AC23" s="26">
        <f>'BAR BB| Open rates'!AC23*0.9*0.9</f>
        <v>53379</v>
      </c>
      <c r="AD23" s="26">
        <f>'BAR BB| Open rates'!AD23*0.9*0.9</f>
        <v>58239</v>
      </c>
      <c r="AE23" s="26">
        <f>'BAR BB| Open rates'!AE23*0.9*0.9</f>
        <v>62289</v>
      </c>
      <c r="AF23" s="26">
        <f>'BAR BB| Open rates'!AF23*0.9*0.9</f>
        <v>63909</v>
      </c>
      <c r="AG23" s="26">
        <f>'BAR BB| Open rates'!AG23*0.9*0.9</f>
        <v>63909</v>
      </c>
      <c r="AH23" s="26">
        <f>'BAR BB| Open rates'!AH23*0.9*0.9</f>
        <v>54189</v>
      </c>
      <c r="AI23" s="26">
        <f>'BAR BB| Open rates'!AI23*0.9*0.9</f>
        <v>38799</v>
      </c>
      <c r="AJ23" s="26">
        <f>'BAR BB| Open rates'!AJ23*0.9*0.9</f>
        <v>40419</v>
      </c>
      <c r="AK23" s="26">
        <f>'BAR BB| Open rates'!AK23*0.9*0.9</f>
        <v>36531</v>
      </c>
      <c r="AL23" s="26">
        <f>'BAR BB| Open rates'!AL23*0.9*0.9</f>
        <v>34911</v>
      </c>
      <c r="AM23" s="26">
        <f>'BAR BB| Open rates'!AM23*0.9*0.9</f>
        <v>33939</v>
      </c>
      <c r="AN23" s="26">
        <f>'BAR BB| Open rates'!AN23*0.9*0.9</f>
        <v>16929</v>
      </c>
      <c r="AO23" s="26">
        <f>'BAR BB| Open rates'!AO23*0.9*0.9</f>
        <v>15309</v>
      </c>
      <c r="AP23" s="26">
        <f>'BAR BB| Open rates'!AP23*0.9*0.9</f>
        <v>15876</v>
      </c>
      <c r="AQ23" s="26">
        <f>'BAR BB| Open rates'!AQ23*0.9*0.9</f>
        <v>15309</v>
      </c>
      <c r="AR23" s="26">
        <f>'BAR BB| Open rates'!AR23*0.9*0.9</f>
        <v>15309</v>
      </c>
      <c r="AS23" s="26">
        <f>'BAR BB| Open rates'!AS23*0.9*0.9</f>
        <v>15876</v>
      </c>
      <c r="AT23" s="26">
        <f>'BAR BB| Open rates'!AT23*0.9*0.9</f>
        <v>15309</v>
      </c>
      <c r="AU23" s="26">
        <f>'BAR BB| Open rates'!AU23*0.9*0.9</f>
        <v>15876</v>
      </c>
      <c r="AV23" s="26">
        <f>'BAR BB| Open rates'!AV23*0.9*0.9</f>
        <v>15309</v>
      </c>
    </row>
    <row r="24" spans="1:48" s="76" customFormat="1" ht="12" customHeight="1" x14ac:dyDescent="0.2">
      <c r="A24" s="15">
        <v>4</v>
      </c>
      <c r="B24" s="26">
        <f>'BAR BB| Open rates'!B24*0.9*0.9</f>
        <v>15471</v>
      </c>
      <c r="C24" s="26">
        <f>'BAR BB| Open rates'!C24*0.9*0.9</f>
        <v>16281</v>
      </c>
      <c r="D24" s="26">
        <f>'BAR BB| Open rates'!D24*0.9*0.9</f>
        <v>15471</v>
      </c>
      <c r="E24" s="26">
        <f>'BAR BB| Open rates'!E24*0.9*0.9</f>
        <v>15471</v>
      </c>
      <c r="F24" s="26">
        <f>'BAR BB| Open rates'!F24*0.9*0.9</f>
        <v>16281</v>
      </c>
      <c r="G24" s="26">
        <f>'BAR BB| Open rates'!G24*0.9*0.9</f>
        <v>16281</v>
      </c>
      <c r="H24" s="26">
        <f>'BAR BB| Open rates'!H24*0.9*0.9</f>
        <v>16281</v>
      </c>
      <c r="I24" s="26">
        <f>'BAR BB| Open rates'!I24*0.9*0.9</f>
        <v>16281</v>
      </c>
      <c r="J24" s="26">
        <f>'BAR BB| Open rates'!J24*0.9*0.9</f>
        <v>17334</v>
      </c>
      <c r="K24" s="26">
        <f>'BAR BB| Open rates'!K24*0.9*0.9</f>
        <v>19764</v>
      </c>
      <c r="L24" s="26">
        <f>'BAR BB| Open rates'!L24*0.9*0.9</f>
        <v>18306</v>
      </c>
      <c r="M24" s="26">
        <f>'BAR BB| Open rates'!M24*0.9*0.9</f>
        <v>18306</v>
      </c>
      <c r="N24" s="26">
        <f>'BAR BB| Open rates'!N24*0.9*0.9</f>
        <v>18306</v>
      </c>
      <c r="O24" s="26">
        <f>'BAR BB| Open rates'!O24*0.9*0.9</f>
        <v>68769</v>
      </c>
      <c r="P24" s="26">
        <f>'BAR BB| Open rates'!P24*0.9*0.9</f>
        <v>68769</v>
      </c>
      <c r="Q24" s="26">
        <f>'BAR BB| Open rates'!Q24*0.9*0.9</f>
        <v>71199</v>
      </c>
      <c r="R24" s="26">
        <f>'BAR BB| Open rates'!R24*0.9*0.9</f>
        <v>72819</v>
      </c>
      <c r="S24" s="26">
        <f>'BAR BB| Open rates'!S24*0.9*0.9</f>
        <v>71199</v>
      </c>
      <c r="T24" s="26">
        <f>'BAR BB| Open rates'!T24*0.9*0.9</f>
        <v>47709</v>
      </c>
      <c r="U24" s="26">
        <f>'BAR BB| Open rates'!U24*0.9*0.9</f>
        <v>40419</v>
      </c>
      <c r="V24" s="26">
        <f>'BAR BB| Open rates'!V24*0.9*0.9</f>
        <v>42039</v>
      </c>
      <c r="W24" s="26">
        <f>'BAR BB| Open rates'!W24*0.9*0.9</f>
        <v>43659</v>
      </c>
      <c r="X24" s="26">
        <f>'BAR BB| Open rates'!X24*0.9*0.9</f>
        <v>42039</v>
      </c>
      <c r="Y24" s="26">
        <f>'BAR BB| Open rates'!Y24*0.9*0.9</f>
        <v>43659</v>
      </c>
      <c r="Z24" s="26">
        <f>'BAR BB| Open rates'!Z24*0.9*0.9</f>
        <v>46899</v>
      </c>
      <c r="AA24" s="26">
        <f>'BAR BB| Open rates'!AA24*0.9*0.9</f>
        <v>54999</v>
      </c>
      <c r="AB24" s="26">
        <f>'BAR BB| Open rates'!AB24*0.9*0.9</f>
        <v>56619</v>
      </c>
      <c r="AC24" s="26">
        <f>'BAR BB| Open rates'!AC24*0.9*0.9</f>
        <v>54999</v>
      </c>
      <c r="AD24" s="26">
        <f>'BAR BB| Open rates'!AD24*0.9*0.9</f>
        <v>59859</v>
      </c>
      <c r="AE24" s="26">
        <f>'BAR BB| Open rates'!AE24*0.9*0.9</f>
        <v>63909</v>
      </c>
      <c r="AF24" s="26">
        <f>'BAR BB| Open rates'!AF24*0.9*0.9</f>
        <v>65529</v>
      </c>
      <c r="AG24" s="26">
        <f>'BAR BB| Open rates'!AG24*0.9*0.9</f>
        <v>65529</v>
      </c>
      <c r="AH24" s="26">
        <f>'BAR BB| Open rates'!AH24*0.9*0.9</f>
        <v>55809</v>
      </c>
      <c r="AI24" s="26">
        <f>'BAR BB| Open rates'!AI24*0.9*0.9</f>
        <v>40419</v>
      </c>
      <c r="AJ24" s="26">
        <f>'BAR BB| Open rates'!AJ24*0.9*0.9</f>
        <v>42039</v>
      </c>
      <c r="AK24" s="26">
        <f>'BAR BB| Open rates'!AK24*0.9*0.9</f>
        <v>38151</v>
      </c>
      <c r="AL24" s="26">
        <f>'BAR BB| Open rates'!AL24*0.9*0.9</f>
        <v>36531</v>
      </c>
      <c r="AM24" s="26">
        <f>'BAR BB| Open rates'!AM24*0.9*0.9</f>
        <v>35559</v>
      </c>
      <c r="AN24" s="26">
        <f>'BAR BB| Open rates'!AN24*0.9*0.9</f>
        <v>18549</v>
      </c>
      <c r="AO24" s="26">
        <f>'BAR BB| Open rates'!AO24*0.9*0.9</f>
        <v>16929</v>
      </c>
      <c r="AP24" s="26">
        <f>'BAR BB| Open rates'!AP24*0.9*0.9</f>
        <v>17496</v>
      </c>
      <c r="AQ24" s="26">
        <f>'BAR BB| Open rates'!AQ24*0.9*0.9</f>
        <v>16929</v>
      </c>
      <c r="AR24" s="26">
        <f>'BAR BB| Open rates'!AR24*0.9*0.9</f>
        <v>16929</v>
      </c>
      <c r="AS24" s="26">
        <f>'BAR BB| Open rates'!AS24*0.9*0.9</f>
        <v>17496</v>
      </c>
      <c r="AT24" s="26">
        <f>'BAR BB| Open rates'!AT24*0.9*0.9</f>
        <v>16929</v>
      </c>
      <c r="AU24" s="26">
        <f>'BAR BB| Open rates'!AU24*0.9*0.9</f>
        <v>17496</v>
      </c>
      <c r="AV24" s="26">
        <f>'BAR BB| Open rates'!AV24*0.9*0.9</f>
        <v>16929</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rates'!B26*0.9*0.9</f>
        <v>16686</v>
      </c>
      <c r="C26" s="26">
        <f>'BAR BB| Open rates'!C26*0.9*0.9</f>
        <v>17496</v>
      </c>
      <c r="D26" s="26">
        <f>'BAR BB| Open rates'!D26*0.9*0.9</f>
        <v>16686</v>
      </c>
      <c r="E26" s="26">
        <f>'BAR BB| Open rates'!E26*0.9*0.9</f>
        <v>16686</v>
      </c>
      <c r="F26" s="26">
        <f>'BAR BB| Open rates'!F26*0.9*0.9</f>
        <v>17496</v>
      </c>
      <c r="G26" s="26">
        <f>'BAR BB| Open rates'!G26*0.9*0.9</f>
        <v>17496</v>
      </c>
      <c r="H26" s="26">
        <f>'BAR BB| Open rates'!H26*0.9*0.9</f>
        <v>17496</v>
      </c>
      <c r="I26" s="26">
        <f>'BAR BB| Open rates'!I26*0.9*0.9</f>
        <v>17496</v>
      </c>
      <c r="J26" s="26">
        <f>'BAR BB| Open rates'!J26*0.9*0.9</f>
        <v>18549</v>
      </c>
      <c r="K26" s="26">
        <f>'BAR BB| Open rates'!K26*0.9*0.9</f>
        <v>20979</v>
      </c>
      <c r="L26" s="26">
        <f>'BAR BB| Open rates'!L26*0.9*0.9</f>
        <v>19521</v>
      </c>
      <c r="M26" s="26">
        <f>'BAR BB| Open rates'!M26*0.9*0.9</f>
        <v>19521</v>
      </c>
      <c r="N26" s="26">
        <f>'BAR BB| Open rates'!N26*0.9*0.9</f>
        <v>19521</v>
      </c>
      <c r="O26" s="26">
        <f>'BAR BB| Open rates'!O26*0.9*0.9</f>
        <v>72009</v>
      </c>
      <c r="P26" s="26">
        <f>'BAR BB| Open rates'!P26*0.9*0.9</f>
        <v>72009</v>
      </c>
      <c r="Q26" s="26">
        <f>'BAR BB| Open rates'!Q26*0.9*0.9</f>
        <v>74439</v>
      </c>
      <c r="R26" s="26">
        <f>'BAR BB| Open rates'!R26*0.9*0.9</f>
        <v>76059</v>
      </c>
      <c r="S26" s="26">
        <f>'BAR BB| Open rates'!S26*0.9*0.9</f>
        <v>74439</v>
      </c>
      <c r="T26" s="26">
        <f>'BAR BB| Open rates'!T26*0.9*0.9</f>
        <v>46899</v>
      </c>
      <c r="U26" s="26">
        <f>'BAR BB| Open rates'!U26*0.9*0.9</f>
        <v>39609</v>
      </c>
      <c r="V26" s="26">
        <f>'BAR BB| Open rates'!V26*0.9*0.9</f>
        <v>41229</v>
      </c>
      <c r="W26" s="26">
        <f>'BAR BB| Open rates'!W26*0.9*0.9</f>
        <v>42849</v>
      </c>
      <c r="X26" s="26">
        <f>'BAR BB| Open rates'!X26*0.9*0.9</f>
        <v>41229</v>
      </c>
      <c r="Y26" s="26">
        <f>'BAR BB| Open rates'!Y26*0.9*0.9</f>
        <v>42849</v>
      </c>
      <c r="Z26" s="26">
        <f>'BAR BB| Open rates'!Z26*0.9*0.9</f>
        <v>46089</v>
      </c>
      <c r="AA26" s="26">
        <f>'BAR BB| Open rates'!AA26*0.9*0.9</f>
        <v>66339</v>
      </c>
      <c r="AB26" s="26">
        <f>'BAR BB| Open rates'!AB26*0.9*0.9</f>
        <v>67959</v>
      </c>
      <c r="AC26" s="26">
        <f>'BAR BB| Open rates'!AC26*0.9*0.9</f>
        <v>66339</v>
      </c>
      <c r="AD26" s="26">
        <f>'BAR BB| Open rates'!AD26*0.9*0.9</f>
        <v>71199</v>
      </c>
      <c r="AE26" s="26">
        <f>'BAR BB| Open rates'!AE26*0.9*0.9</f>
        <v>75249</v>
      </c>
      <c r="AF26" s="26">
        <f>'BAR BB| Open rates'!AF26*0.9*0.9</f>
        <v>76869</v>
      </c>
      <c r="AG26" s="26">
        <f>'BAR BB| Open rates'!AG26*0.9*0.9</f>
        <v>76869</v>
      </c>
      <c r="AH26" s="26">
        <f>'BAR BB| Open rates'!AH26*0.9*0.9</f>
        <v>67149</v>
      </c>
      <c r="AI26" s="26">
        <f>'BAR BB| Open rates'!AI26*0.9*0.9</f>
        <v>39609</v>
      </c>
      <c r="AJ26" s="26">
        <f>'BAR BB| Open rates'!AJ26*0.9*0.9</f>
        <v>41229</v>
      </c>
      <c r="AK26" s="26">
        <f>'BAR BB| Open rates'!AK26*0.9*0.9</f>
        <v>37341</v>
      </c>
      <c r="AL26" s="26">
        <f>'BAR BB| Open rates'!AL26*0.9*0.9</f>
        <v>35721</v>
      </c>
      <c r="AM26" s="26">
        <f>'BAR BB| Open rates'!AM26*0.9*0.9</f>
        <v>34749</v>
      </c>
      <c r="AN26" s="26">
        <f>'BAR BB| Open rates'!AN26*0.9*0.9</f>
        <v>22599</v>
      </c>
      <c r="AO26" s="26">
        <f>'BAR BB| Open rates'!AO26*0.9*0.9</f>
        <v>20979</v>
      </c>
      <c r="AP26" s="26">
        <f>'BAR BB| Open rates'!AP26*0.9*0.9</f>
        <v>21546</v>
      </c>
      <c r="AQ26" s="26">
        <f>'BAR BB| Open rates'!AQ26*0.9*0.9</f>
        <v>20979</v>
      </c>
      <c r="AR26" s="26">
        <f>'BAR BB| Open rates'!AR26*0.9*0.9</f>
        <v>20979</v>
      </c>
      <c r="AS26" s="26">
        <f>'BAR BB| Open rates'!AS26*0.9*0.9</f>
        <v>21546</v>
      </c>
      <c r="AT26" s="26">
        <f>'BAR BB| Open rates'!AT26*0.9*0.9</f>
        <v>20979</v>
      </c>
      <c r="AU26" s="26">
        <f>'BAR BB| Open rates'!AU26*0.9*0.9</f>
        <v>21546</v>
      </c>
      <c r="AV26" s="26">
        <f>'BAR BB| Open rates'!AV26*0.9*0.9</f>
        <v>20979</v>
      </c>
    </row>
    <row r="27" spans="1:48" s="76" customFormat="1" ht="12" customHeight="1" x14ac:dyDescent="0.2">
      <c r="A27" s="15">
        <v>2</v>
      </c>
      <c r="B27" s="26">
        <f>'BAR BB| Open rates'!B27*0.9*0.9</f>
        <v>17901</v>
      </c>
      <c r="C27" s="26">
        <f>'BAR BB| Open rates'!C27*0.9*0.9</f>
        <v>18711</v>
      </c>
      <c r="D27" s="26">
        <f>'BAR BB| Open rates'!D27*0.9*0.9</f>
        <v>17901</v>
      </c>
      <c r="E27" s="26">
        <f>'BAR BB| Open rates'!E27*0.9*0.9</f>
        <v>17901</v>
      </c>
      <c r="F27" s="26">
        <f>'BAR BB| Open rates'!F27*0.9*0.9</f>
        <v>18711</v>
      </c>
      <c r="G27" s="26">
        <f>'BAR BB| Open rates'!G27*0.9*0.9</f>
        <v>18711</v>
      </c>
      <c r="H27" s="26">
        <f>'BAR BB| Open rates'!H27*0.9*0.9</f>
        <v>18711</v>
      </c>
      <c r="I27" s="26">
        <f>'BAR BB| Open rates'!I27*0.9*0.9</f>
        <v>18711</v>
      </c>
      <c r="J27" s="26">
        <f>'BAR BB| Open rates'!J27*0.9*0.9</f>
        <v>19764</v>
      </c>
      <c r="K27" s="26">
        <f>'BAR BB| Open rates'!K27*0.9*0.9</f>
        <v>22194</v>
      </c>
      <c r="L27" s="26">
        <f>'BAR BB| Open rates'!L27*0.9*0.9</f>
        <v>20736</v>
      </c>
      <c r="M27" s="26">
        <f>'BAR BB| Open rates'!M27*0.9*0.9</f>
        <v>20736</v>
      </c>
      <c r="N27" s="26">
        <f>'BAR BB| Open rates'!N27*0.9*0.9</f>
        <v>20736</v>
      </c>
      <c r="O27" s="26">
        <f>'BAR BB| Open rates'!O27*0.9*0.9</f>
        <v>73629</v>
      </c>
      <c r="P27" s="26">
        <f>'BAR BB| Open rates'!P27*0.9*0.9</f>
        <v>73629</v>
      </c>
      <c r="Q27" s="26">
        <f>'BAR BB| Open rates'!Q27*0.9*0.9</f>
        <v>76059</v>
      </c>
      <c r="R27" s="26">
        <f>'BAR BB| Open rates'!R27*0.9*0.9</f>
        <v>77679</v>
      </c>
      <c r="S27" s="26">
        <f>'BAR BB| Open rates'!S27*0.9*0.9</f>
        <v>76059</v>
      </c>
      <c r="T27" s="26">
        <f>'BAR BB| Open rates'!T27*0.9*0.9</f>
        <v>48519</v>
      </c>
      <c r="U27" s="26">
        <f>'BAR BB| Open rates'!U27*0.9*0.9</f>
        <v>41229</v>
      </c>
      <c r="V27" s="26">
        <f>'BAR BB| Open rates'!V27*0.9*0.9</f>
        <v>42849</v>
      </c>
      <c r="W27" s="26">
        <f>'BAR BB| Open rates'!W27*0.9*0.9</f>
        <v>44469</v>
      </c>
      <c r="X27" s="26">
        <f>'BAR BB| Open rates'!X27*0.9*0.9</f>
        <v>42849</v>
      </c>
      <c r="Y27" s="26">
        <f>'BAR BB| Open rates'!Y27*0.9*0.9</f>
        <v>44469</v>
      </c>
      <c r="Z27" s="26">
        <f>'BAR BB| Open rates'!Z27*0.9*0.9</f>
        <v>47709</v>
      </c>
      <c r="AA27" s="26">
        <f>'BAR BB| Open rates'!AA27*0.9*0.9</f>
        <v>67959</v>
      </c>
      <c r="AB27" s="26">
        <f>'BAR BB| Open rates'!AB27*0.9*0.9</f>
        <v>69579</v>
      </c>
      <c r="AC27" s="26">
        <f>'BAR BB| Open rates'!AC27*0.9*0.9</f>
        <v>67959</v>
      </c>
      <c r="AD27" s="26">
        <f>'BAR BB| Open rates'!AD27*0.9*0.9</f>
        <v>72819</v>
      </c>
      <c r="AE27" s="26">
        <f>'BAR BB| Open rates'!AE27*0.9*0.9</f>
        <v>76869</v>
      </c>
      <c r="AF27" s="26">
        <f>'BAR BB| Open rates'!AF27*0.9*0.9</f>
        <v>78489</v>
      </c>
      <c r="AG27" s="26">
        <f>'BAR BB| Open rates'!AG27*0.9*0.9</f>
        <v>78489</v>
      </c>
      <c r="AH27" s="26">
        <f>'BAR BB| Open rates'!AH27*0.9*0.9</f>
        <v>68769</v>
      </c>
      <c r="AI27" s="26">
        <f>'BAR BB| Open rates'!AI27*0.9*0.9</f>
        <v>41229</v>
      </c>
      <c r="AJ27" s="26">
        <f>'BAR BB| Open rates'!AJ27*0.9*0.9</f>
        <v>42849</v>
      </c>
      <c r="AK27" s="26">
        <f>'BAR BB| Open rates'!AK27*0.9*0.9</f>
        <v>38961</v>
      </c>
      <c r="AL27" s="26">
        <f>'BAR BB| Open rates'!AL27*0.9*0.9</f>
        <v>37341</v>
      </c>
      <c r="AM27" s="26">
        <f>'BAR BB| Open rates'!AM27*0.9*0.9</f>
        <v>36369</v>
      </c>
      <c r="AN27" s="26">
        <f>'BAR BB| Open rates'!AN27*0.9*0.9</f>
        <v>24219</v>
      </c>
      <c r="AO27" s="26">
        <f>'BAR BB| Open rates'!AO27*0.9*0.9</f>
        <v>22599</v>
      </c>
      <c r="AP27" s="26">
        <f>'BAR BB| Open rates'!AP27*0.9*0.9</f>
        <v>23166</v>
      </c>
      <c r="AQ27" s="26">
        <f>'BAR BB| Open rates'!AQ27*0.9*0.9</f>
        <v>22599</v>
      </c>
      <c r="AR27" s="26">
        <f>'BAR BB| Open rates'!AR27*0.9*0.9</f>
        <v>22599</v>
      </c>
      <c r="AS27" s="26">
        <f>'BAR BB| Open rates'!AS27*0.9*0.9</f>
        <v>23166</v>
      </c>
      <c r="AT27" s="26">
        <f>'BAR BB| Open rates'!AT27*0.9*0.9</f>
        <v>22599</v>
      </c>
      <c r="AU27" s="26">
        <f>'BAR BB| Open rates'!AU27*0.9*0.9</f>
        <v>23166</v>
      </c>
      <c r="AV27" s="26">
        <f>'BAR BB| Open rates'!AV27*0.9*0.9</f>
        <v>22599</v>
      </c>
    </row>
    <row r="28" spans="1:48" s="76" customFormat="1" ht="12" customHeight="1" x14ac:dyDescent="0.2">
      <c r="A28" s="15">
        <v>3</v>
      </c>
      <c r="B28" s="26">
        <f>'BAR BB| Open rates'!B28*0.9*0.9</f>
        <v>19116</v>
      </c>
      <c r="C28" s="26">
        <f>'BAR BB| Open rates'!C28*0.9*0.9</f>
        <v>19926</v>
      </c>
      <c r="D28" s="26">
        <f>'BAR BB| Open rates'!D28*0.9*0.9</f>
        <v>19116</v>
      </c>
      <c r="E28" s="26">
        <f>'BAR BB| Open rates'!E28*0.9*0.9</f>
        <v>19116</v>
      </c>
      <c r="F28" s="26">
        <f>'BAR BB| Open rates'!F28*0.9*0.9</f>
        <v>19926</v>
      </c>
      <c r="G28" s="26">
        <f>'BAR BB| Open rates'!G28*0.9*0.9</f>
        <v>19926</v>
      </c>
      <c r="H28" s="26">
        <f>'BAR BB| Open rates'!H28*0.9*0.9</f>
        <v>19926</v>
      </c>
      <c r="I28" s="26">
        <f>'BAR BB| Open rates'!I28*0.9*0.9</f>
        <v>19926</v>
      </c>
      <c r="J28" s="26">
        <f>'BAR BB| Open rates'!J28*0.9*0.9</f>
        <v>20979</v>
      </c>
      <c r="K28" s="26">
        <f>'BAR BB| Open rates'!K28*0.9*0.9</f>
        <v>23409</v>
      </c>
      <c r="L28" s="26">
        <f>'BAR BB| Open rates'!L28*0.9*0.9</f>
        <v>21951</v>
      </c>
      <c r="M28" s="26">
        <f>'BAR BB| Open rates'!M28*0.9*0.9</f>
        <v>21951</v>
      </c>
      <c r="N28" s="26">
        <f>'BAR BB| Open rates'!N28*0.9*0.9</f>
        <v>21951</v>
      </c>
      <c r="O28" s="26">
        <f>'BAR BB| Open rates'!O28*0.9*0.9</f>
        <v>75249</v>
      </c>
      <c r="P28" s="26">
        <f>'BAR BB| Open rates'!P28*0.9*0.9</f>
        <v>75249</v>
      </c>
      <c r="Q28" s="26">
        <f>'BAR BB| Open rates'!Q28*0.9*0.9</f>
        <v>77679</v>
      </c>
      <c r="R28" s="26">
        <f>'BAR BB| Open rates'!R28*0.9*0.9</f>
        <v>79299</v>
      </c>
      <c r="S28" s="26">
        <f>'BAR BB| Open rates'!S28*0.9*0.9</f>
        <v>77679</v>
      </c>
      <c r="T28" s="26">
        <f>'BAR BB| Open rates'!T28*0.9*0.9</f>
        <v>50139</v>
      </c>
      <c r="U28" s="26">
        <f>'BAR BB| Open rates'!U28*0.9*0.9</f>
        <v>42849</v>
      </c>
      <c r="V28" s="26">
        <f>'BAR BB| Open rates'!V28*0.9*0.9</f>
        <v>44469</v>
      </c>
      <c r="W28" s="26">
        <f>'BAR BB| Open rates'!W28*0.9*0.9</f>
        <v>46089</v>
      </c>
      <c r="X28" s="26">
        <f>'BAR BB| Open rates'!X28*0.9*0.9</f>
        <v>44469</v>
      </c>
      <c r="Y28" s="26">
        <f>'BAR BB| Open rates'!Y28*0.9*0.9</f>
        <v>46089</v>
      </c>
      <c r="Z28" s="26">
        <f>'BAR BB| Open rates'!Z28*0.9*0.9</f>
        <v>49329</v>
      </c>
      <c r="AA28" s="26">
        <f>'BAR BB| Open rates'!AA28*0.9*0.9</f>
        <v>69579</v>
      </c>
      <c r="AB28" s="26">
        <f>'BAR BB| Open rates'!AB28*0.9*0.9</f>
        <v>71199</v>
      </c>
      <c r="AC28" s="26">
        <f>'BAR BB| Open rates'!AC28*0.9*0.9</f>
        <v>69579</v>
      </c>
      <c r="AD28" s="26">
        <f>'BAR BB| Open rates'!AD28*0.9*0.9</f>
        <v>74439</v>
      </c>
      <c r="AE28" s="26">
        <f>'BAR BB| Open rates'!AE28*0.9*0.9</f>
        <v>78489</v>
      </c>
      <c r="AF28" s="26">
        <f>'BAR BB| Open rates'!AF28*0.9*0.9</f>
        <v>80109</v>
      </c>
      <c r="AG28" s="26">
        <f>'BAR BB| Open rates'!AG28*0.9*0.9</f>
        <v>80109</v>
      </c>
      <c r="AH28" s="26">
        <f>'BAR BB| Open rates'!AH28*0.9*0.9</f>
        <v>70389</v>
      </c>
      <c r="AI28" s="26">
        <f>'BAR BB| Open rates'!AI28*0.9*0.9</f>
        <v>42849</v>
      </c>
      <c r="AJ28" s="26">
        <f>'BAR BB| Open rates'!AJ28*0.9*0.9</f>
        <v>44469</v>
      </c>
      <c r="AK28" s="26">
        <f>'BAR BB| Open rates'!AK28*0.9*0.9</f>
        <v>40581</v>
      </c>
      <c r="AL28" s="26">
        <f>'BAR BB| Open rates'!AL28*0.9*0.9</f>
        <v>38961</v>
      </c>
      <c r="AM28" s="26">
        <f>'BAR BB| Open rates'!AM28*0.9*0.9</f>
        <v>37989</v>
      </c>
      <c r="AN28" s="26">
        <f>'BAR BB| Open rates'!AN28*0.9*0.9</f>
        <v>25839</v>
      </c>
      <c r="AO28" s="26">
        <f>'BAR BB| Open rates'!AO28*0.9*0.9</f>
        <v>24219</v>
      </c>
      <c r="AP28" s="26">
        <f>'BAR BB| Open rates'!AP28*0.9*0.9</f>
        <v>24786</v>
      </c>
      <c r="AQ28" s="26">
        <f>'BAR BB| Open rates'!AQ28*0.9*0.9</f>
        <v>24219</v>
      </c>
      <c r="AR28" s="26">
        <f>'BAR BB| Open rates'!AR28*0.9*0.9</f>
        <v>24219</v>
      </c>
      <c r="AS28" s="26">
        <f>'BAR BB| Open rates'!AS28*0.9*0.9</f>
        <v>24786</v>
      </c>
      <c r="AT28" s="26">
        <f>'BAR BB| Open rates'!AT28*0.9*0.9</f>
        <v>24219</v>
      </c>
      <c r="AU28" s="26">
        <f>'BAR BB| Open rates'!AU28*0.9*0.9</f>
        <v>24786</v>
      </c>
      <c r="AV28" s="26">
        <f>'BAR BB| Open rates'!AV28*0.9*0.9</f>
        <v>24219</v>
      </c>
    </row>
    <row r="29" spans="1:48" s="76" customFormat="1" ht="12" customHeight="1" x14ac:dyDescent="0.2">
      <c r="A29" s="15">
        <v>4</v>
      </c>
      <c r="B29" s="26">
        <f>'BAR BB| Open rates'!B29*0.9*0.9</f>
        <v>20331</v>
      </c>
      <c r="C29" s="26">
        <f>'BAR BB| Open rates'!C29*0.9*0.9</f>
        <v>21141</v>
      </c>
      <c r="D29" s="26">
        <f>'BAR BB| Open rates'!D29*0.9*0.9</f>
        <v>20331</v>
      </c>
      <c r="E29" s="26">
        <f>'BAR BB| Open rates'!E29*0.9*0.9</f>
        <v>20331</v>
      </c>
      <c r="F29" s="26">
        <f>'BAR BB| Open rates'!F29*0.9*0.9</f>
        <v>21141</v>
      </c>
      <c r="G29" s="26">
        <f>'BAR BB| Open rates'!G29*0.9*0.9</f>
        <v>21141</v>
      </c>
      <c r="H29" s="26">
        <f>'BAR BB| Open rates'!H29*0.9*0.9</f>
        <v>21141</v>
      </c>
      <c r="I29" s="26">
        <f>'BAR BB| Open rates'!I29*0.9*0.9</f>
        <v>21141</v>
      </c>
      <c r="J29" s="26">
        <f>'BAR BB| Open rates'!J29*0.9*0.9</f>
        <v>22194</v>
      </c>
      <c r="K29" s="26">
        <f>'BAR BB| Open rates'!K29*0.9*0.9</f>
        <v>24624</v>
      </c>
      <c r="L29" s="26">
        <f>'BAR BB| Open rates'!L29*0.9*0.9</f>
        <v>23166</v>
      </c>
      <c r="M29" s="26">
        <f>'BAR BB| Open rates'!M29*0.9*0.9</f>
        <v>23166</v>
      </c>
      <c r="N29" s="26">
        <f>'BAR BB| Open rates'!N29*0.9*0.9</f>
        <v>23166</v>
      </c>
      <c r="O29" s="26">
        <f>'BAR BB| Open rates'!O29*0.9*0.9</f>
        <v>76869</v>
      </c>
      <c r="P29" s="26">
        <f>'BAR BB| Open rates'!P29*0.9*0.9</f>
        <v>76869</v>
      </c>
      <c r="Q29" s="26">
        <f>'BAR BB| Open rates'!Q29*0.9*0.9</f>
        <v>79299</v>
      </c>
      <c r="R29" s="26">
        <f>'BAR BB| Open rates'!R29*0.9*0.9</f>
        <v>80919</v>
      </c>
      <c r="S29" s="26">
        <f>'BAR BB| Open rates'!S29*0.9*0.9</f>
        <v>79299</v>
      </c>
      <c r="T29" s="26">
        <f>'BAR BB| Open rates'!T29*0.9*0.9</f>
        <v>51759</v>
      </c>
      <c r="U29" s="26">
        <f>'BAR BB| Open rates'!U29*0.9*0.9</f>
        <v>44469</v>
      </c>
      <c r="V29" s="26">
        <f>'BAR BB| Open rates'!V29*0.9*0.9</f>
        <v>46089</v>
      </c>
      <c r="W29" s="26">
        <f>'BAR BB| Open rates'!W29*0.9*0.9</f>
        <v>47709</v>
      </c>
      <c r="X29" s="26">
        <f>'BAR BB| Open rates'!X29*0.9*0.9</f>
        <v>46089</v>
      </c>
      <c r="Y29" s="26">
        <f>'BAR BB| Open rates'!Y29*0.9*0.9</f>
        <v>47709</v>
      </c>
      <c r="Z29" s="26">
        <f>'BAR BB| Open rates'!Z29*0.9*0.9</f>
        <v>50949</v>
      </c>
      <c r="AA29" s="26">
        <f>'BAR BB| Open rates'!AA29*0.9*0.9</f>
        <v>71199</v>
      </c>
      <c r="AB29" s="26">
        <f>'BAR BB| Open rates'!AB29*0.9*0.9</f>
        <v>72819</v>
      </c>
      <c r="AC29" s="26">
        <f>'BAR BB| Open rates'!AC29*0.9*0.9</f>
        <v>71199</v>
      </c>
      <c r="AD29" s="26">
        <f>'BAR BB| Open rates'!AD29*0.9*0.9</f>
        <v>76059</v>
      </c>
      <c r="AE29" s="26">
        <f>'BAR BB| Open rates'!AE29*0.9*0.9</f>
        <v>80109</v>
      </c>
      <c r="AF29" s="26">
        <f>'BAR BB| Open rates'!AF29*0.9*0.9</f>
        <v>81729</v>
      </c>
      <c r="AG29" s="26">
        <f>'BAR BB| Open rates'!AG29*0.9*0.9</f>
        <v>81729</v>
      </c>
      <c r="AH29" s="26">
        <f>'BAR BB| Open rates'!AH29*0.9*0.9</f>
        <v>72009</v>
      </c>
      <c r="AI29" s="26">
        <f>'BAR BB| Open rates'!AI29*0.9*0.9</f>
        <v>44469</v>
      </c>
      <c r="AJ29" s="26">
        <f>'BAR BB| Open rates'!AJ29*0.9*0.9</f>
        <v>46089</v>
      </c>
      <c r="AK29" s="26">
        <f>'BAR BB| Open rates'!AK29*0.9*0.9</f>
        <v>42201</v>
      </c>
      <c r="AL29" s="26">
        <f>'BAR BB| Open rates'!AL29*0.9*0.9</f>
        <v>40581</v>
      </c>
      <c r="AM29" s="26">
        <f>'BAR BB| Open rates'!AM29*0.9*0.9</f>
        <v>39609</v>
      </c>
      <c r="AN29" s="26">
        <f>'BAR BB| Open rates'!AN29*0.9*0.9</f>
        <v>27459</v>
      </c>
      <c r="AO29" s="26">
        <f>'BAR BB| Open rates'!AO29*0.9*0.9</f>
        <v>25839</v>
      </c>
      <c r="AP29" s="26">
        <f>'BAR BB| Open rates'!AP29*0.9*0.9</f>
        <v>26406</v>
      </c>
      <c r="AQ29" s="26">
        <f>'BAR BB| Open rates'!AQ29*0.9*0.9</f>
        <v>25839</v>
      </c>
      <c r="AR29" s="26">
        <f>'BAR BB| Open rates'!AR29*0.9*0.9</f>
        <v>25839</v>
      </c>
      <c r="AS29" s="26">
        <f>'BAR BB| Open rates'!AS29*0.9*0.9</f>
        <v>26406</v>
      </c>
      <c r="AT29" s="26">
        <f>'BAR BB| Open rates'!AT29*0.9*0.9</f>
        <v>25839</v>
      </c>
      <c r="AU29" s="26">
        <f>'BAR BB| Open rates'!AU29*0.9*0.9</f>
        <v>26406</v>
      </c>
      <c r="AV29" s="26">
        <f>'BAR BB| Open rates'!AV29*0.9*0.9</f>
        <v>25839</v>
      </c>
    </row>
    <row r="30" spans="1:48" s="76" customFormat="1" ht="12" customHeight="1" x14ac:dyDescent="0.2"/>
    <row r="31" spans="1:48" s="76" customFormat="1" ht="12" customHeight="1" x14ac:dyDescent="0.2">
      <c r="A31" s="20"/>
    </row>
    <row r="32" spans="1:48" s="76" customFormat="1" ht="12" customHeight="1" x14ac:dyDescent="0.2">
      <c r="A32" s="286" t="s">
        <v>157</v>
      </c>
    </row>
    <row r="33" spans="1:1" s="76" customFormat="1" ht="12" customHeight="1" x14ac:dyDescent="0.2">
      <c r="A33" s="286"/>
    </row>
    <row r="34" spans="1:1" s="76" customFormat="1" ht="12" customHeight="1" x14ac:dyDescent="0.2">
      <c r="A34" s="286"/>
    </row>
    <row r="35" spans="1:1" s="76" customFormat="1" ht="12" customHeight="1" x14ac:dyDescent="0.2">
      <c r="A35" s="20"/>
    </row>
    <row r="36" spans="1:1" s="205" customFormat="1" ht="12.75" x14ac:dyDescent="0.2">
      <c r="A36" s="243" t="s">
        <v>80</v>
      </c>
    </row>
    <row r="37" spans="1:1" s="245" customFormat="1" ht="38.25" customHeight="1" x14ac:dyDescent="0.2">
      <c r="A37" s="200" t="s">
        <v>319</v>
      </c>
    </row>
    <row r="38" spans="1:1" s="205" customFormat="1" ht="38.25" customHeight="1" x14ac:dyDescent="0.2">
      <c r="A38" s="201" t="s">
        <v>320</v>
      </c>
    </row>
    <row r="39" spans="1:1" s="205" customFormat="1" ht="12.75" x14ac:dyDescent="0.2">
      <c r="A39" s="214"/>
    </row>
    <row r="40" spans="1:1" s="205" customFormat="1" ht="12.75" x14ac:dyDescent="0.2">
      <c r="A40" s="223" t="s">
        <v>58</v>
      </c>
    </row>
    <row r="41" spans="1:1" s="76" customFormat="1" ht="35.25" customHeight="1" x14ac:dyDescent="0.2">
      <c r="A41" s="224" t="s">
        <v>163</v>
      </c>
    </row>
    <row r="42" spans="1:1" s="76" customFormat="1" ht="35.25" customHeight="1" x14ac:dyDescent="0.2">
      <c r="A42" s="224" t="s">
        <v>188</v>
      </c>
    </row>
    <row r="43" spans="1:1" s="76" customFormat="1" ht="35.25" customHeight="1" x14ac:dyDescent="0.2">
      <c r="A43" s="224" t="s">
        <v>164</v>
      </c>
    </row>
    <row r="44" spans="1:1" s="76" customFormat="1" ht="13.5" customHeight="1" x14ac:dyDescent="0.2">
      <c r="A44" s="224" t="s">
        <v>165</v>
      </c>
    </row>
    <row r="45" spans="1:1" s="76" customFormat="1" ht="35.25" customHeight="1" x14ac:dyDescent="0.2">
      <c r="A45" s="224" t="s">
        <v>162</v>
      </c>
    </row>
    <row r="46" spans="1:1" s="76" customFormat="1" ht="35.25" customHeight="1" x14ac:dyDescent="0.2">
      <c r="A46" s="225" t="s">
        <v>173</v>
      </c>
    </row>
    <row r="47" spans="1:1" ht="12" customHeight="1" x14ac:dyDescent="0.2">
      <c r="A47" s="246"/>
    </row>
    <row r="48" spans="1:1" x14ac:dyDescent="0.2">
      <c r="A48" s="247" t="s">
        <v>80</v>
      </c>
    </row>
    <row r="49" spans="1:1" ht="12" customHeight="1" x14ac:dyDescent="0.2">
      <c r="A49" s="313" t="s">
        <v>152</v>
      </c>
    </row>
    <row r="50" spans="1:1" x14ac:dyDescent="0.2">
      <c r="A50" s="314"/>
    </row>
    <row r="52" spans="1:1" x14ac:dyDescent="0.2">
      <c r="A52" s="248" t="s">
        <v>65</v>
      </c>
    </row>
    <row r="53" spans="1:1" ht="84" x14ac:dyDescent="0.2">
      <c r="A53" s="249"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277"/>
  <sheetViews>
    <sheetView workbookViewId="0">
      <pane xSplit="1" topLeftCell="B1" activePane="topRight" state="frozen"/>
      <selection activeCell="A10" sqref="A10"/>
      <selection pane="topRight" activeCell="A3" sqref="A3"/>
    </sheetView>
  </sheetViews>
  <sheetFormatPr defaultRowHeight="12.75" x14ac:dyDescent="0.2"/>
  <cols>
    <col min="1" max="1" width="48.140625" style="5" customWidth="1"/>
    <col min="2" max="2" width="10.28515625" customWidth="1"/>
    <col min="3" max="3" width="10.85546875" customWidth="1"/>
    <col min="4" max="4" width="10.28515625" customWidth="1"/>
    <col min="5" max="5" width="11.7109375" customWidth="1"/>
  </cols>
  <sheetData>
    <row r="1" spans="1:5" ht="24" x14ac:dyDescent="0.2">
      <c r="A1" s="47" t="s">
        <v>50</v>
      </c>
    </row>
    <row r="2" spans="1:5" x14ac:dyDescent="0.2">
      <c r="A2" s="182" t="s">
        <v>244</v>
      </c>
    </row>
    <row r="3" spans="1:5" x14ac:dyDescent="0.2">
      <c r="A3" s="182" t="s">
        <v>245</v>
      </c>
    </row>
    <row r="4" spans="1:5" s="11" customFormat="1" ht="21.75" customHeight="1" x14ac:dyDescent="0.2">
      <c r="A4" s="74" t="s">
        <v>52</v>
      </c>
      <c r="B4" s="143" t="e">
        <f>'BAR BB| Open rates'!#REF!</f>
        <v>#REF!</v>
      </c>
      <c r="C4" s="143" t="e">
        <f>'BAR BB| Open rates'!#REF!</f>
        <v>#REF!</v>
      </c>
      <c r="D4" s="143" t="e">
        <f>'BAR BB| Open rates'!#REF!</f>
        <v>#REF!</v>
      </c>
      <c r="E4" s="143" t="e">
        <f>'BAR BB| Open rates'!#REF!</f>
        <v>#REF!</v>
      </c>
    </row>
    <row r="5" spans="1:5" s="164" customFormat="1" ht="21.75" customHeight="1" x14ac:dyDescent="0.2">
      <c r="A5" s="163"/>
      <c r="B5" s="143" t="e">
        <f>'BAR BB| Open rates'!#REF!</f>
        <v>#REF!</v>
      </c>
      <c r="C5" s="143" t="e">
        <f>'BAR BB| Open rates'!#REF!</f>
        <v>#REF!</v>
      </c>
      <c r="D5" s="143" t="e">
        <f>'BAR BB| Open rates'!#REF!</f>
        <v>#REF!</v>
      </c>
      <c r="E5" s="143" t="e">
        <f>'BAR BB| Open rates'!#REF!</f>
        <v>#REF!</v>
      </c>
    </row>
    <row r="6" spans="1:5" s="11" customFormat="1" x14ac:dyDescent="0.2">
      <c r="A6" s="33" t="s">
        <v>53</v>
      </c>
      <c r="B6" s="135"/>
      <c r="C6" s="135"/>
      <c r="D6" s="135"/>
      <c r="E6" s="135"/>
    </row>
    <row r="7" spans="1:5" s="11" customFormat="1" x14ac:dyDescent="0.2">
      <c r="A7" s="42">
        <v>1</v>
      </c>
      <c r="B7" s="84" t="e">
        <f>'BAR BB| Open rates'!#REF!*0.9*0.87</f>
        <v>#REF!</v>
      </c>
      <c r="C7" s="84" t="e">
        <f>'BAR BB| Open rates'!#REF!*0.9*0.87</f>
        <v>#REF!</v>
      </c>
      <c r="D7" s="84" t="e">
        <f>'BAR BB| Open rates'!#REF!*0.9*0.87</f>
        <v>#REF!</v>
      </c>
      <c r="E7" s="84" t="e">
        <f>'BAR BB| Open rates'!#REF!*0.9*0.87</f>
        <v>#REF!</v>
      </c>
    </row>
    <row r="8" spans="1:5" s="11" customFormat="1" x14ac:dyDescent="0.2">
      <c r="A8" s="42">
        <v>2</v>
      </c>
      <c r="B8" s="84" t="e">
        <f>'BAR BB| Open rates'!#REF!*0.9*0.87</f>
        <v>#REF!</v>
      </c>
      <c r="C8" s="84" t="e">
        <f>'BAR BB| Open rates'!#REF!*0.9*0.87</f>
        <v>#REF!</v>
      </c>
      <c r="D8" s="84" t="e">
        <f>'BAR BB| Open rates'!#REF!*0.9*0.87</f>
        <v>#REF!</v>
      </c>
      <c r="E8" s="84" t="e">
        <f>'BAR BB| Open rates'!#REF!*0.9*0.87</f>
        <v>#REF!</v>
      </c>
    </row>
    <row r="9" spans="1:5" s="11" customFormat="1" x14ac:dyDescent="0.2">
      <c r="A9" s="33" t="s">
        <v>54</v>
      </c>
      <c r="B9" s="84"/>
      <c r="C9" s="84"/>
      <c r="D9" s="84"/>
      <c r="E9" s="84"/>
    </row>
    <row r="10" spans="1:5" s="11" customFormat="1" x14ac:dyDescent="0.2">
      <c r="A10" s="42">
        <v>1</v>
      </c>
      <c r="B10" s="84" t="e">
        <f>'BAR BB| Open rates'!#REF!*0.9*0.87</f>
        <v>#REF!</v>
      </c>
      <c r="C10" s="84" t="e">
        <f>'BAR BB| Open rates'!#REF!*0.9*0.87</f>
        <v>#REF!</v>
      </c>
      <c r="D10" s="84" t="e">
        <f>'BAR BB| Open rates'!#REF!*0.9*0.87</f>
        <v>#REF!</v>
      </c>
      <c r="E10" s="84" t="e">
        <f>'BAR BB| Open rates'!#REF!*0.9*0.87</f>
        <v>#REF!</v>
      </c>
    </row>
    <row r="11" spans="1:5" s="11" customFormat="1" x14ac:dyDescent="0.2">
      <c r="A11" s="42">
        <v>2</v>
      </c>
      <c r="B11" s="84" t="e">
        <f>'BAR BB| Open rates'!#REF!*0.9*0.87</f>
        <v>#REF!</v>
      </c>
      <c r="C11" s="84" t="e">
        <f>'BAR BB| Open rates'!#REF!*0.9*0.87</f>
        <v>#REF!</v>
      </c>
      <c r="D11" s="84" t="e">
        <f>'BAR BB| Open rates'!#REF!*0.9*0.87</f>
        <v>#REF!</v>
      </c>
      <c r="E11" s="84" t="e">
        <f>'BAR BB| Open rates'!#REF!*0.9*0.87</f>
        <v>#REF!</v>
      </c>
    </row>
    <row r="12" spans="1:5" s="11" customFormat="1" x14ac:dyDescent="0.2">
      <c r="A12" s="33" t="s">
        <v>151</v>
      </c>
      <c r="B12" s="84"/>
      <c r="C12" s="84"/>
      <c r="D12" s="84"/>
      <c r="E12" s="84"/>
    </row>
    <row r="13" spans="1:5" s="11" customFormat="1" x14ac:dyDescent="0.2">
      <c r="A13" s="42">
        <v>1</v>
      </c>
      <c r="B13" s="84" t="e">
        <f>'BAR BB| Open rates'!#REF!*0.9*0.87</f>
        <v>#REF!</v>
      </c>
      <c r="C13" s="84" t="e">
        <f>'BAR BB| Open rates'!#REF!*0.9*0.87</f>
        <v>#REF!</v>
      </c>
      <c r="D13" s="84" t="e">
        <f>'BAR BB| Open rates'!#REF!*0.9*0.87</f>
        <v>#REF!</v>
      </c>
      <c r="E13" s="84" t="e">
        <f>'BAR BB| Open rates'!#REF!*0.9*0.87</f>
        <v>#REF!</v>
      </c>
    </row>
    <row r="14" spans="1:5" s="11" customFormat="1" x14ac:dyDescent="0.2">
      <c r="A14" s="42">
        <v>2</v>
      </c>
      <c r="B14" s="84" t="e">
        <f>'BAR BB| Open rates'!#REF!*0.9*0.87</f>
        <v>#REF!</v>
      </c>
      <c r="C14" s="84" t="e">
        <f>'BAR BB| Open rates'!#REF!*0.9*0.87</f>
        <v>#REF!</v>
      </c>
      <c r="D14" s="84" t="e">
        <f>'BAR BB| Open rates'!#REF!*0.9*0.87</f>
        <v>#REF!</v>
      </c>
      <c r="E14" s="84" t="e">
        <f>'BAR BB| Open rates'!#REF!*0.9*0.87</f>
        <v>#REF!</v>
      </c>
    </row>
    <row r="15" spans="1:5" x14ac:dyDescent="0.2">
      <c r="A15" s="123"/>
    </row>
    <row r="16" spans="1:5" x14ac:dyDescent="0.2">
      <c r="A16" s="283" t="s">
        <v>157</v>
      </c>
    </row>
    <row r="17" spans="1:1" x14ac:dyDescent="0.2">
      <c r="A17" s="283"/>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37.5" customHeight="1" x14ac:dyDescent="0.2">
      <c r="A36" s="141" t="s">
        <v>293</v>
      </c>
    </row>
    <row r="37" spans="1:1" ht="12.75" customHeight="1" x14ac:dyDescent="0.2">
      <c r="A37" s="210"/>
    </row>
    <row r="38" spans="1:1" s="11" customFormat="1" ht="15" customHeight="1" x14ac:dyDescent="0.2">
      <c r="A38" s="315" t="s">
        <v>103</v>
      </c>
    </row>
    <row r="39" spans="1:1" ht="15" customHeight="1" x14ac:dyDescent="0.2">
      <c r="A39" s="316"/>
    </row>
    <row r="40" spans="1:1" ht="51" customHeight="1" x14ac:dyDescent="0.2">
      <c r="A40" s="317"/>
    </row>
    <row r="41" spans="1:1" x14ac:dyDescent="0.2">
      <c r="A41" s="140"/>
    </row>
    <row r="42" spans="1:1" ht="36" x14ac:dyDescent="0.2">
      <c r="A42" s="140" t="s">
        <v>105</v>
      </c>
    </row>
    <row r="43" spans="1:1" x14ac:dyDescent="0.2">
      <c r="A43" s="132"/>
    </row>
    <row r="44" spans="1:1" ht="24"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36"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60" x14ac:dyDescent="0.2">
      <c r="A82" s="191" t="s">
        <v>285</v>
      </c>
    </row>
    <row r="83" spans="1:1" s="11" customFormat="1" ht="24.75" thickBot="1" x14ac:dyDescent="0.25">
      <c r="A83" s="192" t="s">
        <v>253</v>
      </c>
    </row>
    <row r="84" spans="1:1" s="11" customFormat="1" x14ac:dyDescent="0.2">
      <c r="A84" s="31"/>
    </row>
    <row r="85" spans="1:1" s="11" customFormat="1" x14ac:dyDescent="0.2">
      <c r="A85" s="31"/>
    </row>
    <row r="86" spans="1:1" s="11" customFormat="1" x14ac:dyDescent="0.2">
      <c r="A86" s="31"/>
    </row>
    <row r="87" spans="1:1" s="11" customFormat="1" x14ac:dyDescent="0.2">
      <c r="A87" s="31"/>
    </row>
    <row r="88" spans="1:1" s="11" customFormat="1" x14ac:dyDescent="0.2">
      <c r="A88" s="31"/>
    </row>
    <row r="89" spans="1:1" s="11" customFormat="1" x14ac:dyDescent="0.2">
      <c r="A89" s="31"/>
    </row>
    <row r="90" spans="1:1" s="11" customFormat="1" x14ac:dyDescent="0.2">
      <c r="A90" s="31"/>
    </row>
    <row r="91" spans="1:1" s="11" customFormat="1" x14ac:dyDescent="0.2">
      <c r="A91" s="193"/>
    </row>
    <row r="92" spans="1:1" x14ac:dyDescent="0.2">
      <c r="A92" s="139"/>
    </row>
    <row r="93" spans="1:1" x14ac:dyDescent="0.2">
      <c r="A93" s="139"/>
    </row>
    <row r="94" spans="1:1" x14ac:dyDescent="0.2">
      <c r="A94" s="139"/>
    </row>
    <row r="95" spans="1:1" x14ac:dyDescent="0.2">
      <c r="A95" s="139"/>
    </row>
    <row r="96" spans="1:1" x14ac:dyDescent="0.2">
      <c r="A96" s="139"/>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2" t="s">
        <v>244</v>
      </c>
    </row>
    <row r="3" spans="1:162" x14ac:dyDescent="0.2">
      <c r="A3" s="131" t="s">
        <v>254</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row>
    <row r="6" spans="1:162"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t="e">
        <f>'BAR BB| Open rates'!#REF!*0.9*0.87+25</f>
        <v>#REF!</v>
      </c>
      <c r="H7" s="84" t="e">
        <f>'BAR BB| Open rates'!#REF!*0.9*0.87+25</f>
        <v>#REF!</v>
      </c>
      <c r="I7" s="84" t="e">
        <f>'BAR BB| Open rates'!#REF!*0.9*0.87+25</f>
        <v>#REF!</v>
      </c>
      <c r="J7" s="84" t="e">
        <f>'BAR BB| Open rates'!#REF!*0.9*0.87+25</f>
        <v>#REF!</v>
      </c>
      <c r="K7" s="84" t="e">
        <f>'BAR BB| Open rates'!#REF!*0.9*0.87+25</f>
        <v>#REF!</v>
      </c>
      <c r="L7" s="84" t="e">
        <f>'BAR BB| Open rates'!#REF!*0.9*0.87+25</f>
        <v>#REF!</v>
      </c>
      <c r="M7" s="84" t="e">
        <f>'BAR BB| Open rates'!#REF!*0.9*0.87+25</f>
        <v>#REF!</v>
      </c>
      <c r="N7" s="84" t="e">
        <f>'BAR BB| Open rates'!#REF!*0.9*0.87+25</f>
        <v>#REF!</v>
      </c>
      <c r="O7" s="84" t="e">
        <f>'BAR BB| Open rates'!#REF!*0.9*0.87+25</f>
        <v>#REF!</v>
      </c>
      <c r="P7" s="84" t="e">
        <f>'BAR BB| Open rates'!#REF!*0.9*0.87+25</f>
        <v>#REF!</v>
      </c>
      <c r="Q7" s="84" t="e">
        <f>'BAR BB| Open rates'!#REF!*0.9*0.87+25</f>
        <v>#REF!</v>
      </c>
      <c r="R7" s="84" t="e">
        <f>'BAR BB| Open rates'!#REF!*0.9*0.87+25</f>
        <v>#REF!</v>
      </c>
      <c r="S7" s="84" t="e">
        <f>'BAR BB| Open rates'!#REF!*0.9*0.87+25</f>
        <v>#REF!</v>
      </c>
      <c r="T7" s="84" t="e">
        <f>'BAR BB| Open rates'!#REF!*0.9*0.87+25</f>
        <v>#REF!</v>
      </c>
      <c r="U7" s="84" t="e">
        <f>'BAR BB| Open rates'!#REF!*0.9*0.87+25</f>
        <v>#REF!</v>
      </c>
      <c r="V7" s="84" t="e">
        <f>'BAR BB| Open rates'!#REF!*0.9*0.87+25</f>
        <v>#REF!</v>
      </c>
      <c r="W7" s="84" t="e">
        <f>'BAR BB| Open rates'!#REF!*0.9*0.87+25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t="e">
        <f>'BAR BB| Open rates'!#REF!*0.9*0.87+25</f>
        <v>#REF!</v>
      </c>
      <c r="H8" s="84" t="e">
        <f>'BAR BB| Open rates'!#REF!*0.9*0.87+25</f>
        <v>#REF!</v>
      </c>
      <c r="I8" s="84" t="e">
        <f>'BAR BB| Open rates'!#REF!*0.9*0.87+25</f>
        <v>#REF!</v>
      </c>
      <c r="J8" s="84" t="e">
        <f>'BAR BB| Open rates'!#REF!*0.9*0.87+25</f>
        <v>#REF!</v>
      </c>
      <c r="K8" s="84" t="e">
        <f>'BAR BB| Open rates'!#REF!*0.9*0.87+25</f>
        <v>#REF!</v>
      </c>
      <c r="L8" s="84" t="e">
        <f>'BAR BB| Open rates'!#REF!*0.9*0.87+25</f>
        <v>#REF!</v>
      </c>
      <c r="M8" s="84" t="e">
        <f>'BAR BB| Open rates'!#REF!*0.9*0.87+25</f>
        <v>#REF!</v>
      </c>
      <c r="N8" s="84" t="e">
        <f>'BAR BB| Open rates'!#REF!*0.9*0.87+25</f>
        <v>#REF!</v>
      </c>
      <c r="O8" s="84" t="e">
        <f>'BAR BB| Open rates'!#REF!*0.9*0.87+25</f>
        <v>#REF!</v>
      </c>
      <c r="P8" s="84" t="e">
        <f>'BAR BB| Open rates'!#REF!*0.9*0.87+25</f>
        <v>#REF!</v>
      </c>
      <c r="Q8" s="84" t="e">
        <f>'BAR BB| Open rates'!#REF!*0.9*0.87+25</f>
        <v>#REF!</v>
      </c>
      <c r="R8" s="84" t="e">
        <f>'BAR BB| Open rates'!#REF!*0.9*0.87+25</f>
        <v>#REF!</v>
      </c>
      <c r="S8" s="84" t="e">
        <f>'BAR BB| Open rates'!#REF!*0.9*0.87+25</f>
        <v>#REF!</v>
      </c>
      <c r="T8" s="84" t="e">
        <f>'BAR BB| Open rates'!#REF!*0.9*0.87+25</f>
        <v>#REF!</v>
      </c>
      <c r="U8" s="84" t="e">
        <f>'BAR BB| Open rates'!#REF!*0.9*0.87+25</f>
        <v>#REF!</v>
      </c>
      <c r="V8" s="84" t="e">
        <f>'BAR BB| Open rates'!#REF!*0.9*0.87+25</f>
        <v>#REF!</v>
      </c>
      <c r="W8" s="84" t="e">
        <f>'BAR BB| Open rates'!#REF!*0.9*0.87+25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t="e">
        <f>'BAR BB| Open rates'!#REF!*0.9*0.87+25</f>
        <v>#REF!</v>
      </c>
      <c r="H10" s="84" t="e">
        <f>'BAR BB| Open rates'!#REF!*0.9*0.87+25</f>
        <v>#REF!</v>
      </c>
      <c r="I10" s="84" t="e">
        <f>'BAR BB| Open rates'!#REF!*0.9*0.87+25</f>
        <v>#REF!</v>
      </c>
      <c r="J10" s="84" t="e">
        <f>'BAR BB| Open rates'!#REF!*0.9*0.87+25</f>
        <v>#REF!</v>
      </c>
      <c r="K10" s="84" t="e">
        <f>'BAR BB| Open rates'!#REF!*0.9*0.87+25</f>
        <v>#REF!</v>
      </c>
      <c r="L10" s="84" t="e">
        <f>'BAR BB| Open rates'!#REF!*0.9*0.87+25</f>
        <v>#REF!</v>
      </c>
      <c r="M10" s="84" t="e">
        <f>'BAR BB| Open rates'!#REF!*0.9*0.87+25</f>
        <v>#REF!</v>
      </c>
      <c r="N10" s="84" t="e">
        <f>'BAR BB| Open rates'!#REF!*0.9*0.87+25</f>
        <v>#REF!</v>
      </c>
      <c r="O10" s="84" t="e">
        <f>'BAR BB| Open rates'!#REF!*0.9*0.87+25</f>
        <v>#REF!</v>
      </c>
      <c r="P10" s="84" t="e">
        <f>'BAR BB| Open rates'!#REF!*0.9*0.87+25</f>
        <v>#REF!</v>
      </c>
      <c r="Q10" s="84" t="e">
        <f>'BAR BB| Open rates'!#REF!*0.9*0.87+25</f>
        <v>#REF!</v>
      </c>
      <c r="R10" s="84" t="e">
        <f>'BAR BB| Open rates'!#REF!*0.9*0.87+25</f>
        <v>#REF!</v>
      </c>
      <c r="S10" s="84" t="e">
        <f>'BAR BB| Open rates'!#REF!*0.9*0.87+25</f>
        <v>#REF!</v>
      </c>
      <c r="T10" s="84" t="e">
        <f>'BAR BB| Open rates'!#REF!*0.9*0.87+25</f>
        <v>#REF!</v>
      </c>
      <c r="U10" s="84" t="e">
        <f>'BAR BB| Open rates'!#REF!*0.9*0.87+25</f>
        <v>#REF!</v>
      </c>
      <c r="V10" s="84" t="e">
        <f>'BAR BB| Open rates'!#REF!*0.9*0.87+25</f>
        <v>#REF!</v>
      </c>
      <c r="W10" s="84" t="e">
        <f>'BAR BB| Open rates'!#REF!*0.9*0.87+25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t="e">
        <f>'BAR BB| Open rates'!#REF!*0.9*0.87+25</f>
        <v>#REF!</v>
      </c>
      <c r="H11" s="84" t="e">
        <f>'BAR BB| Open rates'!#REF!*0.9*0.87+25</f>
        <v>#REF!</v>
      </c>
      <c r="I11" s="84" t="e">
        <f>'BAR BB| Open rates'!#REF!*0.9*0.87+25</f>
        <v>#REF!</v>
      </c>
      <c r="J11" s="84" t="e">
        <f>'BAR BB| Open rates'!#REF!*0.9*0.87+25</f>
        <v>#REF!</v>
      </c>
      <c r="K11" s="84" t="e">
        <f>'BAR BB| Open rates'!#REF!*0.9*0.87+25</f>
        <v>#REF!</v>
      </c>
      <c r="L11" s="84" t="e">
        <f>'BAR BB| Open rates'!#REF!*0.9*0.87+25</f>
        <v>#REF!</v>
      </c>
      <c r="M11" s="84" t="e">
        <f>'BAR BB| Open rates'!#REF!*0.9*0.87+25</f>
        <v>#REF!</v>
      </c>
      <c r="N11" s="84" t="e">
        <f>'BAR BB| Open rates'!#REF!*0.9*0.87+25</f>
        <v>#REF!</v>
      </c>
      <c r="O11" s="84" t="e">
        <f>'BAR BB| Open rates'!#REF!*0.9*0.87+25</f>
        <v>#REF!</v>
      </c>
      <c r="P11" s="84" t="e">
        <f>'BAR BB| Open rates'!#REF!*0.9*0.87+25</f>
        <v>#REF!</v>
      </c>
      <c r="Q11" s="84" t="e">
        <f>'BAR BB| Open rates'!#REF!*0.9*0.87+25</f>
        <v>#REF!</v>
      </c>
      <c r="R11" s="84" t="e">
        <f>'BAR BB| Open rates'!#REF!*0.9*0.87+25</f>
        <v>#REF!</v>
      </c>
      <c r="S11" s="84" t="e">
        <f>'BAR BB| Open rates'!#REF!*0.9*0.87+25</f>
        <v>#REF!</v>
      </c>
      <c r="T11" s="84" t="e">
        <f>'BAR BB| Open rates'!#REF!*0.9*0.87+25</f>
        <v>#REF!</v>
      </c>
      <c r="U11" s="84" t="e">
        <f>'BAR BB| Open rates'!#REF!*0.9*0.87+25</f>
        <v>#REF!</v>
      </c>
      <c r="V11" s="84" t="e">
        <f>'BAR BB| Open rates'!#REF!*0.9*0.87+25</f>
        <v>#REF!</v>
      </c>
      <c r="W11" s="84" t="e">
        <f>'BAR BB| Open rates'!#REF!*0.9*0.87+25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row>
    <row r="12" spans="1:162"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t="e">
        <f>'BAR BB| Open rates'!#REF!*0.9*0.87+25</f>
        <v>#REF!</v>
      </c>
      <c r="H13" s="84" t="e">
        <f>'BAR BB| Open rates'!#REF!*0.9*0.87+25</f>
        <v>#REF!</v>
      </c>
      <c r="I13" s="84" t="e">
        <f>'BAR BB| Open rates'!#REF!*0.9*0.87+25</f>
        <v>#REF!</v>
      </c>
      <c r="J13" s="84" t="e">
        <f>'BAR BB| Open rates'!#REF!*0.9*0.87+25</f>
        <v>#REF!</v>
      </c>
      <c r="K13" s="84" t="e">
        <f>'BAR BB| Open rates'!#REF!*0.9*0.87+25</f>
        <v>#REF!</v>
      </c>
      <c r="L13" s="84" t="e">
        <f>'BAR BB| Open rates'!#REF!*0.9*0.87+25</f>
        <v>#REF!</v>
      </c>
      <c r="M13" s="84" t="e">
        <f>'BAR BB| Open rates'!#REF!*0.9*0.87+25</f>
        <v>#REF!</v>
      </c>
      <c r="N13" s="84" t="e">
        <f>'BAR BB| Open rates'!#REF!*0.9*0.87+25</f>
        <v>#REF!</v>
      </c>
      <c r="O13" s="84" t="e">
        <f>'BAR BB| Open rates'!#REF!*0.9*0.87+25</f>
        <v>#REF!</v>
      </c>
      <c r="P13" s="84" t="e">
        <f>'BAR BB| Open rates'!#REF!*0.9*0.87+25</f>
        <v>#REF!</v>
      </c>
      <c r="Q13" s="84" t="e">
        <f>'BAR BB| Open rates'!#REF!*0.9*0.87+25</f>
        <v>#REF!</v>
      </c>
      <c r="R13" s="84" t="e">
        <f>'BAR BB| Open rates'!#REF!*0.9*0.87+25</f>
        <v>#REF!</v>
      </c>
      <c r="S13" s="84" t="e">
        <f>'BAR BB| Open rates'!#REF!*0.9*0.87+25</f>
        <v>#REF!</v>
      </c>
      <c r="T13" s="84" t="e">
        <f>'BAR BB| Open rates'!#REF!*0.9*0.87+25</f>
        <v>#REF!</v>
      </c>
      <c r="U13" s="84" t="e">
        <f>'BAR BB| Open rates'!#REF!*0.9*0.87+25</f>
        <v>#REF!</v>
      </c>
      <c r="V13" s="84" t="e">
        <f>'BAR BB| Open rates'!#REF!*0.9*0.87+25</f>
        <v>#REF!</v>
      </c>
      <c r="W13" s="84" t="e">
        <f>'BAR BB| Open rates'!#REF!*0.9*0.87+25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t="e">
        <f>'BAR BB| Open rates'!#REF!*0.9*0.87+25</f>
        <v>#REF!</v>
      </c>
      <c r="H14" s="84" t="e">
        <f>'BAR BB| Open rates'!#REF!*0.9*0.87+25</f>
        <v>#REF!</v>
      </c>
      <c r="I14" s="84" t="e">
        <f>'BAR BB| Open rates'!#REF!*0.9*0.87+25</f>
        <v>#REF!</v>
      </c>
      <c r="J14" s="84" t="e">
        <f>'BAR BB| Open rates'!#REF!*0.9*0.87+25</f>
        <v>#REF!</v>
      </c>
      <c r="K14" s="84" t="e">
        <f>'BAR BB| Open rates'!#REF!*0.9*0.87+25</f>
        <v>#REF!</v>
      </c>
      <c r="L14" s="84" t="e">
        <f>'BAR BB| Open rates'!#REF!*0.9*0.87+25</f>
        <v>#REF!</v>
      </c>
      <c r="M14" s="84" t="e">
        <f>'BAR BB| Open rates'!#REF!*0.9*0.87+25</f>
        <v>#REF!</v>
      </c>
      <c r="N14" s="84" t="e">
        <f>'BAR BB| Open rates'!#REF!*0.9*0.87+25</f>
        <v>#REF!</v>
      </c>
      <c r="O14" s="84" t="e">
        <f>'BAR BB| Open rates'!#REF!*0.9*0.87+25</f>
        <v>#REF!</v>
      </c>
      <c r="P14" s="84" t="e">
        <f>'BAR BB| Open rates'!#REF!*0.9*0.87+25</f>
        <v>#REF!</v>
      </c>
      <c r="Q14" s="84" t="e">
        <f>'BAR BB| Open rates'!#REF!*0.9*0.87+25</f>
        <v>#REF!</v>
      </c>
      <c r="R14" s="84" t="e">
        <f>'BAR BB| Open rates'!#REF!*0.9*0.87+25</f>
        <v>#REF!</v>
      </c>
      <c r="S14" s="84" t="e">
        <f>'BAR BB| Open rates'!#REF!*0.9*0.87+25</f>
        <v>#REF!</v>
      </c>
      <c r="T14" s="84" t="e">
        <f>'BAR BB| Open rates'!#REF!*0.9*0.87+25</f>
        <v>#REF!</v>
      </c>
      <c r="U14" s="84" t="e">
        <f>'BAR BB| Open rates'!#REF!*0.9*0.87+25</f>
        <v>#REF!</v>
      </c>
      <c r="V14" s="84" t="e">
        <f>'BAR BB| Open rates'!#REF!*0.9*0.87+25</f>
        <v>#REF!</v>
      </c>
      <c r="W14" s="84" t="e">
        <f>'BAR BB| Open rates'!#REF!*0.9*0.87+25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row>
    <row r="15" spans="1:162" x14ac:dyDescent="0.2">
      <c r="A15" s="123"/>
      <c r="B15"/>
      <c r="C15"/>
      <c r="D15"/>
      <c r="E15"/>
    </row>
    <row r="16" spans="1:162" ht="12.75" customHeight="1"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196" t="s">
        <v>276</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277</v>
      </c>
    </row>
    <row r="23" spans="1:162"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49" customFormat="1" ht="35.25" customHeight="1" x14ac:dyDescent="0.2">
      <c r="A27" s="145" t="s">
        <v>163</v>
      </c>
    </row>
    <row r="28" spans="1:162" s="149" customFormat="1" ht="35.25" customHeight="1" x14ac:dyDescent="0.2">
      <c r="A28" s="145" t="s">
        <v>188</v>
      </c>
    </row>
    <row r="29" spans="1:162" s="149" customFormat="1" ht="35.25" customHeight="1" x14ac:dyDescent="0.2">
      <c r="A29" s="145" t="s">
        <v>164</v>
      </c>
    </row>
    <row r="30" spans="1:162" s="149" customFormat="1" ht="13.5" customHeight="1" x14ac:dyDescent="0.2">
      <c r="A30" s="145" t="s">
        <v>165</v>
      </c>
    </row>
    <row r="31" spans="1:162" s="149" customFormat="1" ht="35.25" customHeight="1" x14ac:dyDescent="0.2">
      <c r="A31" s="145" t="s">
        <v>162</v>
      </c>
    </row>
    <row r="32" spans="1:162"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315" t="s">
        <v>103</v>
      </c>
    </row>
    <row r="38" spans="1:162" ht="15" customHeight="1" x14ac:dyDescent="0.2">
      <c r="A38" s="31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317"/>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0"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70"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197"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3"/>
    </row>
    <row r="46" spans="1:162" s="11" customFormat="1" x14ac:dyDescent="0.2">
      <c r="A46" s="136" t="s">
        <v>65</v>
      </c>
    </row>
    <row r="47" spans="1:162" s="11" customFormat="1" ht="42" customHeight="1" x14ac:dyDescent="0.2">
      <c r="A47" s="140" t="s">
        <v>104</v>
      </c>
    </row>
    <row r="48" spans="1:162" s="11" customFormat="1" ht="40.5" customHeight="1" x14ac:dyDescent="0.2">
      <c r="A48" s="140" t="s">
        <v>105</v>
      </c>
    </row>
    <row r="49" spans="1:1" s="11" customFormat="1" x14ac:dyDescent="0.2">
      <c r="A49" s="183"/>
    </row>
    <row r="50" spans="1:1" s="11" customFormat="1" ht="12.75" customHeight="1" x14ac:dyDescent="0.2">
      <c r="A50" s="136" t="s">
        <v>247</v>
      </c>
    </row>
    <row r="51" spans="1:1" s="11" customFormat="1" x14ac:dyDescent="0.2">
      <c r="A51" s="174" t="s">
        <v>280</v>
      </c>
    </row>
    <row r="52" spans="1:1" s="11" customFormat="1" ht="17.25" customHeight="1" x14ac:dyDescent="0.2">
      <c r="A52" s="185" t="s">
        <v>181</v>
      </c>
    </row>
    <row r="53" spans="1:1" s="11" customFormat="1" ht="12" customHeight="1" x14ac:dyDescent="0.2">
      <c r="A53" s="185"/>
    </row>
    <row r="54" spans="1:1" s="11" customFormat="1" x14ac:dyDescent="0.2">
      <c r="A54" s="184" t="s">
        <v>248</v>
      </c>
    </row>
    <row r="55" spans="1:1" s="11" customFormat="1" x14ac:dyDescent="0.2">
      <c r="A55" s="185" t="s">
        <v>249</v>
      </c>
    </row>
    <row r="56" spans="1:1" s="11" customFormat="1" ht="13.5" customHeight="1" x14ac:dyDescent="0.2">
      <c r="A56" s="19"/>
    </row>
    <row r="57" spans="1:1" s="11" customFormat="1" x14ac:dyDescent="0.2">
      <c r="A57" s="184" t="s">
        <v>281</v>
      </c>
    </row>
    <row r="58" spans="1:1" s="11" customFormat="1" x14ac:dyDescent="0.2">
      <c r="A58" s="186" t="s">
        <v>250</v>
      </c>
    </row>
    <row r="59" spans="1:1" s="11" customFormat="1" ht="13.5" customHeight="1" x14ac:dyDescent="0.2">
      <c r="A59" s="19"/>
    </row>
    <row r="60" spans="1:1" s="11" customFormat="1" ht="36" x14ac:dyDescent="0.2">
      <c r="A60" s="204" t="s">
        <v>282</v>
      </c>
    </row>
    <row r="61" spans="1:1" s="11" customFormat="1" x14ac:dyDescent="0.2">
      <c r="A61" s="185" t="s">
        <v>250</v>
      </c>
    </row>
    <row r="62" spans="1:1" s="11" customFormat="1" ht="12.75" customHeight="1" x14ac:dyDescent="0.2">
      <c r="A62" s="187"/>
    </row>
    <row r="63" spans="1:1" s="11" customFormat="1" ht="13.5" thickBot="1" x14ac:dyDescent="0.25">
      <c r="A63" s="186"/>
    </row>
    <row r="64" spans="1:1" s="11" customFormat="1" ht="84" x14ac:dyDescent="0.2">
      <c r="A64" s="188" t="s">
        <v>283</v>
      </c>
    </row>
    <row r="65" spans="1:162" s="11" customFormat="1" ht="13.5" customHeight="1" thickBot="1" x14ac:dyDescent="0.25">
      <c r="A65" s="189" t="s">
        <v>128</v>
      </c>
    </row>
    <row r="66" spans="1:162" s="11" customFormat="1" x14ac:dyDescent="0.2">
      <c r="A66" s="5"/>
    </row>
    <row r="67" spans="1:162" s="11" customFormat="1" ht="24" x14ac:dyDescent="0.2">
      <c r="A67" s="134" t="s">
        <v>251</v>
      </c>
    </row>
    <row r="68" spans="1:162" s="11" customFormat="1" x14ac:dyDescent="0.2">
      <c r="A68" s="174" t="s">
        <v>288</v>
      </c>
    </row>
    <row r="69" spans="1:162" s="11" customFormat="1" ht="35.25" customHeight="1" x14ac:dyDescent="0.2">
      <c r="A69" s="168" t="s">
        <v>182</v>
      </c>
    </row>
    <row r="70" spans="1:162" s="11" customFormat="1" x14ac:dyDescent="0.2">
      <c r="A70" s="140"/>
    </row>
    <row r="71" spans="1:162" s="11" customFormat="1" x14ac:dyDescent="0.2">
      <c r="A71" s="174" t="s">
        <v>194</v>
      </c>
    </row>
    <row r="72" spans="1:162" s="11" customFormat="1" x14ac:dyDescent="0.2">
      <c r="A72" s="168" t="s">
        <v>252</v>
      </c>
    </row>
    <row r="73" spans="1:162" s="11" customFormat="1" x14ac:dyDescent="0.2">
      <c r="A73" s="140"/>
    </row>
    <row r="74" spans="1:162" s="11" customFormat="1" x14ac:dyDescent="0.2">
      <c r="A74" s="174" t="s">
        <v>286</v>
      </c>
    </row>
    <row r="75" spans="1:162" x14ac:dyDescent="0.2">
      <c r="A75" s="168"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04"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68" t="s">
        <v>284</v>
      </c>
    </row>
    <row r="79" spans="1:162" s="11" customFormat="1" x14ac:dyDescent="0.2">
      <c r="A79" s="140"/>
    </row>
    <row r="80" spans="1:162" s="11" customFormat="1" ht="13.5" thickBot="1" x14ac:dyDescent="0.25">
      <c r="A80" s="190"/>
    </row>
    <row r="81" spans="1:2" s="11" customFormat="1" ht="60" x14ac:dyDescent="0.2">
      <c r="A81" s="191" t="s">
        <v>285</v>
      </c>
    </row>
    <row r="82" spans="1:2" s="11" customFormat="1" ht="13.5" thickBot="1" x14ac:dyDescent="0.25">
      <c r="A82" s="192" t="s">
        <v>253</v>
      </c>
    </row>
    <row r="83" spans="1:2" s="11" customFormat="1" x14ac:dyDescent="0.2">
      <c r="A83" s="205"/>
      <c r="B83" s="205"/>
    </row>
    <row r="84" spans="1:2" s="11" customFormat="1" x14ac:dyDescent="0.2">
      <c r="A84" s="205"/>
    </row>
    <row r="85" spans="1:2" s="11" customFormat="1" x14ac:dyDescent="0.2">
      <c r="A85" s="205"/>
    </row>
    <row r="86" spans="1:2" s="11" customFormat="1" x14ac:dyDescent="0.2">
      <c r="A86" s="205"/>
    </row>
    <row r="87" spans="1:2" s="11" customFormat="1" x14ac:dyDescent="0.2">
      <c r="A87" s="205"/>
    </row>
    <row r="88" spans="1:2" s="11" customFormat="1" x14ac:dyDescent="0.2">
      <c r="A88" s="205"/>
    </row>
    <row r="89" spans="1:2" s="11" customFormat="1" ht="30" customHeight="1" x14ac:dyDescent="0.2">
      <c r="A89" s="205"/>
    </row>
    <row r="90" spans="1:2" s="11" customFormat="1" x14ac:dyDescent="0.2">
      <c r="A90" s="205"/>
    </row>
    <row r="91" spans="1:2" s="11" customFormat="1" x14ac:dyDescent="0.2">
      <c r="A91" s="205"/>
    </row>
    <row r="92" spans="1:2" s="11" customFormat="1" x14ac:dyDescent="0.2">
      <c r="A92" s="205"/>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3"/>
    </row>
    <row r="100" spans="1:162"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P244"/>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2" t="s">
        <v>244</v>
      </c>
    </row>
    <row r="3" spans="1:120" x14ac:dyDescent="0.2">
      <c r="A3" s="131" t="s">
        <v>254</v>
      </c>
    </row>
    <row r="4" spans="1:120"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row>
    <row r="5" spans="1:120"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row>
    <row r="6" spans="1:12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6"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11" t="s">
        <v>293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15" t="s">
        <v>103</v>
      </c>
    </row>
    <row r="39" spans="1:120" ht="15" customHeight="1" x14ac:dyDescent="0.2">
      <c r="A39" s="31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17"/>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3"/>
    </row>
    <row r="47" spans="1:120" s="11" customFormat="1" x14ac:dyDescent="0.2">
      <c r="A47" s="136" t="s">
        <v>65</v>
      </c>
    </row>
    <row r="48" spans="1:120"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20" s="11" customFormat="1" ht="77.25" customHeight="1" x14ac:dyDescent="0.2">
      <c r="A65" s="188" t="s">
        <v>283</v>
      </c>
    </row>
    <row r="66" spans="1:120" s="11" customFormat="1" ht="24.75" thickBot="1" x14ac:dyDescent="0.25">
      <c r="A66" s="189" t="s">
        <v>128</v>
      </c>
    </row>
    <row r="67" spans="1:120" s="11" customFormat="1" x14ac:dyDescent="0.2">
      <c r="A67" s="5"/>
    </row>
    <row r="68" spans="1:120" s="11" customFormat="1" ht="24" x14ac:dyDescent="0.2">
      <c r="A68" s="134" t="s">
        <v>251</v>
      </c>
    </row>
    <row r="69" spans="1:120" s="11" customFormat="1" x14ac:dyDescent="0.2">
      <c r="A69" s="174" t="s">
        <v>288</v>
      </c>
    </row>
    <row r="70" spans="1:120" s="11" customFormat="1" x14ac:dyDescent="0.2">
      <c r="A70" s="168"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4" t="s">
        <v>286</v>
      </c>
    </row>
    <row r="76" spans="1:120" s="11" customFormat="1" hidden="1" x14ac:dyDescent="0.2">
      <c r="A76" s="168" t="s">
        <v>284</v>
      </c>
    </row>
    <row r="77" spans="1:120" s="11" customFormat="1" x14ac:dyDescent="0.2">
      <c r="A77" s="140"/>
    </row>
    <row r="78" spans="1:120" s="11" customFormat="1" ht="36" x14ac:dyDescent="0.2">
      <c r="A78" s="204" t="s">
        <v>287</v>
      </c>
    </row>
    <row r="79" spans="1:120" s="11" customFormat="1" x14ac:dyDescent="0.2">
      <c r="A79" s="168" t="s">
        <v>284</v>
      </c>
    </row>
    <row r="80" spans="1:120" s="11" customFormat="1" x14ac:dyDescent="0.2">
      <c r="A80" s="140"/>
    </row>
    <row r="81" spans="1:120" s="11" customFormat="1" ht="13.5" thickBot="1" x14ac:dyDescent="0.25">
      <c r="A81" s="190"/>
    </row>
    <row r="82" spans="1:120" s="11" customFormat="1" ht="72" x14ac:dyDescent="0.2">
      <c r="A82" s="191" t="s">
        <v>285</v>
      </c>
    </row>
    <row r="83" spans="1:120" s="11" customFormat="1" ht="24.75" thickBot="1" x14ac:dyDescent="0.25">
      <c r="A83" s="192" t="s">
        <v>253</v>
      </c>
    </row>
    <row r="84" spans="1:120" s="11" customFormat="1" x14ac:dyDescent="0.2">
      <c r="A84" s="31"/>
    </row>
    <row r="85" spans="1:120" s="11" customFormat="1" x14ac:dyDescent="0.2">
      <c r="A85" s="31"/>
    </row>
    <row r="86" spans="1:120" s="11" customFormat="1" x14ac:dyDescent="0.2">
      <c r="A86" s="31"/>
    </row>
    <row r="87" spans="1:120" s="11" customFormat="1" x14ac:dyDescent="0.2">
      <c r="A87" s="31"/>
    </row>
    <row r="88" spans="1:120" s="11" customFormat="1" x14ac:dyDescent="0.2">
      <c r="A88" s="31"/>
    </row>
    <row r="89" spans="1:120" s="11" customFormat="1" x14ac:dyDescent="0.2">
      <c r="A89" s="31"/>
    </row>
    <row r="90" spans="1:120" s="11" customFormat="1" x14ac:dyDescent="0.2">
      <c r="A90" s="31"/>
    </row>
    <row r="91" spans="1:120" s="11" customFormat="1" x14ac:dyDescent="0.2">
      <c r="A91" s="193"/>
    </row>
    <row r="92" spans="1:120" x14ac:dyDescent="0.2">
      <c r="A92" s="13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1:120" x14ac:dyDescent="0.2">
      <c r="A93" s="13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1:120" x14ac:dyDescent="0.2">
      <c r="A94" s="13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1:120" x14ac:dyDescent="0.2">
      <c r="A95" s="13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1:120" x14ac:dyDescent="0.2">
      <c r="A96" s="13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row>
    <row r="97" spans="1:12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row>
    <row r="98" spans="1:12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row>
    <row r="99" spans="1:12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row>
    <row r="100" spans="1:12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P244"/>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2" t="s">
        <v>244</v>
      </c>
    </row>
    <row r="3" spans="1:120" x14ac:dyDescent="0.2">
      <c r="A3" s="131" t="s">
        <v>254</v>
      </c>
    </row>
    <row r="4" spans="1:120"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row>
    <row r="5" spans="1:120"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row>
    <row r="6" spans="1:12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6"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11" t="s">
        <v>293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15" t="s">
        <v>103</v>
      </c>
    </row>
    <row r="39" spans="1:120" ht="15" customHeight="1" x14ac:dyDescent="0.2">
      <c r="A39" s="31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17"/>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3"/>
    </row>
    <row r="47" spans="1:120" s="11" customFormat="1" x14ac:dyDescent="0.2">
      <c r="A47" s="136" t="s">
        <v>65</v>
      </c>
    </row>
    <row r="48" spans="1:120"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20" s="11" customFormat="1" ht="77.25" customHeight="1" x14ac:dyDescent="0.2">
      <c r="A65" s="188" t="s">
        <v>283</v>
      </c>
    </row>
    <row r="66" spans="1:120" s="11" customFormat="1" ht="24.75" thickBot="1" x14ac:dyDescent="0.25">
      <c r="A66" s="189" t="s">
        <v>128</v>
      </c>
    </row>
    <row r="67" spans="1:120" s="11" customFormat="1" x14ac:dyDescent="0.2">
      <c r="A67" s="5"/>
    </row>
    <row r="68" spans="1:120" s="11" customFormat="1" ht="24" x14ac:dyDescent="0.2">
      <c r="A68" s="134" t="s">
        <v>251</v>
      </c>
    </row>
    <row r="69" spans="1:120" s="11" customFormat="1" x14ac:dyDescent="0.2">
      <c r="A69" s="174" t="s">
        <v>288</v>
      </c>
    </row>
    <row r="70" spans="1:120" s="11" customFormat="1" x14ac:dyDescent="0.2">
      <c r="A70" s="168"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4" t="s">
        <v>286</v>
      </c>
    </row>
    <row r="76" spans="1:120" s="11" customFormat="1" hidden="1" x14ac:dyDescent="0.2">
      <c r="A76" s="168" t="s">
        <v>284</v>
      </c>
    </row>
    <row r="77" spans="1:120" s="11" customFormat="1" x14ac:dyDescent="0.2">
      <c r="A77" s="140"/>
    </row>
    <row r="78" spans="1:120" s="11" customFormat="1" ht="36" x14ac:dyDescent="0.2">
      <c r="A78" s="204" t="s">
        <v>287</v>
      </c>
    </row>
    <row r="79" spans="1:120" s="11" customFormat="1" x14ac:dyDescent="0.2">
      <c r="A79" s="168" t="s">
        <v>284</v>
      </c>
    </row>
    <row r="80" spans="1:120"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20" s="11" customFormat="1" x14ac:dyDescent="0.2">
      <c r="A97" s="31"/>
    </row>
    <row r="98" spans="1:120" s="11" customFormat="1" x14ac:dyDescent="0.2">
      <c r="A98" s="31"/>
    </row>
    <row r="99" spans="1:120" s="11" customFormat="1" x14ac:dyDescent="0.2">
      <c r="A99" s="193"/>
    </row>
    <row r="100" spans="1:120"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C244"/>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33" width="9.5703125" style="106" customWidth="1"/>
  </cols>
  <sheetData>
    <row r="1" spans="1:133" ht="24" x14ac:dyDescent="0.2">
      <c r="A1" s="47" t="s">
        <v>50</v>
      </c>
    </row>
    <row r="2" spans="1:133" x14ac:dyDescent="0.2">
      <c r="A2" s="182" t="s">
        <v>244</v>
      </c>
    </row>
    <row r="3" spans="1:133" x14ac:dyDescent="0.2">
      <c r="A3" s="131" t="s">
        <v>254</v>
      </c>
    </row>
    <row r="4" spans="1:133"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row>
    <row r="5" spans="1:133"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row>
    <row r="6" spans="1:133"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row>
    <row r="7" spans="1:133" s="11" customFormat="1" x14ac:dyDescent="0.2">
      <c r="A7" s="42">
        <v>1</v>
      </c>
      <c r="B7" s="84" t="e">
        <f>'BAR BB| Open rates'!#REF!*0.9*0.85</f>
        <v>#REF!</v>
      </c>
      <c r="C7" s="84" t="e">
        <f>'BAR BB| Open rates'!#REF!*0.9*0.85</f>
        <v>#REF!</v>
      </c>
      <c r="D7" s="84" t="e">
        <f>'BAR BB| Open rates'!#REF!*0.9*0.85</f>
        <v>#REF!</v>
      </c>
      <c r="E7" s="84" t="e">
        <f>'BAR BB| Open rates'!#REF!*0.9*0.85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row>
    <row r="8" spans="1:133" s="11" customFormat="1" x14ac:dyDescent="0.2">
      <c r="A8" s="42">
        <v>2</v>
      </c>
      <c r="B8" s="84" t="e">
        <f>'BAR BB| Open rates'!#REF!*0.9*0.85</f>
        <v>#REF!</v>
      </c>
      <c r="C8" s="84" t="e">
        <f>'BAR BB| Open rates'!#REF!*0.9*0.85</f>
        <v>#REF!</v>
      </c>
      <c r="D8" s="84" t="e">
        <f>'BAR BB| Open rates'!#REF!*0.9*0.85</f>
        <v>#REF!</v>
      </c>
      <c r="E8" s="84" t="e">
        <f>'BAR BB| Open rates'!#REF!*0.9*0.85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row>
    <row r="9" spans="1:133"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row>
    <row r="10" spans="1:133" s="11" customFormat="1" x14ac:dyDescent="0.2">
      <c r="A10" s="42">
        <v>1</v>
      </c>
      <c r="B10" s="84" t="e">
        <f>'BAR BB| Open rates'!#REF!*0.9*0.85</f>
        <v>#REF!</v>
      </c>
      <c r="C10" s="84" t="e">
        <f>'BAR BB| Open rates'!#REF!*0.9*0.85</f>
        <v>#REF!</v>
      </c>
      <c r="D10" s="84" t="e">
        <f>'BAR BB| Open rates'!#REF!*0.9*0.85</f>
        <v>#REF!</v>
      </c>
      <c r="E10" s="84" t="e">
        <f>'BAR BB| Open rates'!#REF!*0.9*0.85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row>
    <row r="11" spans="1:133" s="11" customFormat="1" x14ac:dyDescent="0.2">
      <c r="A11" s="42">
        <v>2</v>
      </c>
      <c r="B11" s="84" t="e">
        <f>'BAR BB| Open rates'!#REF!*0.9*0.85</f>
        <v>#REF!</v>
      </c>
      <c r="C11" s="84" t="e">
        <f>'BAR BB| Open rates'!#REF!*0.9*0.85</f>
        <v>#REF!</v>
      </c>
      <c r="D11" s="84" t="e">
        <f>'BAR BB| Open rates'!#REF!*0.9*0.85</f>
        <v>#REF!</v>
      </c>
      <c r="E11" s="84" t="e">
        <f>'BAR BB| Open rates'!#REF!*0.9*0.85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row>
    <row r="12" spans="1:133"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row>
    <row r="13" spans="1:133" s="11" customFormat="1" x14ac:dyDescent="0.2">
      <c r="A13" s="42">
        <v>1</v>
      </c>
      <c r="B13" s="84" t="e">
        <f>'BAR BB| Open rates'!#REF!*0.9*0.85</f>
        <v>#REF!</v>
      </c>
      <c r="C13" s="84" t="e">
        <f>'BAR BB| Open rates'!#REF!*0.9*0.85</f>
        <v>#REF!</v>
      </c>
      <c r="D13" s="84" t="e">
        <f>'BAR BB| Open rates'!#REF!*0.9*0.85</f>
        <v>#REF!</v>
      </c>
      <c r="E13" s="84" t="e">
        <f>'BAR BB| Open rates'!#REF!*0.9*0.85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row>
    <row r="14" spans="1:133" s="11" customFormat="1" x14ac:dyDescent="0.2">
      <c r="A14" s="42">
        <v>2</v>
      </c>
      <c r="B14" s="84" t="e">
        <f>'BAR BB| Open rates'!#REF!*0.9*0.85</f>
        <v>#REF!</v>
      </c>
      <c r="C14" s="84" t="e">
        <f>'BAR BB| Open rates'!#REF!*0.9*0.85</f>
        <v>#REF!</v>
      </c>
      <c r="D14" s="84" t="e">
        <f>'BAR BB| Open rates'!#REF!*0.9*0.85</f>
        <v>#REF!</v>
      </c>
      <c r="E14" s="84" t="e">
        <f>'BAR BB| Open rates'!#REF!*0.9*0.85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row>
    <row r="15" spans="1:133" x14ac:dyDescent="0.2">
      <c r="A15" s="123"/>
    </row>
    <row r="16" spans="1:133"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3"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3"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row>
    <row r="19" spans="1:133" s="11" customFormat="1" ht="184.5" customHeight="1" thickBot="1" x14ac:dyDescent="0.25">
      <c r="A19" s="196" t="s">
        <v>276</v>
      </c>
    </row>
    <row r="20" spans="1:133" s="11" customFormat="1" ht="10.5" customHeight="1" x14ac:dyDescent="0.2">
      <c r="A20" s="5"/>
    </row>
    <row r="21" spans="1:133" s="11" customFormat="1" ht="21.75" customHeight="1" x14ac:dyDescent="0.2">
      <c r="A21" s="87" t="s">
        <v>80</v>
      </c>
    </row>
    <row r="22" spans="1:133" s="11" customFormat="1" ht="24.75" customHeight="1" x14ac:dyDescent="0.2">
      <c r="A22" s="109" t="s">
        <v>277</v>
      </c>
    </row>
    <row r="23" spans="1:133"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3"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3"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row>
    <row r="27" spans="1:133" s="149" customFormat="1" ht="35.25" customHeight="1" x14ac:dyDescent="0.2">
      <c r="A27" s="145" t="s">
        <v>163</v>
      </c>
    </row>
    <row r="28" spans="1:133" s="149" customFormat="1" ht="35.25" customHeight="1" x14ac:dyDescent="0.2">
      <c r="A28" s="145" t="s">
        <v>188</v>
      </c>
    </row>
    <row r="29" spans="1:133" s="149" customFormat="1" ht="35.25" customHeight="1" x14ac:dyDescent="0.2">
      <c r="A29" s="145" t="s">
        <v>164</v>
      </c>
    </row>
    <row r="30" spans="1:133" s="149" customFormat="1" ht="13.5" customHeight="1" x14ac:dyDescent="0.2">
      <c r="A30" s="145" t="s">
        <v>165</v>
      </c>
    </row>
    <row r="31" spans="1:133" s="149" customFormat="1" ht="35.25" customHeight="1" x14ac:dyDescent="0.2">
      <c r="A31" s="145" t="s">
        <v>162</v>
      </c>
    </row>
    <row r="32" spans="1:133"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row>
    <row r="36" spans="1:133" ht="53.25" customHeight="1" x14ac:dyDescent="0.2">
      <c r="A36" s="211" t="s">
        <v>293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row>
    <row r="37" spans="1:133"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row>
    <row r="38" spans="1:133" s="11" customFormat="1" ht="15" customHeight="1" x14ac:dyDescent="0.2">
      <c r="A38" s="315" t="s">
        <v>103</v>
      </c>
    </row>
    <row r="39" spans="1:133" ht="15" customHeight="1" x14ac:dyDescent="0.2">
      <c r="A39" s="316"/>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row>
    <row r="40" spans="1:133" ht="51" customHeight="1" x14ac:dyDescent="0.2">
      <c r="A40" s="317"/>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row>
    <row r="41" spans="1:133"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row>
    <row r="42" spans="1:133"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row>
    <row r="43" spans="1:133"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row>
    <row r="44" spans="1:133"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row>
    <row r="45" spans="1:133"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row>
    <row r="46" spans="1:133" s="11" customFormat="1" x14ac:dyDescent="0.2">
      <c r="A46" s="183"/>
    </row>
    <row r="47" spans="1:133" s="11" customFormat="1" x14ac:dyDescent="0.2">
      <c r="A47" s="136" t="s">
        <v>65</v>
      </c>
    </row>
    <row r="48" spans="1:133"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33" s="11" customFormat="1" ht="77.25" customHeight="1" x14ac:dyDescent="0.2">
      <c r="A65" s="188" t="s">
        <v>283</v>
      </c>
    </row>
    <row r="66" spans="1:133" s="11" customFormat="1" ht="24.75" thickBot="1" x14ac:dyDescent="0.25">
      <c r="A66" s="189" t="s">
        <v>128</v>
      </c>
    </row>
    <row r="67" spans="1:133" s="11" customFormat="1" x14ac:dyDescent="0.2">
      <c r="A67" s="5"/>
    </row>
    <row r="68" spans="1:133" s="11" customFormat="1" ht="24" x14ac:dyDescent="0.2">
      <c r="A68" s="134" t="s">
        <v>251</v>
      </c>
    </row>
    <row r="69" spans="1:133" s="11" customFormat="1" x14ac:dyDescent="0.2">
      <c r="A69" s="174" t="s">
        <v>288</v>
      </c>
    </row>
    <row r="70" spans="1:133" s="11" customFormat="1" x14ac:dyDescent="0.2">
      <c r="A70" s="168" t="s">
        <v>182</v>
      </c>
    </row>
    <row r="71" spans="1:133"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row>
    <row r="72" spans="1:133"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row>
    <row r="73" spans="1:133"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row>
    <row r="74" spans="1:133" s="11" customFormat="1" hidden="1" x14ac:dyDescent="0.2">
      <c r="A74" s="140"/>
    </row>
    <row r="75" spans="1:133" s="11" customFormat="1" hidden="1" x14ac:dyDescent="0.2">
      <c r="A75" s="174" t="s">
        <v>286</v>
      </c>
    </row>
    <row r="76" spans="1:133" s="11" customFormat="1" hidden="1" x14ac:dyDescent="0.2">
      <c r="A76" s="168" t="s">
        <v>284</v>
      </c>
    </row>
    <row r="77" spans="1:133" s="11" customFormat="1" x14ac:dyDescent="0.2">
      <c r="A77" s="140"/>
    </row>
    <row r="78" spans="1:133" s="11" customFormat="1" ht="36" x14ac:dyDescent="0.2">
      <c r="A78" s="204" t="s">
        <v>287</v>
      </c>
    </row>
    <row r="79" spans="1:133" s="11" customFormat="1" x14ac:dyDescent="0.2">
      <c r="A79" s="168" t="s">
        <v>284</v>
      </c>
    </row>
    <row r="80" spans="1:133"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33" s="11" customFormat="1" x14ac:dyDescent="0.2"/>
    <row r="98" spans="1:133" s="11" customFormat="1" x14ac:dyDescent="0.2"/>
    <row r="99" spans="1:133" s="11" customFormat="1" x14ac:dyDescent="0.2">
      <c r="A99" s="193"/>
    </row>
    <row r="100" spans="1:133"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row>
    <row r="103" spans="1:133"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row>
    <row r="104" spans="1:133"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row>
    <row r="105" spans="1:13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row>
    <row r="106" spans="1:13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row>
    <row r="107" spans="1:13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row>
    <row r="108" spans="1:13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row>
    <row r="109" spans="1:13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row>
    <row r="110" spans="1:13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row>
    <row r="111" spans="1:13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row>
    <row r="112" spans="1:13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row>
    <row r="113" spans="1:13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row>
    <row r="114" spans="1:13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row>
    <row r="115" spans="1:13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row>
    <row r="116" spans="1:13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row>
    <row r="117" spans="1:13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row>
    <row r="118" spans="1:13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row>
    <row r="119" spans="1:13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row>
    <row r="120" spans="1:13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row>
    <row r="121" spans="1:13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row>
    <row r="122" spans="1:13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row>
    <row r="123" spans="1:13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row>
    <row r="124" spans="1:13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row>
    <row r="125" spans="1:13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row>
    <row r="126" spans="1:13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row>
    <row r="127" spans="1:13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row>
    <row r="128" spans="1:13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row>
    <row r="129" spans="1:13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row>
    <row r="130" spans="1:13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row>
    <row r="131" spans="1:13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row>
    <row r="132" spans="1:13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row>
    <row r="133" spans="1:13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row>
    <row r="134" spans="1:13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row>
    <row r="135" spans="1:13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row>
    <row r="136" spans="1:13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row>
    <row r="137" spans="1:13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row>
    <row r="138" spans="1:13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row>
    <row r="139" spans="1:13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row>
    <row r="140" spans="1:13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row>
    <row r="141" spans="1:13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row>
    <row r="142" spans="1:13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row>
    <row r="143" spans="1:13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row>
    <row r="144" spans="1:13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row>
    <row r="145" spans="1:13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row>
    <row r="146" spans="1:13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row>
    <row r="147" spans="1:13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row>
    <row r="148" spans="1:13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row>
    <row r="149" spans="1:13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row>
    <row r="150" spans="1:13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row>
    <row r="151" spans="1:13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row>
    <row r="152" spans="1:13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row>
    <row r="153" spans="1:13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row>
    <row r="154" spans="1:13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row>
    <row r="155" spans="1:13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row>
    <row r="156" spans="1:13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row>
    <row r="157" spans="1:133"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row>
    <row r="158" spans="1:133"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row>
    <row r="159" spans="1:133"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row>
    <row r="160" spans="1:133"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row>
    <row r="161" spans="1:133"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row>
    <row r="163" spans="1:133"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row>
    <row r="164" spans="1:133"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row>
    <row r="165" spans="1:133"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row>
    <row r="166" spans="1:133"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row>
    <row r="167" spans="1:133"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row>
    <row r="168" spans="1:133"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row>
    <row r="169" spans="1:133"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row>
    <row r="170" spans="1:133"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row>
    <row r="171" spans="1:133"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row>
    <row r="172" spans="1:133"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row>
    <row r="173" spans="1:133"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row>
    <row r="174" spans="1:133"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row>
    <row r="176" spans="1:133"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row>
    <row r="177" spans="1:133"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row>
    <row r="178" spans="1:133"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row>
    <row r="179" spans="1:133"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row>
    <row r="180" spans="1:133"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row>
    <row r="181" spans="1:133"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row>
    <row r="182" spans="1:133"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row>
    <row r="183" spans="1:133"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row>
    <row r="184" spans="1:133"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row>
    <row r="185" spans="1:133"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row>
    <row r="186" spans="1:133"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row>
    <row r="187" spans="1:133"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row>
    <row r="188" spans="1:133"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row>
    <row r="189" spans="1:133"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row>
    <row r="190" spans="1:133"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row>
    <row r="191" spans="1:133"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row>
    <row r="192" spans="1:133"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row>
    <row r="193" spans="1:133"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row>
    <row r="194" spans="1:133"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row>
    <row r="195" spans="1:133"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row>
    <row r="196" spans="1:133"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row>
    <row r="197" spans="1:133"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row>
    <row r="198" spans="1:133"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row>
    <row r="199" spans="1:133"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row>
    <row r="200" spans="1:133"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row>
    <row r="201" spans="1:133"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row>
    <row r="202" spans="1:133"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row>
    <row r="203" spans="1:133"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row>
    <row r="204" spans="1:133"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row>
    <row r="206" spans="1:133"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row>
    <row r="207" spans="1:133"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row>
    <row r="208" spans="1:133"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row>
    <row r="209" spans="1:133"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row>
    <row r="210" spans="1:133"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row>
    <row r="211" spans="1:133"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row>
    <row r="212" spans="1:133"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row>
    <row r="213" spans="1:133"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row>
    <row r="214" spans="1:133"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row>
    <row r="215" spans="1:133"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row>
    <row r="216" spans="1:133"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row>
    <row r="217" spans="1:133"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row>
    <row r="218" spans="1:133"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row>
    <row r="219" spans="1:133"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row>
    <row r="220" spans="1:133"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row>
    <row r="221" spans="1:133"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row>
    <row r="222" spans="1:133"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row>
    <row r="223" spans="1:133"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row>
    <row r="224" spans="1:133"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row>
    <row r="225" spans="1:133"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row>
    <row r="226" spans="1:133"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row>
    <row r="227" spans="1:133"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row>
    <row r="228" spans="1:133"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row>
    <row r="229" spans="1:133"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row>
    <row r="230" spans="1:133"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row>
    <row r="231" spans="1:133"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row>
    <row r="232" spans="1:133"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row>
    <row r="233" spans="1:133"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row>
    <row r="234" spans="1:133"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row>
    <row r="235" spans="1:133"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row>
    <row r="236" spans="1:133"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row>
    <row r="237" spans="1:133"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row>
    <row r="238" spans="1:133"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row>
    <row r="239" spans="1:133"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row>
    <row r="240" spans="1:133"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row>
    <row r="241" spans="1:133"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row>
    <row r="242" spans="1:133"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row>
    <row r="243" spans="1:133"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row>
    <row r="244" spans="1:133"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2" t="s">
        <v>244</v>
      </c>
    </row>
    <row r="3" spans="1:168" x14ac:dyDescent="0.2">
      <c r="A3" s="131" t="s">
        <v>254</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row>
    <row r="6" spans="1:168"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t="e">
        <f>'BAR BB| Open rates'!#REF!*0.9*0.85+35</f>
        <v>#REF!</v>
      </c>
      <c r="H7" s="84" t="e">
        <f>'BAR BB| Open rates'!#REF!*0.9*0.85+35</f>
        <v>#REF!</v>
      </c>
      <c r="I7" s="84" t="e">
        <f>'BAR BB| Open rates'!#REF!*0.9*0.85+35</f>
        <v>#REF!</v>
      </c>
      <c r="J7" s="84" t="e">
        <f>'BAR BB| Open rates'!#REF!*0.9*0.85+35</f>
        <v>#REF!</v>
      </c>
      <c r="K7" s="84" t="e">
        <f>'BAR BB| Open rates'!#REF!*0.9*0.85+35</f>
        <v>#REF!</v>
      </c>
      <c r="L7" s="84" t="e">
        <f>'BAR BB| Open rates'!#REF!*0.9*0.85+35</f>
        <v>#REF!</v>
      </c>
      <c r="M7" s="84" t="e">
        <f>'BAR BB| Open rates'!#REF!*0.9*0.85+35</f>
        <v>#REF!</v>
      </c>
      <c r="N7" s="84" t="e">
        <f>'BAR BB| Open rates'!#REF!*0.9*0.85+35</f>
        <v>#REF!</v>
      </c>
      <c r="O7" s="84" t="e">
        <f>'BAR BB| Open rates'!#REF!*0.9*0.85+35</f>
        <v>#REF!</v>
      </c>
      <c r="P7" s="84" t="e">
        <f>'BAR BB| Open rates'!#REF!*0.9*0.85+35</f>
        <v>#REF!</v>
      </c>
      <c r="Q7" s="84" t="e">
        <f>'BAR BB| Open rates'!#REF!*0.9*0.85+35</f>
        <v>#REF!</v>
      </c>
      <c r="R7" s="84" t="e">
        <f>'BAR BB| Open rates'!#REF!*0.9*0.85+35</f>
        <v>#REF!</v>
      </c>
      <c r="S7" s="84" t="e">
        <f>'BAR BB| Open rates'!#REF!*0.9*0.85+35</f>
        <v>#REF!</v>
      </c>
      <c r="T7" s="84" t="e">
        <f>'BAR BB| Open rates'!#REF!*0.9*0.85+35</f>
        <v>#REF!</v>
      </c>
      <c r="U7" s="84" t="e">
        <f>'BAR BB| Open rates'!#REF!*0.9*0.85+35</f>
        <v>#REF!</v>
      </c>
      <c r="V7" s="84" t="e">
        <f>'BAR BB| Open rates'!#REF!*0.9*0.85+35</f>
        <v>#REF!</v>
      </c>
      <c r="W7" s="84" t="e">
        <f>'BAR BB| Open rates'!#REF!*0.9*0.85+35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t="e">
        <f>'BAR BB| Open rates'!#REF!*0.9*0.85+35</f>
        <v>#REF!</v>
      </c>
      <c r="H8" s="84" t="e">
        <f>'BAR BB| Open rates'!#REF!*0.9*0.85+35</f>
        <v>#REF!</v>
      </c>
      <c r="I8" s="84" t="e">
        <f>'BAR BB| Open rates'!#REF!*0.9*0.85+35</f>
        <v>#REF!</v>
      </c>
      <c r="J8" s="84" t="e">
        <f>'BAR BB| Open rates'!#REF!*0.9*0.85+35</f>
        <v>#REF!</v>
      </c>
      <c r="K8" s="84" t="e">
        <f>'BAR BB| Open rates'!#REF!*0.9*0.85+35</f>
        <v>#REF!</v>
      </c>
      <c r="L8" s="84" t="e">
        <f>'BAR BB| Open rates'!#REF!*0.9*0.85+35</f>
        <v>#REF!</v>
      </c>
      <c r="M8" s="84" t="e">
        <f>'BAR BB| Open rates'!#REF!*0.9*0.85+35</f>
        <v>#REF!</v>
      </c>
      <c r="N8" s="84" t="e">
        <f>'BAR BB| Open rates'!#REF!*0.9*0.85+35</f>
        <v>#REF!</v>
      </c>
      <c r="O8" s="84" t="e">
        <f>'BAR BB| Open rates'!#REF!*0.9*0.85+35</f>
        <v>#REF!</v>
      </c>
      <c r="P8" s="84" t="e">
        <f>'BAR BB| Open rates'!#REF!*0.9*0.85+35</f>
        <v>#REF!</v>
      </c>
      <c r="Q8" s="84" t="e">
        <f>'BAR BB| Open rates'!#REF!*0.9*0.85+35</f>
        <v>#REF!</v>
      </c>
      <c r="R8" s="84" t="e">
        <f>'BAR BB| Open rates'!#REF!*0.9*0.85+35</f>
        <v>#REF!</v>
      </c>
      <c r="S8" s="84" t="e">
        <f>'BAR BB| Open rates'!#REF!*0.9*0.85+35</f>
        <v>#REF!</v>
      </c>
      <c r="T8" s="84" t="e">
        <f>'BAR BB| Open rates'!#REF!*0.9*0.85+35</f>
        <v>#REF!</v>
      </c>
      <c r="U8" s="84" t="e">
        <f>'BAR BB| Open rates'!#REF!*0.9*0.85+35</f>
        <v>#REF!</v>
      </c>
      <c r="V8" s="84" t="e">
        <f>'BAR BB| Open rates'!#REF!*0.9*0.85+35</f>
        <v>#REF!</v>
      </c>
      <c r="W8" s="84" t="e">
        <f>'BAR BB| Open rates'!#REF!*0.9*0.85+35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t="e">
        <f>'BAR BB| Open rates'!#REF!*0.9*0.85+35</f>
        <v>#REF!</v>
      </c>
      <c r="H10" s="84" t="e">
        <f>'BAR BB| Open rates'!#REF!*0.9*0.85+35</f>
        <v>#REF!</v>
      </c>
      <c r="I10" s="84" t="e">
        <f>'BAR BB| Open rates'!#REF!*0.9*0.85+35</f>
        <v>#REF!</v>
      </c>
      <c r="J10" s="84" t="e">
        <f>'BAR BB| Open rates'!#REF!*0.9*0.85+35</f>
        <v>#REF!</v>
      </c>
      <c r="K10" s="84" t="e">
        <f>'BAR BB| Open rates'!#REF!*0.9*0.85+35</f>
        <v>#REF!</v>
      </c>
      <c r="L10" s="84" t="e">
        <f>'BAR BB| Open rates'!#REF!*0.9*0.85+35</f>
        <v>#REF!</v>
      </c>
      <c r="M10" s="84" t="e">
        <f>'BAR BB| Open rates'!#REF!*0.9*0.85+35</f>
        <v>#REF!</v>
      </c>
      <c r="N10" s="84" t="e">
        <f>'BAR BB| Open rates'!#REF!*0.9*0.85+35</f>
        <v>#REF!</v>
      </c>
      <c r="O10" s="84" t="e">
        <f>'BAR BB| Open rates'!#REF!*0.9*0.85+35</f>
        <v>#REF!</v>
      </c>
      <c r="P10" s="84" t="e">
        <f>'BAR BB| Open rates'!#REF!*0.9*0.85+35</f>
        <v>#REF!</v>
      </c>
      <c r="Q10" s="84" t="e">
        <f>'BAR BB| Open rates'!#REF!*0.9*0.85+35</f>
        <v>#REF!</v>
      </c>
      <c r="R10" s="84" t="e">
        <f>'BAR BB| Open rates'!#REF!*0.9*0.85+35</f>
        <v>#REF!</v>
      </c>
      <c r="S10" s="84" t="e">
        <f>'BAR BB| Open rates'!#REF!*0.9*0.85+35</f>
        <v>#REF!</v>
      </c>
      <c r="T10" s="84" t="e">
        <f>'BAR BB| Open rates'!#REF!*0.9*0.85+35</f>
        <v>#REF!</v>
      </c>
      <c r="U10" s="84" t="e">
        <f>'BAR BB| Open rates'!#REF!*0.9*0.85+35</f>
        <v>#REF!</v>
      </c>
      <c r="V10" s="84" t="e">
        <f>'BAR BB| Open rates'!#REF!*0.9*0.85+35</f>
        <v>#REF!</v>
      </c>
      <c r="W10" s="84" t="e">
        <f>'BAR BB| Open rates'!#REF!*0.9*0.85+35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t="e">
        <f>'BAR BB| Open rates'!#REF!*0.9*0.85+35</f>
        <v>#REF!</v>
      </c>
      <c r="H11" s="84" t="e">
        <f>'BAR BB| Open rates'!#REF!*0.9*0.85+35</f>
        <v>#REF!</v>
      </c>
      <c r="I11" s="84" t="e">
        <f>'BAR BB| Open rates'!#REF!*0.9*0.85+35</f>
        <v>#REF!</v>
      </c>
      <c r="J11" s="84" t="e">
        <f>'BAR BB| Open rates'!#REF!*0.9*0.85+35</f>
        <v>#REF!</v>
      </c>
      <c r="K11" s="84" t="e">
        <f>'BAR BB| Open rates'!#REF!*0.9*0.85+35</f>
        <v>#REF!</v>
      </c>
      <c r="L11" s="84" t="e">
        <f>'BAR BB| Open rates'!#REF!*0.9*0.85+35</f>
        <v>#REF!</v>
      </c>
      <c r="M11" s="84" t="e">
        <f>'BAR BB| Open rates'!#REF!*0.9*0.85+35</f>
        <v>#REF!</v>
      </c>
      <c r="N11" s="84" t="e">
        <f>'BAR BB| Open rates'!#REF!*0.9*0.85+35</f>
        <v>#REF!</v>
      </c>
      <c r="O11" s="84" t="e">
        <f>'BAR BB| Open rates'!#REF!*0.9*0.85+35</f>
        <v>#REF!</v>
      </c>
      <c r="P11" s="84" t="e">
        <f>'BAR BB| Open rates'!#REF!*0.9*0.85+35</f>
        <v>#REF!</v>
      </c>
      <c r="Q11" s="84" t="e">
        <f>'BAR BB| Open rates'!#REF!*0.9*0.85+35</f>
        <v>#REF!</v>
      </c>
      <c r="R11" s="84" t="e">
        <f>'BAR BB| Open rates'!#REF!*0.9*0.85+35</f>
        <v>#REF!</v>
      </c>
      <c r="S11" s="84" t="e">
        <f>'BAR BB| Open rates'!#REF!*0.9*0.85+35</f>
        <v>#REF!</v>
      </c>
      <c r="T11" s="84" t="e">
        <f>'BAR BB| Open rates'!#REF!*0.9*0.85+35</f>
        <v>#REF!</v>
      </c>
      <c r="U11" s="84" t="e">
        <f>'BAR BB| Open rates'!#REF!*0.9*0.85+35</f>
        <v>#REF!</v>
      </c>
      <c r="V11" s="84" t="e">
        <f>'BAR BB| Open rates'!#REF!*0.9*0.85+35</f>
        <v>#REF!</v>
      </c>
      <c r="W11" s="84" t="e">
        <f>'BAR BB| Open rates'!#REF!*0.9*0.85+35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t="e">
        <f>'BAR BB| Open rates'!#REF!*0.9*0.85+35</f>
        <v>#REF!</v>
      </c>
      <c r="H13" s="84" t="e">
        <f>'BAR BB| Open rates'!#REF!*0.9*0.85+35</f>
        <v>#REF!</v>
      </c>
      <c r="I13" s="84" t="e">
        <f>'BAR BB| Open rates'!#REF!*0.9*0.85+35</f>
        <v>#REF!</v>
      </c>
      <c r="J13" s="84" t="e">
        <f>'BAR BB| Open rates'!#REF!*0.9*0.85+35</f>
        <v>#REF!</v>
      </c>
      <c r="K13" s="84" t="e">
        <f>'BAR BB| Open rates'!#REF!*0.9*0.85+35</f>
        <v>#REF!</v>
      </c>
      <c r="L13" s="84" t="e">
        <f>'BAR BB| Open rates'!#REF!*0.9*0.85+35</f>
        <v>#REF!</v>
      </c>
      <c r="M13" s="84" t="e">
        <f>'BAR BB| Open rates'!#REF!*0.9*0.85+35</f>
        <v>#REF!</v>
      </c>
      <c r="N13" s="84" t="e">
        <f>'BAR BB| Open rates'!#REF!*0.9*0.85+35</f>
        <v>#REF!</v>
      </c>
      <c r="O13" s="84" t="e">
        <f>'BAR BB| Open rates'!#REF!*0.9*0.85+35</f>
        <v>#REF!</v>
      </c>
      <c r="P13" s="84" t="e">
        <f>'BAR BB| Open rates'!#REF!*0.9*0.85+35</f>
        <v>#REF!</v>
      </c>
      <c r="Q13" s="84" t="e">
        <f>'BAR BB| Open rates'!#REF!*0.9*0.85+35</f>
        <v>#REF!</v>
      </c>
      <c r="R13" s="84" t="e">
        <f>'BAR BB| Open rates'!#REF!*0.9*0.85+35</f>
        <v>#REF!</v>
      </c>
      <c r="S13" s="84" t="e">
        <f>'BAR BB| Open rates'!#REF!*0.9*0.85+35</f>
        <v>#REF!</v>
      </c>
      <c r="T13" s="84" t="e">
        <f>'BAR BB| Open rates'!#REF!*0.9*0.85+35</f>
        <v>#REF!</v>
      </c>
      <c r="U13" s="84" t="e">
        <f>'BAR BB| Open rates'!#REF!*0.9*0.85+35</f>
        <v>#REF!</v>
      </c>
      <c r="V13" s="84" t="e">
        <f>'BAR BB| Open rates'!#REF!*0.9*0.85+35</f>
        <v>#REF!</v>
      </c>
      <c r="W13" s="84" t="e">
        <f>'BAR BB| Open rates'!#REF!*0.9*0.85+35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t="e">
        <f>'BAR BB| Open rates'!#REF!*0.9*0.85+35</f>
        <v>#REF!</v>
      </c>
      <c r="H14" s="84" t="e">
        <f>'BAR BB| Open rates'!#REF!*0.9*0.85+35</f>
        <v>#REF!</v>
      </c>
      <c r="I14" s="84" t="e">
        <f>'BAR BB| Open rates'!#REF!*0.9*0.85+35</f>
        <v>#REF!</v>
      </c>
      <c r="J14" s="84" t="e">
        <f>'BAR BB| Open rates'!#REF!*0.9*0.85+35</f>
        <v>#REF!</v>
      </c>
      <c r="K14" s="84" t="e">
        <f>'BAR BB| Open rates'!#REF!*0.9*0.85+35</f>
        <v>#REF!</v>
      </c>
      <c r="L14" s="84" t="e">
        <f>'BAR BB| Open rates'!#REF!*0.9*0.85+35</f>
        <v>#REF!</v>
      </c>
      <c r="M14" s="84" t="e">
        <f>'BAR BB| Open rates'!#REF!*0.9*0.85+35</f>
        <v>#REF!</v>
      </c>
      <c r="N14" s="84" t="e">
        <f>'BAR BB| Open rates'!#REF!*0.9*0.85+35</f>
        <v>#REF!</v>
      </c>
      <c r="O14" s="84" t="e">
        <f>'BAR BB| Open rates'!#REF!*0.9*0.85+35</f>
        <v>#REF!</v>
      </c>
      <c r="P14" s="84" t="e">
        <f>'BAR BB| Open rates'!#REF!*0.9*0.85+35</f>
        <v>#REF!</v>
      </c>
      <c r="Q14" s="84" t="e">
        <f>'BAR BB| Open rates'!#REF!*0.9*0.85+35</f>
        <v>#REF!</v>
      </c>
      <c r="R14" s="84" t="e">
        <f>'BAR BB| Open rates'!#REF!*0.9*0.85+35</f>
        <v>#REF!</v>
      </c>
      <c r="S14" s="84" t="e">
        <f>'BAR BB| Open rates'!#REF!*0.9*0.85+35</f>
        <v>#REF!</v>
      </c>
      <c r="T14" s="84" t="e">
        <f>'BAR BB| Open rates'!#REF!*0.9*0.85+35</f>
        <v>#REF!</v>
      </c>
      <c r="U14" s="84" t="e">
        <f>'BAR BB| Open rates'!#REF!*0.9*0.85+35</f>
        <v>#REF!</v>
      </c>
      <c r="V14" s="84" t="e">
        <f>'BAR BB| Open rates'!#REF!*0.9*0.85+35</f>
        <v>#REF!</v>
      </c>
      <c r="W14" s="84" t="e">
        <f>'BAR BB| Open rates'!#REF!*0.9*0.85+35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row>
    <row r="15" spans="1:168" x14ac:dyDescent="0.2">
      <c r="A15" s="123"/>
      <c r="B15" s="11"/>
      <c r="C15" s="11"/>
      <c r="D15" s="11"/>
      <c r="E15" s="11"/>
    </row>
    <row r="16" spans="1:168" ht="12.75" customHeight="1"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196" t="s">
        <v>276</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277</v>
      </c>
    </row>
    <row r="23" spans="1:168"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49" customFormat="1" ht="35.25" customHeight="1" x14ac:dyDescent="0.2">
      <c r="A27" s="145" t="s">
        <v>163</v>
      </c>
    </row>
    <row r="28" spans="1:168" s="149" customFormat="1" ht="35.25" customHeight="1" x14ac:dyDescent="0.2">
      <c r="A28" s="145" t="s">
        <v>188</v>
      </c>
    </row>
    <row r="29" spans="1:168" s="149" customFormat="1" ht="35.25" customHeight="1" x14ac:dyDescent="0.2">
      <c r="A29" s="145" t="s">
        <v>164</v>
      </c>
    </row>
    <row r="30" spans="1:168" s="149" customFormat="1" ht="13.5" customHeight="1" x14ac:dyDescent="0.2">
      <c r="A30" s="145" t="s">
        <v>165</v>
      </c>
    </row>
    <row r="31" spans="1:168" s="149" customFormat="1" ht="35.25" customHeight="1" x14ac:dyDescent="0.2">
      <c r="A31" s="145" t="s">
        <v>162</v>
      </c>
    </row>
    <row r="32" spans="1:168"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315" t="s">
        <v>103</v>
      </c>
    </row>
    <row r="38" spans="1:168" ht="15" customHeight="1" x14ac:dyDescent="0.2">
      <c r="A38" s="316"/>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317"/>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0"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70"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197"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3"/>
    </row>
    <row r="46" spans="1:168" s="11" customFormat="1" x14ac:dyDescent="0.2">
      <c r="A46" s="136" t="s">
        <v>65</v>
      </c>
    </row>
    <row r="47" spans="1:168" s="11" customFormat="1" ht="42" customHeight="1" x14ac:dyDescent="0.2">
      <c r="A47" s="140" t="s">
        <v>104</v>
      </c>
    </row>
    <row r="48" spans="1:168" s="11" customFormat="1" ht="40.5" customHeight="1" x14ac:dyDescent="0.2">
      <c r="A48" s="140" t="s">
        <v>105</v>
      </c>
    </row>
    <row r="49" spans="1:1" s="11" customFormat="1" x14ac:dyDescent="0.2">
      <c r="A49" s="183"/>
    </row>
    <row r="50" spans="1:1" s="11" customFormat="1" ht="12.75" customHeight="1" x14ac:dyDescent="0.2">
      <c r="A50" s="136" t="s">
        <v>247</v>
      </c>
    </row>
    <row r="51" spans="1:1" s="11" customFormat="1" ht="24" x14ac:dyDescent="0.2">
      <c r="A51" s="174" t="s">
        <v>280</v>
      </c>
    </row>
    <row r="52" spans="1:1" s="11" customFormat="1" ht="17.25" customHeight="1" x14ac:dyDescent="0.2">
      <c r="A52" s="185" t="s">
        <v>181</v>
      </c>
    </row>
    <row r="53" spans="1:1" s="11" customFormat="1" ht="12" customHeight="1" x14ac:dyDescent="0.2">
      <c r="A53" s="185"/>
    </row>
    <row r="54" spans="1:1" s="11" customFormat="1" x14ac:dyDescent="0.2">
      <c r="A54" s="184" t="s">
        <v>248</v>
      </c>
    </row>
    <row r="55" spans="1:1" s="11" customFormat="1" x14ac:dyDescent="0.2">
      <c r="A55" s="185" t="s">
        <v>249</v>
      </c>
    </row>
    <row r="56" spans="1:1" s="11" customFormat="1" ht="13.5" customHeight="1" x14ac:dyDescent="0.2">
      <c r="A56" s="19"/>
    </row>
    <row r="57" spans="1:1" s="11" customFormat="1" x14ac:dyDescent="0.2">
      <c r="A57" s="184" t="s">
        <v>281</v>
      </c>
    </row>
    <row r="58" spans="1:1" s="11" customFormat="1" x14ac:dyDescent="0.2">
      <c r="A58" s="186" t="s">
        <v>250</v>
      </c>
    </row>
    <row r="59" spans="1:1" s="11" customFormat="1" ht="13.5" customHeight="1" x14ac:dyDescent="0.2">
      <c r="A59" s="19"/>
    </row>
    <row r="60" spans="1:1" s="11" customFormat="1" ht="48" x14ac:dyDescent="0.2">
      <c r="A60" s="204" t="s">
        <v>282</v>
      </c>
    </row>
    <row r="61" spans="1:1" s="11" customFormat="1" x14ac:dyDescent="0.2">
      <c r="A61" s="185" t="s">
        <v>250</v>
      </c>
    </row>
    <row r="62" spans="1:1" s="11" customFormat="1" ht="12.75" customHeight="1" x14ac:dyDescent="0.2">
      <c r="A62" s="187"/>
    </row>
    <row r="63" spans="1:1" s="11" customFormat="1" ht="13.5" thickBot="1" x14ac:dyDescent="0.25">
      <c r="A63" s="186"/>
    </row>
    <row r="64" spans="1:1" s="11" customFormat="1" ht="96" x14ac:dyDescent="0.2">
      <c r="A64" s="188" t="s">
        <v>283</v>
      </c>
    </row>
    <row r="65" spans="1:168" s="11" customFormat="1" ht="13.5" customHeight="1" thickBot="1" x14ac:dyDescent="0.25">
      <c r="A65" s="189" t="s">
        <v>128</v>
      </c>
    </row>
    <row r="66" spans="1:168" s="11" customFormat="1" x14ac:dyDescent="0.2">
      <c r="A66" s="5"/>
    </row>
    <row r="67" spans="1:168" s="11" customFormat="1" ht="24" x14ac:dyDescent="0.2">
      <c r="A67" s="134" t="s">
        <v>251</v>
      </c>
    </row>
    <row r="68" spans="1:168" s="11" customFormat="1" x14ac:dyDescent="0.2">
      <c r="A68" s="174" t="s">
        <v>288</v>
      </c>
    </row>
    <row r="69" spans="1:168" s="11" customFormat="1" ht="23.25" customHeight="1" x14ac:dyDescent="0.2">
      <c r="A69" s="168" t="s">
        <v>182</v>
      </c>
    </row>
    <row r="70" spans="1:168" s="11" customFormat="1" x14ac:dyDescent="0.2">
      <c r="A70" s="140"/>
    </row>
    <row r="71" spans="1:168" s="11" customFormat="1" x14ac:dyDescent="0.2">
      <c r="A71" s="174" t="s">
        <v>194</v>
      </c>
    </row>
    <row r="72" spans="1:168" s="11" customFormat="1" x14ac:dyDescent="0.2">
      <c r="A72" s="168" t="s">
        <v>252</v>
      </c>
    </row>
    <row r="73" spans="1:168" s="11" customFormat="1" x14ac:dyDescent="0.2">
      <c r="A73" s="140"/>
    </row>
    <row r="74" spans="1:168" s="11" customFormat="1" x14ac:dyDescent="0.2">
      <c r="A74" s="174" t="s">
        <v>286</v>
      </c>
    </row>
    <row r="75" spans="1:168" x14ac:dyDescent="0.2">
      <c r="A75" s="168"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04"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68" t="s">
        <v>284</v>
      </c>
    </row>
    <row r="79" spans="1:168" s="11" customFormat="1" x14ac:dyDescent="0.2">
      <c r="A79" s="140"/>
    </row>
    <row r="80" spans="1:168" s="11" customFormat="1" ht="13.5" thickBot="1" x14ac:dyDescent="0.25">
      <c r="A80" s="190"/>
    </row>
    <row r="81" spans="1:1" s="11" customFormat="1" ht="72" x14ac:dyDescent="0.2">
      <c r="A81" s="191" t="s">
        <v>285</v>
      </c>
    </row>
    <row r="82" spans="1:1" s="11" customFormat="1" ht="24.75" thickBot="1" x14ac:dyDescent="0.25">
      <c r="A82" s="192" t="s">
        <v>253</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3"/>
    </row>
    <row r="100" spans="1:168"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Y251"/>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2" width="10.5703125" customWidth="1"/>
    <col min="3" max="3" width="10.28515625" customWidth="1"/>
    <col min="4" max="4" width="10" customWidth="1"/>
    <col min="5" max="5" width="9.5703125" customWidth="1"/>
  </cols>
  <sheetData>
    <row r="1" spans="1:5" ht="24" x14ac:dyDescent="0.2">
      <c r="A1" s="47" t="s">
        <v>50</v>
      </c>
    </row>
    <row r="2" spans="1:5" x14ac:dyDescent="0.2">
      <c r="A2" s="182" t="s">
        <v>244</v>
      </c>
    </row>
    <row r="3" spans="1:5" x14ac:dyDescent="0.2">
      <c r="A3" s="131" t="s">
        <v>185</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5"/>
      <c r="C6" s="135"/>
      <c r="D6" s="135"/>
      <c r="E6" s="135"/>
    </row>
    <row r="7" spans="1:5" s="11" customFormat="1" x14ac:dyDescent="0.2">
      <c r="A7" s="42">
        <v>1</v>
      </c>
      <c r="B7" s="84" t="e">
        <f>'BAR BB| Open rates'!#REF!*0.9*0.9</f>
        <v>#REF!</v>
      </c>
      <c r="C7" s="84" t="e">
        <f>'BAR BB| Open rates'!#REF!*0.9*0.9</f>
        <v>#REF!</v>
      </c>
      <c r="D7" s="84" t="e">
        <f>'BAR BB| Open rates'!#REF!*0.9*0.9</f>
        <v>#REF!</v>
      </c>
      <c r="E7" s="84" t="e">
        <f>'BAR BB| Open rates'!#REF!*0.9*0.9</f>
        <v>#REF!</v>
      </c>
    </row>
    <row r="8" spans="1:5" s="11" customFormat="1" x14ac:dyDescent="0.2">
      <c r="A8" s="42">
        <v>2</v>
      </c>
      <c r="B8" s="84" t="e">
        <f>'BAR BB| Open rates'!#REF!*0.9*0.9</f>
        <v>#REF!</v>
      </c>
      <c r="C8" s="84" t="e">
        <f>'BAR BB| Open rates'!#REF!*0.9*0.9</f>
        <v>#REF!</v>
      </c>
      <c r="D8" s="84" t="e">
        <f>'BAR BB| Open rates'!#REF!*0.9*0.9</f>
        <v>#REF!</v>
      </c>
      <c r="E8" s="84" t="e">
        <f>'BAR BB| Open rates'!#REF!*0.9*0.9</f>
        <v>#REF!</v>
      </c>
    </row>
    <row r="9" spans="1:5" s="11" customFormat="1" x14ac:dyDescent="0.2">
      <c r="A9" s="33" t="s">
        <v>54</v>
      </c>
      <c r="B9" s="84"/>
      <c r="C9" s="84"/>
      <c r="D9" s="84"/>
      <c r="E9" s="84"/>
    </row>
    <row r="10" spans="1:5" s="11" customFormat="1" x14ac:dyDescent="0.2">
      <c r="A10" s="42">
        <v>1</v>
      </c>
      <c r="B10" s="84" t="e">
        <f>'BAR BB| Open rates'!#REF!*0.9*0.9</f>
        <v>#REF!</v>
      </c>
      <c r="C10" s="84" t="e">
        <f>'BAR BB| Open rates'!#REF!*0.9*0.9</f>
        <v>#REF!</v>
      </c>
      <c r="D10" s="84" t="e">
        <f>'BAR BB| Open rates'!#REF!*0.9*0.9</f>
        <v>#REF!</v>
      </c>
      <c r="E10" s="84" t="e">
        <f>'BAR BB| Open rates'!#REF!*0.9*0.9</f>
        <v>#REF!</v>
      </c>
    </row>
    <row r="11" spans="1:5" s="11" customFormat="1" x14ac:dyDescent="0.2">
      <c r="A11" s="42">
        <v>2</v>
      </c>
      <c r="B11" s="84" t="e">
        <f>'BAR BB| Open rates'!#REF!*0.9*0.9</f>
        <v>#REF!</v>
      </c>
      <c r="C11" s="84" t="e">
        <f>'BAR BB| Open rates'!#REF!*0.9*0.9</f>
        <v>#REF!</v>
      </c>
      <c r="D11" s="84" t="e">
        <f>'BAR BB| Open rates'!#REF!*0.9*0.9</f>
        <v>#REF!</v>
      </c>
      <c r="E11" s="84" t="e">
        <f>'BAR BB| Open rates'!#REF!*0.9*0.9</f>
        <v>#REF!</v>
      </c>
    </row>
    <row r="12" spans="1:5" s="11" customFormat="1" x14ac:dyDescent="0.2">
      <c r="A12" s="33" t="s">
        <v>151</v>
      </c>
      <c r="B12" s="84"/>
      <c r="C12" s="84"/>
      <c r="D12" s="84"/>
      <c r="E12" s="84"/>
    </row>
    <row r="13" spans="1:5" s="11" customFormat="1" x14ac:dyDescent="0.2">
      <c r="A13" s="42">
        <v>1</v>
      </c>
      <c r="B13" s="84" t="e">
        <f>'BAR BB| Open rates'!#REF!*0.9*0.9</f>
        <v>#REF!</v>
      </c>
      <c r="C13" s="84" t="e">
        <f>'BAR BB| Open rates'!#REF!*0.9*0.9</f>
        <v>#REF!</v>
      </c>
      <c r="D13" s="84" t="e">
        <f>'BAR BB| Open rates'!#REF!*0.9*0.9</f>
        <v>#REF!</v>
      </c>
      <c r="E13" s="84" t="e">
        <f>'BAR BB| Open rates'!#REF!*0.9*0.9</f>
        <v>#REF!</v>
      </c>
    </row>
    <row r="14" spans="1:5" s="11" customFormat="1" x14ac:dyDescent="0.2">
      <c r="A14" s="42">
        <v>2</v>
      </c>
      <c r="B14" s="84" t="e">
        <f>'BAR BB| Open rates'!#REF!*0.9*0.9</f>
        <v>#REF!</v>
      </c>
      <c r="C14" s="84" t="e">
        <f>'BAR BB| Open rates'!#REF!*0.9*0.9</f>
        <v>#REF!</v>
      </c>
      <c r="D14" s="84" t="e">
        <f>'BAR BB| Open rates'!#REF!*0.9*0.9</f>
        <v>#REF!</v>
      </c>
      <c r="E14" s="84" t="e">
        <f>'BAR BB| Open rates'!#REF!*0.9*0.9</f>
        <v>#REF!</v>
      </c>
    </row>
    <row r="15" spans="1:5" s="11" customFormat="1" x14ac:dyDescent="0.2">
      <c r="A15" s="123"/>
    </row>
    <row r="16" spans="1:5" x14ac:dyDescent="0.2">
      <c r="A16" s="283" t="s">
        <v>157</v>
      </c>
    </row>
    <row r="17" spans="1:1" x14ac:dyDescent="0.2">
      <c r="A17" s="283"/>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53.25" customHeight="1" x14ac:dyDescent="0.2">
      <c r="A36" s="211" t="s">
        <v>293</v>
      </c>
    </row>
    <row r="37" spans="1:1" ht="12.75" customHeight="1" x14ac:dyDescent="0.2">
      <c r="A37" s="210"/>
    </row>
    <row r="38" spans="1:1" s="11" customFormat="1" ht="15" customHeight="1" x14ac:dyDescent="0.2">
      <c r="A38" s="315" t="s">
        <v>103</v>
      </c>
    </row>
    <row r="39" spans="1:1" ht="15" customHeight="1" x14ac:dyDescent="0.2">
      <c r="A39" s="316"/>
    </row>
    <row r="40" spans="1:1" ht="51" customHeight="1" x14ac:dyDescent="0.2">
      <c r="A40" s="317"/>
    </row>
    <row r="41" spans="1:1" x14ac:dyDescent="0.2">
      <c r="A41" s="140"/>
    </row>
    <row r="42" spans="1:1" ht="36" x14ac:dyDescent="0.2">
      <c r="A42" s="140" t="s">
        <v>105</v>
      </c>
    </row>
    <row r="43" spans="1:1" x14ac:dyDescent="0.2">
      <c r="A43" s="132"/>
    </row>
    <row r="44" spans="1:1" ht="36"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hidden="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39"/>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29" x14ac:dyDescent="0.2">
      <c r="A113" s="106"/>
    </row>
    <row r="114" spans="1:129" x14ac:dyDescent="0.2">
      <c r="A114" s="106"/>
    </row>
    <row r="115" spans="1:129" x14ac:dyDescent="0.2">
      <c r="A115" s="106"/>
    </row>
    <row r="116" spans="1:129" x14ac:dyDescent="0.2">
      <c r="A116" s="106"/>
    </row>
    <row r="117" spans="1:129" x14ac:dyDescent="0.2">
      <c r="A117" s="106"/>
    </row>
    <row r="118" spans="1:129" x14ac:dyDescent="0.2">
      <c r="A118" s="106"/>
    </row>
    <row r="119" spans="1:129" x14ac:dyDescent="0.2">
      <c r="A119" s="106"/>
    </row>
    <row r="120" spans="1:129" x14ac:dyDescent="0.2">
      <c r="A120" s="106"/>
    </row>
    <row r="121" spans="1:129" x14ac:dyDescent="0.2">
      <c r="A121" s="106"/>
    </row>
    <row r="122" spans="1:129" x14ac:dyDescent="0.2">
      <c r="A122" s="106"/>
    </row>
    <row r="123" spans="1:129" x14ac:dyDescent="0.2">
      <c r="A123" s="106"/>
    </row>
    <row r="124" spans="1:129" x14ac:dyDescent="0.2">
      <c r="A124" s="106"/>
    </row>
    <row r="125" spans="1:129" x14ac:dyDescent="0.2">
      <c r="A125" s="106"/>
    </row>
    <row r="126" spans="1:129"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row>
    <row r="127" spans="1:129"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row>
    <row r="128" spans="1:129"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row>
    <row r="129" spans="1:129"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row>
    <row r="130" spans="1:129"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row>
    <row r="131" spans="1:129"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row>
    <row r="132" spans="1:129"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row>
    <row r="133" spans="1:129"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row>
    <row r="134" spans="1:129"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row>
    <row r="135" spans="1:129"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row>
    <row r="136" spans="1:129"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row>
    <row r="137" spans="1:129"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row>
    <row r="138" spans="1:129"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row>
    <row r="139" spans="1:129"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row>
    <row r="140" spans="1:129"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row>
    <row r="141" spans="1:129"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row>
    <row r="142" spans="1:129"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row>
    <row r="143" spans="1:129"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row>
    <row r="144" spans="1:129"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row>
    <row r="145" spans="1:129"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row>
    <row r="146" spans="1:129"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row>
    <row r="147" spans="1:129"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row>
    <row r="148" spans="1:129"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row>
    <row r="149" spans="1:129"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row>
    <row r="150" spans="1:129"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row>
    <row r="151" spans="1:129"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row>
    <row r="152" spans="1:129"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row>
    <row r="153" spans="1:129"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row>
    <row r="154" spans="1:129"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row>
    <row r="155" spans="1:129"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row>
    <row r="156" spans="1:129"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row>
    <row r="157" spans="1:129"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row>
    <row r="158" spans="1:129"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row>
    <row r="159" spans="1:129"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row>
    <row r="160" spans="1:129"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row>
    <row r="161" spans="1:129"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row>
    <row r="162" spans="1:129"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row>
    <row r="163" spans="1:129"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row>
    <row r="164" spans="1:129"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row>
    <row r="165" spans="1:129"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row>
    <row r="166" spans="1:129"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row>
    <row r="167" spans="1:129"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row>
    <row r="168" spans="1:129"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row>
    <row r="169" spans="1:129"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row>
    <row r="170" spans="1:129"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row>
    <row r="171" spans="1:129"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row>
    <row r="172" spans="1:129"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row>
    <row r="173" spans="1:129"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row>
    <row r="174" spans="1:129"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row>
    <row r="175" spans="1:129"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row>
    <row r="176" spans="1:129"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row>
    <row r="177" spans="1:129"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row>
    <row r="178" spans="1:129"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row>
    <row r="179" spans="1:129"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row>
    <row r="180" spans="1:129"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row>
    <row r="181" spans="1:129"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row>
    <row r="182" spans="1:129"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row>
    <row r="183" spans="1:129"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row>
    <row r="184" spans="1:129"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row>
    <row r="185" spans="1:129"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row>
    <row r="186" spans="1:129"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row>
    <row r="187" spans="1:129"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row>
    <row r="188" spans="1:129"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row>
    <row r="189" spans="1:129"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row>
    <row r="190" spans="1:129"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row>
    <row r="191" spans="1:129"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row>
    <row r="192" spans="1:129"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row>
    <row r="193" spans="2:129"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row>
    <row r="194" spans="2:129"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row>
    <row r="195" spans="2:129"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row>
    <row r="196" spans="2:129"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row>
    <row r="197" spans="2:129"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row>
    <row r="198" spans="2:129"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row>
    <row r="199" spans="2:129"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row>
    <row r="200" spans="2:129"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row>
    <row r="201" spans="2:129"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row>
    <row r="202" spans="2:129"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row>
    <row r="203" spans="2:129"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row>
    <row r="204" spans="2:129"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row>
    <row r="205" spans="2:129"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row>
    <row r="206" spans="2:129"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row>
    <row r="207" spans="2:129"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row>
    <row r="208" spans="2:129"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row>
    <row r="209" spans="2:129"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row>
    <row r="210" spans="2:129"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row>
    <row r="211" spans="2:129"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row>
    <row r="212" spans="2:129"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row>
    <row r="213" spans="2:129"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row>
    <row r="214" spans="2:129"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row>
    <row r="215" spans="2:129"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row>
    <row r="216" spans="2:129"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row>
    <row r="217" spans="2:129"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row>
    <row r="218" spans="2:129"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row>
    <row r="219" spans="2:129"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row>
    <row r="220" spans="2:129"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row>
    <row r="221" spans="2:129"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row>
    <row r="222" spans="2:129"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row>
    <row r="223" spans="2:129"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row>
    <row r="224" spans="2:129"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row>
    <row r="225" spans="2:129"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row>
    <row r="226" spans="2:129"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row>
    <row r="227" spans="2:129"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row>
    <row r="228" spans="2:129"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row>
    <row r="229" spans="2:129"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row>
    <row r="230" spans="2:129"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row>
    <row r="231" spans="2:129"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row>
    <row r="232" spans="2:129"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row>
    <row r="233" spans="2:129"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row>
    <row r="234" spans="2:129"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row>
    <row r="235" spans="2:129"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row>
    <row r="236" spans="2:129"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row>
    <row r="237" spans="2:129"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row>
    <row r="238" spans="2:129"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row>
    <row r="239" spans="2:129"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row>
    <row r="240" spans="2:129"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row>
    <row r="241" spans="2:129"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row>
    <row r="242" spans="2:129"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row>
    <row r="243" spans="2:129"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row>
    <row r="244" spans="2:129"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row>
    <row r="245" spans="2:129"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row>
    <row r="246" spans="2:129"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row>
    <row r="247" spans="2:129"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row>
    <row r="248" spans="2:129"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row>
    <row r="249" spans="2:129"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row>
    <row r="250" spans="2:129"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row>
    <row r="251" spans="2:129"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1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47.140625" style="5" customWidth="1"/>
  </cols>
  <sheetData>
    <row r="1" spans="1:5" ht="24" x14ac:dyDescent="0.2">
      <c r="A1" s="47" t="s">
        <v>50</v>
      </c>
    </row>
    <row r="2" spans="1:5" x14ac:dyDescent="0.2">
      <c r="A2" s="182" t="s">
        <v>244</v>
      </c>
    </row>
    <row r="3" spans="1:5" x14ac:dyDescent="0.2">
      <c r="A3" s="131" t="s">
        <v>161</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5"/>
      <c r="C6" s="135"/>
      <c r="D6" s="135"/>
      <c r="E6" s="135"/>
    </row>
    <row r="7" spans="1:5" s="11" customFormat="1" x14ac:dyDescent="0.2">
      <c r="A7" s="42">
        <v>1</v>
      </c>
      <c r="B7" s="84" t="e">
        <f>'BAR BB| Open rates'!#REF!*0.9</f>
        <v>#REF!</v>
      </c>
      <c r="C7" s="84" t="e">
        <f>'BAR BB| Open rates'!#REF!*0.9</f>
        <v>#REF!</v>
      </c>
      <c r="D7" s="84" t="e">
        <f>'BAR BB| Open rates'!#REF!*0.9</f>
        <v>#REF!</v>
      </c>
      <c r="E7" s="84" t="e">
        <f>'BAR BB| Open rates'!#REF!*0.9</f>
        <v>#REF!</v>
      </c>
    </row>
    <row r="8" spans="1:5" s="11" customFormat="1" x14ac:dyDescent="0.2">
      <c r="A8" s="42">
        <v>2</v>
      </c>
      <c r="B8" s="84" t="e">
        <f>'BAR BB| Open rates'!#REF!*0.9</f>
        <v>#REF!</v>
      </c>
      <c r="C8" s="84" t="e">
        <f>'BAR BB| Open rates'!#REF!*0.9</f>
        <v>#REF!</v>
      </c>
      <c r="D8" s="84" t="e">
        <f>'BAR BB| Open rates'!#REF!*0.9</f>
        <v>#REF!</v>
      </c>
      <c r="E8" s="84" t="e">
        <f>'BAR BB| Open rates'!#REF!*0.9</f>
        <v>#REF!</v>
      </c>
    </row>
    <row r="9" spans="1:5" s="11" customFormat="1" x14ac:dyDescent="0.2">
      <c r="A9" s="33" t="s">
        <v>54</v>
      </c>
      <c r="B9" s="84"/>
      <c r="C9" s="84"/>
      <c r="D9" s="84"/>
      <c r="E9" s="84"/>
    </row>
    <row r="10" spans="1:5" s="11" customFormat="1" x14ac:dyDescent="0.2">
      <c r="A10" s="42">
        <v>1</v>
      </c>
      <c r="B10" s="84" t="e">
        <f>'BAR BB| Open rates'!#REF!*0.9</f>
        <v>#REF!</v>
      </c>
      <c r="C10" s="84" t="e">
        <f>'BAR BB| Open rates'!#REF!*0.9</f>
        <v>#REF!</v>
      </c>
      <c r="D10" s="84" t="e">
        <f>'BAR BB| Open rates'!#REF!*0.9</f>
        <v>#REF!</v>
      </c>
      <c r="E10" s="84" t="e">
        <f>'BAR BB| Open rates'!#REF!*0.9</f>
        <v>#REF!</v>
      </c>
    </row>
    <row r="11" spans="1:5" s="11" customFormat="1" x14ac:dyDescent="0.2">
      <c r="A11" s="42">
        <v>2</v>
      </c>
      <c r="B11" s="84" t="e">
        <f>'BAR BB| Open rates'!#REF!*0.9</f>
        <v>#REF!</v>
      </c>
      <c r="C11" s="84" t="e">
        <f>'BAR BB| Open rates'!#REF!*0.9</f>
        <v>#REF!</v>
      </c>
      <c r="D11" s="84" t="e">
        <f>'BAR BB| Open rates'!#REF!*0.9</f>
        <v>#REF!</v>
      </c>
      <c r="E11" s="84" t="e">
        <f>'BAR BB| Open rates'!#REF!*0.9</f>
        <v>#REF!</v>
      </c>
    </row>
    <row r="12" spans="1:5" s="11" customFormat="1" x14ac:dyDescent="0.2">
      <c r="A12" s="33" t="s">
        <v>151</v>
      </c>
      <c r="B12" s="84"/>
      <c r="C12" s="84"/>
      <c r="D12" s="84"/>
      <c r="E12" s="84"/>
    </row>
    <row r="13" spans="1:5" s="11" customFormat="1" x14ac:dyDescent="0.2">
      <c r="A13" s="42">
        <v>1</v>
      </c>
      <c r="B13" s="84" t="e">
        <f>'BAR BB| Open rates'!#REF!*0.9</f>
        <v>#REF!</v>
      </c>
      <c r="C13" s="84" t="e">
        <f>'BAR BB| Open rates'!#REF!*0.9</f>
        <v>#REF!</v>
      </c>
      <c r="D13" s="84" t="e">
        <f>'BAR BB| Open rates'!#REF!*0.9</f>
        <v>#REF!</v>
      </c>
      <c r="E13" s="84" t="e">
        <f>'BAR BB| Open rates'!#REF!*0.9</f>
        <v>#REF!</v>
      </c>
    </row>
    <row r="14" spans="1:5" s="11" customFormat="1" x14ac:dyDescent="0.2">
      <c r="A14" s="42">
        <v>2</v>
      </c>
      <c r="B14" s="84" t="e">
        <f>'BAR BB| Open rates'!#REF!*0.9</f>
        <v>#REF!</v>
      </c>
      <c r="C14" s="84" t="e">
        <f>'BAR BB| Open rates'!#REF!*0.9</f>
        <v>#REF!</v>
      </c>
      <c r="D14" s="84" t="e">
        <f>'BAR BB| Open rates'!#REF!*0.9</f>
        <v>#REF!</v>
      </c>
      <c r="E14" s="84" t="e">
        <f>'BAR BB| Open rates'!#REF!*0.9</f>
        <v>#REF!</v>
      </c>
    </row>
    <row r="15" spans="1:5" x14ac:dyDescent="0.2">
      <c r="A15" s="47"/>
    </row>
    <row r="16" spans="1:5" x14ac:dyDescent="0.2">
      <c r="A16" s="283" t="s">
        <v>157</v>
      </c>
    </row>
    <row r="17" spans="1:1" x14ac:dyDescent="0.2">
      <c r="A17" s="283"/>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53.25" customHeight="1" x14ac:dyDescent="0.2">
      <c r="A36" s="211" t="s">
        <v>293</v>
      </c>
    </row>
    <row r="37" spans="1:1" ht="12.75" customHeight="1" x14ac:dyDescent="0.2">
      <c r="A37" s="210"/>
    </row>
    <row r="38" spans="1:1" s="11" customFormat="1" ht="15" customHeight="1" x14ac:dyDescent="0.2">
      <c r="A38" s="315" t="s">
        <v>103</v>
      </c>
    </row>
    <row r="39" spans="1:1" ht="15" customHeight="1" x14ac:dyDescent="0.2">
      <c r="A39" s="316"/>
    </row>
    <row r="40" spans="1:1" ht="51" customHeight="1" x14ac:dyDescent="0.2">
      <c r="A40" s="317"/>
    </row>
    <row r="41" spans="1:1" x14ac:dyDescent="0.2">
      <c r="A41" s="140"/>
    </row>
    <row r="42" spans="1:1" ht="36" x14ac:dyDescent="0.2">
      <c r="A42" s="140" t="s">
        <v>105</v>
      </c>
    </row>
    <row r="43" spans="1:1" x14ac:dyDescent="0.2">
      <c r="A43" s="132"/>
    </row>
    <row r="44" spans="1:1" ht="36"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hidden="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60"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39"/>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39"/>
    </row>
    <row r="111" spans="1:1" x14ac:dyDescent="0.2">
      <c r="A111" s="139"/>
    </row>
    <row r="112" spans="1:1" x14ac:dyDescent="0.2">
      <c r="A112" s="139"/>
    </row>
    <row r="113" spans="1:1" x14ac:dyDescent="0.2">
      <c r="A113" s="139"/>
    </row>
    <row r="114" spans="1:1" x14ac:dyDescent="0.2">
      <c r="A114" s="139"/>
    </row>
    <row r="115" spans="1:1" x14ac:dyDescent="0.2">
      <c r="A115" s="139"/>
    </row>
    <row r="116" spans="1:1" x14ac:dyDescent="0.2">
      <c r="A116" s="139"/>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6"/>
  <sheetViews>
    <sheetView zoomScaleNormal="100" workbookViewId="0">
      <pane xSplit="1" topLeftCell="AO1" activePane="topRight" state="frozen"/>
      <selection activeCell="BE26" sqref="BE26:BE27"/>
      <selection pane="topRight" activeCell="AU33" sqref="AU33"/>
    </sheetView>
  </sheetViews>
  <sheetFormatPr defaultColWidth="10" defaultRowHeight="12" x14ac:dyDescent="0.2"/>
  <cols>
    <col min="1" max="1" width="42.5703125" style="214" customWidth="1"/>
    <col min="2" max="16384" width="10" style="214"/>
  </cols>
  <sheetData>
    <row r="1" spans="1:48" s="5" customFormat="1" ht="25.5" customHeight="1" x14ac:dyDescent="0.2">
      <c r="A1" s="216" t="s">
        <v>50</v>
      </c>
    </row>
    <row r="2" spans="1:48" s="5" customFormat="1" ht="12.75" x14ac:dyDescent="0.2">
      <c r="A2" s="240" t="s">
        <v>174</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rates'!B6*0.82</f>
        <v>4592</v>
      </c>
      <c r="C6" s="26">
        <f>'BAR BB| Open rates'!C6*0.82</f>
        <v>5412</v>
      </c>
      <c r="D6" s="26">
        <f>'BAR BB| Open rates'!D6*0.82</f>
        <v>4592</v>
      </c>
      <c r="E6" s="26">
        <f>'BAR BB| Open rates'!E6*0.82</f>
        <v>4592</v>
      </c>
      <c r="F6" s="26">
        <f>'BAR BB| Open rates'!F6*0.82</f>
        <v>5412</v>
      </c>
      <c r="G6" s="26">
        <f>'BAR BB| Open rates'!G6*0.82</f>
        <v>5412</v>
      </c>
      <c r="H6" s="26">
        <f>'BAR BB| Open rates'!H6*0.82</f>
        <v>5412</v>
      </c>
      <c r="I6" s="26">
        <f>'BAR BB| Open rates'!I6*0.82</f>
        <v>5412</v>
      </c>
      <c r="J6" s="26">
        <f>'BAR BB| Open rates'!J6*0.82</f>
        <v>6478</v>
      </c>
      <c r="K6" s="26">
        <f>'BAR BB| Open rates'!K6*0.82</f>
        <v>8938</v>
      </c>
      <c r="L6" s="26">
        <f>'BAR BB| Open rates'!L6*0.82</f>
        <v>7462</v>
      </c>
      <c r="M6" s="26">
        <f>'BAR BB| Open rates'!M6*0.82</f>
        <v>7462</v>
      </c>
      <c r="N6" s="26">
        <f>'BAR BB| Open rates'!N6*0.82</f>
        <v>7462</v>
      </c>
      <c r="O6" s="26">
        <f>'BAR BB| Open rates'!O6*0.82</f>
        <v>22058</v>
      </c>
      <c r="P6" s="26">
        <f>'BAR BB| Open rates'!P6*0.82</f>
        <v>22058</v>
      </c>
      <c r="Q6" s="26">
        <f>'BAR BB| Open rates'!Q6*0.82</f>
        <v>24518</v>
      </c>
      <c r="R6" s="26">
        <f>'BAR BB| Open rates'!R6*0.82</f>
        <v>26158</v>
      </c>
      <c r="S6" s="26">
        <f>'BAR BB| Open rates'!S6*0.82</f>
        <v>24518</v>
      </c>
      <c r="T6" s="26">
        <f>'BAR BB| Open rates'!T6*0.82</f>
        <v>18778</v>
      </c>
      <c r="U6" s="26">
        <f>'BAR BB| Open rates'!U6*0.82</f>
        <v>11398</v>
      </c>
      <c r="V6" s="26">
        <f>'BAR BB| Open rates'!V6*0.82</f>
        <v>13038</v>
      </c>
      <c r="W6" s="26">
        <f>'BAR BB| Open rates'!W6*0.82</f>
        <v>14678</v>
      </c>
      <c r="X6" s="26">
        <f>'BAR BB| Open rates'!X6*0.82</f>
        <v>13038</v>
      </c>
      <c r="Y6" s="26">
        <f>'BAR BB| Open rates'!Y6*0.82</f>
        <v>14678</v>
      </c>
      <c r="Z6" s="26">
        <f>'BAR BB| Open rates'!Z6*0.82</f>
        <v>17958</v>
      </c>
      <c r="AA6" s="26">
        <f>'BAR BB| Open rates'!AA6*0.82</f>
        <v>17958</v>
      </c>
      <c r="AB6" s="26">
        <f>'BAR BB| Open rates'!AB6*0.82</f>
        <v>19598</v>
      </c>
      <c r="AC6" s="26">
        <f>'BAR BB| Open rates'!AC6*0.82</f>
        <v>17958</v>
      </c>
      <c r="AD6" s="26">
        <f>'BAR BB| Open rates'!AD6*0.82</f>
        <v>22878</v>
      </c>
      <c r="AE6" s="26">
        <f>'BAR BB| Open rates'!AE6*0.82</f>
        <v>22878</v>
      </c>
      <c r="AF6" s="26">
        <f>'BAR BB| Open rates'!AF6*0.82</f>
        <v>24518</v>
      </c>
      <c r="AG6" s="26">
        <f>'BAR BB| Open rates'!AG6*0.82</f>
        <v>24518</v>
      </c>
      <c r="AH6" s="26">
        <f>'BAR BB| Open rates'!AH6*0.82</f>
        <v>14678</v>
      </c>
      <c r="AI6" s="26">
        <f>'BAR BB| Open rates'!AI6*0.82</f>
        <v>11398</v>
      </c>
      <c r="AJ6" s="26">
        <f>'BAR BB| Open rates'!AJ6*0.82</f>
        <v>13038</v>
      </c>
      <c r="AK6" s="26">
        <f>'BAR BB| Open rates'!AK6*0.82</f>
        <v>9102</v>
      </c>
      <c r="AL6" s="26">
        <f>'BAR BB| Open rates'!AL6*0.82</f>
        <v>7462</v>
      </c>
      <c r="AM6" s="26">
        <f>'BAR BB| Open rates'!AM6*0.82</f>
        <v>6478</v>
      </c>
      <c r="AN6" s="26">
        <f>'BAR BB| Open rates'!AN6*0.82</f>
        <v>6478</v>
      </c>
      <c r="AO6" s="26">
        <f>'BAR BB| Open rates'!AO6*0.82</f>
        <v>4838</v>
      </c>
      <c r="AP6" s="26">
        <f>'BAR BB| Open rates'!AP6*0.82</f>
        <v>5412</v>
      </c>
      <c r="AQ6" s="26">
        <f>'BAR BB| Open rates'!AQ6*0.82</f>
        <v>4838</v>
      </c>
      <c r="AR6" s="26">
        <f>'BAR BB| Open rates'!AR6*0.82</f>
        <v>4838</v>
      </c>
      <c r="AS6" s="26">
        <f>'BAR BB| Open rates'!AS6*0.82</f>
        <v>5412</v>
      </c>
      <c r="AT6" s="26">
        <f>'BAR BB| Open rates'!AT6*0.82</f>
        <v>4838</v>
      </c>
      <c r="AU6" s="26">
        <f>'BAR BB| Open rates'!AU6*0.82</f>
        <v>5412</v>
      </c>
      <c r="AV6" s="26">
        <f>'BAR BB| Open rates'!AV6*0.82</f>
        <v>4838</v>
      </c>
    </row>
    <row r="7" spans="1:48" s="76" customFormat="1" ht="12" customHeight="1" x14ac:dyDescent="0.2">
      <c r="A7" s="15">
        <v>2</v>
      </c>
      <c r="B7" s="26">
        <f>'BAR BB| Open rates'!B7*0.82</f>
        <v>5822</v>
      </c>
      <c r="C7" s="26">
        <f>'BAR BB| Open rates'!C7*0.82</f>
        <v>6642</v>
      </c>
      <c r="D7" s="26">
        <f>'BAR BB| Open rates'!D7*0.82</f>
        <v>5822</v>
      </c>
      <c r="E7" s="26">
        <f>'BAR BB| Open rates'!E7*0.82</f>
        <v>5822</v>
      </c>
      <c r="F7" s="26">
        <f>'BAR BB| Open rates'!F7*0.82</f>
        <v>6642</v>
      </c>
      <c r="G7" s="26">
        <f>'BAR BB| Open rates'!G7*0.82</f>
        <v>6642</v>
      </c>
      <c r="H7" s="26">
        <f>'BAR BB| Open rates'!H7*0.82</f>
        <v>6642</v>
      </c>
      <c r="I7" s="26">
        <f>'BAR BB| Open rates'!I7*0.82</f>
        <v>6642</v>
      </c>
      <c r="J7" s="26">
        <f>'BAR BB| Open rates'!J7*0.82</f>
        <v>7707.9999999999991</v>
      </c>
      <c r="K7" s="26">
        <f>'BAR BB| Open rates'!K7*0.82</f>
        <v>10168</v>
      </c>
      <c r="L7" s="26">
        <f>'BAR BB| Open rates'!L7*0.82</f>
        <v>8692</v>
      </c>
      <c r="M7" s="26">
        <f>'BAR BB| Open rates'!M7*0.82</f>
        <v>8692</v>
      </c>
      <c r="N7" s="26">
        <f>'BAR BB| Open rates'!N7*0.82</f>
        <v>8692</v>
      </c>
      <c r="O7" s="26">
        <f>'BAR BB| Open rates'!O7*0.82</f>
        <v>23698</v>
      </c>
      <c r="P7" s="26">
        <f>'BAR BB| Open rates'!P7*0.82</f>
        <v>23698</v>
      </c>
      <c r="Q7" s="26">
        <f>'BAR BB| Open rates'!Q7*0.82</f>
        <v>26158</v>
      </c>
      <c r="R7" s="26">
        <f>'BAR BB| Open rates'!R7*0.82</f>
        <v>27798</v>
      </c>
      <c r="S7" s="26">
        <f>'BAR BB| Open rates'!S7*0.82</f>
        <v>26158</v>
      </c>
      <c r="T7" s="26">
        <f>'BAR BB| Open rates'!T7*0.82</f>
        <v>20418</v>
      </c>
      <c r="U7" s="26">
        <f>'BAR BB| Open rates'!U7*0.82</f>
        <v>13038</v>
      </c>
      <c r="V7" s="26">
        <f>'BAR BB| Open rates'!V7*0.82</f>
        <v>14678</v>
      </c>
      <c r="W7" s="26">
        <f>'BAR BB| Open rates'!W7*0.82</f>
        <v>16317.999999999998</v>
      </c>
      <c r="X7" s="26">
        <f>'BAR BB| Open rates'!X7*0.82</f>
        <v>14678</v>
      </c>
      <c r="Y7" s="26">
        <f>'BAR BB| Open rates'!Y7*0.82</f>
        <v>16317.999999999998</v>
      </c>
      <c r="Z7" s="26">
        <f>'BAR BB| Open rates'!Z7*0.82</f>
        <v>19598</v>
      </c>
      <c r="AA7" s="26">
        <f>'BAR BB| Open rates'!AA7*0.82</f>
        <v>19598</v>
      </c>
      <c r="AB7" s="26">
        <f>'BAR BB| Open rates'!AB7*0.82</f>
        <v>21238</v>
      </c>
      <c r="AC7" s="26">
        <f>'BAR BB| Open rates'!AC7*0.82</f>
        <v>19598</v>
      </c>
      <c r="AD7" s="26">
        <f>'BAR BB| Open rates'!AD7*0.82</f>
        <v>24518</v>
      </c>
      <c r="AE7" s="26">
        <f>'BAR BB| Open rates'!AE7*0.82</f>
        <v>24518</v>
      </c>
      <c r="AF7" s="26">
        <f>'BAR BB| Open rates'!AF7*0.82</f>
        <v>26158</v>
      </c>
      <c r="AG7" s="26">
        <f>'BAR BB| Open rates'!AG7*0.82</f>
        <v>26158</v>
      </c>
      <c r="AH7" s="26">
        <f>'BAR BB| Open rates'!AH7*0.82</f>
        <v>16317.999999999998</v>
      </c>
      <c r="AI7" s="26">
        <f>'BAR BB| Open rates'!AI7*0.82</f>
        <v>13038</v>
      </c>
      <c r="AJ7" s="26">
        <f>'BAR BB| Open rates'!AJ7*0.82</f>
        <v>14678</v>
      </c>
      <c r="AK7" s="26">
        <f>'BAR BB| Open rates'!AK7*0.82</f>
        <v>10742</v>
      </c>
      <c r="AL7" s="26">
        <f>'BAR BB| Open rates'!AL7*0.82</f>
        <v>9102</v>
      </c>
      <c r="AM7" s="26">
        <f>'BAR BB| Open rates'!AM7*0.82</f>
        <v>8117.9999999999991</v>
      </c>
      <c r="AN7" s="26">
        <f>'BAR BB| Open rates'!AN7*0.82</f>
        <v>8117.9999999999991</v>
      </c>
      <c r="AO7" s="26">
        <f>'BAR BB| Open rates'!AO7*0.82</f>
        <v>6478</v>
      </c>
      <c r="AP7" s="26">
        <f>'BAR BB| Open rates'!AP7*0.82</f>
        <v>7052</v>
      </c>
      <c r="AQ7" s="26">
        <f>'BAR BB| Open rates'!AQ7*0.82</f>
        <v>6478</v>
      </c>
      <c r="AR7" s="26">
        <f>'BAR BB| Open rates'!AR7*0.82</f>
        <v>6478</v>
      </c>
      <c r="AS7" s="26">
        <f>'BAR BB| Open rates'!AS7*0.82</f>
        <v>7052</v>
      </c>
      <c r="AT7" s="26">
        <f>'BAR BB| Open rates'!AT7*0.82</f>
        <v>6478</v>
      </c>
      <c r="AU7" s="26">
        <f>'BAR BB| Open rates'!AU7*0.82</f>
        <v>7052</v>
      </c>
      <c r="AV7" s="26">
        <f>'BAR BB| Open rates'!AV7*0.82</f>
        <v>6478</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rates'!B9*0.82</f>
        <v>6232</v>
      </c>
      <c r="C9" s="26">
        <f>'BAR BB| Open rates'!C9*0.82</f>
        <v>7052</v>
      </c>
      <c r="D9" s="26">
        <f>'BAR BB| Open rates'!D9*0.82</f>
        <v>6232</v>
      </c>
      <c r="E9" s="26">
        <f>'BAR BB| Open rates'!E9*0.82</f>
        <v>6232</v>
      </c>
      <c r="F9" s="26">
        <f>'BAR BB| Open rates'!F9*0.82</f>
        <v>7052</v>
      </c>
      <c r="G9" s="26">
        <f>'BAR BB| Open rates'!G9*0.82</f>
        <v>7052</v>
      </c>
      <c r="H9" s="26">
        <f>'BAR BB| Open rates'!H9*0.82</f>
        <v>7052</v>
      </c>
      <c r="I9" s="26">
        <f>'BAR BB| Open rates'!I9*0.82</f>
        <v>7052</v>
      </c>
      <c r="J9" s="26">
        <f>'BAR BB| Open rates'!J9*0.82</f>
        <v>8117.9999999999991</v>
      </c>
      <c r="K9" s="26">
        <f>'BAR BB| Open rates'!K9*0.82</f>
        <v>10578</v>
      </c>
      <c r="L9" s="26">
        <f>'BAR BB| Open rates'!L9*0.82</f>
        <v>9102</v>
      </c>
      <c r="M9" s="26">
        <f>'BAR BB| Open rates'!M9*0.82</f>
        <v>9102</v>
      </c>
      <c r="N9" s="26">
        <f>'BAR BB| Open rates'!N9*0.82</f>
        <v>9102</v>
      </c>
      <c r="O9" s="26">
        <f>'BAR BB| Open rates'!O9*0.82</f>
        <v>29438</v>
      </c>
      <c r="P9" s="26">
        <f>'BAR BB| Open rates'!P9*0.82</f>
        <v>29438</v>
      </c>
      <c r="Q9" s="26">
        <f>'BAR BB| Open rates'!Q9*0.82</f>
        <v>31897.999999999996</v>
      </c>
      <c r="R9" s="26">
        <f>'BAR BB| Open rates'!R9*0.82</f>
        <v>33538</v>
      </c>
      <c r="S9" s="26">
        <f>'BAR BB| Open rates'!S9*0.82</f>
        <v>31897.999999999996</v>
      </c>
      <c r="T9" s="26">
        <f>'BAR BB| Open rates'!T9*0.82</f>
        <v>23698</v>
      </c>
      <c r="U9" s="26">
        <f>'BAR BB| Open rates'!U9*0.82</f>
        <v>16317.999999999998</v>
      </c>
      <c r="V9" s="26">
        <f>'BAR BB| Open rates'!V9*0.82</f>
        <v>17958</v>
      </c>
      <c r="W9" s="26">
        <f>'BAR BB| Open rates'!W9*0.82</f>
        <v>19598</v>
      </c>
      <c r="X9" s="26">
        <f>'BAR BB| Open rates'!X9*0.82</f>
        <v>17958</v>
      </c>
      <c r="Y9" s="26">
        <f>'BAR BB| Open rates'!Y9*0.82</f>
        <v>19598</v>
      </c>
      <c r="Z9" s="26">
        <f>'BAR BB| Open rates'!Z9*0.82</f>
        <v>22878</v>
      </c>
      <c r="AA9" s="26">
        <f>'BAR BB| Open rates'!AA9*0.82</f>
        <v>24518</v>
      </c>
      <c r="AB9" s="26">
        <f>'BAR BB| Open rates'!AB9*0.82</f>
        <v>26158</v>
      </c>
      <c r="AC9" s="26">
        <f>'BAR BB| Open rates'!AC9*0.82</f>
        <v>24518</v>
      </c>
      <c r="AD9" s="26">
        <f>'BAR BB| Open rates'!AD9*0.82</f>
        <v>29438</v>
      </c>
      <c r="AE9" s="26">
        <f>'BAR BB| Open rates'!AE9*0.82</f>
        <v>31077.999999999996</v>
      </c>
      <c r="AF9" s="26">
        <f>'BAR BB| Open rates'!AF9*0.82</f>
        <v>32717.999999999996</v>
      </c>
      <c r="AG9" s="26">
        <f>'BAR BB| Open rates'!AG9*0.82</f>
        <v>32717.999999999996</v>
      </c>
      <c r="AH9" s="26">
        <f>'BAR BB| Open rates'!AH9*0.82</f>
        <v>22878</v>
      </c>
      <c r="AI9" s="26">
        <f>'BAR BB| Open rates'!AI9*0.82</f>
        <v>16317.999999999998</v>
      </c>
      <c r="AJ9" s="26">
        <f>'BAR BB| Open rates'!AJ9*0.82</f>
        <v>17958</v>
      </c>
      <c r="AK9" s="26">
        <f>'BAR BB| Open rates'!AK9*0.82</f>
        <v>14022</v>
      </c>
      <c r="AL9" s="26">
        <f>'BAR BB| Open rates'!AL9*0.82</f>
        <v>12382</v>
      </c>
      <c r="AM9" s="26">
        <f>'BAR BB| Open rates'!AM9*0.82</f>
        <v>11398</v>
      </c>
      <c r="AN9" s="26">
        <f>'BAR BB| Open rates'!AN9*0.82</f>
        <v>8938</v>
      </c>
      <c r="AO9" s="26">
        <f>'BAR BB| Open rates'!AO9*0.82</f>
        <v>7298</v>
      </c>
      <c r="AP9" s="26">
        <f>'BAR BB| Open rates'!AP9*0.82</f>
        <v>7871.9999999999991</v>
      </c>
      <c r="AQ9" s="26">
        <f>'BAR BB| Open rates'!AQ9*0.82</f>
        <v>7298</v>
      </c>
      <c r="AR9" s="26">
        <f>'BAR BB| Open rates'!AR9*0.82</f>
        <v>7298</v>
      </c>
      <c r="AS9" s="26">
        <f>'BAR BB| Open rates'!AS9*0.82</f>
        <v>7871.9999999999991</v>
      </c>
      <c r="AT9" s="26">
        <f>'BAR BB| Open rates'!AT9*0.82</f>
        <v>7298</v>
      </c>
      <c r="AU9" s="26">
        <f>'BAR BB| Open rates'!AU9*0.82</f>
        <v>7871.9999999999991</v>
      </c>
      <c r="AV9" s="26">
        <f>'BAR BB| Open rates'!AV9*0.82</f>
        <v>7298</v>
      </c>
    </row>
    <row r="10" spans="1:48" s="76" customFormat="1" ht="12" customHeight="1" x14ac:dyDescent="0.2">
      <c r="A10" s="220">
        <v>2</v>
      </c>
      <c r="B10" s="26">
        <f>'BAR BB| Open rates'!B10*0.82</f>
        <v>7462</v>
      </c>
      <c r="C10" s="26">
        <f>'BAR BB| Open rates'!C10*0.82</f>
        <v>8282</v>
      </c>
      <c r="D10" s="26">
        <f>'BAR BB| Open rates'!D10*0.82</f>
        <v>7462</v>
      </c>
      <c r="E10" s="26">
        <f>'BAR BB| Open rates'!E10*0.82</f>
        <v>7462</v>
      </c>
      <c r="F10" s="26">
        <f>'BAR BB| Open rates'!F10*0.82</f>
        <v>8282</v>
      </c>
      <c r="G10" s="26">
        <f>'BAR BB| Open rates'!G10*0.82</f>
        <v>8282</v>
      </c>
      <c r="H10" s="26">
        <f>'BAR BB| Open rates'!H10*0.82</f>
        <v>8282</v>
      </c>
      <c r="I10" s="26">
        <f>'BAR BB| Open rates'!I10*0.82</f>
        <v>8282</v>
      </c>
      <c r="J10" s="26">
        <f>'BAR BB| Open rates'!J10*0.82</f>
        <v>9348</v>
      </c>
      <c r="K10" s="26">
        <f>'BAR BB| Open rates'!K10*0.82</f>
        <v>11808</v>
      </c>
      <c r="L10" s="26">
        <f>'BAR BB| Open rates'!L10*0.82</f>
        <v>10332</v>
      </c>
      <c r="M10" s="26">
        <f>'BAR BB| Open rates'!M10*0.82</f>
        <v>10332</v>
      </c>
      <c r="N10" s="26">
        <f>'BAR BB| Open rates'!N10*0.82</f>
        <v>10332</v>
      </c>
      <c r="O10" s="26">
        <f>'BAR BB| Open rates'!O10*0.82</f>
        <v>31077.999999999996</v>
      </c>
      <c r="P10" s="26">
        <f>'BAR BB| Open rates'!P10*0.82</f>
        <v>31077.999999999996</v>
      </c>
      <c r="Q10" s="26">
        <f>'BAR BB| Open rates'!Q10*0.82</f>
        <v>33538</v>
      </c>
      <c r="R10" s="26">
        <f>'BAR BB| Open rates'!R10*0.82</f>
        <v>35178</v>
      </c>
      <c r="S10" s="26">
        <f>'BAR BB| Open rates'!S10*0.82</f>
        <v>33538</v>
      </c>
      <c r="T10" s="26">
        <f>'BAR BB| Open rates'!T10*0.82</f>
        <v>25338</v>
      </c>
      <c r="U10" s="26">
        <f>'BAR BB| Open rates'!U10*0.82</f>
        <v>17958</v>
      </c>
      <c r="V10" s="26">
        <f>'BAR BB| Open rates'!V10*0.82</f>
        <v>19598</v>
      </c>
      <c r="W10" s="26">
        <f>'BAR BB| Open rates'!W10*0.82</f>
        <v>21238</v>
      </c>
      <c r="X10" s="26">
        <f>'BAR BB| Open rates'!X10*0.82</f>
        <v>19598</v>
      </c>
      <c r="Y10" s="26">
        <f>'BAR BB| Open rates'!Y10*0.82</f>
        <v>21238</v>
      </c>
      <c r="Z10" s="26">
        <f>'BAR BB| Open rates'!Z10*0.82</f>
        <v>24518</v>
      </c>
      <c r="AA10" s="26">
        <f>'BAR BB| Open rates'!AA10*0.82</f>
        <v>26158</v>
      </c>
      <c r="AB10" s="26">
        <f>'BAR BB| Open rates'!AB10*0.82</f>
        <v>27798</v>
      </c>
      <c r="AC10" s="26">
        <f>'BAR BB| Open rates'!AC10*0.82</f>
        <v>26158</v>
      </c>
      <c r="AD10" s="26">
        <f>'BAR BB| Open rates'!AD10*0.82</f>
        <v>31077.999999999996</v>
      </c>
      <c r="AE10" s="26">
        <f>'BAR BB| Open rates'!AE10*0.82</f>
        <v>32717.999999999996</v>
      </c>
      <c r="AF10" s="26">
        <f>'BAR BB| Open rates'!AF10*0.82</f>
        <v>34358</v>
      </c>
      <c r="AG10" s="26">
        <f>'BAR BB| Open rates'!AG10*0.82</f>
        <v>34358</v>
      </c>
      <c r="AH10" s="26">
        <f>'BAR BB| Open rates'!AH10*0.82</f>
        <v>24518</v>
      </c>
      <c r="AI10" s="26">
        <f>'BAR BB| Open rates'!AI10*0.82</f>
        <v>17958</v>
      </c>
      <c r="AJ10" s="26">
        <f>'BAR BB| Open rates'!AJ10*0.82</f>
        <v>19598</v>
      </c>
      <c r="AK10" s="26">
        <f>'BAR BB| Open rates'!AK10*0.82</f>
        <v>15661.999999999998</v>
      </c>
      <c r="AL10" s="26">
        <f>'BAR BB| Open rates'!AL10*0.82</f>
        <v>14022</v>
      </c>
      <c r="AM10" s="26">
        <f>'BAR BB| Open rates'!AM10*0.82</f>
        <v>13038</v>
      </c>
      <c r="AN10" s="26">
        <f>'BAR BB| Open rates'!AN10*0.82</f>
        <v>10578</v>
      </c>
      <c r="AO10" s="26">
        <f>'BAR BB| Open rates'!AO10*0.82</f>
        <v>8938</v>
      </c>
      <c r="AP10" s="26">
        <f>'BAR BB| Open rates'!AP10*0.82</f>
        <v>9512</v>
      </c>
      <c r="AQ10" s="26">
        <f>'BAR BB| Open rates'!AQ10*0.82</f>
        <v>8938</v>
      </c>
      <c r="AR10" s="26">
        <f>'BAR BB| Open rates'!AR10*0.82</f>
        <v>8938</v>
      </c>
      <c r="AS10" s="26">
        <f>'BAR BB| Open rates'!AS10*0.82</f>
        <v>9512</v>
      </c>
      <c r="AT10" s="26">
        <f>'BAR BB| Open rates'!AT10*0.82</f>
        <v>8938</v>
      </c>
      <c r="AU10" s="26">
        <f>'BAR BB| Open rates'!AU10*0.82</f>
        <v>9512</v>
      </c>
      <c r="AV10" s="26">
        <f>'BAR BB| Open rates'!AV10*0.82</f>
        <v>8938</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rates'!B12*0.82</f>
        <v>7052</v>
      </c>
      <c r="C12" s="26">
        <f>'BAR BB| Open rates'!C12*0.82</f>
        <v>7871.9999999999991</v>
      </c>
      <c r="D12" s="26">
        <f>'BAR BB| Open rates'!D12*0.82</f>
        <v>7052</v>
      </c>
      <c r="E12" s="26">
        <f>'BAR BB| Open rates'!E12*0.82</f>
        <v>7052</v>
      </c>
      <c r="F12" s="26">
        <f>'BAR BB| Open rates'!F12*0.82</f>
        <v>7871.9999999999991</v>
      </c>
      <c r="G12" s="26">
        <f>'BAR BB| Open rates'!G12*0.82</f>
        <v>7871.9999999999991</v>
      </c>
      <c r="H12" s="26">
        <f>'BAR BB| Open rates'!H12*0.82</f>
        <v>7871.9999999999991</v>
      </c>
      <c r="I12" s="26">
        <f>'BAR BB| Open rates'!I12*0.82</f>
        <v>7871.9999999999991</v>
      </c>
      <c r="J12" s="26">
        <f>'BAR BB| Open rates'!J12*0.82</f>
        <v>8938</v>
      </c>
      <c r="K12" s="26">
        <f>'BAR BB| Open rates'!K12*0.82</f>
        <v>11398</v>
      </c>
      <c r="L12" s="26">
        <f>'BAR BB| Open rates'!L12*0.82</f>
        <v>9922</v>
      </c>
      <c r="M12" s="26">
        <f>'BAR BB| Open rates'!M12*0.82</f>
        <v>9922</v>
      </c>
      <c r="N12" s="26">
        <f>'BAR BB| Open rates'!N12*0.82</f>
        <v>9922</v>
      </c>
      <c r="O12" s="26">
        <f>'BAR BB| Open rates'!O12*0.82</f>
        <v>31077.999999999996</v>
      </c>
      <c r="P12" s="26">
        <f>'BAR BB| Open rates'!P12*0.82</f>
        <v>31077.999999999996</v>
      </c>
      <c r="Q12" s="26">
        <f>'BAR BB| Open rates'!Q12*0.82</f>
        <v>33538</v>
      </c>
      <c r="R12" s="26">
        <f>'BAR BB| Open rates'!R12*0.82</f>
        <v>35178</v>
      </c>
      <c r="S12" s="26">
        <f>'BAR BB| Open rates'!S12*0.82</f>
        <v>33538</v>
      </c>
      <c r="T12" s="26">
        <f>'BAR BB| Open rates'!T12*0.82</f>
        <v>25338</v>
      </c>
      <c r="U12" s="26">
        <f>'BAR BB| Open rates'!U12*0.82</f>
        <v>17958</v>
      </c>
      <c r="V12" s="26">
        <f>'BAR BB| Open rates'!V12*0.82</f>
        <v>19598</v>
      </c>
      <c r="W12" s="26">
        <f>'BAR BB| Open rates'!W12*0.82</f>
        <v>21238</v>
      </c>
      <c r="X12" s="26">
        <f>'BAR BB| Open rates'!X12*0.82</f>
        <v>19598</v>
      </c>
      <c r="Y12" s="26">
        <f>'BAR BB| Open rates'!Y12*0.82</f>
        <v>21238</v>
      </c>
      <c r="Z12" s="26">
        <f>'BAR BB| Open rates'!Z12*0.82</f>
        <v>24518</v>
      </c>
      <c r="AA12" s="26">
        <f>'BAR BB| Open rates'!AA12*0.82</f>
        <v>26978</v>
      </c>
      <c r="AB12" s="26">
        <f>'BAR BB| Open rates'!AB12*0.82</f>
        <v>28618</v>
      </c>
      <c r="AC12" s="26">
        <f>'BAR BB| Open rates'!AC12*0.82</f>
        <v>26978</v>
      </c>
      <c r="AD12" s="26">
        <f>'BAR BB| Open rates'!AD12*0.82</f>
        <v>31897.999999999996</v>
      </c>
      <c r="AE12" s="26">
        <f>'BAR BB| Open rates'!AE12*0.82</f>
        <v>35178</v>
      </c>
      <c r="AF12" s="26">
        <f>'BAR BB| Open rates'!AF12*0.82</f>
        <v>36818</v>
      </c>
      <c r="AG12" s="26">
        <f>'BAR BB| Open rates'!AG12*0.82</f>
        <v>36818</v>
      </c>
      <c r="AH12" s="26">
        <f>'BAR BB| Open rates'!AH12*0.82</f>
        <v>26978</v>
      </c>
      <c r="AI12" s="26">
        <f>'BAR BB| Open rates'!AI12*0.82</f>
        <v>17958</v>
      </c>
      <c r="AJ12" s="26">
        <f>'BAR BB| Open rates'!AJ12*0.82</f>
        <v>19598</v>
      </c>
      <c r="AK12" s="26">
        <f>'BAR BB| Open rates'!AK12*0.82</f>
        <v>15661.999999999998</v>
      </c>
      <c r="AL12" s="26">
        <f>'BAR BB| Open rates'!AL12*0.82</f>
        <v>14022</v>
      </c>
      <c r="AM12" s="26">
        <f>'BAR BB| Open rates'!AM12*0.82</f>
        <v>13038</v>
      </c>
      <c r="AN12" s="26">
        <f>'BAR BB| Open rates'!AN12*0.82</f>
        <v>9348</v>
      </c>
      <c r="AO12" s="26">
        <f>'BAR BB| Open rates'!AO12*0.82</f>
        <v>7707.9999999999991</v>
      </c>
      <c r="AP12" s="26">
        <f>'BAR BB| Open rates'!AP12*0.82</f>
        <v>8282</v>
      </c>
      <c r="AQ12" s="26">
        <f>'BAR BB| Open rates'!AQ12*0.82</f>
        <v>7707.9999999999991</v>
      </c>
      <c r="AR12" s="26">
        <f>'BAR BB| Open rates'!AR12*0.82</f>
        <v>7707.9999999999991</v>
      </c>
      <c r="AS12" s="26">
        <f>'BAR BB| Open rates'!AS12*0.82</f>
        <v>8282</v>
      </c>
      <c r="AT12" s="26">
        <f>'BAR BB| Open rates'!AT12*0.82</f>
        <v>7707.9999999999991</v>
      </c>
      <c r="AU12" s="26">
        <f>'BAR BB| Open rates'!AU12*0.82</f>
        <v>8282</v>
      </c>
      <c r="AV12" s="26">
        <f>'BAR BB| Open rates'!AV12*0.82</f>
        <v>7707.9999999999991</v>
      </c>
    </row>
    <row r="13" spans="1:48" s="76" customFormat="1" ht="12" customHeight="1" x14ac:dyDescent="0.2">
      <c r="A13" s="220">
        <v>2</v>
      </c>
      <c r="B13" s="26">
        <f>'BAR BB| Open rates'!B13*0.82</f>
        <v>8282</v>
      </c>
      <c r="C13" s="26">
        <f>'BAR BB| Open rates'!C13*0.82</f>
        <v>9102</v>
      </c>
      <c r="D13" s="26">
        <f>'BAR BB| Open rates'!D13*0.82</f>
        <v>8282</v>
      </c>
      <c r="E13" s="26">
        <f>'BAR BB| Open rates'!E13*0.82</f>
        <v>8282</v>
      </c>
      <c r="F13" s="26">
        <f>'BAR BB| Open rates'!F13*0.82</f>
        <v>9102</v>
      </c>
      <c r="G13" s="26">
        <f>'BAR BB| Open rates'!G13*0.82</f>
        <v>9102</v>
      </c>
      <c r="H13" s="26">
        <f>'BAR BB| Open rates'!H13*0.82</f>
        <v>9102</v>
      </c>
      <c r="I13" s="26">
        <f>'BAR BB| Open rates'!I13*0.82</f>
        <v>9102</v>
      </c>
      <c r="J13" s="26">
        <f>'BAR BB| Open rates'!J13*0.82</f>
        <v>10168</v>
      </c>
      <c r="K13" s="26">
        <f>'BAR BB| Open rates'!K13*0.82</f>
        <v>12628</v>
      </c>
      <c r="L13" s="26">
        <f>'BAR BB| Open rates'!L13*0.82</f>
        <v>11152</v>
      </c>
      <c r="M13" s="26">
        <f>'BAR BB| Open rates'!M13*0.82</f>
        <v>11152</v>
      </c>
      <c r="N13" s="26">
        <f>'BAR BB| Open rates'!N13*0.82</f>
        <v>11152</v>
      </c>
      <c r="O13" s="26">
        <f>'BAR BB| Open rates'!O13*0.82</f>
        <v>32717.999999999996</v>
      </c>
      <c r="P13" s="26">
        <f>'BAR BB| Open rates'!P13*0.82</f>
        <v>32717.999999999996</v>
      </c>
      <c r="Q13" s="26">
        <f>'BAR BB| Open rates'!Q13*0.82</f>
        <v>35178</v>
      </c>
      <c r="R13" s="26">
        <f>'BAR BB| Open rates'!R13*0.82</f>
        <v>36818</v>
      </c>
      <c r="S13" s="26">
        <f>'BAR BB| Open rates'!S13*0.82</f>
        <v>35178</v>
      </c>
      <c r="T13" s="26">
        <f>'BAR BB| Open rates'!T13*0.82</f>
        <v>26978</v>
      </c>
      <c r="U13" s="26">
        <f>'BAR BB| Open rates'!U13*0.82</f>
        <v>19598</v>
      </c>
      <c r="V13" s="26">
        <f>'BAR BB| Open rates'!V13*0.82</f>
        <v>21238</v>
      </c>
      <c r="W13" s="26">
        <f>'BAR BB| Open rates'!W13*0.82</f>
        <v>22878</v>
      </c>
      <c r="X13" s="26">
        <f>'BAR BB| Open rates'!X13*0.82</f>
        <v>21238</v>
      </c>
      <c r="Y13" s="26">
        <f>'BAR BB| Open rates'!Y13*0.82</f>
        <v>22878</v>
      </c>
      <c r="Z13" s="26">
        <f>'BAR BB| Open rates'!Z13*0.82</f>
        <v>26158</v>
      </c>
      <c r="AA13" s="26">
        <f>'BAR BB| Open rates'!AA13*0.82</f>
        <v>28618</v>
      </c>
      <c r="AB13" s="26">
        <f>'BAR BB| Open rates'!AB13*0.82</f>
        <v>30258</v>
      </c>
      <c r="AC13" s="26">
        <f>'BAR BB| Open rates'!AC13*0.82</f>
        <v>28618</v>
      </c>
      <c r="AD13" s="26">
        <f>'BAR BB| Open rates'!AD13*0.82</f>
        <v>33538</v>
      </c>
      <c r="AE13" s="26">
        <f>'BAR BB| Open rates'!AE13*0.82</f>
        <v>36818</v>
      </c>
      <c r="AF13" s="26">
        <f>'BAR BB| Open rates'!AF13*0.82</f>
        <v>38458</v>
      </c>
      <c r="AG13" s="26">
        <f>'BAR BB| Open rates'!AG13*0.82</f>
        <v>38458</v>
      </c>
      <c r="AH13" s="26">
        <f>'BAR BB| Open rates'!AH13*0.82</f>
        <v>28618</v>
      </c>
      <c r="AI13" s="26">
        <f>'BAR BB| Open rates'!AI13*0.82</f>
        <v>19598</v>
      </c>
      <c r="AJ13" s="26">
        <f>'BAR BB| Open rates'!AJ13*0.82</f>
        <v>21238</v>
      </c>
      <c r="AK13" s="26">
        <f>'BAR BB| Open rates'!AK13*0.82</f>
        <v>17302</v>
      </c>
      <c r="AL13" s="26">
        <f>'BAR BB| Open rates'!AL13*0.82</f>
        <v>15661.999999999998</v>
      </c>
      <c r="AM13" s="26">
        <f>'BAR BB| Open rates'!AM13*0.82</f>
        <v>14678</v>
      </c>
      <c r="AN13" s="26">
        <f>'BAR BB| Open rates'!AN13*0.82</f>
        <v>10988</v>
      </c>
      <c r="AO13" s="26">
        <f>'BAR BB| Open rates'!AO13*0.82</f>
        <v>9348</v>
      </c>
      <c r="AP13" s="26">
        <f>'BAR BB| Open rates'!AP13*0.82</f>
        <v>9922</v>
      </c>
      <c r="AQ13" s="26">
        <f>'BAR BB| Open rates'!AQ13*0.82</f>
        <v>9348</v>
      </c>
      <c r="AR13" s="26">
        <f>'BAR BB| Open rates'!AR13*0.82</f>
        <v>9348</v>
      </c>
      <c r="AS13" s="26">
        <f>'BAR BB| Open rates'!AS13*0.82</f>
        <v>9922</v>
      </c>
      <c r="AT13" s="26">
        <f>'BAR BB| Open rates'!AT13*0.82</f>
        <v>9348</v>
      </c>
      <c r="AU13" s="26">
        <f>'BAR BB| Open rates'!AU13*0.82</f>
        <v>9922</v>
      </c>
      <c r="AV13" s="26">
        <f>'BAR BB| Open rates'!AV13*0.82</f>
        <v>9348</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rates'!B15*0.82</f>
        <v>10004</v>
      </c>
      <c r="C15" s="26">
        <f>'BAR BB| Open rates'!C15*0.82</f>
        <v>10824</v>
      </c>
      <c r="D15" s="26">
        <f>'BAR BB| Open rates'!D15*0.82</f>
        <v>10004</v>
      </c>
      <c r="E15" s="26">
        <f>'BAR BB| Open rates'!E15*0.82</f>
        <v>10004</v>
      </c>
      <c r="F15" s="26">
        <f>'BAR BB| Open rates'!F15*0.82</f>
        <v>10824</v>
      </c>
      <c r="G15" s="26">
        <f>'BAR BB| Open rates'!G15*0.82</f>
        <v>10824</v>
      </c>
      <c r="H15" s="26">
        <f>'BAR BB| Open rates'!H15*0.82</f>
        <v>10824</v>
      </c>
      <c r="I15" s="26">
        <f>'BAR BB| Open rates'!I15*0.82</f>
        <v>10824</v>
      </c>
      <c r="J15" s="26">
        <f>'BAR BB| Open rates'!J15*0.82</f>
        <v>11890</v>
      </c>
      <c r="K15" s="26">
        <f>'BAR BB| Open rates'!K15*0.82</f>
        <v>14350</v>
      </c>
      <c r="L15" s="26">
        <f>'BAR BB| Open rates'!L15*0.82</f>
        <v>12874</v>
      </c>
      <c r="M15" s="26">
        <f>'BAR BB| Open rates'!M15*0.82</f>
        <v>12874</v>
      </c>
      <c r="N15" s="26">
        <f>'BAR BB| Open rates'!N15*0.82</f>
        <v>12874</v>
      </c>
      <c r="O15" s="26">
        <f>'BAR BB| Open rates'!O15*0.82</f>
        <v>37638</v>
      </c>
      <c r="P15" s="26">
        <f>'BAR BB| Open rates'!P15*0.82</f>
        <v>37638</v>
      </c>
      <c r="Q15" s="26">
        <f>'BAR BB| Open rates'!Q15*0.82</f>
        <v>40098</v>
      </c>
      <c r="R15" s="26">
        <f>'BAR BB| Open rates'!R15*0.82</f>
        <v>41738</v>
      </c>
      <c r="S15" s="26">
        <f>'BAR BB| Open rates'!S15*0.82</f>
        <v>40098</v>
      </c>
      <c r="T15" s="26">
        <f>'BAR BB| Open rates'!T15*0.82</f>
        <v>26978</v>
      </c>
      <c r="U15" s="26">
        <f>'BAR BB| Open rates'!U15*0.82</f>
        <v>19598</v>
      </c>
      <c r="V15" s="26">
        <f>'BAR BB| Open rates'!V15*0.82</f>
        <v>21238</v>
      </c>
      <c r="W15" s="26">
        <f>'BAR BB| Open rates'!W15*0.82</f>
        <v>22878</v>
      </c>
      <c r="X15" s="26">
        <f>'BAR BB| Open rates'!X15*0.82</f>
        <v>21238</v>
      </c>
      <c r="Y15" s="26">
        <f>'BAR BB| Open rates'!Y15*0.82</f>
        <v>22878</v>
      </c>
      <c r="Z15" s="26">
        <f>'BAR BB| Open rates'!Z15*0.82</f>
        <v>26158</v>
      </c>
      <c r="AA15" s="26">
        <f>'BAR BB| Open rates'!AA15*0.82</f>
        <v>29438</v>
      </c>
      <c r="AB15" s="26">
        <f>'BAR BB| Open rates'!AB15*0.82</f>
        <v>31077.999999999996</v>
      </c>
      <c r="AC15" s="26">
        <f>'BAR BB| Open rates'!AC15*0.82</f>
        <v>29438</v>
      </c>
      <c r="AD15" s="26">
        <f>'BAR BB| Open rates'!AD15*0.82</f>
        <v>34358</v>
      </c>
      <c r="AE15" s="26">
        <f>'BAR BB| Open rates'!AE15*0.82</f>
        <v>36818</v>
      </c>
      <c r="AF15" s="26">
        <f>'BAR BB| Open rates'!AF15*0.82</f>
        <v>38458</v>
      </c>
      <c r="AG15" s="26">
        <f>'BAR BB| Open rates'!AG15*0.82</f>
        <v>38458</v>
      </c>
      <c r="AH15" s="26">
        <f>'BAR BB| Open rates'!AH15*0.82</f>
        <v>28618</v>
      </c>
      <c r="AI15" s="26">
        <f>'BAR BB| Open rates'!AI15*0.82</f>
        <v>19598</v>
      </c>
      <c r="AJ15" s="26">
        <f>'BAR BB| Open rates'!AJ15*0.82</f>
        <v>21238</v>
      </c>
      <c r="AK15" s="26">
        <f>'BAR BB| Open rates'!AK15*0.82</f>
        <v>17302</v>
      </c>
      <c r="AL15" s="26">
        <f>'BAR BB| Open rates'!AL15*0.82</f>
        <v>15661.999999999998</v>
      </c>
      <c r="AM15" s="26">
        <f>'BAR BB| Open rates'!AM15*0.82</f>
        <v>14678</v>
      </c>
      <c r="AN15" s="26">
        <f>'BAR BB| Open rates'!AN15*0.82</f>
        <v>11890</v>
      </c>
      <c r="AO15" s="26">
        <f>'BAR BB| Open rates'!AO15*0.82</f>
        <v>10250</v>
      </c>
      <c r="AP15" s="26">
        <f>'BAR BB| Open rates'!AP15*0.82</f>
        <v>10824</v>
      </c>
      <c r="AQ15" s="26">
        <f>'BAR BB| Open rates'!AQ15*0.82</f>
        <v>10250</v>
      </c>
      <c r="AR15" s="26">
        <f>'BAR BB| Open rates'!AR15*0.82</f>
        <v>10250</v>
      </c>
      <c r="AS15" s="26">
        <f>'BAR BB| Open rates'!AS15*0.82</f>
        <v>10824</v>
      </c>
      <c r="AT15" s="26">
        <f>'BAR BB| Open rates'!AT15*0.82</f>
        <v>10250</v>
      </c>
      <c r="AU15" s="26">
        <f>'BAR BB| Open rates'!AU15*0.82</f>
        <v>10824</v>
      </c>
      <c r="AV15" s="26">
        <f>'BAR BB| Open rates'!AV15*0.82</f>
        <v>10250</v>
      </c>
    </row>
    <row r="16" spans="1:48" s="76" customFormat="1" ht="12" customHeight="1" x14ac:dyDescent="0.2">
      <c r="A16" s="15">
        <v>2</v>
      </c>
      <c r="B16" s="26">
        <f>'BAR BB| Open rates'!B16*0.82</f>
        <v>11234</v>
      </c>
      <c r="C16" s="26">
        <f>'BAR BB| Open rates'!C16*0.82</f>
        <v>12054</v>
      </c>
      <c r="D16" s="26">
        <f>'BAR BB| Open rates'!D16*0.82</f>
        <v>11234</v>
      </c>
      <c r="E16" s="26">
        <f>'BAR BB| Open rates'!E16*0.82</f>
        <v>11234</v>
      </c>
      <c r="F16" s="26">
        <f>'BAR BB| Open rates'!F16*0.82</f>
        <v>12054</v>
      </c>
      <c r="G16" s="26">
        <f>'BAR BB| Open rates'!G16*0.82</f>
        <v>12054</v>
      </c>
      <c r="H16" s="26">
        <f>'BAR BB| Open rates'!H16*0.82</f>
        <v>12054</v>
      </c>
      <c r="I16" s="26">
        <f>'BAR BB| Open rates'!I16*0.82</f>
        <v>12054</v>
      </c>
      <c r="J16" s="26">
        <f>'BAR BB| Open rates'!J16*0.82</f>
        <v>13120</v>
      </c>
      <c r="K16" s="26">
        <f>'BAR BB| Open rates'!K16*0.82</f>
        <v>15579.999999999998</v>
      </c>
      <c r="L16" s="26">
        <f>'BAR BB| Open rates'!L16*0.82</f>
        <v>14104</v>
      </c>
      <c r="M16" s="26">
        <f>'BAR BB| Open rates'!M16*0.82</f>
        <v>14104</v>
      </c>
      <c r="N16" s="26">
        <f>'BAR BB| Open rates'!N16*0.82</f>
        <v>14104</v>
      </c>
      <c r="O16" s="26">
        <f>'BAR BB| Open rates'!O16*0.82</f>
        <v>39278</v>
      </c>
      <c r="P16" s="26">
        <f>'BAR BB| Open rates'!P16*0.82</f>
        <v>39278</v>
      </c>
      <c r="Q16" s="26">
        <f>'BAR BB| Open rates'!Q16*0.82</f>
        <v>41738</v>
      </c>
      <c r="R16" s="26">
        <f>'BAR BB| Open rates'!R16*0.82</f>
        <v>43378</v>
      </c>
      <c r="S16" s="26">
        <f>'BAR BB| Open rates'!S16*0.82</f>
        <v>41738</v>
      </c>
      <c r="T16" s="26">
        <f>'BAR BB| Open rates'!T16*0.82</f>
        <v>28618</v>
      </c>
      <c r="U16" s="26">
        <f>'BAR BB| Open rates'!U16*0.82</f>
        <v>21238</v>
      </c>
      <c r="V16" s="26">
        <f>'BAR BB| Open rates'!V16*0.82</f>
        <v>22878</v>
      </c>
      <c r="W16" s="26">
        <f>'BAR BB| Open rates'!W16*0.82</f>
        <v>24518</v>
      </c>
      <c r="X16" s="26">
        <f>'BAR BB| Open rates'!X16*0.82</f>
        <v>22878</v>
      </c>
      <c r="Y16" s="26">
        <f>'BAR BB| Open rates'!Y16*0.82</f>
        <v>24518</v>
      </c>
      <c r="Z16" s="26">
        <f>'BAR BB| Open rates'!Z16*0.82</f>
        <v>27798</v>
      </c>
      <c r="AA16" s="26">
        <f>'BAR BB| Open rates'!AA16*0.82</f>
        <v>31077.999999999996</v>
      </c>
      <c r="AB16" s="26">
        <f>'BAR BB| Open rates'!AB16*0.82</f>
        <v>32717.999999999996</v>
      </c>
      <c r="AC16" s="26">
        <f>'BAR BB| Open rates'!AC16*0.82</f>
        <v>31077.999999999996</v>
      </c>
      <c r="AD16" s="26">
        <f>'BAR BB| Open rates'!AD16*0.82</f>
        <v>35998</v>
      </c>
      <c r="AE16" s="26">
        <f>'BAR BB| Open rates'!AE16*0.82</f>
        <v>38458</v>
      </c>
      <c r="AF16" s="26">
        <f>'BAR BB| Open rates'!AF16*0.82</f>
        <v>40098</v>
      </c>
      <c r="AG16" s="26">
        <f>'BAR BB| Open rates'!AG16*0.82</f>
        <v>40098</v>
      </c>
      <c r="AH16" s="26">
        <f>'BAR BB| Open rates'!AH16*0.82</f>
        <v>30258</v>
      </c>
      <c r="AI16" s="26">
        <f>'BAR BB| Open rates'!AI16*0.82</f>
        <v>21238</v>
      </c>
      <c r="AJ16" s="26">
        <f>'BAR BB| Open rates'!AJ16*0.82</f>
        <v>22878</v>
      </c>
      <c r="AK16" s="26">
        <f>'BAR BB| Open rates'!AK16*0.82</f>
        <v>18942</v>
      </c>
      <c r="AL16" s="26">
        <f>'BAR BB| Open rates'!AL16*0.82</f>
        <v>17302</v>
      </c>
      <c r="AM16" s="26">
        <f>'BAR BB| Open rates'!AM16*0.82</f>
        <v>16317.999999999998</v>
      </c>
      <c r="AN16" s="26">
        <f>'BAR BB| Open rates'!AN16*0.82</f>
        <v>13530</v>
      </c>
      <c r="AO16" s="26">
        <f>'BAR BB| Open rates'!AO16*0.82</f>
        <v>11890</v>
      </c>
      <c r="AP16" s="26">
        <f>'BAR BB| Open rates'!AP16*0.82</f>
        <v>12464</v>
      </c>
      <c r="AQ16" s="26">
        <f>'BAR BB| Open rates'!AQ16*0.82</f>
        <v>11890</v>
      </c>
      <c r="AR16" s="26">
        <f>'BAR BB| Open rates'!AR16*0.82</f>
        <v>11890</v>
      </c>
      <c r="AS16" s="26">
        <f>'BAR BB| Open rates'!AS16*0.82</f>
        <v>12464</v>
      </c>
      <c r="AT16" s="26">
        <f>'BAR BB| Open rates'!AT16*0.82</f>
        <v>11890</v>
      </c>
      <c r="AU16" s="26">
        <f>'BAR BB| Open rates'!AU16*0.82</f>
        <v>12464</v>
      </c>
      <c r="AV16" s="26">
        <f>'BAR BB| Open rates'!AV16*0.82</f>
        <v>11890</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rates'!B18*0.82</f>
        <v>10414</v>
      </c>
      <c r="C18" s="26">
        <f>'BAR BB| Open rates'!C18*0.82</f>
        <v>11234</v>
      </c>
      <c r="D18" s="26">
        <f>'BAR BB| Open rates'!D18*0.82</f>
        <v>10414</v>
      </c>
      <c r="E18" s="26">
        <f>'BAR BB| Open rates'!E18*0.82</f>
        <v>10414</v>
      </c>
      <c r="F18" s="26">
        <f>'BAR BB| Open rates'!F18*0.82</f>
        <v>11234</v>
      </c>
      <c r="G18" s="26">
        <f>'BAR BB| Open rates'!G18*0.82</f>
        <v>11234</v>
      </c>
      <c r="H18" s="26">
        <f>'BAR BB| Open rates'!H18*0.82</f>
        <v>11234</v>
      </c>
      <c r="I18" s="26">
        <f>'BAR BB| Open rates'!I18*0.82</f>
        <v>11234</v>
      </c>
      <c r="J18" s="26">
        <f>'BAR BB| Open rates'!J18*0.82</f>
        <v>12300</v>
      </c>
      <c r="K18" s="26">
        <f>'BAR BB| Open rates'!K18*0.82</f>
        <v>14760</v>
      </c>
      <c r="L18" s="26">
        <f>'BAR BB| Open rates'!L18*0.82</f>
        <v>13284</v>
      </c>
      <c r="M18" s="26">
        <f>'BAR BB| Open rates'!M18*0.82</f>
        <v>13284</v>
      </c>
      <c r="N18" s="26">
        <f>'BAR BB| Open rates'!N18*0.82</f>
        <v>13284</v>
      </c>
      <c r="O18" s="26">
        <f>'BAR BB| Open rates'!O18*0.82</f>
        <v>39278</v>
      </c>
      <c r="P18" s="26">
        <f>'BAR BB| Open rates'!P18*0.82</f>
        <v>39278</v>
      </c>
      <c r="Q18" s="26">
        <f>'BAR BB| Open rates'!Q18*0.82</f>
        <v>41738</v>
      </c>
      <c r="R18" s="26">
        <f>'BAR BB| Open rates'!R18*0.82</f>
        <v>43378</v>
      </c>
      <c r="S18" s="26">
        <f>'BAR BB| Open rates'!S18*0.82</f>
        <v>41738</v>
      </c>
      <c r="T18" s="26">
        <f>'BAR BB| Open rates'!T18*0.82</f>
        <v>27798</v>
      </c>
      <c r="U18" s="26">
        <f>'BAR BB| Open rates'!U18*0.82</f>
        <v>20418</v>
      </c>
      <c r="V18" s="26">
        <f>'BAR BB| Open rates'!V18*0.82</f>
        <v>22058</v>
      </c>
      <c r="W18" s="26">
        <f>'BAR BB| Open rates'!W18*0.82</f>
        <v>23698</v>
      </c>
      <c r="X18" s="26">
        <f>'BAR BB| Open rates'!X18*0.82</f>
        <v>22058</v>
      </c>
      <c r="Y18" s="26">
        <f>'BAR BB| Open rates'!Y18*0.82</f>
        <v>23698</v>
      </c>
      <c r="Z18" s="26">
        <f>'BAR BB| Open rates'!Z18*0.82</f>
        <v>26978</v>
      </c>
      <c r="AA18" s="26">
        <f>'BAR BB| Open rates'!AA18*0.82</f>
        <v>31077.999999999996</v>
      </c>
      <c r="AB18" s="26">
        <f>'BAR BB| Open rates'!AB18*0.82</f>
        <v>32717.999999999996</v>
      </c>
      <c r="AC18" s="26">
        <f>'BAR BB| Open rates'!AC18*0.82</f>
        <v>31077.999999999996</v>
      </c>
      <c r="AD18" s="26">
        <f>'BAR BB| Open rates'!AD18*0.82</f>
        <v>35998</v>
      </c>
      <c r="AE18" s="26">
        <f>'BAR BB| Open rates'!AE18*0.82</f>
        <v>38458</v>
      </c>
      <c r="AF18" s="26">
        <f>'BAR BB| Open rates'!AF18*0.82</f>
        <v>40098</v>
      </c>
      <c r="AG18" s="26">
        <f>'BAR BB| Open rates'!AG18*0.82</f>
        <v>40098</v>
      </c>
      <c r="AH18" s="26">
        <f>'BAR BB| Open rates'!AH18*0.82</f>
        <v>30258</v>
      </c>
      <c r="AI18" s="26">
        <f>'BAR BB| Open rates'!AI18*0.82</f>
        <v>20418</v>
      </c>
      <c r="AJ18" s="26">
        <f>'BAR BB| Open rates'!AJ18*0.82</f>
        <v>22058</v>
      </c>
      <c r="AK18" s="26">
        <f>'BAR BB| Open rates'!AK18*0.82</f>
        <v>18122</v>
      </c>
      <c r="AL18" s="26">
        <f>'BAR BB| Open rates'!AL18*0.82</f>
        <v>16482</v>
      </c>
      <c r="AM18" s="26">
        <f>'BAR BB| Open rates'!AM18*0.82</f>
        <v>15497.999999999998</v>
      </c>
      <c r="AN18" s="26">
        <f>'BAR BB| Open rates'!AN18*0.82</f>
        <v>12300</v>
      </c>
      <c r="AO18" s="26">
        <f>'BAR BB| Open rates'!AO18*0.82</f>
        <v>10660</v>
      </c>
      <c r="AP18" s="26">
        <f>'BAR BB| Open rates'!AP18*0.82</f>
        <v>11234</v>
      </c>
      <c r="AQ18" s="26">
        <f>'BAR BB| Open rates'!AQ18*0.82</f>
        <v>10660</v>
      </c>
      <c r="AR18" s="26">
        <f>'BAR BB| Open rates'!AR18*0.82</f>
        <v>10660</v>
      </c>
      <c r="AS18" s="26">
        <f>'BAR BB| Open rates'!AS18*0.82</f>
        <v>11234</v>
      </c>
      <c r="AT18" s="26">
        <f>'BAR BB| Open rates'!AT18*0.82</f>
        <v>10660</v>
      </c>
      <c r="AU18" s="26">
        <f>'BAR BB| Open rates'!AU18*0.82</f>
        <v>11234</v>
      </c>
      <c r="AV18" s="26">
        <f>'BAR BB| Open rates'!AV18*0.82</f>
        <v>10660</v>
      </c>
    </row>
    <row r="19" spans="1:48" s="76" customFormat="1" ht="12" customHeight="1" x14ac:dyDescent="0.2">
      <c r="A19" s="15">
        <v>2</v>
      </c>
      <c r="B19" s="26">
        <f>'BAR BB| Open rates'!B19*0.82</f>
        <v>11644</v>
      </c>
      <c r="C19" s="26">
        <f>'BAR BB| Open rates'!C19*0.82</f>
        <v>12464</v>
      </c>
      <c r="D19" s="26">
        <f>'BAR BB| Open rates'!D19*0.82</f>
        <v>11644</v>
      </c>
      <c r="E19" s="26">
        <f>'BAR BB| Open rates'!E19*0.82</f>
        <v>11644</v>
      </c>
      <c r="F19" s="26">
        <f>'BAR BB| Open rates'!F19*0.82</f>
        <v>12464</v>
      </c>
      <c r="G19" s="26">
        <f>'BAR BB| Open rates'!G19*0.82</f>
        <v>12464</v>
      </c>
      <c r="H19" s="26">
        <f>'BAR BB| Open rates'!H19*0.82</f>
        <v>12464</v>
      </c>
      <c r="I19" s="26">
        <f>'BAR BB| Open rates'!I19*0.82</f>
        <v>12464</v>
      </c>
      <c r="J19" s="26">
        <f>'BAR BB| Open rates'!J19*0.82</f>
        <v>13530</v>
      </c>
      <c r="K19" s="26">
        <f>'BAR BB| Open rates'!K19*0.82</f>
        <v>15989.999999999998</v>
      </c>
      <c r="L19" s="26">
        <f>'BAR BB| Open rates'!L19*0.82</f>
        <v>14514</v>
      </c>
      <c r="M19" s="26">
        <f>'BAR BB| Open rates'!M19*0.82</f>
        <v>14514</v>
      </c>
      <c r="N19" s="26">
        <f>'BAR BB| Open rates'!N19*0.82</f>
        <v>14514</v>
      </c>
      <c r="O19" s="26">
        <f>'BAR BB| Open rates'!O19*0.82</f>
        <v>40918</v>
      </c>
      <c r="P19" s="26">
        <f>'BAR BB| Open rates'!P19*0.82</f>
        <v>40918</v>
      </c>
      <c r="Q19" s="26">
        <f>'BAR BB| Open rates'!Q19*0.82</f>
        <v>43378</v>
      </c>
      <c r="R19" s="26">
        <f>'BAR BB| Open rates'!R19*0.82</f>
        <v>45018</v>
      </c>
      <c r="S19" s="26">
        <f>'BAR BB| Open rates'!S19*0.82</f>
        <v>43378</v>
      </c>
      <c r="T19" s="26">
        <f>'BAR BB| Open rates'!T19*0.82</f>
        <v>29438</v>
      </c>
      <c r="U19" s="26">
        <f>'BAR BB| Open rates'!U19*0.82</f>
        <v>22058</v>
      </c>
      <c r="V19" s="26">
        <f>'BAR BB| Open rates'!V19*0.82</f>
        <v>23698</v>
      </c>
      <c r="W19" s="26">
        <f>'BAR BB| Open rates'!W19*0.82</f>
        <v>25338</v>
      </c>
      <c r="X19" s="26">
        <f>'BAR BB| Open rates'!X19*0.82</f>
        <v>23698</v>
      </c>
      <c r="Y19" s="26">
        <f>'BAR BB| Open rates'!Y19*0.82</f>
        <v>25338</v>
      </c>
      <c r="Z19" s="26">
        <f>'BAR BB| Open rates'!Z19*0.82</f>
        <v>28618</v>
      </c>
      <c r="AA19" s="26">
        <f>'BAR BB| Open rates'!AA19*0.82</f>
        <v>32717.999999999996</v>
      </c>
      <c r="AB19" s="26">
        <f>'BAR BB| Open rates'!AB19*0.82</f>
        <v>34358</v>
      </c>
      <c r="AC19" s="26">
        <f>'BAR BB| Open rates'!AC19*0.82</f>
        <v>32717.999999999996</v>
      </c>
      <c r="AD19" s="26">
        <f>'BAR BB| Open rates'!AD19*0.82</f>
        <v>37638</v>
      </c>
      <c r="AE19" s="26">
        <f>'BAR BB| Open rates'!AE19*0.82</f>
        <v>40098</v>
      </c>
      <c r="AF19" s="26">
        <f>'BAR BB| Open rates'!AF19*0.82</f>
        <v>41738</v>
      </c>
      <c r="AG19" s="26">
        <f>'BAR BB| Open rates'!AG19*0.82</f>
        <v>41738</v>
      </c>
      <c r="AH19" s="26">
        <f>'BAR BB| Open rates'!AH19*0.82</f>
        <v>31897.999999999996</v>
      </c>
      <c r="AI19" s="26">
        <f>'BAR BB| Open rates'!AI19*0.82</f>
        <v>22058</v>
      </c>
      <c r="AJ19" s="26">
        <f>'BAR BB| Open rates'!AJ19*0.82</f>
        <v>23698</v>
      </c>
      <c r="AK19" s="26">
        <f>'BAR BB| Open rates'!AK19*0.82</f>
        <v>19762</v>
      </c>
      <c r="AL19" s="26">
        <f>'BAR BB| Open rates'!AL19*0.82</f>
        <v>18122</v>
      </c>
      <c r="AM19" s="26">
        <f>'BAR BB| Open rates'!AM19*0.82</f>
        <v>17138</v>
      </c>
      <c r="AN19" s="26">
        <f>'BAR BB| Open rates'!AN19*0.82</f>
        <v>13940</v>
      </c>
      <c r="AO19" s="26">
        <f>'BAR BB| Open rates'!AO19*0.82</f>
        <v>12300</v>
      </c>
      <c r="AP19" s="26">
        <f>'BAR BB| Open rates'!AP19*0.82</f>
        <v>12874</v>
      </c>
      <c r="AQ19" s="26">
        <f>'BAR BB| Open rates'!AQ19*0.82</f>
        <v>12300</v>
      </c>
      <c r="AR19" s="26">
        <f>'BAR BB| Open rates'!AR19*0.82</f>
        <v>12300</v>
      </c>
      <c r="AS19" s="26">
        <f>'BAR BB| Open rates'!AS19*0.82</f>
        <v>12874</v>
      </c>
      <c r="AT19" s="26">
        <f>'BAR BB| Open rates'!AT19*0.82</f>
        <v>12300</v>
      </c>
      <c r="AU19" s="26">
        <f>'BAR BB| Open rates'!AU19*0.82</f>
        <v>12874</v>
      </c>
      <c r="AV19" s="26">
        <f>'BAR BB| Open rates'!AV19*0.82</f>
        <v>12300</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rates'!B21*0.82</f>
        <v>11972</v>
      </c>
      <c r="C21" s="26">
        <f>'BAR BB| Open rates'!C21*0.82</f>
        <v>12792</v>
      </c>
      <c r="D21" s="26">
        <f>'BAR BB| Open rates'!D21*0.82</f>
        <v>11972</v>
      </c>
      <c r="E21" s="26">
        <f>'BAR BB| Open rates'!E21*0.82</f>
        <v>11972</v>
      </c>
      <c r="F21" s="26">
        <f>'BAR BB| Open rates'!F21*0.82</f>
        <v>12792</v>
      </c>
      <c r="G21" s="26">
        <f>'BAR BB| Open rates'!G21*0.82</f>
        <v>12792</v>
      </c>
      <c r="H21" s="26">
        <f>'BAR BB| Open rates'!H21*0.82</f>
        <v>12792</v>
      </c>
      <c r="I21" s="26">
        <f>'BAR BB| Open rates'!I21*0.82</f>
        <v>12792</v>
      </c>
      <c r="J21" s="26">
        <f>'BAR BB| Open rates'!J21*0.82</f>
        <v>13858</v>
      </c>
      <c r="K21" s="26">
        <f>'BAR BB| Open rates'!K21*0.82</f>
        <v>16317.999999999998</v>
      </c>
      <c r="L21" s="26">
        <f>'BAR BB| Open rates'!L21*0.82</f>
        <v>14842</v>
      </c>
      <c r="M21" s="26">
        <f>'BAR BB| Open rates'!M21*0.82</f>
        <v>14842</v>
      </c>
      <c r="N21" s="26">
        <f>'BAR BB| Open rates'!N21*0.82</f>
        <v>14842</v>
      </c>
      <c r="O21" s="26">
        <f>'BAR BB| Open rates'!O21*0.82</f>
        <v>64697.999999999993</v>
      </c>
      <c r="P21" s="26">
        <f>'BAR BB| Open rates'!P21*0.82</f>
        <v>64697.999999999993</v>
      </c>
      <c r="Q21" s="26">
        <f>'BAR BB| Open rates'!Q21*0.82</f>
        <v>67158</v>
      </c>
      <c r="R21" s="26">
        <f>'BAR BB| Open rates'!R21*0.82</f>
        <v>68798</v>
      </c>
      <c r="S21" s="26">
        <f>'BAR BB| Open rates'!S21*0.82</f>
        <v>67158</v>
      </c>
      <c r="T21" s="26">
        <f>'BAR BB| Open rates'!T21*0.82</f>
        <v>43378</v>
      </c>
      <c r="U21" s="26">
        <f>'BAR BB| Open rates'!U21*0.82</f>
        <v>35998</v>
      </c>
      <c r="V21" s="26">
        <f>'BAR BB| Open rates'!V21*0.82</f>
        <v>37638</v>
      </c>
      <c r="W21" s="26">
        <f>'BAR BB| Open rates'!W21*0.82</f>
        <v>39278</v>
      </c>
      <c r="X21" s="26">
        <f>'BAR BB| Open rates'!X21*0.82</f>
        <v>37638</v>
      </c>
      <c r="Y21" s="26">
        <f>'BAR BB| Open rates'!Y21*0.82</f>
        <v>39278</v>
      </c>
      <c r="Z21" s="26">
        <f>'BAR BB| Open rates'!Z21*0.82</f>
        <v>42558</v>
      </c>
      <c r="AA21" s="26">
        <f>'BAR BB| Open rates'!AA21*0.82</f>
        <v>50758</v>
      </c>
      <c r="AB21" s="26">
        <f>'BAR BB| Open rates'!AB21*0.82</f>
        <v>52398</v>
      </c>
      <c r="AC21" s="26">
        <f>'BAR BB| Open rates'!AC21*0.82</f>
        <v>50758</v>
      </c>
      <c r="AD21" s="26">
        <f>'BAR BB| Open rates'!AD21*0.82</f>
        <v>55678</v>
      </c>
      <c r="AE21" s="26">
        <f>'BAR BB| Open rates'!AE21*0.82</f>
        <v>59778</v>
      </c>
      <c r="AF21" s="26">
        <f>'BAR BB| Open rates'!AF21*0.82</f>
        <v>61417.999999999993</v>
      </c>
      <c r="AG21" s="26">
        <f>'BAR BB| Open rates'!AG21*0.82</f>
        <v>61417.999999999993</v>
      </c>
      <c r="AH21" s="26">
        <f>'BAR BB| Open rates'!AH21*0.82</f>
        <v>51578</v>
      </c>
      <c r="AI21" s="26">
        <f>'BAR BB| Open rates'!AI21*0.82</f>
        <v>35998</v>
      </c>
      <c r="AJ21" s="26">
        <f>'BAR BB| Open rates'!AJ21*0.82</f>
        <v>37638</v>
      </c>
      <c r="AK21" s="26">
        <f>'BAR BB| Open rates'!AK21*0.82</f>
        <v>33702</v>
      </c>
      <c r="AL21" s="26">
        <f>'BAR BB| Open rates'!AL21*0.82</f>
        <v>32061.999999999996</v>
      </c>
      <c r="AM21" s="26">
        <f>'BAR BB| Open rates'!AM21*0.82</f>
        <v>31077.999999999996</v>
      </c>
      <c r="AN21" s="26">
        <f>'BAR BB| Open rates'!AN21*0.82</f>
        <v>13858</v>
      </c>
      <c r="AO21" s="26">
        <f>'BAR BB| Open rates'!AO21*0.82</f>
        <v>12218</v>
      </c>
      <c r="AP21" s="26">
        <f>'BAR BB| Open rates'!AP21*0.82</f>
        <v>12792</v>
      </c>
      <c r="AQ21" s="26">
        <f>'BAR BB| Open rates'!AQ21*0.82</f>
        <v>12218</v>
      </c>
      <c r="AR21" s="26">
        <f>'BAR BB| Open rates'!AR21*0.82</f>
        <v>12218</v>
      </c>
      <c r="AS21" s="26">
        <f>'BAR BB| Open rates'!AS21*0.82</f>
        <v>12792</v>
      </c>
      <c r="AT21" s="26">
        <f>'BAR BB| Open rates'!AT21*0.82</f>
        <v>12218</v>
      </c>
      <c r="AU21" s="26">
        <f>'BAR BB| Open rates'!AU21*0.82</f>
        <v>12792</v>
      </c>
      <c r="AV21" s="26">
        <f>'BAR BB| Open rates'!AV21*0.82</f>
        <v>12218</v>
      </c>
    </row>
    <row r="22" spans="1:48" s="76" customFormat="1" ht="12" customHeight="1" x14ac:dyDescent="0.2">
      <c r="A22" s="15">
        <v>2</v>
      </c>
      <c r="B22" s="26">
        <f>'BAR BB| Open rates'!B22*0.82</f>
        <v>13202</v>
      </c>
      <c r="C22" s="26">
        <f>'BAR BB| Open rates'!C22*0.82</f>
        <v>14022</v>
      </c>
      <c r="D22" s="26">
        <f>'BAR BB| Open rates'!D22*0.82</f>
        <v>13202</v>
      </c>
      <c r="E22" s="26">
        <f>'BAR BB| Open rates'!E22*0.82</f>
        <v>13202</v>
      </c>
      <c r="F22" s="26">
        <f>'BAR BB| Open rates'!F22*0.82</f>
        <v>14022</v>
      </c>
      <c r="G22" s="26">
        <f>'BAR BB| Open rates'!G22*0.82</f>
        <v>14022</v>
      </c>
      <c r="H22" s="26">
        <f>'BAR BB| Open rates'!H22*0.82</f>
        <v>14022</v>
      </c>
      <c r="I22" s="26">
        <f>'BAR BB| Open rates'!I22*0.82</f>
        <v>14022</v>
      </c>
      <c r="J22" s="26">
        <f>'BAR BB| Open rates'!J22*0.82</f>
        <v>15088</v>
      </c>
      <c r="K22" s="26">
        <f>'BAR BB| Open rates'!K22*0.82</f>
        <v>17548</v>
      </c>
      <c r="L22" s="26">
        <f>'BAR BB| Open rates'!L22*0.82</f>
        <v>16071.999999999998</v>
      </c>
      <c r="M22" s="26">
        <f>'BAR BB| Open rates'!M22*0.82</f>
        <v>16071.999999999998</v>
      </c>
      <c r="N22" s="26">
        <f>'BAR BB| Open rates'!N22*0.82</f>
        <v>16071.999999999998</v>
      </c>
      <c r="O22" s="26">
        <f>'BAR BB| Open rates'!O22*0.82</f>
        <v>66338</v>
      </c>
      <c r="P22" s="26">
        <f>'BAR BB| Open rates'!P22*0.82</f>
        <v>66338</v>
      </c>
      <c r="Q22" s="26">
        <f>'BAR BB| Open rates'!Q22*0.82</f>
        <v>68798</v>
      </c>
      <c r="R22" s="26">
        <f>'BAR BB| Open rates'!R22*0.82</f>
        <v>70438</v>
      </c>
      <c r="S22" s="26">
        <f>'BAR BB| Open rates'!S22*0.82</f>
        <v>68798</v>
      </c>
      <c r="T22" s="26">
        <f>'BAR BB| Open rates'!T22*0.82</f>
        <v>45018</v>
      </c>
      <c r="U22" s="26">
        <f>'BAR BB| Open rates'!U22*0.82</f>
        <v>37638</v>
      </c>
      <c r="V22" s="26">
        <f>'BAR BB| Open rates'!V22*0.82</f>
        <v>39278</v>
      </c>
      <c r="W22" s="26">
        <f>'BAR BB| Open rates'!W22*0.82</f>
        <v>40918</v>
      </c>
      <c r="X22" s="26">
        <f>'BAR BB| Open rates'!X22*0.82</f>
        <v>39278</v>
      </c>
      <c r="Y22" s="26">
        <f>'BAR BB| Open rates'!Y22*0.82</f>
        <v>40918</v>
      </c>
      <c r="Z22" s="26">
        <f>'BAR BB| Open rates'!Z22*0.82</f>
        <v>44198</v>
      </c>
      <c r="AA22" s="26">
        <f>'BAR BB| Open rates'!AA22*0.82</f>
        <v>52398</v>
      </c>
      <c r="AB22" s="26">
        <f>'BAR BB| Open rates'!AB22*0.82</f>
        <v>54038</v>
      </c>
      <c r="AC22" s="26">
        <f>'BAR BB| Open rates'!AC22*0.82</f>
        <v>52398</v>
      </c>
      <c r="AD22" s="26">
        <f>'BAR BB| Open rates'!AD22*0.82</f>
        <v>57318</v>
      </c>
      <c r="AE22" s="26">
        <f>'BAR BB| Open rates'!AE22*0.82</f>
        <v>61417.999999999993</v>
      </c>
      <c r="AF22" s="26">
        <f>'BAR BB| Open rates'!AF22*0.82</f>
        <v>63057.999999999993</v>
      </c>
      <c r="AG22" s="26">
        <f>'BAR BB| Open rates'!AG22*0.82</f>
        <v>63057.999999999993</v>
      </c>
      <c r="AH22" s="26">
        <f>'BAR BB| Open rates'!AH22*0.82</f>
        <v>53218</v>
      </c>
      <c r="AI22" s="26">
        <f>'BAR BB| Open rates'!AI22*0.82</f>
        <v>37638</v>
      </c>
      <c r="AJ22" s="26">
        <f>'BAR BB| Open rates'!AJ22*0.82</f>
        <v>39278</v>
      </c>
      <c r="AK22" s="26">
        <f>'BAR BB| Open rates'!AK22*0.82</f>
        <v>35342</v>
      </c>
      <c r="AL22" s="26">
        <f>'BAR BB| Open rates'!AL22*0.82</f>
        <v>33702</v>
      </c>
      <c r="AM22" s="26">
        <f>'BAR BB| Open rates'!AM22*0.82</f>
        <v>32717.999999999996</v>
      </c>
      <c r="AN22" s="26">
        <f>'BAR BB| Open rates'!AN22*0.82</f>
        <v>15497.999999999998</v>
      </c>
      <c r="AO22" s="26">
        <f>'BAR BB| Open rates'!AO22*0.82</f>
        <v>13858</v>
      </c>
      <c r="AP22" s="26">
        <f>'BAR BB| Open rates'!AP22*0.82</f>
        <v>14432</v>
      </c>
      <c r="AQ22" s="26">
        <f>'BAR BB| Open rates'!AQ22*0.82</f>
        <v>13858</v>
      </c>
      <c r="AR22" s="26">
        <f>'BAR BB| Open rates'!AR22*0.82</f>
        <v>13858</v>
      </c>
      <c r="AS22" s="26">
        <f>'BAR BB| Open rates'!AS22*0.82</f>
        <v>14432</v>
      </c>
      <c r="AT22" s="26">
        <f>'BAR BB| Open rates'!AT22*0.82</f>
        <v>13858</v>
      </c>
      <c r="AU22" s="26">
        <f>'BAR BB| Open rates'!AU22*0.82</f>
        <v>14432</v>
      </c>
      <c r="AV22" s="26">
        <f>'BAR BB| Open rates'!AV22*0.82</f>
        <v>13858</v>
      </c>
    </row>
    <row r="23" spans="1:48" s="76" customFormat="1" ht="12" customHeight="1" x14ac:dyDescent="0.2">
      <c r="A23" s="15">
        <v>3</v>
      </c>
      <c r="B23" s="26">
        <f>'BAR BB| Open rates'!B23*0.82</f>
        <v>14432</v>
      </c>
      <c r="C23" s="26">
        <f>'BAR BB| Open rates'!C23*0.82</f>
        <v>15252</v>
      </c>
      <c r="D23" s="26">
        <f>'BAR BB| Open rates'!D23*0.82</f>
        <v>14432</v>
      </c>
      <c r="E23" s="26">
        <f>'BAR BB| Open rates'!E23*0.82</f>
        <v>14432</v>
      </c>
      <c r="F23" s="26">
        <f>'BAR BB| Open rates'!F23*0.82</f>
        <v>15252</v>
      </c>
      <c r="G23" s="26">
        <f>'BAR BB| Open rates'!G23*0.82</f>
        <v>15252</v>
      </c>
      <c r="H23" s="26">
        <f>'BAR BB| Open rates'!H23*0.82</f>
        <v>15252</v>
      </c>
      <c r="I23" s="26">
        <f>'BAR BB| Open rates'!I23*0.82</f>
        <v>15252</v>
      </c>
      <c r="J23" s="26">
        <f>'BAR BB| Open rates'!J23*0.82</f>
        <v>16317.999999999998</v>
      </c>
      <c r="K23" s="26">
        <f>'BAR BB| Open rates'!K23*0.82</f>
        <v>18778</v>
      </c>
      <c r="L23" s="26">
        <f>'BAR BB| Open rates'!L23*0.82</f>
        <v>17302</v>
      </c>
      <c r="M23" s="26">
        <f>'BAR BB| Open rates'!M23*0.82</f>
        <v>17302</v>
      </c>
      <c r="N23" s="26">
        <f>'BAR BB| Open rates'!N23*0.82</f>
        <v>17302</v>
      </c>
      <c r="O23" s="26">
        <f>'BAR BB| Open rates'!O23*0.82</f>
        <v>67978</v>
      </c>
      <c r="P23" s="26">
        <f>'BAR BB| Open rates'!P23*0.82</f>
        <v>67978</v>
      </c>
      <c r="Q23" s="26">
        <f>'BAR BB| Open rates'!Q23*0.82</f>
        <v>70438</v>
      </c>
      <c r="R23" s="26">
        <f>'BAR BB| Open rates'!R23*0.82</f>
        <v>72078</v>
      </c>
      <c r="S23" s="26">
        <f>'BAR BB| Open rates'!S23*0.82</f>
        <v>70438</v>
      </c>
      <c r="T23" s="26">
        <f>'BAR BB| Open rates'!T23*0.82</f>
        <v>46658</v>
      </c>
      <c r="U23" s="26">
        <f>'BAR BB| Open rates'!U23*0.82</f>
        <v>39278</v>
      </c>
      <c r="V23" s="26">
        <f>'BAR BB| Open rates'!V23*0.82</f>
        <v>40918</v>
      </c>
      <c r="W23" s="26">
        <f>'BAR BB| Open rates'!W23*0.82</f>
        <v>42558</v>
      </c>
      <c r="X23" s="26">
        <f>'BAR BB| Open rates'!X23*0.82</f>
        <v>40918</v>
      </c>
      <c r="Y23" s="26">
        <f>'BAR BB| Open rates'!Y23*0.82</f>
        <v>42558</v>
      </c>
      <c r="Z23" s="26">
        <f>'BAR BB| Open rates'!Z23*0.82</f>
        <v>45838</v>
      </c>
      <c r="AA23" s="26">
        <f>'BAR BB| Open rates'!AA23*0.82</f>
        <v>54038</v>
      </c>
      <c r="AB23" s="26">
        <f>'BAR BB| Open rates'!AB23*0.82</f>
        <v>55678</v>
      </c>
      <c r="AC23" s="26">
        <f>'BAR BB| Open rates'!AC23*0.82</f>
        <v>54038</v>
      </c>
      <c r="AD23" s="26">
        <f>'BAR BB| Open rates'!AD23*0.82</f>
        <v>58958</v>
      </c>
      <c r="AE23" s="26">
        <f>'BAR BB| Open rates'!AE23*0.82</f>
        <v>63057.999999999993</v>
      </c>
      <c r="AF23" s="26">
        <f>'BAR BB| Open rates'!AF23*0.82</f>
        <v>64697.999999999993</v>
      </c>
      <c r="AG23" s="26">
        <f>'BAR BB| Open rates'!AG23*0.82</f>
        <v>64697.999999999993</v>
      </c>
      <c r="AH23" s="26">
        <f>'BAR BB| Open rates'!AH23*0.82</f>
        <v>54858</v>
      </c>
      <c r="AI23" s="26">
        <f>'BAR BB| Open rates'!AI23*0.82</f>
        <v>39278</v>
      </c>
      <c r="AJ23" s="26">
        <f>'BAR BB| Open rates'!AJ23*0.82</f>
        <v>40918</v>
      </c>
      <c r="AK23" s="26">
        <f>'BAR BB| Open rates'!AK23*0.82</f>
        <v>36982</v>
      </c>
      <c r="AL23" s="26">
        <f>'BAR BB| Open rates'!AL23*0.82</f>
        <v>35342</v>
      </c>
      <c r="AM23" s="26">
        <f>'BAR BB| Open rates'!AM23*0.82</f>
        <v>34358</v>
      </c>
      <c r="AN23" s="26">
        <f>'BAR BB| Open rates'!AN23*0.82</f>
        <v>17138</v>
      </c>
      <c r="AO23" s="26">
        <f>'BAR BB| Open rates'!AO23*0.82</f>
        <v>15497.999999999998</v>
      </c>
      <c r="AP23" s="26">
        <f>'BAR BB| Open rates'!AP23*0.82</f>
        <v>16071.999999999998</v>
      </c>
      <c r="AQ23" s="26">
        <f>'BAR BB| Open rates'!AQ23*0.82</f>
        <v>15497.999999999998</v>
      </c>
      <c r="AR23" s="26">
        <f>'BAR BB| Open rates'!AR23*0.82</f>
        <v>15497.999999999998</v>
      </c>
      <c r="AS23" s="26">
        <f>'BAR BB| Open rates'!AS23*0.82</f>
        <v>16071.999999999998</v>
      </c>
      <c r="AT23" s="26">
        <f>'BAR BB| Open rates'!AT23*0.82</f>
        <v>15497.999999999998</v>
      </c>
      <c r="AU23" s="26">
        <f>'BAR BB| Open rates'!AU23*0.82</f>
        <v>16071.999999999998</v>
      </c>
      <c r="AV23" s="26">
        <f>'BAR BB| Open rates'!AV23*0.82</f>
        <v>15497.999999999998</v>
      </c>
    </row>
    <row r="24" spans="1:48" s="76" customFormat="1" ht="12" customHeight="1" x14ac:dyDescent="0.2">
      <c r="A24" s="15">
        <v>4</v>
      </c>
      <c r="B24" s="26">
        <f>'BAR BB| Open rates'!B24*0.82</f>
        <v>15661.999999999998</v>
      </c>
      <c r="C24" s="26">
        <f>'BAR BB| Open rates'!C24*0.82</f>
        <v>16482</v>
      </c>
      <c r="D24" s="26">
        <f>'BAR BB| Open rates'!D24*0.82</f>
        <v>15661.999999999998</v>
      </c>
      <c r="E24" s="26">
        <f>'BAR BB| Open rates'!E24*0.82</f>
        <v>15661.999999999998</v>
      </c>
      <c r="F24" s="26">
        <f>'BAR BB| Open rates'!F24*0.82</f>
        <v>16482</v>
      </c>
      <c r="G24" s="26">
        <f>'BAR BB| Open rates'!G24*0.82</f>
        <v>16482</v>
      </c>
      <c r="H24" s="26">
        <f>'BAR BB| Open rates'!H24*0.82</f>
        <v>16482</v>
      </c>
      <c r="I24" s="26">
        <f>'BAR BB| Open rates'!I24*0.82</f>
        <v>16482</v>
      </c>
      <c r="J24" s="26">
        <f>'BAR BB| Open rates'!J24*0.82</f>
        <v>17548</v>
      </c>
      <c r="K24" s="26">
        <f>'BAR BB| Open rates'!K24*0.82</f>
        <v>20008</v>
      </c>
      <c r="L24" s="26">
        <f>'BAR BB| Open rates'!L24*0.82</f>
        <v>18532</v>
      </c>
      <c r="M24" s="26">
        <f>'BAR BB| Open rates'!M24*0.82</f>
        <v>18532</v>
      </c>
      <c r="N24" s="26">
        <f>'BAR BB| Open rates'!N24*0.82</f>
        <v>18532</v>
      </c>
      <c r="O24" s="26">
        <f>'BAR BB| Open rates'!O24*0.82</f>
        <v>69618</v>
      </c>
      <c r="P24" s="26">
        <f>'BAR BB| Open rates'!P24*0.82</f>
        <v>69618</v>
      </c>
      <c r="Q24" s="26">
        <f>'BAR BB| Open rates'!Q24*0.82</f>
        <v>72078</v>
      </c>
      <c r="R24" s="26">
        <f>'BAR BB| Open rates'!R24*0.82</f>
        <v>73718</v>
      </c>
      <c r="S24" s="26">
        <f>'BAR BB| Open rates'!S24*0.82</f>
        <v>72078</v>
      </c>
      <c r="T24" s="26">
        <f>'BAR BB| Open rates'!T24*0.82</f>
        <v>48298</v>
      </c>
      <c r="U24" s="26">
        <f>'BAR BB| Open rates'!U24*0.82</f>
        <v>40918</v>
      </c>
      <c r="V24" s="26">
        <f>'BAR BB| Open rates'!V24*0.82</f>
        <v>42558</v>
      </c>
      <c r="W24" s="26">
        <f>'BAR BB| Open rates'!W24*0.82</f>
        <v>44198</v>
      </c>
      <c r="X24" s="26">
        <f>'BAR BB| Open rates'!X24*0.82</f>
        <v>42558</v>
      </c>
      <c r="Y24" s="26">
        <f>'BAR BB| Open rates'!Y24*0.82</f>
        <v>44198</v>
      </c>
      <c r="Z24" s="26">
        <f>'BAR BB| Open rates'!Z24*0.82</f>
        <v>47478</v>
      </c>
      <c r="AA24" s="26">
        <f>'BAR BB| Open rates'!AA24*0.82</f>
        <v>55678</v>
      </c>
      <c r="AB24" s="26">
        <f>'BAR BB| Open rates'!AB24*0.82</f>
        <v>57318</v>
      </c>
      <c r="AC24" s="26">
        <f>'BAR BB| Open rates'!AC24*0.82</f>
        <v>55678</v>
      </c>
      <c r="AD24" s="26">
        <f>'BAR BB| Open rates'!AD24*0.82</f>
        <v>60598</v>
      </c>
      <c r="AE24" s="26">
        <f>'BAR BB| Open rates'!AE24*0.82</f>
        <v>64697.999999999993</v>
      </c>
      <c r="AF24" s="26">
        <f>'BAR BB| Open rates'!AF24*0.82</f>
        <v>66338</v>
      </c>
      <c r="AG24" s="26">
        <f>'BAR BB| Open rates'!AG24*0.82</f>
        <v>66338</v>
      </c>
      <c r="AH24" s="26">
        <f>'BAR BB| Open rates'!AH24*0.82</f>
        <v>56498</v>
      </c>
      <c r="AI24" s="26">
        <f>'BAR BB| Open rates'!AI24*0.82</f>
        <v>40918</v>
      </c>
      <c r="AJ24" s="26">
        <f>'BAR BB| Open rates'!AJ24*0.82</f>
        <v>42558</v>
      </c>
      <c r="AK24" s="26">
        <f>'BAR BB| Open rates'!AK24*0.82</f>
        <v>38622</v>
      </c>
      <c r="AL24" s="26">
        <f>'BAR BB| Open rates'!AL24*0.82</f>
        <v>36982</v>
      </c>
      <c r="AM24" s="26">
        <f>'BAR BB| Open rates'!AM24*0.82</f>
        <v>35998</v>
      </c>
      <c r="AN24" s="26">
        <f>'BAR BB| Open rates'!AN24*0.82</f>
        <v>18778</v>
      </c>
      <c r="AO24" s="26">
        <f>'BAR BB| Open rates'!AO24*0.82</f>
        <v>17138</v>
      </c>
      <c r="AP24" s="26">
        <f>'BAR BB| Open rates'!AP24*0.82</f>
        <v>17712</v>
      </c>
      <c r="AQ24" s="26">
        <f>'BAR BB| Open rates'!AQ24*0.82</f>
        <v>17138</v>
      </c>
      <c r="AR24" s="26">
        <f>'BAR BB| Open rates'!AR24*0.82</f>
        <v>17138</v>
      </c>
      <c r="AS24" s="26">
        <f>'BAR BB| Open rates'!AS24*0.82</f>
        <v>17712</v>
      </c>
      <c r="AT24" s="26">
        <f>'BAR BB| Open rates'!AT24*0.82</f>
        <v>17138</v>
      </c>
      <c r="AU24" s="26">
        <f>'BAR BB| Open rates'!AU24*0.82</f>
        <v>17712</v>
      </c>
      <c r="AV24" s="26">
        <f>'BAR BB| Open rates'!AV24*0.82</f>
        <v>17138</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rates'!B26*0.82</f>
        <v>16892</v>
      </c>
      <c r="C26" s="26">
        <f>'BAR BB| Open rates'!C26*0.82</f>
        <v>17712</v>
      </c>
      <c r="D26" s="26">
        <f>'BAR BB| Open rates'!D26*0.82</f>
        <v>16892</v>
      </c>
      <c r="E26" s="26">
        <f>'BAR BB| Open rates'!E26*0.82</f>
        <v>16892</v>
      </c>
      <c r="F26" s="26">
        <f>'BAR BB| Open rates'!F26*0.82</f>
        <v>17712</v>
      </c>
      <c r="G26" s="26">
        <f>'BAR BB| Open rates'!G26*0.82</f>
        <v>17712</v>
      </c>
      <c r="H26" s="26">
        <f>'BAR BB| Open rates'!H26*0.82</f>
        <v>17712</v>
      </c>
      <c r="I26" s="26">
        <f>'BAR BB| Open rates'!I26*0.82</f>
        <v>17712</v>
      </c>
      <c r="J26" s="26">
        <f>'BAR BB| Open rates'!J26*0.82</f>
        <v>18778</v>
      </c>
      <c r="K26" s="26">
        <f>'BAR BB| Open rates'!K26*0.82</f>
        <v>21238</v>
      </c>
      <c r="L26" s="26">
        <f>'BAR BB| Open rates'!L26*0.82</f>
        <v>19762</v>
      </c>
      <c r="M26" s="26">
        <f>'BAR BB| Open rates'!M26*0.82</f>
        <v>19762</v>
      </c>
      <c r="N26" s="26">
        <f>'BAR BB| Open rates'!N26*0.82</f>
        <v>19762</v>
      </c>
      <c r="O26" s="26">
        <f>'BAR BB| Open rates'!O26*0.82</f>
        <v>72898</v>
      </c>
      <c r="P26" s="26">
        <f>'BAR BB| Open rates'!P26*0.82</f>
        <v>72898</v>
      </c>
      <c r="Q26" s="26">
        <f>'BAR BB| Open rates'!Q26*0.82</f>
        <v>75358</v>
      </c>
      <c r="R26" s="26">
        <f>'BAR BB| Open rates'!R26*0.82</f>
        <v>76998</v>
      </c>
      <c r="S26" s="26">
        <f>'BAR BB| Open rates'!S26*0.82</f>
        <v>75358</v>
      </c>
      <c r="T26" s="26">
        <f>'BAR BB| Open rates'!T26*0.82</f>
        <v>47478</v>
      </c>
      <c r="U26" s="26">
        <f>'BAR BB| Open rates'!U26*0.82</f>
        <v>40098</v>
      </c>
      <c r="V26" s="26">
        <f>'BAR BB| Open rates'!V26*0.82</f>
        <v>41738</v>
      </c>
      <c r="W26" s="26">
        <f>'BAR BB| Open rates'!W26*0.82</f>
        <v>43378</v>
      </c>
      <c r="X26" s="26">
        <f>'BAR BB| Open rates'!X26*0.82</f>
        <v>41738</v>
      </c>
      <c r="Y26" s="26">
        <f>'BAR BB| Open rates'!Y26*0.82</f>
        <v>43378</v>
      </c>
      <c r="Z26" s="26">
        <f>'BAR BB| Open rates'!Z26*0.82</f>
        <v>46658</v>
      </c>
      <c r="AA26" s="26">
        <f>'BAR BB| Open rates'!AA26*0.82</f>
        <v>67158</v>
      </c>
      <c r="AB26" s="26">
        <f>'BAR BB| Open rates'!AB26*0.82</f>
        <v>68798</v>
      </c>
      <c r="AC26" s="26">
        <f>'BAR BB| Open rates'!AC26*0.82</f>
        <v>67158</v>
      </c>
      <c r="AD26" s="26">
        <f>'BAR BB| Open rates'!AD26*0.82</f>
        <v>72078</v>
      </c>
      <c r="AE26" s="26">
        <f>'BAR BB| Open rates'!AE26*0.82</f>
        <v>76178</v>
      </c>
      <c r="AF26" s="26">
        <f>'BAR BB| Open rates'!AF26*0.82</f>
        <v>77818</v>
      </c>
      <c r="AG26" s="26">
        <f>'BAR BB| Open rates'!AG26*0.82</f>
        <v>77818</v>
      </c>
      <c r="AH26" s="26">
        <f>'BAR BB| Open rates'!AH26*0.82</f>
        <v>67978</v>
      </c>
      <c r="AI26" s="26">
        <f>'BAR BB| Open rates'!AI26*0.82</f>
        <v>40098</v>
      </c>
      <c r="AJ26" s="26">
        <f>'BAR BB| Open rates'!AJ26*0.82</f>
        <v>41738</v>
      </c>
      <c r="AK26" s="26">
        <f>'BAR BB| Open rates'!AK26*0.82</f>
        <v>37802</v>
      </c>
      <c r="AL26" s="26">
        <f>'BAR BB| Open rates'!AL26*0.82</f>
        <v>36162</v>
      </c>
      <c r="AM26" s="26">
        <f>'BAR BB| Open rates'!AM26*0.82</f>
        <v>35178</v>
      </c>
      <c r="AN26" s="26">
        <f>'BAR BB| Open rates'!AN26*0.82</f>
        <v>22878</v>
      </c>
      <c r="AO26" s="26">
        <f>'BAR BB| Open rates'!AO26*0.82</f>
        <v>21238</v>
      </c>
      <c r="AP26" s="26">
        <f>'BAR BB| Open rates'!AP26*0.82</f>
        <v>21812</v>
      </c>
      <c r="AQ26" s="26">
        <f>'BAR BB| Open rates'!AQ26*0.82</f>
        <v>21238</v>
      </c>
      <c r="AR26" s="26">
        <f>'BAR BB| Open rates'!AR26*0.82</f>
        <v>21238</v>
      </c>
      <c r="AS26" s="26">
        <f>'BAR BB| Open rates'!AS26*0.82</f>
        <v>21812</v>
      </c>
      <c r="AT26" s="26">
        <f>'BAR BB| Open rates'!AT26*0.82</f>
        <v>21238</v>
      </c>
      <c r="AU26" s="26">
        <f>'BAR BB| Open rates'!AU26*0.82</f>
        <v>21812</v>
      </c>
      <c r="AV26" s="26">
        <f>'BAR BB| Open rates'!AV26*0.82</f>
        <v>21238</v>
      </c>
    </row>
    <row r="27" spans="1:48" s="76" customFormat="1" ht="12" customHeight="1" x14ac:dyDescent="0.2">
      <c r="A27" s="15">
        <v>2</v>
      </c>
      <c r="B27" s="26">
        <f>'BAR BB| Open rates'!B27*0.82</f>
        <v>18122</v>
      </c>
      <c r="C27" s="26">
        <f>'BAR BB| Open rates'!C27*0.82</f>
        <v>18942</v>
      </c>
      <c r="D27" s="26">
        <f>'BAR BB| Open rates'!D27*0.82</f>
        <v>18122</v>
      </c>
      <c r="E27" s="26">
        <f>'BAR BB| Open rates'!E27*0.82</f>
        <v>18122</v>
      </c>
      <c r="F27" s="26">
        <f>'BAR BB| Open rates'!F27*0.82</f>
        <v>18942</v>
      </c>
      <c r="G27" s="26">
        <f>'BAR BB| Open rates'!G27*0.82</f>
        <v>18942</v>
      </c>
      <c r="H27" s="26">
        <f>'BAR BB| Open rates'!H27*0.82</f>
        <v>18942</v>
      </c>
      <c r="I27" s="26">
        <f>'BAR BB| Open rates'!I27*0.82</f>
        <v>18942</v>
      </c>
      <c r="J27" s="26">
        <f>'BAR BB| Open rates'!J27*0.82</f>
        <v>20008</v>
      </c>
      <c r="K27" s="26">
        <f>'BAR BB| Open rates'!K27*0.82</f>
        <v>22468</v>
      </c>
      <c r="L27" s="26">
        <f>'BAR BB| Open rates'!L27*0.82</f>
        <v>20992</v>
      </c>
      <c r="M27" s="26">
        <f>'BAR BB| Open rates'!M27*0.82</f>
        <v>20992</v>
      </c>
      <c r="N27" s="26">
        <f>'BAR BB| Open rates'!N27*0.82</f>
        <v>20992</v>
      </c>
      <c r="O27" s="26">
        <f>'BAR BB| Open rates'!O27*0.82</f>
        <v>74538</v>
      </c>
      <c r="P27" s="26">
        <f>'BAR BB| Open rates'!P27*0.82</f>
        <v>74538</v>
      </c>
      <c r="Q27" s="26">
        <f>'BAR BB| Open rates'!Q27*0.82</f>
        <v>76998</v>
      </c>
      <c r="R27" s="26">
        <f>'BAR BB| Open rates'!R27*0.82</f>
        <v>78638</v>
      </c>
      <c r="S27" s="26">
        <f>'BAR BB| Open rates'!S27*0.82</f>
        <v>76998</v>
      </c>
      <c r="T27" s="26">
        <f>'BAR BB| Open rates'!T27*0.82</f>
        <v>49118</v>
      </c>
      <c r="U27" s="26">
        <f>'BAR BB| Open rates'!U27*0.82</f>
        <v>41738</v>
      </c>
      <c r="V27" s="26">
        <f>'BAR BB| Open rates'!V27*0.82</f>
        <v>43378</v>
      </c>
      <c r="W27" s="26">
        <f>'BAR BB| Open rates'!W27*0.82</f>
        <v>45018</v>
      </c>
      <c r="X27" s="26">
        <f>'BAR BB| Open rates'!X27*0.82</f>
        <v>43378</v>
      </c>
      <c r="Y27" s="26">
        <f>'BAR BB| Open rates'!Y27*0.82</f>
        <v>45018</v>
      </c>
      <c r="Z27" s="26">
        <f>'BAR BB| Open rates'!Z27*0.82</f>
        <v>48298</v>
      </c>
      <c r="AA27" s="26">
        <f>'BAR BB| Open rates'!AA27*0.82</f>
        <v>68798</v>
      </c>
      <c r="AB27" s="26">
        <f>'BAR BB| Open rates'!AB27*0.82</f>
        <v>70438</v>
      </c>
      <c r="AC27" s="26">
        <f>'BAR BB| Open rates'!AC27*0.82</f>
        <v>68798</v>
      </c>
      <c r="AD27" s="26">
        <f>'BAR BB| Open rates'!AD27*0.82</f>
        <v>73718</v>
      </c>
      <c r="AE27" s="26">
        <f>'BAR BB| Open rates'!AE27*0.82</f>
        <v>77818</v>
      </c>
      <c r="AF27" s="26">
        <f>'BAR BB| Open rates'!AF27*0.82</f>
        <v>79458</v>
      </c>
      <c r="AG27" s="26">
        <f>'BAR BB| Open rates'!AG27*0.82</f>
        <v>79458</v>
      </c>
      <c r="AH27" s="26">
        <f>'BAR BB| Open rates'!AH27*0.82</f>
        <v>69618</v>
      </c>
      <c r="AI27" s="26">
        <f>'BAR BB| Open rates'!AI27*0.82</f>
        <v>41738</v>
      </c>
      <c r="AJ27" s="26">
        <f>'BAR BB| Open rates'!AJ27*0.82</f>
        <v>43378</v>
      </c>
      <c r="AK27" s="26">
        <f>'BAR BB| Open rates'!AK27*0.82</f>
        <v>39442</v>
      </c>
      <c r="AL27" s="26">
        <f>'BAR BB| Open rates'!AL27*0.82</f>
        <v>37802</v>
      </c>
      <c r="AM27" s="26">
        <f>'BAR BB| Open rates'!AM27*0.82</f>
        <v>36818</v>
      </c>
      <c r="AN27" s="26">
        <f>'BAR BB| Open rates'!AN27*0.82</f>
        <v>24518</v>
      </c>
      <c r="AO27" s="26">
        <f>'BAR BB| Open rates'!AO27*0.82</f>
        <v>22878</v>
      </c>
      <c r="AP27" s="26">
        <f>'BAR BB| Open rates'!AP27*0.82</f>
        <v>23452</v>
      </c>
      <c r="AQ27" s="26">
        <f>'BAR BB| Open rates'!AQ27*0.82</f>
        <v>22878</v>
      </c>
      <c r="AR27" s="26">
        <f>'BAR BB| Open rates'!AR27*0.82</f>
        <v>22878</v>
      </c>
      <c r="AS27" s="26">
        <f>'BAR BB| Open rates'!AS27*0.82</f>
        <v>23452</v>
      </c>
      <c r="AT27" s="26">
        <f>'BAR BB| Open rates'!AT27*0.82</f>
        <v>22878</v>
      </c>
      <c r="AU27" s="26">
        <f>'BAR BB| Open rates'!AU27*0.82</f>
        <v>23452</v>
      </c>
      <c r="AV27" s="26">
        <f>'BAR BB| Open rates'!AV27*0.82</f>
        <v>22878</v>
      </c>
    </row>
    <row r="28" spans="1:48" s="76" customFormat="1" ht="12" customHeight="1" x14ac:dyDescent="0.2">
      <c r="A28" s="15">
        <v>3</v>
      </c>
      <c r="B28" s="26">
        <f>'BAR BB| Open rates'!B28*0.82</f>
        <v>19352</v>
      </c>
      <c r="C28" s="26">
        <f>'BAR BB| Open rates'!C28*0.82</f>
        <v>20172</v>
      </c>
      <c r="D28" s="26">
        <f>'BAR BB| Open rates'!D28*0.82</f>
        <v>19352</v>
      </c>
      <c r="E28" s="26">
        <f>'BAR BB| Open rates'!E28*0.82</f>
        <v>19352</v>
      </c>
      <c r="F28" s="26">
        <f>'BAR BB| Open rates'!F28*0.82</f>
        <v>20172</v>
      </c>
      <c r="G28" s="26">
        <f>'BAR BB| Open rates'!G28*0.82</f>
        <v>20172</v>
      </c>
      <c r="H28" s="26">
        <f>'BAR BB| Open rates'!H28*0.82</f>
        <v>20172</v>
      </c>
      <c r="I28" s="26">
        <f>'BAR BB| Open rates'!I28*0.82</f>
        <v>20172</v>
      </c>
      <c r="J28" s="26">
        <f>'BAR BB| Open rates'!J28*0.82</f>
        <v>21238</v>
      </c>
      <c r="K28" s="26">
        <f>'BAR BB| Open rates'!K28*0.82</f>
        <v>23698</v>
      </c>
      <c r="L28" s="26">
        <f>'BAR BB| Open rates'!L28*0.82</f>
        <v>22222</v>
      </c>
      <c r="M28" s="26">
        <f>'BAR BB| Open rates'!M28*0.82</f>
        <v>22222</v>
      </c>
      <c r="N28" s="26">
        <f>'BAR BB| Open rates'!N28*0.82</f>
        <v>22222</v>
      </c>
      <c r="O28" s="26">
        <f>'BAR BB| Open rates'!O28*0.82</f>
        <v>76178</v>
      </c>
      <c r="P28" s="26">
        <f>'BAR BB| Open rates'!P28*0.82</f>
        <v>76178</v>
      </c>
      <c r="Q28" s="26">
        <f>'BAR BB| Open rates'!Q28*0.82</f>
        <v>78638</v>
      </c>
      <c r="R28" s="26">
        <f>'BAR BB| Open rates'!R28*0.82</f>
        <v>80278</v>
      </c>
      <c r="S28" s="26">
        <f>'BAR BB| Open rates'!S28*0.82</f>
        <v>78638</v>
      </c>
      <c r="T28" s="26">
        <f>'BAR BB| Open rates'!T28*0.82</f>
        <v>50758</v>
      </c>
      <c r="U28" s="26">
        <f>'BAR BB| Open rates'!U28*0.82</f>
        <v>43378</v>
      </c>
      <c r="V28" s="26">
        <f>'BAR BB| Open rates'!V28*0.82</f>
        <v>45018</v>
      </c>
      <c r="W28" s="26">
        <f>'BAR BB| Open rates'!W28*0.82</f>
        <v>46658</v>
      </c>
      <c r="X28" s="26">
        <f>'BAR BB| Open rates'!X28*0.82</f>
        <v>45018</v>
      </c>
      <c r="Y28" s="26">
        <f>'BAR BB| Open rates'!Y28*0.82</f>
        <v>46658</v>
      </c>
      <c r="Z28" s="26">
        <f>'BAR BB| Open rates'!Z28*0.82</f>
        <v>49938</v>
      </c>
      <c r="AA28" s="26">
        <f>'BAR BB| Open rates'!AA28*0.82</f>
        <v>70438</v>
      </c>
      <c r="AB28" s="26">
        <f>'BAR BB| Open rates'!AB28*0.82</f>
        <v>72078</v>
      </c>
      <c r="AC28" s="26">
        <f>'BAR BB| Open rates'!AC28*0.82</f>
        <v>70438</v>
      </c>
      <c r="AD28" s="26">
        <f>'BAR BB| Open rates'!AD28*0.82</f>
        <v>75358</v>
      </c>
      <c r="AE28" s="26">
        <f>'BAR BB| Open rates'!AE28*0.82</f>
        <v>79458</v>
      </c>
      <c r="AF28" s="26">
        <f>'BAR BB| Open rates'!AF28*0.82</f>
        <v>81098</v>
      </c>
      <c r="AG28" s="26">
        <f>'BAR BB| Open rates'!AG28*0.82</f>
        <v>81098</v>
      </c>
      <c r="AH28" s="26">
        <f>'BAR BB| Open rates'!AH28*0.82</f>
        <v>71258</v>
      </c>
      <c r="AI28" s="26">
        <f>'BAR BB| Open rates'!AI28*0.82</f>
        <v>43378</v>
      </c>
      <c r="AJ28" s="26">
        <f>'BAR BB| Open rates'!AJ28*0.82</f>
        <v>45018</v>
      </c>
      <c r="AK28" s="26">
        <f>'BAR BB| Open rates'!AK28*0.82</f>
        <v>41082</v>
      </c>
      <c r="AL28" s="26">
        <f>'BAR BB| Open rates'!AL28*0.82</f>
        <v>39442</v>
      </c>
      <c r="AM28" s="26">
        <f>'BAR BB| Open rates'!AM28*0.82</f>
        <v>38458</v>
      </c>
      <c r="AN28" s="26">
        <f>'BAR BB| Open rates'!AN28*0.82</f>
        <v>26158</v>
      </c>
      <c r="AO28" s="26">
        <f>'BAR BB| Open rates'!AO28*0.82</f>
        <v>24518</v>
      </c>
      <c r="AP28" s="26">
        <f>'BAR BB| Open rates'!AP28*0.82</f>
        <v>25092</v>
      </c>
      <c r="AQ28" s="26">
        <f>'BAR BB| Open rates'!AQ28*0.82</f>
        <v>24518</v>
      </c>
      <c r="AR28" s="26">
        <f>'BAR BB| Open rates'!AR28*0.82</f>
        <v>24518</v>
      </c>
      <c r="AS28" s="26">
        <f>'BAR BB| Open rates'!AS28*0.82</f>
        <v>25092</v>
      </c>
      <c r="AT28" s="26">
        <f>'BAR BB| Open rates'!AT28*0.82</f>
        <v>24518</v>
      </c>
      <c r="AU28" s="26">
        <f>'BAR BB| Open rates'!AU28*0.82</f>
        <v>25092</v>
      </c>
      <c r="AV28" s="26">
        <f>'BAR BB| Open rates'!AV28*0.82</f>
        <v>24518</v>
      </c>
    </row>
    <row r="29" spans="1:48" s="76" customFormat="1" ht="12" customHeight="1" x14ac:dyDescent="0.2">
      <c r="A29" s="15">
        <v>4</v>
      </c>
      <c r="B29" s="26">
        <f>'BAR BB| Open rates'!B29*0.82</f>
        <v>20582</v>
      </c>
      <c r="C29" s="26">
        <f>'BAR BB| Open rates'!C29*0.82</f>
        <v>21402</v>
      </c>
      <c r="D29" s="26">
        <f>'BAR BB| Open rates'!D29*0.82</f>
        <v>20582</v>
      </c>
      <c r="E29" s="26">
        <f>'BAR BB| Open rates'!E29*0.82</f>
        <v>20582</v>
      </c>
      <c r="F29" s="26">
        <f>'BAR BB| Open rates'!F29*0.82</f>
        <v>21402</v>
      </c>
      <c r="G29" s="26">
        <f>'BAR BB| Open rates'!G29*0.82</f>
        <v>21402</v>
      </c>
      <c r="H29" s="26">
        <f>'BAR BB| Open rates'!H29*0.82</f>
        <v>21402</v>
      </c>
      <c r="I29" s="26">
        <f>'BAR BB| Open rates'!I29*0.82</f>
        <v>21402</v>
      </c>
      <c r="J29" s="26">
        <f>'BAR BB| Open rates'!J29*0.82</f>
        <v>22468</v>
      </c>
      <c r="K29" s="26">
        <f>'BAR BB| Open rates'!K29*0.82</f>
        <v>24928</v>
      </c>
      <c r="L29" s="26">
        <f>'BAR BB| Open rates'!L29*0.82</f>
        <v>23452</v>
      </c>
      <c r="M29" s="26">
        <f>'BAR BB| Open rates'!M29*0.82</f>
        <v>23452</v>
      </c>
      <c r="N29" s="26">
        <f>'BAR BB| Open rates'!N29*0.82</f>
        <v>23452</v>
      </c>
      <c r="O29" s="26">
        <f>'BAR BB| Open rates'!O29*0.82</f>
        <v>77818</v>
      </c>
      <c r="P29" s="26">
        <f>'BAR BB| Open rates'!P29*0.82</f>
        <v>77818</v>
      </c>
      <c r="Q29" s="26">
        <f>'BAR BB| Open rates'!Q29*0.82</f>
        <v>80278</v>
      </c>
      <c r="R29" s="26">
        <f>'BAR BB| Open rates'!R29*0.82</f>
        <v>81918</v>
      </c>
      <c r="S29" s="26">
        <f>'BAR BB| Open rates'!S29*0.82</f>
        <v>80278</v>
      </c>
      <c r="T29" s="26">
        <f>'BAR BB| Open rates'!T29*0.82</f>
        <v>52398</v>
      </c>
      <c r="U29" s="26">
        <f>'BAR BB| Open rates'!U29*0.82</f>
        <v>45018</v>
      </c>
      <c r="V29" s="26">
        <f>'BAR BB| Open rates'!V29*0.82</f>
        <v>46658</v>
      </c>
      <c r="W29" s="26">
        <f>'BAR BB| Open rates'!W29*0.82</f>
        <v>48298</v>
      </c>
      <c r="X29" s="26">
        <f>'BAR BB| Open rates'!X29*0.82</f>
        <v>46658</v>
      </c>
      <c r="Y29" s="26">
        <f>'BAR BB| Open rates'!Y29*0.82</f>
        <v>48298</v>
      </c>
      <c r="Z29" s="26">
        <f>'BAR BB| Open rates'!Z29*0.82</f>
        <v>51578</v>
      </c>
      <c r="AA29" s="26">
        <f>'BAR BB| Open rates'!AA29*0.82</f>
        <v>72078</v>
      </c>
      <c r="AB29" s="26">
        <f>'BAR BB| Open rates'!AB29*0.82</f>
        <v>73718</v>
      </c>
      <c r="AC29" s="26">
        <f>'BAR BB| Open rates'!AC29*0.82</f>
        <v>72078</v>
      </c>
      <c r="AD29" s="26">
        <f>'BAR BB| Open rates'!AD29*0.82</f>
        <v>76998</v>
      </c>
      <c r="AE29" s="26">
        <f>'BAR BB| Open rates'!AE29*0.82</f>
        <v>81098</v>
      </c>
      <c r="AF29" s="26">
        <f>'BAR BB| Open rates'!AF29*0.82</f>
        <v>82738</v>
      </c>
      <c r="AG29" s="26">
        <f>'BAR BB| Open rates'!AG29*0.82</f>
        <v>82738</v>
      </c>
      <c r="AH29" s="26">
        <f>'BAR BB| Open rates'!AH29*0.82</f>
        <v>72898</v>
      </c>
      <c r="AI29" s="26">
        <f>'BAR BB| Open rates'!AI29*0.82</f>
        <v>45018</v>
      </c>
      <c r="AJ29" s="26">
        <f>'BAR BB| Open rates'!AJ29*0.82</f>
        <v>46658</v>
      </c>
      <c r="AK29" s="26">
        <f>'BAR BB| Open rates'!AK29*0.82</f>
        <v>42722</v>
      </c>
      <c r="AL29" s="26">
        <f>'BAR BB| Open rates'!AL29*0.82</f>
        <v>41082</v>
      </c>
      <c r="AM29" s="26">
        <f>'BAR BB| Open rates'!AM29*0.82</f>
        <v>40098</v>
      </c>
      <c r="AN29" s="26">
        <f>'BAR BB| Open rates'!AN29*0.82</f>
        <v>27798</v>
      </c>
      <c r="AO29" s="26">
        <f>'BAR BB| Open rates'!AO29*0.82</f>
        <v>26158</v>
      </c>
      <c r="AP29" s="26">
        <f>'BAR BB| Open rates'!AP29*0.82</f>
        <v>26732</v>
      </c>
      <c r="AQ29" s="26">
        <f>'BAR BB| Open rates'!AQ29*0.82</f>
        <v>26158</v>
      </c>
      <c r="AR29" s="26">
        <f>'BAR BB| Open rates'!AR29*0.82</f>
        <v>26158</v>
      </c>
      <c r="AS29" s="26">
        <f>'BAR BB| Open rates'!AS29*0.82</f>
        <v>26732</v>
      </c>
      <c r="AT29" s="26">
        <f>'BAR BB| Open rates'!AT29*0.82</f>
        <v>26158</v>
      </c>
      <c r="AU29" s="26">
        <f>'BAR BB| Open rates'!AU29*0.82</f>
        <v>26732</v>
      </c>
      <c r="AV29" s="26">
        <f>'BAR BB| Open rates'!AV29*0.82</f>
        <v>26158</v>
      </c>
    </row>
    <row r="30" spans="1:48" s="76" customFormat="1" ht="12" customHeight="1" x14ac:dyDescent="0.2">
      <c r="A30" s="20"/>
    </row>
    <row r="31" spans="1:48" s="76" customFormat="1" ht="12" customHeight="1" x14ac:dyDescent="0.2">
      <c r="A31" s="20"/>
    </row>
    <row r="32" spans="1:48"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7" t="s">
        <v>318</v>
      </c>
    </row>
    <row r="46" spans="1:1" ht="183.75" customHeight="1" x14ac:dyDescent="0.2">
      <c r="A46" s="288"/>
    </row>
  </sheetData>
  <mergeCells count="2">
    <mergeCell ref="A32:A34"/>
    <mergeCell ref="A45:A46"/>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4"/>
  <sheetViews>
    <sheetView workbookViewId="0">
      <selection activeCell="B2" sqref="B2:G28"/>
    </sheetView>
  </sheetViews>
  <sheetFormatPr defaultColWidth="9.5703125" defaultRowHeight="12.75" x14ac:dyDescent="0.2"/>
  <cols>
    <col min="1" max="1" width="42.7109375" style="5" customWidth="1"/>
    <col min="2" max="16384" width="9.5703125" style="205"/>
  </cols>
  <sheetData>
    <row r="1" spans="1:8" ht="24" x14ac:dyDescent="0.2">
      <c r="A1" s="216" t="s">
        <v>50</v>
      </c>
    </row>
    <row r="2" spans="1:8" ht="27.75" customHeight="1" x14ac:dyDescent="0.2">
      <c r="A2" s="240" t="s">
        <v>190</v>
      </c>
      <c r="B2" s="71">
        <f>'BAR BB| Open rates'!B3</f>
        <v>45984</v>
      </c>
      <c r="C2" s="71">
        <f>'BAR BB| Open rates'!C3</f>
        <v>45989</v>
      </c>
      <c r="D2" s="71">
        <f>'BAR BB| Open rates'!D3</f>
        <v>45991</v>
      </c>
      <c r="E2" s="71">
        <f>'BAR BB| Open rates'!E3</f>
        <v>45992</v>
      </c>
      <c r="F2" s="71">
        <f>'BAR BB| Open rates'!F3</f>
        <v>45996</v>
      </c>
      <c r="G2" s="71">
        <f>'BAR BB| Open rates'!G3</f>
        <v>45998</v>
      </c>
      <c r="H2" s="71"/>
    </row>
    <row r="3" spans="1:8" ht="27.75" customHeight="1" x14ac:dyDescent="0.2">
      <c r="A3" s="241"/>
      <c r="B3" s="71">
        <f>'BAR BB| Open rates'!B4</f>
        <v>45988</v>
      </c>
      <c r="C3" s="71">
        <f>'BAR BB| Open rates'!C4</f>
        <v>45990</v>
      </c>
      <c r="D3" s="71">
        <f>'BAR BB| Open rates'!D4</f>
        <v>45991</v>
      </c>
      <c r="E3" s="71">
        <f>'BAR BB| Open rates'!E4</f>
        <v>45995</v>
      </c>
      <c r="F3" s="71">
        <f>'BAR BB| Open rates'!F4</f>
        <v>45997</v>
      </c>
      <c r="G3" s="71">
        <f>'BAR BB| Open rates'!G4</f>
        <v>46002</v>
      </c>
      <c r="H3" s="71"/>
    </row>
    <row r="4" spans="1:8" x14ac:dyDescent="0.2">
      <c r="A4" s="213" t="s">
        <v>53</v>
      </c>
    </row>
    <row r="5" spans="1:8" x14ac:dyDescent="0.2">
      <c r="A5" s="220">
        <v>1</v>
      </c>
      <c r="B5" s="75">
        <f>'BAR BB| Open rates'!B6*0.75</f>
        <v>4200</v>
      </c>
      <c r="C5" s="75">
        <f>'BAR BB| Open rates'!C6*0.75</f>
        <v>4950</v>
      </c>
      <c r="D5" s="75">
        <f>'BAR BB| Open rates'!D6*0.75</f>
        <v>4200</v>
      </c>
      <c r="E5" s="75">
        <f>'BAR BB| Open rates'!E6*0.75</f>
        <v>4200</v>
      </c>
      <c r="F5" s="75">
        <f>'BAR BB| Open rates'!F6*0.75</f>
        <v>4950</v>
      </c>
      <c r="G5" s="75">
        <f>'BAR BB| Open rates'!G6*0.75</f>
        <v>4950</v>
      </c>
      <c r="H5" s="75"/>
    </row>
    <row r="6" spans="1:8" x14ac:dyDescent="0.2">
      <c r="A6" s="220">
        <v>2</v>
      </c>
      <c r="B6" s="75">
        <f>'BAR BB| Open rates'!B7*0.75</f>
        <v>5325</v>
      </c>
      <c r="C6" s="75">
        <f>'BAR BB| Open rates'!C7*0.75</f>
        <v>6075</v>
      </c>
      <c r="D6" s="75">
        <f>'BAR BB| Open rates'!D7*0.75</f>
        <v>5325</v>
      </c>
      <c r="E6" s="75">
        <f>'BAR BB| Open rates'!E7*0.75</f>
        <v>5325</v>
      </c>
      <c r="F6" s="75">
        <f>'BAR BB| Open rates'!F7*0.75</f>
        <v>6075</v>
      </c>
      <c r="G6" s="75">
        <f>'BAR BB| Open rates'!G7*0.75</f>
        <v>6075</v>
      </c>
      <c r="H6" s="75"/>
    </row>
    <row r="7" spans="1:8" x14ac:dyDescent="0.2">
      <c r="A7" s="213" t="s">
        <v>54</v>
      </c>
      <c r="B7" s="75"/>
      <c r="C7" s="75"/>
      <c r="D7" s="75"/>
      <c r="E7" s="75"/>
      <c r="F7" s="75"/>
      <c r="G7" s="75"/>
      <c r="H7" s="75"/>
    </row>
    <row r="8" spans="1:8" x14ac:dyDescent="0.2">
      <c r="A8" s="220">
        <v>1</v>
      </c>
      <c r="B8" s="75">
        <f>'BAR BB| Open rates'!B9*0.75</f>
        <v>5700</v>
      </c>
      <c r="C8" s="75">
        <f>'BAR BB| Open rates'!C9*0.75</f>
        <v>6450</v>
      </c>
      <c r="D8" s="75">
        <f>'BAR BB| Open rates'!D9*0.75</f>
        <v>5700</v>
      </c>
      <c r="E8" s="75">
        <f>'BAR BB| Open rates'!E9*0.75</f>
        <v>5700</v>
      </c>
      <c r="F8" s="75">
        <f>'BAR BB| Open rates'!F9*0.75</f>
        <v>6450</v>
      </c>
      <c r="G8" s="75">
        <f>'BAR BB| Open rates'!G9*0.75</f>
        <v>6450</v>
      </c>
      <c r="H8" s="75"/>
    </row>
    <row r="9" spans="1:8" x14ac:dyDescent="0.2">
      <c r="A9" s="220">
        <v>2</v>
      </c>
      <c r="B9" s="75">
        <f>'BAR BB| Open rates'!B10*0.75</f>
        <v>6825</v>
      </c>
      <c r="C9" s="75">
        <f>'BAR BB| Open rates'!C10*0.75</f>
        <v>7575</v>
      </c>
      <c r="D9" s="75">
        <f>'BAR BB| Open rates'!D10*0.75</f>
        <v>6825</v>
      </c>
      <c r="E9" s="75">
        <f>'BAR BB| Open rates'!E10*0.75</f>
        <v>6825</v>
      </c>
      <c r="F9" s="75">
        <f>'BAR BB| Open rates'!F10*0.75</f>
        <v>7575</v>
      </c>
      <c r="G9" s="75">
        <f>'BAR BB| Open rates'!G10*0.75</f>
        <v>7575</v>
      </c>
      <c r="H9" s="75"/>
    </row>
    <row r="10" spans="1:8" x14ac:dyDescent="0.2">
      <c r="A10" s="213" t="s">
        <v>151</v>
      </c>
      <c r="B10" s="75"/>
      <c r="C10" s="75"/>
      <c r="D10" s="75"/>
      <c r="E10" s="75"/>
      <c r="F10" s="75"/>
      <c r="G10" s="75"/>
      <c r="H10" s="75"/>
    </row>
    <row r="11" spans="1:8" x14ac:dyDescent="0.2">
      <c r="A11" s="220">
        <v>1</v>
      </c>
      <c r="B11" s="75">
        <f>'BAR BB| Open rates'!B12*0.75</f>
        <v>6450</v>
      </c>
      <c r="C11" s="75">
        <f>'BAR BB| Open rates'!C12*0.75</f>
        <v>7200</v>
      </c>
      <c r="D11" s="75">
        <f>'BAR BB| Open rates'!D12*0.75</f>
        <v>6450</v>
      </c>
      <c r="E11" s="75">
        <f>'BAR BB| Open rates'!E12*0.75</f>
        <v>6450</v>
      </c>
      <c r="F11" s="75">
        <f>'BAR BB| Open rates'!F12*0.75</f>
        <v>7200</v>
      </c>
      <c r="G11" s="75">
        <f>'BAR BB| Open rates'!G12*0.75</f>
        <v>7200</v>
      </c>
      <c r="H11" s="75"/>
    </row>
    <row r="12" spans="1:8" x14ac:dyDescent="0.2">
      <c r="A12" s="220">
        <v>2</v>
      </c>
      <c r="B12" s="75">
        <f>'BAR BB| Open rates'!B13*0.75</f>
        <v>7575</v>
      </c>
      <c r="C12" s="75">
        <f>'BAR BB| Open rates'!C13*0.75</f>
        <v>8325</v>
      </c>
      <c r="D12" s="75">
        <f>'BAR BB| Open rates'!D13*0.75</f>
        <v>7575</v>
      </c>
      <c r="E12" s="75">
        <f>'BAR BB| Open rates'!E13*0.75</f>
        <v>7575</v>
      </c>
      <c r="F12" s="75">
        <f>'BAR BB| Open rates'!F13*0.75</f>
        <v>8325</v>
      </c>
      <c r="G12" s="75">
        <f>'BAR BB| Open rates'!G13*0.75</f>
        <v>8325</v>
      </c>
      <c r="H12" s="75"/>
    </row>
    <row r="13" spans="1:8" x14ac:dyDescent="0.2">
      <c r="A13" s="213" t="s">
        <v>55</v>
      </c>
      <c r="B13" s="75"/>
      <c r="C13" s="75"/>
      <c r="D13" s="75"/>
      <c r="E13" s="75"/>
      <c r="F13" s="75"/>
      <c r="G13" s="75"/>
      <c r="H13" s="75"/>
    </row>
    <row r="14" spans="1:8" x14ac:dyDescent="0.2">
      <c r="A14" s="220">
        <v>1</v>
      </c>
      <c r="B14" s="75">
        <f>'BAR BB| Open rates'!B15*0.75</f>
        <v>9150</v>
      </c>
      <c r="C14" s="75">
        <f>'BAR BB| Open rates'!C15*0.75</f>
        <v>9900</v>
      </c>
      <c r="D14" s="75">
        <f>'BAR BB| Open rates'!D15*0.75</f>
        <v>9150</v>
      </c>
      <c r="E14" s="75">
        <f>'BAR BB| Open rates'!E15*0.75</f>
        <v>9150</v>
      </c>
      <c r="F14" s="75">
        <f>'BAR BB| Open rates'!F15*0.75</f>
        <v>9900</v>
      </c>
      <c r="G14" s="75">
        <f>'BAR BB| Open rates'!G15*0.75</f>
        <v>9900</v>
      </c>
      <c r="H14" s="75"/>
    </row>
    <row r="15" spans="1:8" x14ac:dyDescent="0.2">
      <c r="A15" s="220">
        <v>2</v>
      </c>
      <c r="B15" s="75">
        <f>'BAR BB| Open rates'!B16*0.75</f>
        <v>10275</v>
      </c>
      <c r="C15" s="75">
        <f>'BAR BB| Open rates'!C16*0.75</f>
        <v>11025</v>
      </c>
      <c r="D15" s="75">
        <f>'BAR BB| Open rates'!D16*0.75</f>
        <v>10275</v>
      </c>
      <c r="E15" s="75">
        <f>'BAR BB| Open rates'!E16*0.75</f>
        <v>10275</v>
      </c>
      <c r="F15" s="75">
        <f>'BAR BB| Open rates'!F16*0.75</f>
        <v>11025</v>
      </c>
      <c r="G15" s="75">
        <f>'BAR BB| Open rates'!G16*0.75</f>
        <v>11025</v>
      </c>
      <c r="H15" s="75"/>
    </row>
    <row r="16" spans="1:8" x14ac:dyDescent="0.2">
      <c r="A16" s="213" t="s">
        <v>160</v>
      </c>
      <c r="B16" s="75"/>
      <c r="C16" s="75"/>
      <c r="D16" s="75"/>
      <c r="E16" s="75"/>
      <c r="F16" s="75"/>
      <c r="G16" s="75"/>
      <c r="H16" s="75"/>
    </row>
    <row r="17" spans="1:8" x14ac:dyDescent="0.2">
      <c r="A17" s="220">
        <v>1</v>
      </c>
      <c r="B17" s="75">
        <f>'BAR BB| Open rates'!B18*0.75</f>
        <v>9525</v>
      </c>
      <c r="C17" s="75">
        <f>'BAR BB| Open rates'!C18*0.75</f>
        <v>10275</v>
      </c>
      <c r="D17" s="75">
        <f>'BAR BB| Open rates'!D18*0.75</f>
        <v>9525</v>
      </c>
      <c r="E17" s="75">
        <f>'BAR BB| Open rates'!E18*0.75</f>
        <v>9525</v>
      </c>
      <c r="F17" s="75">
        <f>'BAR BB| Open rates'!F18*0.75</f>
        <v>10275</v>
      </c>
      <c r="G17" s="75">
        <f>'BAR BB| Open rates'!G18*0.75</f>
        <v>10275</v>
      </c>
      <c r="H17" s="75"/>
    </row>
    <row r="18" spans="1:8" x14ac:dyDescent="0.2">
      <c r="A18" s="220">
        <v>2</v>
      </c>
      <c r="B18" s="75">
        <f>'BAR BB| Open rates'!B19*0.75</f>
        <v>10650</v>
      </c>
      <c r="C18" s="75">
        <f>'BAR BB| Open rates'!C19*0.75</f>
        <v>11400</v>
      </c>
      <c r="D18" s="75">
        <f>'BAR BB| Open rates'!D19*0.75</f>
        <v>10650</v>
      </c>
      <c r="E18" s="75">
        <f>'BAR BB| Open rates'!E19*0.75</f>
        <v>10650</v>
      </c>
      <c r="F18" s="75">
        <f>'BAR BB| Open rates'!F19*0.75</f>
        <v>11400</v>
      </c>
      <c r="G18" s="75">
        <f>'BAR BB| Open rates'!G19*0.75</f>
        <v>11400</v>
      </c>
      <c r="H18" s="75"/>
    </row>
    <row r="19" spans="1:8" x14ac:dyDescent="0.2">
      <c r="A19" s="213" t="s">
        <v>56</v>
      </c>
      <c r="B19" s="75"/>
      <c r="C19" s="75"/>
      <c r="D19" s="75"/>
      <c r="E19" s="75"/>
      <c r="F19" s="75"/>
      <c r="G19" s="75"/>
      <c r="H19" s="75"/>
    </row>
    <row r="20" spans="1:8" x14ac:dyDescent="0.2">
      <c r="A20" s="220">
        <v>1</v>
      </c>
      <c r="B20" s="75">
        <f>'BAR BB| Open rates'!B21*0.75</f>
        <v>10950</v>
      </c>
      <c r="C20" s="75">
        <f>'BAR BB| Open rates'!C21*0.75</f>
        <v>11700</v>
      </c>
      <c r="D20" s="75">
        <f>'BAR BB| Open rates'!D21*0.75</f>
        <v>10950</v>
      </c>
      <c r="E20" s="75">
        <f>'BAR BB| Open rates'!E21*0.75</f>
        <v>10950</v>
      </c>
      <c r="F20" s="75">
        <f>'BAR BB| Open rates'!F21*0.75</f>
        <v>11700</v>
      </c>
      <c r="G20" s="75">
        <f>'BAR BB| Open rates'!G21*0.75</f>
        <v>11700</v>
      </c>
      <c r="H20" s="75"/>
    </row>
    <row r="21" spans="1:8" x14ac:dyDescent="0.2">
      <c r="A21" s="220">
        <v>2</v>
      </c>
      <c r="B21" s="75">
        <f>'BAR BB| Open rates'!B22*0.75</f>
        <v>12075</v>
      </c>
      <c r="C21" s="75">
        <f>'BAR BB| Open rates'!C22*0.75</f>
        <v>12825</v>
      </c>
      <c r="D21" s="75">
        <f>'BAR BB| Open rates'!D22*0.75</f>
        <v>12075</v>
      </c>
      <c r="E21" s="75">
        <f>'BAR BB| Open rates'!E22*0.75</f>
        <v>12075</v>
      </c>
      <c r="F21" s="75">
        <f>'BAR BB| Open rates'!F22*0.75</f>
        <v>12825</v>
      </c>
      <c r="G21" s="75">
        <f>'BAR BB| Open rates'!G22*0.75</f>
        <v>12825</v>
      </c>
      <c r="H21" s="75"/>
    </row>
    <row r="22" spans="1:8" x14ac:dyDescent="0.2">
      <c r="A22" s="220">
        <v>3</v>
      </c>
      <c r="B22" s="75">
        <f>'BAR BB| Open rates'!B23*0.75</f>
        <v>13200</v>
      </c>
      <c r="C22" s="75">
        <f>'BAR BB| Open rates'!C23*0.75</f>
        <v>13950</v>
      </c>
      <c r="D22" s="75">
        <f>'BAR BB| Open rates'!D23*0.75</f>
        <v>13200</v>
      </c>
      <c r="E22" s="75">
        <f>'BAR BB| Open rates'!E23*0.75</f>
        <v>13200</v>
      </c>
      <c r="F22" s="75">
        <f>'BAR BB| Open rates'!F23*0.75</f>
        <v>13950</v>
      </c>
      <c r="G22" s="75">
        <f>'BAR BB| Open rates'!G23*0.75</f>
        <v>13950</v>
      </c>
      <c r="H22" s="75"/>
    </row>
    <row r="23" spans="1:8" x14ac:dyDescent="0.2">
      <c r="A23" s="220">
        <v>4</v>
      </c>
      <c r="B23" s="75">
        <f>'BAR BB| Open rates'!B24*0.75</f>
        <v>14325</v>
      </c>
      <c r="C23" s="75">
        <f>'BAR BB| Open rates'!C24*0.75</f>
        <v>15075</v>
      </c>
      <c r="D23" s="75">
        <f>'BAR BB| Open rates'!D24*0.75</f>
        <v>14325</v>
      </c>
      <c r="E23" s="75">
        <f>'BAR BB| Open rates'!E24*0.75</f>
        <v>14325</v>
      </c>
      <c r="F23" s="75">
        <f>'BAR BB| Open rates'!F24*0.75</f>
        <v>15075</v>
      </c>
      <c r="G23" s="75">
        <f>'BAR BB| Open rates'!G24*0.75</f>
        <v>15075</v>
      </c>
      <c r="H23" s="75"/>
    </row>
    <row r="24" spans="1:8" x14ac:dyDescent="0.2">
      <c r="A24" s="213" t="s">
        <v>57</v>
      </c>
      <c r="B24" s="75"/>
      <c r="C24" s="75"/>
      <c r="D24" s="75"/>
      <c r="E24" s="75"/>
      <c r="F24" s="75"/>
      <c r="G24" s="75"/>
      <c r="H24" s="75"/>
    </row>
    <row r="25" spans="1:8" x14ac:dyDescent="0.2">
      <c r="A25" s="220">
        <v>1</v>
      </c>
      <c r="B25" s="75">
        <f>'BAR BB| Open rates'!B26*0.75</f>
        <v>15450</v>
      </c>
      <c r="C25" s="75">
        <f>'BAR BB| Open rates'!C26*0.75</f>
        <v>16200</v>
      </c>
      <c r="D25" s="75">
        <f>'BAR BB| Open rates'!D26*0.75</f>
        <v>15450</v>
      </c>
      <c r="E25" s="75">
        <f>'BAR BB| Open rates'!E26*0.75</f>
        <v>15450</v>
      </c>
      <c r="F25" s="75">
        <f>'BAR BB| Open rates'!F26*0.75</f>
        <v>16200</v>
      </c>
      <c r="G25" s="75">
        <f>'BAR BB| Open rates'!G26*0.75</f>
        <v>16200</v>
      </c>
      <c r="H25" s="75"/>
    </row>
    <row r="26" spans="1:8" x14ac:dyDescent="0.2">
      <c r="A26" s="220">
        <v>2</v>
      </c>
      <c r="B26" s="75">
        <f>'BAR BB| Open rates'!B27*0.75</f>
        <v>16575</v>
      </c>
      <c r="C26" s="75">
        <f>'BAR BB| Open rates'!C27*0.75</f>
        <v>17325</v>
      </c>
      <c r="D26" s="75">
        <f>'BAR BB| Open rates'!D27*0.75</f>
        <v>16575</v>
      </c>
      <c r="E26" s="75">
        <f>'BAR BB| Open rates'!E27*0.75</f>
        <v>16575</v>
      </c>
      <c r="F26" s="75">
        <f>'BAR BB| Open rates'!F27*0.75</f>
        <v>17325</v>
      </c>
      <c r="G26" s="75">
        <f>'BAR BB| Open rates'!G27*0.75</f>
        <v>17325</v>
      </c>
      <c r="H26" s="75"/>
    </row>
    <row r="27" spans="1:8" x14ac:dyDescent="0.2">
      <c r="A27" s="220">
        <v>3</v>
      </c>
      <c r="B27" s="75">
        <f>'BAR BB| Open rates'!B28*0.75</f>
        <v>17700</v>
      </c>
      <c r="C27" s="75">
        <f>'BAR BB| Open rates'!C28*0.75</f>
        <v>18450</v>
      </c>
      <c r="D27" s="75">
        <f>'BAR BB| Open rates'!D28*0.75</f>
        <v>17700</v>
      </c>
      <c r="E27" s="75">
        <f>'BAR BB| Open rates'!E28*0.75</f>
        <v>17700</v>
      </c>
      <c r="F27" s="75">
        <f>'BAR BB| Open rates'!F28*0.75</f>
        <v>18450</v>
      </c>
      <c r="G27" s="75">
        <f>'BAR BB| Open rates'!G28*0.75</f>
        <v>18450</v>
      </c>
      <c r="H27" s="75"/>
    </row>
    <row r="28" spans="1:8" x14ac:dyDescent="0.2">
      <c r="A28" s="220">
        <v>4</v>
      </c>
      <c r="B28" s="75">
        <f>'BAR BB| Open rates'!B29*0.75</f>
        <v>18825</v>
      </c>
      <c r="C28" s="75">
        <f>'BAR BB| Open rates'!C29*0.75</f>
        <v>19575</v>
      </c>
      <c r="D28" s="75">
        <f>'BAR BB| Open rates'!D29*0.75</f>
        <v>18825</v>
      </c>
      <c r="E28" s="75">
        <f>'BAR BB| Open rates'!E29*0.75</f>
        <v>18825</v>
      </c>
      <c r="F28" s="75">
        <f>'BAR BB| Open rates'!F29*0.75</f>
        <v>19575</v>
      </c>
      <c r="G28" s="75">
        <f>'BAR BB| Open rates'!G29*0.75</f>
        <v>19575</v>
      </c>
      <c r="H28" s="75"/>
    </row>
    <row r="29" spans="1:8" x14ac:dyDescent="0.2">
      <c r="A29" s="250"/>
    </row>
    <row r="30" spans="1:8" s="21" customFormat="1" ht="12" customHeight="1" x14ac:dyDescent="0.2">
      <c r="A30" s="318" t="s">
        <v>157</v>
      </c>
    </row>
    <row r="31" spans="1:8" s="21" customFormat="1" ht="12" customHeight="1" x14ac:dyDescent="0.2">
      <c r="A31" s="318"/>
    </row>
    <row r="32" spans="1:8" s="252" customFormat="1" x14ac:dyDescent="0.2">
      <c r="A32" s="251"/>
    </row>
    <row r="33" spans="1:1" s="252" customFormat="1" x14ac:dyDescent="0.2">
      <c r="A33" s="263" t="s">
        <v>80</v>
      </c>
    </row>
    <row r="34" spans="1:1" s="252" customFormat="1" ht="24.75" customHeight="1" x14ac:dyDescent="0.2">
      <c r="A34" s="230" t="s">
        <v>329</v>
      </c>
    </row>
    <row r="35" spans="1:1" s="252" customFormat="1" ht="71.25" customHeight="1" x14ac:dyDescent="0.2">
      <c r="A35" s="230" t="s">
        <v>330</v>
      </c>
    </row>
    <row r="36" spans="1:1" s="252" customFormat="1" x14ac:dyDescent="0.2">
      <c r="A36" s="75"/>
    </row>
    <row r="37" spans="1:1" s="21" customFormat="1" ht="12.75" customHeight="1" x14ac:dyDescent="0.2">
      <c r="A37" s="243" t="s">
        <v>58</v>
      </c>
    </row>
    <row r="38" spans="1:1" s="76" customFormat="1" ht="12.75" customHeight="1" x14ac:dyDescent="0.2">
      <c r="A38" s="253" t="s">
        <v>59</v>
      </c>
    </row>
    <row r="39" spans="1:1" s="76" customFormat="1" ht="12.75" customHeight="1" x14ac:dyDescent="0.2">
      <c r="A39" s="225" t="s">
        <v>60</v>
      </c>
    </row>
    <row r="40" spans="1:1" s="76" customFormat="1" ht="26.25" customHeight="1" x14ac:dyDescent="0.2">
      <c r="A40" s="225" t="s">
        <v>292</v>
      </c>
    </row>
    <row r="41" spans="1:1" s="76" customFormat="1" ht="12.75" customHeight="1" x14ac:dyDescent="0.2">
      <c r="A41" s="225" t="s">
        <v>62</v>
      </c>
    </row>
    <row r="42" spans="1:1" s="76" customFormat="1" ht="23.25" customHeight="1" x14ac:dyDescent="0.2">
      <c r="A42" s="225" t="s">
        <v>63</v>
      </c>
    </row>
    <row r="43" spans="1:1" s="76" customFormat="1" ht="22.5" customHeight="1" x14ac:dyDescent="0.2">
      <c r="A43" s="225" t="s">
        <v>173</v>
      </c>
    </row>
    <row r="44" spans="1:1" s="5" customFormat="1" x14ac:dyDescent="0.2"/>
    <row r="45" spans="1:1" s="5" customFormat="1" x14ac:dyDescent="0.2">
      <c r="A45" s="243" t="s">
        <v>65</v>
      </c>
    </row>
    <row r="46" spans="1:1" s="5" customFormat="1" ht="84" x14ac:dyDescent="0.2">
      <c r="A46" s="254" t="s">
        <v>189</v>
      </c>
    </row>
    <row r="47" spans="1:1" s="5" customFormat="1" x14ac:dyDescent="0.2"/>
    <row r="48" spans="1:1" x14ac:dyDescent="0.2">
      <c r="A48" s="250"/>
    </row>
    <row r="49" spans="1:1" x14ac:dyDescent="0.2">
      <c r="A49" s="250"/>
    </row>
    <row r="50" spans="1:1" x14ac:dyDescent="0.2">
      <c r="A50" s="250"/>
    </row>
    <row r="51" spans="1:1" x14ac:dyDescent="0.2">
      <c r="A51" s="250"/>
    </row>
    <row r="52" spans="1:1" x14ac:dyDescent="0.2">
      <c r="A52" s="250"/>
    </row>
    <row r="53" spans="1:1" x14ac:dyDescent="0.2">
      <c r="A53" s="250"/>
    </row>
    <row r="54" spans="1:1" x14ac:dyDescent="0.2">
      <c r="A54" s="250"/>
    </row>
    <row r="55" spans="1:1" x14ac:dyDescent="0.2">
      <c r="A55" s="250"/>
    </row>
    <row r="56" spans="1:1" x14ac:dyDescent="0.2">
      <c r="A56" s="250"/>
    </row>
    <row r="57" spans="1:1" x14ac:dyDescent="0.2">
      <c r="A57" s="250"/>
    </row>
    <row r="58" spans="1:1" x14ac:dyDescent="0.2">
      <c r="A58" s="250"/>
    </row>
    <row r="59" spans="1:1" x14ac:dyDescent="0.2">
      <c r="A59" s="250"/>
    </row>
    <row r="60" spans="1:1" x14ac:dyDescent="0.2">
      <c r="A60" s="250"/>
    </row>
    <row r="61" spans="1:1" x14ac:dyDescent="0.2">
      <c r="A61" s="250"/>
    </row>
    <row r="62" spans="1:1" x14ac:dyDescent="0.2">
      <c r="A62" s="250"/>
    </row>
    <row r="63" spans="1:1" x14ac:dyDescent="0.2">
      <c r="A63" s="250"/>
    </row>
    <row r="64" spans="1:1" x14ac:dyDescent="0.2">
      <c r="A64" s="250"/>
    </row>
    <row r="65" spans="1:1" x14ac:dyDescent="0.2">
      <c r="A65" s="250"/>
    </row>
    <row r="66" spans="1:1" x14ac:dyDescent="0.2">
      <c r="A66" s="250"/>
    </row>
    <row r="67" spans="1:1" x14ac:dyDescent="0.2">
      <c r="A67" s="250"/>
    </row>
    <row r="68" spans="1:1" x14ac:dyDescent="0.2">
      <c r="A68" s="250"/>
    </row>
    <row r="69" spans="1:1" x14ac:dyDescent="0.2">
      <c r="A69" s="250"/>
    </row>
    <row r="70" spans="1:1" x14ac:dyDescent="0.2">
      <c r="A70" s="250"/>
    </row>
    <row r="71" spans="1:1" x14ac:dyDescent="0.2">
      <c r="A71" s="250"/>
    </row>
    <row r="72" spans="1:1" x14ac:dyDescent="0.2">
      <c r="A72" s="250"/>
    </row>
    <row r="73" spans="1:1" x14ac:dyDescent="0.2">
      <c r="A73" s="250"/>
    </row>
    <row r="74" spans="1:1" x14ac:dyDescent="0.2">
      <c r="A74" s="250"/>
    </row>
    <row r="75" spans="1:1" x14ac:dyDescent="0.2">
      <c r="A75" s="250"/>
    </row>
    <row r="76" spans="1:1" x14ac:dyDescent="0.2">
      <c r="A76" s="250"/>
    </row>
    <row r="77" spans="1:1" x14ac:dyDescent="0.2">
      <c r="A77" s="250"/>
    </row>
    <row r="78" spans="1:1" x14ac:dyDescent="0.2">
      <c r="A78" s="250"/>
    </row>
    <row r="79" spans="1:1" x14ac:dyDescent="0.2">
      <c r="A79" s="250"/>
    </row>
    <row r="80" spans="1:1" x14ac:dyDescent="0.2">
      <c r="A80" s="250"/>
    </row>
    <row r="81" spans="1:1" x14ac:dyDescent="0.2">
      <c r="A81" s="250"/>
    </row>
    <row r="82" spans="1:1" x14ac:dyDescent="0.2">
      <c r="A82" s="250"/>
    </row>
    <row r="83" spans="1:1" x14ac:dyDescent="0.2">
      <c r="A83" s="250"/>
    </row>
    <row r="84" spans="1:1" x14ac:dyDescent="0.2">
      <c r="A84" s="250"/>
    </row>
  </sheetData>
  <mergeCells count="1">
    <mergeCell ref="A30:A3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4"/>
  <sheetViews>
    <sheetView workbookViewId="0">
      <selection activeCell="B2" sqref="B2"/>
    </sheetView>
  </sheetViews>
  <sheetFormatPr defaultColWidth="9.7109375" defaultRowHeight="12.75" x14ac:dyDescent="0.2"/>
  <cols>
    <col min="1" max="1" width="32.28515625" style="5" customWidth="1"/>
  </cols>
  <sheetData>
    <row r="1" spans="1:7" ht="36" x14ac:dyDescent="0.2">
      <c r="A1" s="47" t="s">
        <v>50</v>
      </c>
    </row>
    <row r="2" spans="1:7" ht="27.75" customHeight="1" x14ac:dyDescent="0.2">
      <c r="A2" s="6" t="s">
        <v>190</v>
      </c>
      <c r="B2" s="73">
        <f>'AVIA25% '!B2</f>
        <v>45984</v>
      </c>
      <c r="C2" s="73">
        <f>'AVIA25% '!C2</f>
        <v>45989</v>
      </c>
      <c r="D2" s="73">
        <f>'AVIA25% '!D2</f>
        <v>45991</v>
      </c>
      <c r="E2" s="73">
        <f>'AVIA25% '!E2</f>
        <v>45992</v>
      </c>
      <c r="F2" s="73">
        <f>'AVIA25% '!F2</f>
        <v>45996</v>
      </c>
      <c r="G2" s="73">
        <f>'AVIA25% '!G2</f>
        <v>45998</v>
      </c>
    </row>
    <row r="3" spans="1:7" ht="27.75" customHeight="1" x14ac:dyDescent="0.2">
      <c r="A3" s="48"/>
      <c r="B3" s="73">
        <f>'AVIA25% '!B3</f>
        <v>45988</v>
      </c>
      <c r="C3" s="73">
        <f>'AVIA25% '!C3</f>
        <v>45990</v>
      </c>
      <c r="D3" s="73">
        <f>'AVIA25% '!D3</f>
        <v>45991</v>
      </c>
      <c r="E3" s="73">
        <f>'AVIA25% '!E3</f>
        <v>45995</v>
      </c>
      <c r="F3" s="73">
        <f>'AVIA25% '!F3</f>
        <v>45997</v>
      </c>
      <c r="G3" s="73">
        <f>'AVIA25% '!G3</f>
        <v>46002</v>
      </c>
    </row>
    <row r="4" spans="1:7" x14ac:dyDescent="0.2">
      <c r="A4" s="198" t="s">
        <v>53</v>
      </c>
    </row>
    <row r="5" spans="1:7" x14ac:dyDescent="0.2">
      <c r="A5" s="144">
        <v>1</v>
      </c>
      <c r="B5" s="33">
        <f>'BAR BB| Open rates'!B6*0.75+25</f>
        <v>4225</v>
      </c>
      <c r="C5" s="33">
        <f>'BAR BB| Open rates'!C6*0.75+25</f>
        <v>4975</v>
      </c>
      <c r="D5" s="33">
        <f>'BAR BB| Open rates'!D6*0.75+25</f>
        <v>4225</v>
      </c>
      <c r="E5" s="33">
        <f>'BAR BB| Open rates'!E6*0.75+25</f>
        <v>4225</v>
      </c>
      <c r="F5" s="33">
        <f>'BAR BB| Open rates'!F6*0.75+25</f>
        <v>4975</v>
      </c>
      <c r="G5" s="33">
        <f>'BAR BB| Open rates'!G6*0.75+25</f>
        <v>4975</v>
      </c>
    </row>
    <row r="6" spans="1:7" x14ac:dyDescent="0.2">
      <c r="A6" s="144">
        <v>2</v>
      </c>
      <c r="B6" s="33">
        <f>'BAR BB| Open rates'!B7*0.75+25</f>
        <v>5350</v>
      </c>
      <c r="C6" s="33">
        <f>'BAR BB| Open rates'!C7*0.75+25</f>
        <v>6100</v>
      </c>
      <c r="D6" s="33">
        <f>'BAR BB| Open rates'!D7*0.75+25</f>
        <v>5350</v>
      </c>
      <c r="E6" s="33">
        <f>'BAR BB| Open rates'!E7*0.75+25</f>
        <v>5350</v>
      </c>
      <c r="F6" s="33">
        <f>'BAR BB| Open rates'!F7*0.75+25</f>
        <v>6100</v>
      </c>
      <c r="G6" s="33">
        <f>'BAR BB| Open rates'!G7*0.75+25</f>
        <v>6100</v>
      </c>
    </row>
    <row r="7" spans="1:7" x14ac:dyDescent="0.2">
      <c r="A7" s="198" t="s">
        <v>54</v>
      </c>
      <c r="B7" s="33"/>
      <c r="C7" s="33"/>
      <c r="D7" s="33"/>
      <c r="E7" s="33"/>
      <c r="F7" s="33"/>
      <c r="G7" s="33"/>
    </row>
    <row r="8" spans="1:7" x14ac:dyDescent="0.2">
      <c r="A8" s="144">
        <v>1</v>
      </c>
      <c r="B8" s="33">
        <f>'BAR BB| Open rates'!B9*0.75+25</f>
        <v>5725</v>
      </c>
      <c r="C8" s="33">
        <f>'BAR BB| Open rates'!C9*0.75+25</f>
        <v>6475</v>
      </c>
      <c r="D8" s="33">
        <f>'BAR BB| Open rates'!D9*0.75+25</f>
        <v>5725</v>
      </c>
      <c r="E8" s="33">
        <f>'BAR BB| Open rates'!E9*0.75+25</f>
        <v>5725</v>
      </c>
      <c r="F8" s="33">
        <f>'BAR BB| Open rates'!F9*0.75+25</f>
        <v>6475</v>
      </c>
      <c r="G8" s="33">
        <f>'BAR BB| Open rates'!G9*0.75+25</f>
        <v>6475</v>
      </c>
    </row>
    <row r="9" spans="1:7" x14ac:dyDescent="0.2">
      <c r="A9" s="144">
        <v>2</v>
      </c>
      <c r="B9" s="33">
        <f>'BAR BB| Open rates'!B10*0.75+25</f>
        <v>6850</v>
      </c>
      <c r="C9" s="33">
        <f>'BAR BB| Open rates'!C10*0.75+25</f>
        <v>7600</v>
      </c>
      <c r="D9" s="33">
        <f>'BAR BB| Open rates'!D10*0.75+25</f>
        <v>6850</v>
      </c>
      <c r="E9" s="33">
        <f>'BAR BB| Open rates'!E10*0.75+25</f>
        <v>6850</v>
      </c>
      <c r="F9" s="33">
        <f>'BAR BB| Open rates'!F10*0.75+25</f>
        <v>7600</v>
      </c>
      <c r="G9" s="33">
        <f>'BAR BB| Open rates'!G10*0.75+25</f>
        <v>7600</v>
      </c>
    </row>
    <row r="10" spans="1:7" x14ac:dyDescent="0.2">
      <c r="A10" s="198" t="s">
        <v>151</v>
      </c>
      <c r="B10" s="33"/>
      <c r="C10" s="33"/>
      <c r="D10" s="33"/>
      <c r="E10" s="33"/>
      <c r="F10" s="33"/>
      <c r="G10" s="33"/>
    </row>
    <row r="11" spans="1:7" x14ac:dyDescent="0.2">
      <c r="A11" s="144">
        <v>1</v>
      </c>
      <c r="B11" s="33">
        <f>'BAR BB| Open rates'!B12*0.75+25</f>
        <v>6475</v>
      </c>
      <c r="C11" s="33">
        <f>'BAR BB| Open rates'!C12*0.75+25</f>
        <v>7225</v>
      </c>
      <c r="D11" s="33">
        <f>'BAR BB| Open rates'!D12*0.75+25</f>
        <v>6475</v>
      </c>
      <c r="E11" s="33">
        <f>'BAR BB| Open rates'!E12*0.75+25</f>
        <v>6475</v>
      </c>
      <c r="F11" s="33">
        <f>'BAR BB| Open rates'!F12*0.75+25</f>
        <v>7225</v>
      </c>
      <c r="G11" s="33">
        <f>'BAR BB| Open rates'!G12*0.75+25</f>
        <v>7225</v>
      </c>
    </row>
    <row r="12" spans="1:7" x14ac:dyDescent="0.2">
      <c r="A12" s="144">
        <v>2</v>
      </c>
      <c r="B12" s="33">
        <f>'BAR BB| Open rates'!B13*0.75+25</f>
        <v>7600</v>
      </c>
      <c r="C12" s="33">
        <f>'BAR BB| Open rates'!C13*0.75+25</f>
        <v>8350</v>
      </c>
      <c r="D12" s="33">
        <f>'BAR BB| Open rates'!D13*0.75+25</f>
        <v>7600</v>
      </c>
      <c r="E12" s="33">
        <f>'BAR BB| Open rates'!E13*0.75+25</f>
        <v>7600</v>
      </c>
      <c r="F12" s="33">
        <f>'BAR BB| Open rates'!F13*0.75+25</f>
        <v>8350</v>
      </c>
      <c r="G12" s="33">
        <f>'BAR BB| Open rates'!G13*0.75+25</f>
        <v>8350</v>
      </c>
    </row>
    <row r="13" spans="1:7" x14ac:dyDescent="0.2">
      <c r="A13" s="198" t="s">
        <v>55</v>
      </c>
      <c r="B13" s="33"/>
      <c r="C13" s="33"/>
      <c r="D13" s="33"/>
      <c r="E13" s="33"/>
      <c r="F13" s="33"/>
      <c r="G13" s="33"/>
    </row>
    <row r="14" spans="1:7" x14ac:dyDescent="0.2">
      <c r="A14" s="144">
        <v>1</v>
      </c>
      <c r="B14" s="33">
        <f>'BAR BB| Open rates'!B15*0.75+25</f>
        <v>9175</v>
      </c>
      <c r="C14" s="33">
        <f>'BAR BB| Open rates'!C15*0.75+25</f>
        <v>9925</v>
      </c>
      <c r="D14" s="33">
        <f>'BAR BB| Open rates'!D15*0.75+25</f>
        <v>9175</v>
      </c>
      <c r="E14" s="33">
        <f>'BAR BB| Open rates'!E15*0.75+25</f>
        <v>9175</v>
      </c>
      <c r="F14" s="33">
        <f>'BAR BB| Open rates'!F15*0.75+25</f>
        <v>9925</v>
      </c>
      <c r="G14" s="33">
        <f>'BAR BB| Open rates'!G15*0.75+25</f>
        <v>9925</v>
      </c>
    </row>
    <row r="15" spans="1:7" x14ac:dyDescent="0.2">
      <c r="A15" s="144">
        <v>2</v>
      </c>
      <c r="B15" s="33">
        <f>'BAR BB| Open rates'!B16*0.75+25</f>
        <v>10300</v>
      </c>
      <c r="C15" s="33">
        <f>'BAR BB| Open rates'!C16*0.75+25</f>
        <v>11050</v>
      </c>
      <c r="D15" s="33">
        <f>'BAR BB| Open rates'!D16*0.75+25</f>
        <v>10300</v>
      </c>
      <c r="E15" s="33">
        <f>'BAR BB| Open rates'!E16*0.75+25</f>
        <v>10300</v>
      </c>
      <c r="F15" s="33">
        <f>'BAR BB| Open rates'!F16*0.75+25</f>
        <v>11050</v>
      </c>
      <c r="G15" s="33">
        <f>'BAR BB| Open rates'!G16*0.75+25</f>
        <v>11050</v>
      </c>
    </row>
    <row r="16" spans="1:7" x14ac:dyDescent="0.2">
      <c r="A16" s="198" t="s">
        <v>160</v>
      </c>
      <c r="B16" s="33"/>
      <c r="C16" s="33"/>
      <c r="D16" s="33"/>
      <c r="E16" s="33"/>
      <c r="F16" s="33"/>
      <c r="G16" s="33"/>
    </row>
    <row r="17" spans="1:7" x14ac:dyDescent="0.2">
      <c r="A17" s="144">
        <v>1</v>
      </c>
      <c r="B17" s="33">
        <f>'BAR BB| Open rates'!B18*0.75+25</f>
        <v>9550</v>
      </c>
      <c r="C17" s="33">
        <f>'BAR BB| Open rates'!C18*0.75+25</f>
        <v>10300</v>
      </c>
      <c r="D17" s="33">
        <f>'BAR BB| Open rates'!D18*0.75+25</f>
        <v>9550</v>
      </c>
      <c r="E17" s="33">
        <f>'BAR BB| Open rates'!E18*0.75+25</f>
        <v>9550</v>
      </c>
      <c r="F17" s="33">
        <f>'BAR BB| Open rates'!F18*0.75+25</f>
        <v>10300</v>
      </c>
      <c r="G17" s="33">
        <f>'BAR BB| Open rates'!G18*0.75+25</f>
        <v>10300</v>
      </c>
    </row>
    <row r="18" spans="1:7" x14ac:dyDescent="0.2">
      <c r="A18" s="144">
        <v>2</v>
      </c>
      <c r="B18" s="33">
        <f>'BAR BB| Open rates'!B19*0.75+25</f>
        <v>10675</v>
      </c>
      <c r="C18" s="33">
        <f>'BAR BB| Open rates'!C19*0.75+25</f>
        <v>11425</v>
      </c>
      <c r="D18" s="33">
        <f>'BAR BB| Open rates'!D19*0.75+25</f>
        <v>10675</v>
      </c>
      <c r="E18" s="33">
        <f>'BAR BB| Open rates'!E19*0.75+25</f>
        <v>10675</v>
      </c>
      <c r="F18" s="33">
        <f>'BAR BB| Open rates'!F19*0.75+25</f>
        <v>11425</v>
      </c>
      <c r="G18" s="33">
        <f>'BAR BB| Open rates'!G19*0.75+25</f>
        <v>11425</v>
      </c>
    </row>
    <row r="19" spans="1:7" x14ac:dyDescent="0.2">
      <c r="A19" s="198" t="s">
        <v>56</v>
      </c>
      <c r="B19" s="33"/>
      <c r="C19" s="33"/>
      <c r="D19" s="33"/>
      <c r="E19" s="33"/>
      <c r="F19" s="33"/>
      <c r="G19" s="33"/>
    </row>
    <row r="20" spans="1:7" x14ac:dyDescent="0.2">
      <c r="A20" s="144">
        <v>1</v>
      </c>
      <c r="B20" s="33">
        <f>'BAR BB| Open rates'!B21*0.75+25</f>
        <v>10975</v>
      </c>
      <c r="C20" s="33">
        <f>'BAR BB| Open rates'!C21*0.75+25</f>
        <v>11725</v>
      </c>
      <c r="D20" s="33">
        <f>'BAR BB| Open rates'!D21*0.75+25</f>
        <v>10975</v>
      </c>
      <c r="E20" s="33">
        <f>'BAR BB| Open rates'!E21*0.75+25</f>
        <v>10975</v>
      </c>
      <c r="F20" s="33">
        <f>'BAR BB| Open rates'!F21*0.75+25</f>
        <v>11725</v>
      </c>
      <c r="G20" s="33">
        <f>'BAR BB| Open rates'!G21*0.75+25</f>
        <v>11725</v>
      </c>
    </row>
    <row r="21" spans="1:7" x14ac:dyDescent="0.2">
      <c r="A21" s="144">
        <v>2</v>
      </c>
      <c r="B21" s="33">
        <f>'BAR BB| Open rates'!B22*0.75+25</f>
        <v>12100</v>
      </c>
      <c r="C21" s="33">
        <f>'BAR BB| Open rates'!C22*0.75+25</f>
        <v>12850</v>
      </c>
      <c r="D21" s="33">
        <f>'BAR BB| Open rates'!D22*0.75+25</f>
        <v>12100</v>
      </c>
      <c r="E21" s="33">
        <f>'BAR BB| Open rates'!E22*0.75+25</f>
        <v>12100</v>
      </c>
      <c r="F21" s="33">
        <f>'BAR BB| Open rates'!F22*0.75+25</f>
        <v>12850</v>
      </c>
      <c r="G21" s="33">
        <f>'BAR BB| Open rates'!G22*0.75+25</f>
        <v>12850</v>
      </c>
    </row>
    <row r="22" spans="1:7" x14ac:dyDescent="0.2">
      <c r="A22" s="144">
        <v>3</v>
      </c>
      <c r="B22" s="33">
        <f>'BAR BB| Open rates'!B23*0.75+25</f>
        <v>13225</v>
      </c>
      <c r="C22" s="33">
        <f>'BAR BB| Open rates'!C23*0.75+25</f>
        <v>13975</v>
      </c>
      <c r="D22" s="33">
        <f>'BAR BB| Open rates'!D23*0.75+25</f>
        <v>13225</v>
      </c>
      <c r="E22" s="33">
        <f>'BAR BB| Open rates'!E23*0.75+25</f>
        <v>13225</v>
      </c>
      <c r="F22" s="33">
        <f>'BAR BB| Open rates'!F23*0.75+25</f>
        <v>13975</v>
      </c>
      <c r="G22" s="33">
        <f>'BAR BB| Open rates'!G23*0.75+25</f>
        <v>13975</v>
      </c>
    </row>
    <row r="23" spans="1:7" x14ac:dyDescent="0.2">
      <c r="A23" s="144">
        <v>4</v>
      </c>
      <c r="B23" s="33">
        <f>'BAR BB| Open rates'!B24*0.75+25</f>
        <v>14350</v>
      </c>
      <c r="C23" s="33">
        <f>'BAR BB| Open rates'!C24*0.75+25</f>
        <v>15100</v>
      </c>
      <c r="D23" s="33">
        <f>'BAR BB| Open rates'!D24*0.75+25</f>
        <v>14350</v>
      </c>
      <c r="E23" s="33">
        <f>'BAR BB| Open rates'!E24*0.75+25</f>
        <v>14350</v>
      </c>
      <c r="F23" s="33">
        <f>'BAR BB| Open rates'!F24*0.75+25</f>
        <v>15100</v>
      </c>
      <c r="G23" s="33">
        <f>'BAR BB| Open rates'!G24*0.75+25</f>
        <v>15100</v>
      </c>
    </row>
    <row r="24" spans="1:7" x14ac:dyDescent="0.2">
      <c r="A24" s="198" t="s">
        <v>57</v>
      </c>
      <c r="B24" s="33"/>
      <c r="C24" s="33"/>
      <c r="D24" s="33"/>
      <c r="E24" s="33"/>
      <c r="F24" s="33"/>
      <c r="G24" s="33"/>
    </row>
    <row r="25" spans="1:7" x14ac:dyDescent="0.2">
      <c r="A25" s="144">
        <v>1</v>
      </c>
      <c r="B25" s="33">
        <f>'BAR BB| Open rates'!B26*0.75+25</f>
        <v>15475</v>
      </c>
      <c r="C25" s="33">
        <f>'BAR BB| Open rates'!C26*0.75+25</f>
        <v>16225</v>
      </c>
      <c r="D25" s="33">
        <f>'BAR BB| Open rates'!D26*0.75+25</f>
        <v>15475</v>
      </c>
      <c r="E25" s="33">
        <f>'BAR BB| Open rates'!E26*0.75+25</f>
        <v>15475</v>
      </c>
      <c r="F25" s="33">
        <f>'BAR BB| Open rates'!F26*0.75+25</f>
        <v>16225</v>
      </c>
      <c r="G25" s="33">
        <f>'BAR BB| Open rates'!G26*0.75+25</f>
        <v>16225</v>
      </c>
    </row>
    <row r="26" spans="1:7" x14ac:dyDescent="0.2">
      <c r="A26" s="144">
        <v>2</v>
      </c>
      <c r="B26" s="33">
        <f>'BAR BB| Open rates'!B27*0.75+25</f>
        <v>16600</v>
      </c>
      <c r="C26" s="33">
        <f>'BAR BB| Open rates'!C27*0.75+25</f>
        <v>17350</v>
      </c>
      <c r="D26" s="33">
        <f>'BAR BB| Open rates'!D27*0.75+25</f>
        <v>16600</v>
      </c>
      <c r="E26" s="33">
        <f>'BAR BB| Open rates'!E27*0.75+25</f>
        <v>16600</v>
      </c>
      <c r="F26" s="33">
        <f>'BAR BB| Open rates'!F27*0.75+25</f>
        <v>17350</v>
      </c>
      <c r="G26" s="33">
        <f>'BAR BB| Open rates'!G27*0.75+25</f>
        <v>17350</v>
      </c>
    </row>
    <row r="27" spans="1:7" x14ac:dyDescent="0.2">
      <c r="A27" s="144">
        <v>3</v>
      </c>
      <c r="B27" s="33">
        <f>'BAR BB| Open rates'!B28*0.75+25</f>
        <v>17725</v>
      </c>
      <c r="C27" s="33">
        <f>'BAR BB| Open rates'!C28*0.75+25</f>
        <v>18475</v>
      </c>
      <c r="D27" s="33">
        <f>'BAR BB| Open rates'!D28*0.75+25</f>
        <v>17725</v>
      </c>
      <c r="E27" s="33">
        <f>'BAR BB| Open rates'!E28*0.75+25</f>
        <v>17725</v>
      </c>
      <c r="F27" s="33">
        <f>'BAR BB| Open rates'!F28*0.75+25</f>
        <v>18475</v>
      </c>
      <c r="G27" s="33">
        <f>'BAR BB| Open rates'!G28*0.75+25</f>
        <v>18475</v>
      </c>
    </row>
    <row r="28" spans="1:7" x14ac:dyDescent="0.2">
      <c r="A28" s="144">
        <v>4</v>
      </c>
      <c r="B28" s="33">
        <f>'BAR BB| Open rates'!B29*0.75+25</f>
        <v>18850</v>
      </c>
      <c r="C28" s="33">
        <f>'BAR BB| Open rates'!C29*0.75+25</f>
        <v>19600</v>
      </c>
      <c r="D28" s="33">
        <f>'BAR BB| Open rates'!D29*0.75+25</f>
        <v>18850</v>
      </c>
      <c r="E28" s="33">
        <f>'BAR BB| Open rates'!E29*0.75+25</f>
        <v>18850</v>
      </c>
      <c r="F28" s="33">
        <f>'BAR BB| Open rates'!F29*0.75+25</f>
        <v>19600</v>
      </c>
      <c r="G28" s="33">
        <f>'BAR BB| Open rates'!G29*0.75+25</f>
        <v>19600</v>
      </c>
    </row>
    <row r="29" spans="1:7" x14ac:dyDescent="0.2">
      <c r="A29" s="106"/>
    </row>
    <row r="30" spans="1:7" x14ac:dyDescent="0.2">
      <c r="A30" s="283" t="s">
        <v>157</v>
      </c>
    </row>
    <row r="31" spans="1:7" x14ac:dyDescent="0.2">
      <c r="A31" s="283"/>
    </row>
    <row r="32" spans="1:7" x14ac:dyDescent="0.2">
      <c r="A32" s="123"/>
    </row>
    <row r="33" spans="1:1" x14ac:dyDescent="0.2">
      <c r="A33" s="263" t="s">
        <v>80</v>
      </c>
    </row>
    <row r="34" spans="1:1" s="209" customFormat="1" ht="24.75" customHeight="1" x14ac:dyDescent="0.2">
      <c r="A34" s="230" t="s">
        <v>329</v>
      </c>
    </row>
    <row r="35" spans="1:1" s="209" customFormat="1" ht="74.25" customHeight="1" x14ac:dyDescent="0.2">
      <c r="A35" s="230" t="s">
        <v>330</v>
      </c>
    </row>
    <row r="36" spans="1:1" x14ac:dyDescent="0.2">
      <c r="A36" s="123"/>
    </row>
    <row r="37" spans="1:1" s="76" customFormat="1" ht="12.75" customHeight="1" x14ac:dyDescent="0.2">
      <c r="A37" s="136" t="s">
        <v>58</v>
      </c>
    </row>
    <row r="38" spans="1:1" s="108" customFormat="1" ht="35.25" customHeight="1" x14ac:dyDescent="0.2">
      <c r="A38" s="145" t="s">
        <v>163</v>
      </c>
    </row>
    <row r="39" spans="1:1" s="108" customFormat="1" ht="35.25" customHeight="1" x14ac:dyDescent="0.2">
      <c r="A39" s="145" t="s">
        <v>188</v>
      </c>
    </row>
    <row r="40" spans="1:1" s="108" customFormat="1" ht="35.25" customHeight="1" x14ac:dyDescent="0.2">
      <c r="A40" s="145" t="s">
        <v>164</v>
      </c>
    </row>
    <row r="41" spans="1:1" s="108" customFormat="1" ht="13.5" customHeight="1" x14ac:dyDescent="0.2">
      <c r="A41" s="145" t="s">
        <v>165</v>
      </c>
    </row>
    <row r="42" spans="1:1" s="108" customFormat="1" ht="35.25" customHeight="1" x14ac:dyDescent="0.2">
      <c r="A42" s="145" t="s">
        <v>162</v>
      </c>
    </row>
    <row r="43" spans="1:1" s="108" customFormat="1" ht="35.25" customHeight="1" x14ac:dyDescent="0.2">
      <c r="A43" s="141" t="s">
        <v>173</v>
      </c>
    </row>
    <row r="44" spans="1:1" s="13" customFormat="1" ht="18" customHeight="1" x14ac:dyDescent="0.2"/>
    <row r="45" spans="1:1" x14ac:dyDescent="0.2">
      <c r="A45" s="138" t="s">
        <v>65</v>
      </c>
    </row>
    <row r="46" spans="1:1" ht="108" x14ac:dyDescent="0.2">
      <c r="A46" s="140" t="s">
        <v>189</v>
      </c>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5"/>
  <sheetViews>
    <sheetView topLeftCell="A7" workbookViewId="0">
      <selection activeCell="A45" sqref="A45"/>
    </sheetView>
  </sheetViews>
  <sheetFormatPr defaultColWidth="9.5703125" defaultRowHeight="12" x14ac:dyDescent="0.2"/>
  <cols>
    <col min="1" max="1" width="65" style="214" customWidth="1"/>
    <col min="2" max="3" width="9.85546875" style="214" bestFit="1" customWidth="1"/>
    <col min="4" max="4" width="9.85546875" style="214" customWidth="1"/>
    <col min="5" max="10" width="9.5703125" style="214"/>
    <col min="11" max="11" width="9.85546875" style="214" bestFit="1" customWidth="1"/>
    <col min="12" max="16384" width="9.5703125" style="214"/>
  </cols>
  <sheetData>
    <row r="1" spans="1:12" s="5" customFormat="1" ht="24.75" customHeight="1" x14ac:dyDescent="0.2">
      <c r="A1" s="216" t="s">
        <v>50</v>
      </c>
    </row>
    <row r="2" spans="1:12" s="5" customFormat="1" ht="12.75" x14ac:dyDescent="0.2">
      <c r="A2" s="217" t="s">
        <v>5</v>
      </c>
    </row>
    <row r="3" spans="1:12" s="27" customFormat="1" ht="29.25" customHeight="1" x14ac:dyDescent="0.2">
      <c r="A3" s="218" t="s">
        <v>52</v>
      </c>
      <c r="B3" s="236">
        <f>'BAR BB| Open rates'!B3</f>
        <v>45984</v>
      </c>
      <c r="C3" s="236">
        <f>'BAR BB| Open rates'!C3</f>
        <v>45989</v>
      </c>
      <c r="D3" s="236">
        <f>'BAR BB| Open rates'!D3</f>
        <v>45991</v>
      </c>
      <c r="E3" s="236">
        <f>'BAR BB| Open rates'!E3</f>
        <v>45992</v>
      </c>
      <c r="F3" s="236">
        <f>'BAR BB| Open rates'!F3</f>
        <v>45996</v>
      </c>
      <c r="G3" s="236">
        <f>'BAR BB| Open rates'!G3</f>
        <v>45998</v>
      </c>
      <c r="H3" s="236">
        <f>'BAR BB| Open rates'!H3</f>
        <v>46003</v>
      </c>
      <c r="I3" s="236">
        <f>'BAR BB| Open rates'!I3</f>
        <v>46005</v>
      </c>
      <c r="J3" s="279">
        <f>'BAR BB| Open rates'!J3</f>
        <v>46006</v>
      </c>
      <c r="K3" s="279">
        <f>'BAR BB| Open rates'!K3</f>
        <v>46010</v>
      </c>
      <c r="L3" s="279">
        <f>'BAR BB| Open rates'!L3</f>
        <v>46014</v>
      </c>
    </row>
    <row r="4" spans="1:12" s="27" customFormat="1" ht="29.25" customHeight="1" x14ac:dyDescent="0.2">
      <c r="A4" s="218"/>
      <c r="B4" s="236">
        <f>'BAR BB| Open rates'!B4</f>
        <v>45988</v>
      </c>
      <c r="C4" s="236">
        <f>'BAR BB| Open rates'!C4</f>
        <v>45990</v>
      </c>
      <c r="D4" s="236">
        <f>'BAR BB| Open rates'!D4</f>
        <v>45991</v>
      </c>
      <c r="E4" s="236">
        <f>'BAR BB| Open rates'!E4</f>
        <v>45995</v>
      </c>
      <c r="F4" s="236">
        <f>'BAR BB| Open rates'!F4</f>
        <v>45997</v>
      </c>
      <c r="G4" s="236">
        <f>'BAR BB| Open rates'!G4</f>
        <v>46002</v>
      </c>
      <c r="H4" s="236">
        <f>'BAR BB| Open rates'!H4</f>
        <v>46004</v>
      </c>
      <c r="I4" s="236">
        <f>'BAR BB| Open rates'!I4</f>
        <v>46005</v>
      </c>
      <c r="J4" s="279">
        <f>'BAR BB| Open rates'!J4</f>
        <v>46009</v>
      </c>
      <c r="K4" s="279">
        <f>'BAR BB| Open rates'!K4</f>
        <v>46013</v>
      </c>
      <c r="L4" s="279">
        <f>'BAR BB| Open rates'!L4</f>
        <v>46015</v>
      </c>
    </row>
    <row r="5" spans="1:12" s="76" customFormat="1" ht="12" customHeight="1" x14ac:dyDescent="0.2">
      <c r="A5" s="213" t="s">
        <v>53</v>
      </c>
    </row>
    <row r="6" spans="1:12" s="76" customFormat="1" ht="12" customHeight="1" x14ac:dyDescent="0.2">
      <c r="A6" s="220">
        <v>1</v>
      </c>
      <c r="B6" s="213">
        <f>'BAR BB| Open rates'!B6-1000</f>
        <v>4600</v>
      </c>
      <c r="C6" s="213">
        <f>'BAR BB| Open rates'!C6-1000</f>
        <v>5600</v>
      </c>
      <c r="D6" s="213">
        <f>'BAR BB| Open rates'!D6-1000</f>
        <v>4600</v>
      </c>
      <c r="E6" s="213">
        <f>'BAR BB| Open rates'!E6-1000</f>
        <v>4600</v>
      </c>
      <c r="F6" s="213">
        <f>'BAR BB| Open rates'!F6-1000</f>
        <v>5600</v>
      </c>
      <c r="G6" s="213">
        <f>'BAR BB| Open rates'!G6-1000</f>
        <v>5600</v>
      </c>
      <c r="H6" s="213">
        <f>'BAR BB| Open rates'!H6-1000</f>
        <v>5600</v>
      </c>
      <c r="I6" s="213">
        <f>'BAR BB| Open rates'!I6-1000</f>
        <v>5600</v>
      </c>
      <c r="J6" s="213">
        <f>'BAR BB| Open rates'!J6-1000</f>
        <v>6900</v>
      </c>
      <c r="K6" s="213">
        <f>'BAR BB| Open rates'!K6-1000</f>
        <v>9900</v>
      </c>
      <c r="L6" s="213">
        <f>'BAR BB| Open rates'!L6-1000</f>
        <v>8100</v>
      </c>
    </row>
    <row r="7" spans="1:12" s="76" customFormat="1" ht="12" customHeight="1" x14ac:dyDescent="0.2">
      <c r="A7" s="220">
        <v>2</v>
      </c>
      <c r="B7" s="213">
        <f t="shared" ref="B7" si="0">B6</f>
        <v>4600</v>
      </c>
      <c r="C7" s="213">
        <f t="shared" ref="C7:L7" si="1">C6</f>
        <v>5600</v>
      </c>
      <c r="D7" s="213">
        <f t="shared" si="1"/>
        <v>4600</v>
      </c>
      <c r="E7" s="213">
        <f t="shared" si="1"/>
        <v>4600</v>
      </c>
      <c r="F7" s="213">
        <f t="shared" si="1"/>
        <v>5600</v>
      </c>
      <c r="G7" s="213">
        <f t="shared" si="1"/>
        <v>5600</v>
      </c>
      <c r="H7" s="213">
        <f t="shared" si="1"/>
        <v>5600</v>
      </c>
      <c r="I7" s="213">
        <f t="shared" si="1"/>
        <v>5600</v>
      </c>
      <c r="J7" s="213">
        <f t="shared" si="1"/>
        <v>6900</v>
      </c>
      <c r="K7" s="213">
        <f t="shared" si="1"/>
        <v>9900</v>
      </c>
      <c r="L7" s="213">
        <f t="shared" si="1"/>
        <v>8100</v>
      </c>
    </row>
    <row r="8" spans="1:12" s="76" customFormat="1" ht="12" customHeight="1" x14ac:dyDescent="0.2">
      <c r="A8" s="213" t="s">
        <v>54</v>
      </c>
    </row>
    <row r="9" spans="1:12" s="76" customFormat="1" ht="12" customHeight="1" x14ac:dyDescent="0.2">
      <c r="A9" s="220">
        <v>1</v>
      </c>
      <c r="B9" s="213">
        <f>'BAR BB| Open rates'!B9-1000</f>
        <v>6600</v>
      </c>
      <c r="C9" s="213">
        <f>'BAR BB| Open rates'!C9-1000</f>
        <v>7600</v>
      </c>
      <c r="D9" s="213">
        <f>'BAR BB| Open rates'!D9-1000</f>
        <v>6600</v>
      </c>
      <c r="E9" s="213">
        <f>'BAR BB| Open rates'!E9-1000</f>
        <v>6600</v>
      </c>
      <c r="F9" s="213">
        <f>'BAR BB| Open rates'!F9-1000</f>
        <v>7600</v>
      </c>
      <c r="G9" s="213">
        <f>'BAR BB| Open rates'!G9-1000</f>
        <v>7600</v>
      </c>
      <c r="H9" s="213">
        <f>'BAR BB| Open rates'!H9-1000</f>
        <v>7600</v>
      </c>
      <c r="I9" s="213">
        <f>'BAR BB| Open rates'!I9-1000</f>
        <v>7600</v>
      </c>
      <c r="J9" s="213">
        <f>'BAR BB| Open rates'!J9-1000</f>
        <v>8900</v>
      </c>
      <c r="K9" s="213">
        <f>'BAR BB| Open rates'!K9-1000</f>
        <v>11900</v>
      </c>
      <c r="L9" s="213">
        <f>'BAR BB| Open rates'!L9-1000</f>
        <v>10100</v>
      </c>
    </row>
    <row r="10" spans="1:12" s="76" customFormat="1" ht="12" customHeight="1" x14ac:dyDescent="0.2">
      <c r="A10" s="220">
        <v>2</v>
      </c>
      <c r="B10" s="213">
        <f t="shared" ref="B10" si="2">B9</f>
        <v>6600</v>
      </c>
      <c r="C10" s="213">
        <f t="shared" ref="C10:L10" si="3">C9</f>
        <v>7600</v>
      </c>
      <c r="D10" s="213">
        <f t="shared" si="3"/>
        <v>6600</v>
      </c>
      <c r="E10" s="213">
        <f t="shared" si="3"/>
        <v>6600</v>
      </c>
      <c r="F10" s="213">
        <f t="shared" si="3"/>
        <v>7600</v>
      </c>
      <c r="G10" s="213">
        <f t="shared" si="3"/>
        <v>7600</v>
      </c>
      <c r="H10" s="213">
        <f t="shared" si="3"/>
        <v>7600</v>
      </c>
      <c r="I10" s="213">
        <f t="shared" si="3"/>
        <v>7600</v>
      </c>
      <c r="J10" s="213">
        <f t="shared" si="3"/>
        <v>8900</v>
      </c>
      <c r="K10" s="213">
        <f t="shared" si="3"/>
        <v>11900</v>
      </c>
      <c r="L10" s="213">
        <f t="shared" si="3"/>
        <v>10100</v>
      </c>
    </row>
    <row r="11" spans="1:12" s="76" customFormat="1" ht="12" customHeight="1" x14ac:dyDescent="0.2">
      <c r="A11" s="213" t="s">
        <v>151</v>
      </c>
      <c r="B11" s="213"/>
      <c r="C11" s="213"/>
      <c r="D11" s="213"/>
      <c r="E11" s="213"/>
      <c r="F11" s="213"/>
      <c r="G11" s="213"/>
      <c r="H11" s="213"/>
      <c r="I11" s="213"/>
      <c r="J11" s="213"/>
      <c r="K11" s="213"/>
      <c r="L11" s="213"/>
    </row>
    <row r="12" spans="1:12" s="76" customFormat="1" ht="12" customHeight="1" x14ac:dyDescent="0.2">
      <c r="A12" s="220">
        <v>1</v>
      </c>
      <c r="B12" s="213">
        <f>'BAR BB| Open rates'!B12-1000</f>
        <v>7600</v>
      </c>
      <c r="C12" s="213">
        <f>'BAR BB| Open rates'!C12-1000</f>
        <v>8600</v>
      </c>
      <c r="D12" s="213">
        <f>'BAR BB| Open rates'!D12-1000</f>
        <v>7600</v>
      </c>
      <c r="E12" s="213">
        <f>'BAR BB| Open rates'!E12-1000</f>
        <v>7600</v>
      </c>
      <c r="F12" s="213">
        <f>'BAR BB| Open rates'!F12-1000</f>
        <v>8600</v>
      </c>
      <c r="G12" s="213">
        <f>'BAR BB| Open rates'!G12-1000</f>
        <v>8600</v>
      </c>
      <c r="H12" s="213">
        <f>'BAR BB| Open rates'!H12-1000</f>
        <v>8600</v>
      </c>
      <c r="I12" s="213">
        <f>'BAR BB| Open rates'!I12-1000</f>
        <v>8600</v>
      </c>
      <c r="J12" s="213">
        <f>'BAR BB| Open rates'!J12-1000</f>
        <v>9900</v>
      </c>
      <c r="K12" s="213">
        <f>'BAR BB| Open rates'!K12-1000</f>
        <v>12900</v>
      </c>
      <c r="L12" s="213">
        <f>'BAR BB| Open rates'!L12-1000</f>
        <v>11100</v>
      </c>
    </row>
    <row r="13" spans="1:12" s="76" customFormat="1" ht="12" customHeight="1" x14ac:dyDescent="0.2">
      <c r="A13" s="220">
        <v>2</v>
      </c>
      <c r="B13" s="213">
        <f t="shared" ref="B13" si="4">B12</f>
        <v>7600</v>
      </c>
      <c r="C13" s="213">
        <f t="shared" ref="C13:L13" si="5">C12</f>
        <v>8600</v>
      </c>
      <c r="D13" s="213">
        <f t="shared" si="5"/>
        <v>7600</v>
      </c>
      <c r="E13" s="213">
        <f t="shared" si="5"/>
        <v>7600</v>
      </c>
      <c r="F13" s="213">
        <f t="shared" si="5"/>
        <v>8600</v>
      </c>
      <c r="G13" s="213">
        <f t="shared" si="5"/>
        <v>8600</v>
      </c>
      <c r="H13" s="213">
        <f t="shared" si="5"/>
        <v>8600</v>
      </c>
      <c r="I13" s="213">
        <f t="shared" si="5"/>
        <v>8600</v>
      </c>
      <c r="J13" s="213">
        <f t="shared" si="5"/>
        <v>9900</v>
      </c>
      <c r="K13" s="213">
        <f t="shared" si="5"/>
        <v>12900</v>
      </c>
      <c r="L13" s="213">
        <f t="shared" si="5"/>
        <v>11100</v>
      </c>
    </row>
    <row r="14" spans="1:12" s="76" customFormat="1" ht="12" hidden="1" customHeight="1" x14ac:dyDescent="0.2">
      <c r="A14" s="213" t="s">
        <v>55</v>
      </c>
      <c r="B14" s="21"/>
      <c r="C14" s="229"/>
      <c r="D14" s="21"/>
    </row>
    <row r="15" spans="1:12" s="76" customFormat="1" ht="12" hidden="1" customHeight="1" x14ac:dyDescent="0.2">
      <c r="A15" s="220">
        <v>1</v>
      </c>
      <c r="B15" s="212">
        <f t="shared" ref="B15:C15" si="6">B6+6600</f>
        <v>11200</v>
      </c>
      <c r="C15" s="75">
        <f t="shared" si="6"/>
        <v>12200</v>
      </c>
      <c r="D15" s="21"/>
    </row>
    <row r="16" spans="1:12" s="76" customFormat="1" ht="12" hidden="1" customHeight="1" x14ac:dyDescent="0.2">
      <c r="A16" s="220">
        <v>2</v>
      </c>
      <c r="B16" s="212">
        <f t="shared" ref="B16:C16" si="7">B15+1500</f>
        <v>12700</v>
      </c>
      <c r="C16" s="75">
        <f t="shared" si="7"/>
        <v>13700</v>
      </c>
      <c r="D16" s="21"/>
    </row>
    <row r="17" spans="1:4" s="76" customFormat="1" ht="12" hidden="1" customHeight="1" x14ac:dyDescent="0.2">
      <c r="A17" s="213" t="s">
        <v>160</v>
      </c>
      <c r="B17" s="21"/>
      <c r="C17" s="75"/>
      <c r="D17" s="21"/>
    </row>
    <row r="18" spans="1:4" s="76" customFormat="1" ht="12" hidden="1" customHeight="1" x14ac:dyDescent="0.2">
      <c r="A18" s="220">
        <v>1</v>
      </c>
      <c r="B18" s="212">
        <f t="shared" ref="B18:C18" si="8">B6+7100</f>
        <v>11700</v>
      </c>
      <c r="C18" s="75">
        <f t="shared" si="8"/>
        <v>12700</v>
      </c>
      <c r="D18" s="21"/>
    </row>
    <row r="19" spans="1:4" s="76" customFormat="1" ht="12" hidden="1" customHeight="1" x14ac:dyDescent="0.2">
      <c r="A19" s="220">
        <v>2</v>
      </c>
      <c r="B19" s="212">
        <f t="shared" ref="B19:C19" si="9">B18+1500</f>
        <v>13200</v>
      </c>
      <c r="C19" s="75">
        <f t="shared" si="9"/>
        <v>14200</v>
      </c>
      <c r="D19" s="21"/>
    </row>
    <row r="20" spans="1:4" s="76" customFormat="1" ht="12" hidden="1" customHeight="1" x14ac:dyDescent="0.2">
      <c r="A20" s="213" t="s">
        <v>56</v>
      </c>
      <c r="B20" s="21"/>
      <c r="C20" s="75"/>
      <c r="D20" s="21"/>
    </row>
    <row r="21" spans="1:4" s="76" customFormat="1" ht="12" hidden="1" customHeight="1" x14ac:dyDescent="0.2">
      <c r="A21" s="220">
        <v>1</v>
      </c>
      <c r="B21" s="212">
        <f t="shared" ref="B21:C21" si="10">B6+9000</f>
        <v>13600</v>
      </c>
      <c r="C21" s="75">
        <f t="shared" si="10"/>
        <v>14600</v>
      </c>
      <c r="D21" s="21"/>
    </row>
    <row r="22" spans="1:4" s="76" customFormat="1" ht="12" hidden="1" customHeight="1" x14ac:dyDescent="0.2">
      <c r="A22" s="220">
        <v>2</v>
      </c>
      <c r="B22" s="213">
        <f t="shared" ref="B22:C24" si="11">B21+1500</f>
        <v>15100</v>
      </c>
      <c r="C22" s="75">
        <f t="shared" si="11"/>
        <v>16100</v>
      </c>
      <c r="D22" s="21"/>
    </row>
    <row r="23" spans="1:4" s="76" customFormat="1" ht="12" hidden="1" customHeight="1" x14ac:dyDescent="0.2">
      <c r="A23" s="220">
        <v>3</v>
      </c>
      <c r="B23" s="213">
        <f t="shared" si="11"/>
        <v>16600</v>
      </c>
      <c r="C23" s="75">
        <f t="shared" si="11"/>
        <v>17600</v>
      </c>
      <c r="D23" s="21"/>
    </row>
    <row r="24" spans="1:4" s="76" customFormat="1" ht="12" hidden="1" customHeight="1" x14ac:dyDescent="0.2">
      <c r="A24" s="220">
        <v>4</v>
      </c>
      <c r="B24" s="213">
        <f t="shared" si="11"/>
        <v>18100</v>
      </c>
      <c r="C24" s="75">
        <f t="shared" si="11"/>
        <v>19100</v>
      </c>
      <c r="D24" s="21"/>
    </row>
    <row r="25" spans="1:4" s="76" customFormat="1" ht="12.75" hidden="1" customHeight="1" x14ac:dyDescent="0.2">
      <c r="A25" s="213" t="s">
        <v>57</v>
      </c>
      <c r="B25" s="21"/>
      <c r="C25" s="75"/>
      <c r="D25" s="21"/>
    </row>
    <row r="26" spans="1:4" s="76" customFormat="1" ht="12" hidden="1" customHeight="1" x14ac:dyDescent="0.2">
      <c r="A26" s="220">
        <v>1</v>
      </c>
      <c r="B26" s="212">
        <f t="shared" ref="B26:C26" si="12">B6+15000</f>
        <v>19600</v>
      </c>
      <c r="C26" s="75">
        <f t="shared" si="12"/>
        <v>20600</v>
      </c>
      <c r="D26" s="21"/>
    </row>
    <row r="27" spans="1:4" s="76" customFormat="1" ht="12" hidden="1" customHeight="1" x14ac:dyDescent="0.2">
      <c r="A27" s="220">
        <v>2</v>
      </c>
      <c r="B27" s="213">
        <f t="shared" ref="B27:C29" si="13">B26+1500</f>
        <v>21100</v>
      </c>
      <c r="C27" s="75">
        <f t="shared" si="13"/>
        <v>22100</v>
      </c>
      <c r="D27" s="21"/>
    </row>
    <row r="28" spans="1:4" s="76" customFormat="1" ht="11.25" hidden="1" customHeight="1" x14ac:dyDescent="0.2">
      <c r="A28" s="220">
        <v>3</v>
      </c>
      <c r="B28" s="213">
        <f t="shared" si="13"/>
        <v>22600</v>
      </c>
      <c r="C28" s="75">
        <f t="shared" si="13"/>
        <v>23600</v>
      </c>
      <c r="D28" s="21"/>
    </row>
    <row r="29" spans="1:4" s="76" customFormat="1" ht="12" hidden="1" customHeight="1" thickBot="1" x14ac:dyDescent="0.25">
      <c r="A29" s="220">
        <v>4</v>
      </c>
      <c r="B29" s="222">
        <f t="shared" si="13"/>
        <v>24100</v>
      </c>
      <c r="C29" s="75">
        <f t="shared" si="13"/>
        <v>25100</v>
      </c>
      <c r="D29" s="21"/>
    </row>
    <row r="30" spans="1:4" s="76" customFormat="1" ht="12" hidden="1" customHeight="1" x14ac:dyDescent="0.2">
      <c r="A30" s="21"/>
    </row>
    <row r="31" spans="1:4" s="76" customFormat="1" ht="12" customHeight="1" x14ac:dyDescent="0.2">
      <c r="A31" s="21"/>
    </row>
    <row r="32" spans="1:4"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332</v>
      </c>
    </row>
  </sheetData>
  <mergeCells count="1">
    <mergeCell ref="A32:A3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5"/>
  <sheetViews>
    <sheetView workbookViewId="0">
      <selection activeCell="B3" sqref="B3:K13"/>
    </sheetView>
  </sheetViews>
  <sheetFormatPr defaultColWidth="9.5703125" defaultRowHeight="12" x14ac:dyDescent="0.2"/>
  <cols>
    <col min="1" max="1" width="65" style="214" customWidth="1"/>
    <col min="2" max="2" width="9.85546875" style="214" bestFit="1" customWidth="1"/>
    <col min="3" max="3" width="9.85546875" style="214" customWidth="1"/>
    <col min="4" max="4" width="9.85546875" style="214" bestFit="1" customWidth="1"/>
    <col min="5" max="16384" width="9.5703125" style="214"/>
  </cols>
  <sheetData>
    <row r="1" spans="1:12" s="5" customFormat="1" ht="24.75" customHeight="1" x14ac:dyDescent="0.2">
      <c r="A1" s="216" t="s">
        <v>50</v>
      </c>
    </row>
    <row r="2" spans="1:12" s="5" customFormat="1" ht="12.75" x14ac:dyDescent="0.2">
      <c r="A2" s="217" t="s">
        <v>185</v>
      </c>
    </row>
    <row r="3" spans="1:12" s="27" customFormat="1" ht="29.25" customHeight="1" x14ac:dyDescent="0.2">
      <c r="A3" s="218" t="s">
        <v>52</v>
      </c>
      <c r="B3" s="228">
        <f>'RO comiss'!B3</f>
        <v>45984</v>
      </c>
      <c r="C3" s="228">
        <f>'RO comiss'!C3</f>
        <v>45989</v>
      </c>
      <c r="D3" s="228">
        <f>'RO comiss'!D3</f>
        <v>45991</v>
      </c>
      <c r="E3" s="228">
        <f>'RO comiss'!E3</f>
        <v>45992</v>
      </c>
      <c r="F3" s="228">
        <f>'RO comiss'!F3</f>
        <v>45996</v>
      </c>
      <c r="G3" s="228">
        <f>'RO comiss'!G3</f>
        <v>45998</v>
      </c>
      <c r="H3" s="228">
        <f>'RO comiss'!H3</f>
        <v>46003</v>
      </c>
      <c r="I3" s="228">
        <f>'RO comiss'!I3</f>
        <v>46005</v>
      </c>
      <c r="J3" s="228">
        <f>'RO comiss'!J3</f>
        <v>46006</v>
      </c>
      <c r="K3" s="228">
        <f>'RO comiss'!K3</f>
        <v>46010</v>
      </c>
      <c r="L3" s="228"/>
    </row>
    <row r="4" spans="1:12" s="27" customFormat="1" ht="29.25" customHeight="1" x14ac:dyDescent="0.2">
      <c r="A4" s="218"/>
      <c r="B4" s="228">
        <f>'RO comiss'!B4</f>
        <v>45988</v>
      </c>
      <c r="C4" s="228">
        <f>'RO comiss'!C4</f>
        <v>45990</v>
      </c>
      <c r="D4" s="228">
        <f>'RO comiss'!D4</f>
        <v>45991</v>
      </c>
      <c r="E4" s="228">
        <f>'RO comiss'!E4</f>
        <v>45995</v>
      </c>
      <c r="F4" s="228">
        <f>'RO comiss'!F4</f>
        <v>45997</v>
      </c>
      <c r="G4" s="228">
        <f>'RO comiss'!G4</f>
        <v>46002</v>
      </c>
      <c r="H4" s="228">
        <f>'RO comiss'!H4</f>
        <v>46004</v>
      </c>
      <c r="I4" s="228">
        <f>'RO comiss'!I4</f>
        <v>46005</v>
      </c>
      <c r="J4" s="228">
        <f>'RO comiss'!J4</f>
        <v>46009</v>
      </c>
      <c r="K4" s="228">
        <f>'RO comiss'!K4</f>
        <v>46013</v>
      </c>
      <c r="L4" s="228"/>
    </row>
    <row r="5" spans="1:12" s="76" customFormat="1" ht="12" customHeight="1" x14ac:dyDescent="0.2">
      <c r="A5" s="213" t="s">
        <v>53</v>
      </c>
    </row>
    <row r="6" spans="1:12" s="76" customFormat="1" ht="12" customHeight="1" x14ac:dyDescent="0.2">
      <c r="A6" s="220">
        <v>1</v>
      </c>
      <c r="B6" s="213">
        <f>'RO comiss'!B6*0.87</f>
        <v>4002</v>
      </c>
      <c r="C6" s="213">
        <f>'RO comiss'!C6*0.87</f>
        <v>4872</v>
      </c>
      <c r="D6" s="213">
        <f>'RO comiss'!D6*0.87</f>
        <v>4002</v>
      </c>
      <c r="E6" s="213">
        <f>'RO comiss'!E6*0.87</f>
        <v>4002</v>
      </c>
      <c r="F6" s="213">
        <f>'RO comiss'!F6*0.87</f>
        <v>4872</v>
      </c>
      <c r="G6" s="213">
        <f>'RO comiss'!G6*0.87</f>
        <v>4872</v>
      </c>
      <c r="H6" s="213">
        <f>'RO comiss'!H6*0.87</f>
        <v>4872</v>
      </c>
      <c r="I6" s="213">
        <f>'RO comiss'!I6*0.87</f>
        <v>4872</v>
      </c>
      <c r="J6" s="213">
        <f>'RO comiss'!J6*0.87</f>
        <v>6003</v>
      </c>
      <c r="K6" s="213">
        <f>'RO comiss'!K6*0.87</f>
        <v>8613</v>
      </c>
      <c r="L6" s="213"/>
    </row>
    <row r="7" spans="1:12" s="76" customFormat="1" ht="12" customHeight="1" x14ac:dyDescent="0.2">
      <c r="A7" s="220">
        <v>2</v>
      </c>
      <c r="B7" s="213">
        <f t="shared" ref="B7" si="0">B6</f>
        <v>4002</v>
      </c>
      <c r="C7" s="213">
        <f t="shared" ref="C7:K7" si="1">C6</f>
        <v>4872</v>
      </c>
      <c r="D7" s="213">
        <f t="shared" si="1"/>
        <v>4002</v>
      </c>
      <c r="E7" s="213">
        <f t="shared" si="1"/>
        <v>4002</v>
      </c>
      <c r="F7" s="213">
        <f t="shared" si="1"/>
        <v>4872</v>
      </c>
      <c r="G7" s="213">
        <f t="shared" si="1"/>
        <v>4872</v>
      </c>
      <c r="H7" s="213">
        <f t="shared" si="1"/>
        <v>4872</v>
      </c>
      <c r="I7" s="213">
        <f t="shared" si="1"/>
        <v>4872</v>
      </c>
      <c r="J7" s="213">
        <f t="shared" si="1"/>
        <v>6003</v>
      </c>
      <c r="K7" s="213">
        <f t="shared" si="1"/>
        <v>8613</v>
      </c>
      <c r="L7" s="213"/>
    </row>
    <row r="8" spans="1:12" s="76" customFormat="1" ht="12" customHeight="1" x14ac:dyDescent="0.2">
      <c r="A8" s="213" t="s">
        <v>54</v>
      </c>
      <c r="B8" s="213"/>
      <c r="C8" s="213"/>
      <c r="D8" s="213"/>
      <c r="E8" s="213"/>
      <c r="F8" s="213"/>
      <c r="G8" s="213"/>
      <c r="H8" s="213"/>
      <c r="I8" s="213"/>
      <c r="J8" s="213"/>
      <c r="K8" s="213"/>
      <c r="L8" s="213"/>
    </row>
    <row r="9" spans="1:12" s="76" customFormat="1" ht="12" customHeight="1" x14ac:dyDescent="0.2">
      <c r="A9" s="220">
        <v>1</v>
      </c>
      <c r="B9" s="213">
        <f>'RO comiss'!B9*0.87</f>
        <v>5742</v>
      </c>
      <c r="C9" s="213">
        <f>'RO comiss'!C9*0.87</f>
        <v>6612</v>
      </c>
      <c r="D9" s="213">
        <f>'RO comiss'!D9*0.87</f>
        <v>5742</v>
      </c>
      <c r="E9" s="213">
        <f>'RO comiss'!E9*0.87</f>
        <v>5742</v>
      </c>
      <c r="F9" s="213">
        <f>'RO comiss'!F9*0.87</f>
        <v>6612</v>
      </c>
      <c r="G9" s="213">
        <f>'RO comiss'!G9*0.87</f>
        <v>6612</v>
      </c>
      <c r="H9" s="213">
        <f>'RO comiss'!H9*0.87</f>
        <v>6612</v>
      </c>
      <c r="I9" s="213">
        <f>'RO comiss'!I9*0.87</f>
        <v>6612</v>
      </c>
      <c r="J9" s="213">
        <f>'RO comiss'!J9*0.87</f>
        <v>7743</v>
      </c>
      <c r="K9" s="213">
        <f>'RO comiss'!K9*0.87</f>
        <v>10353</v>
      </c>
      <c r="L9" s="213"/>
    </row>
    <row r="10" spans="1:12" s="76" customFormat="1" ht="12" customHeight="1" x14ac:dyDescent="0.2">
      <c r="A10" s="220">
        <v>2</v>
      </c>
      <c r="B10" s="213">
        <f t="shared" ref="B10" si="2">B9</f>
        <v>5742</v>
      </c>
      <c r="C10" s="213">
        <f t="shared" ref="C10:K10" si="3">C9</f>
        <v>6612</v>
      </c>
      <c r="D10" s="213">
        <f t="shared" si="3"/>
        <v>5742</v>
      </c>
      <c r="E10" s="213">
        <f t="shared" si="3"/>
        <v>5742</v>
      </c>
      <c r="F10" s="213">
        <f t="shared" si="3"/>
        <v>6612</v>
      </c>
      <c r="G10" s="213">
        <f t="shared" si="3"/>
        <v>6612</v>
      </c>
      <c r="H10" s="213">
        <f t="shared" si="3"/>
        <v>6612</v>
      </c>
      <c r="I10" s="213">
        <f t="shared" si="3"/>
        <v>6612</v>
      </c>
      <c r="J10" s="213">
        <f t="shared" si="3"/>
        <v>7743</v>
      </c>
      <c r="K10" s="213">
        <f t="shared" si="3"/>
        <v>10353</v>
      </c>
      <c r="L10" s="213"/>
    </row>
    <row r="11" spans="1:12" s="76" customFormat="1" ht="12" customHeight="1" x14ac:dyDescent="0.2">
      <c r="A11" s="213" t="s">
        <v>151</v>
      </c>
      <c r="B11" s="213"/>
      <c r="C11" s="213"/>
      <c r="D11" s="213"/>
      <c r="E11" s="213"/>
      <c r="F11" s="213"/>
      <c r="G11" s="213"/>
      <c r="H11" s="213"/>
      <c r="I11" s="213"/>
      <c r="J11" s="213"/>
      <c r="K11" s="213"/>
      <c r="L11" s="213"/>
    </row>
    <row r="12" spans="1:12" s="76" customFormat="1" ht="12" customHeight="1" x14ac:dyDescent="0.2">
      <c r="A12" s="220">
        <v>1</v>
      </c>
      <c r="B12" s="213">
        <f>'RO comiss'!B12*0.87</f>
        <v>6612</v>
      </c>
      <c r="C12" s="213">
        <f>'RO comiss'!C12*0.87</f>
        <v>7482</v>
      </c>
      <c r="D12" s="213">
        <f>'RO comiss'!D12*0.87</f>
        <v>6612</v>
      </c>
      <c r="E12" s="213">
        <f>'RO comiss'!E12*0.87</f>
        <v>6612</v>
      </c>
      <c r="F12" s="213">
        <f>'RO comiss'!F12*0.87</f>
        <v>7482</v>
      </c>
      <c r="G12" s="213">
        <f>'RO comiss'!G12*0.87</f>
        <v>7482</v>
      </c>
      <c r="H12" s="213">
        <f>'RO comiss'!H12*0.87</f>
        <v>7482</v>
      </c>
      <c r="I12" s="213">
        <f>'RO comiss'!I12*0.87</f>
        <v>7482</v>
      </c>
      <c r="J12" s="213">
        <f>'RO comiss'!J12*0.87</f>
        <v>8613</v>
      </c>
      <c r="K12" s="213">
        <f>'RO comiss'!K12*0.87</f>
        <v>11223</v>
      </c>
      <c r="L12" s="213"/>
    </row>
    <row r="13" spans="1:12" s="76" customFormat="1" ht="12" customHeight="1" x14ac:dyDescent="0.2">
      <c r="A13" s="220">
        <v>2</v>
      </c>
      <c r="B13" s="213">
        <f t="shared" ref="B13" si="4">B12</f>
        <v>6612</v>
      </c>
      <c r="C13" s="213">
        <f t="shared" ref="C13:K13" si="5">C12</f>
        <v>7482</v>
      </c>
      <c r="D13" s="213">
        <f t="shared" si="5"/>
        <v>6612</v>
      </c>
      <c r="E13" s="213">
        <f t="shared" si="5"/>
        <v>6612</v>
      </c>
      <c r="F13" s="213">
        <f t="shared" si="5"/>
        <v>7482</v>
      </c>
      <c r="G13" s="213">
        <f t="shared" si="5"/>
        <v>7482</v>
      </c>
      <c r="H13" s="213">
        <f t="shared" si="5"/>
        <v>7482</v>
      </c>
      <c r="I13" s="213">
        <f t="shared" si="5"/>
        <v>7482</v>
      </c>
      <c r="J13" s="213">
        <f t="shared" si="5"/>
        <v>8613</v>
      </c>
      <c r="K13" s="213">
        <f t="shared" si="5"/>
        <v>11223</v>
      </c>
      <c r="L13" s="213"/>
    </row>
    <row r="14" spans="1:12" s="76" customFormat="1" ht="12" hidden="1" customHeight="1" x14ac:dyDescent="0.2">
      <c r="A14" s="213" t="s">
        <v>55</v>
      </c>
      <c r="B14" s="21"/>
      <c r="C14" s="21"/>
      <c r="D14" s="229"/>
    </row>
    <row r="15" spans="1:12" s="76" customFormat="1" ht="12" hidden="1" customHeight="1" x14ac:dyDescent="0.2">
      <c r="A15" s="220">
        <v>1</v>
      </c>
      <c r="B15" s="212">
        <f t="shared" ref="B15:D15" si="6">B6+6600</f>
        <v>10602</v>
      </c>
      <c r="C15" s="212"/>
      <c r="D15" s="75">
        <f t="shared" si="6"/>
        <v>10602</v>
      </c>
    </row>
    <row r="16" spans="1:12" s="76" customFormat="1" ht="12" hidden="1" customHeight="1" x14ac:dyDescent="0.2">
      <c r="A16" s="220">
        <v>2</v>
      </c>
      <c r="B16" s="212">
        <f t="shared" ref="B16:D16" si="7">B15+1500</f>
        <v>12102</v>
      </c>
      <c r="C16" s="212"/>
      <c r="D16" s="75">
        <f t="shared" si="7"/>
        <v>12102</v>
      </c>
    </row>
    <row r="17" spans="1:4" s="76" customFormat="1" ht="12" hidden="1" customHeight="1" x14ac:dyDescent="0.2">
      <c r="A17" s="213" t="s">
        <v>160</v>
      </c>
      <c r="B17" s="21"/>
      <c r="C17" s="21"/>
      <c r="D17" s="75"/>
    </row>
    <row r="18" spans="1:4" s="76" customFormat="1" ht="12" hidden="1" customHeight="1" x14ac:dyDescent="0.2">
      <c r="A18" s="220">
        <v>1</v>
      </c>
      <c r="B18" s="212">
        <f t="shared" ref="B18:D18" si="8">B6+7100</f>
        <v>11102</v>
      </c>
      <c r="C18" s="212"/>
      <c r="D18" s="75">
        <f t="shared" si="8"/>
        <v>11102</v>
      </c>
    </row>
    <row r="19" spans="1:4" s="76" customFormat="1" ht="12" hidden="1" customHeight="1" x14ac:dyDescent="0.2">
      <c r="A19" s="220">
        <v>2</v>
      </c>
      <c r="B19" s="212">
        <f t="shared" ref="B19:D19" si="9">B18+1500</f>
        <v>12602</v>
      </c>
      <c r="C19" s="212"/>
      <c r="D19" s="75">
        <f t="shared" si="9"/>
        <v>12602</v>
      </c>
    </row>
    <row r="20" spans="1:4" s="76" customFormat="1" ht="12" hidden="1" customHeight="1" x14ac:dyDescent="0.2">
      <c r="A20" s="213" t="s">
        <v>56</v>
      </c>
      <c r="B20" s="21"/>
      <c r="C20" s="21"/>
      <c r="D20" s="75"/>
    </row>
    <row r="21" spans="1:4" s="76" customFormat="1" ht="12" hidden="1" customHeight="1" x14ac:dyDescent="0.2">
      <c r="A21" s="220">
        <v>1</v>
      </c>
      <c r="B21" s="212">
        <f t="shared" ref="B21:D21" si="10">B6+9000</f>
        <v>13002</v>
      </c>
      <c r="C21" s="212"/>
      <c r="D21" s="75">
        <f t="shared" si="10"/>
        <v>13002</v>
      </c>
    </row>
    <row r="22" spans="1:4" s="76" customFormat="1" ht="12" hidden="1" customHeight="1" x14ac:dyDescent="0.2">
      <c r="A22" s="220">
        <v>2</v>
      </c>
      <c r="B22" s="213">
        <f t="shared" ref="B22:D24" si="11">B21+1500</f>
        <v>14502</v>
      </c>
      <c r="C22" s="213"/>
      <c r="D22" s="75">
        <f t="shared" si="11"/>
        <v>14502</v>
      </c>
    </row>
    <row r="23" spans="1:4" s="76" customFormat="1" ht="12" hidden="1" customHeight="1" x14ac:dyDescent="0.2">
      <c r="A23" s="220">
        <v>3</v>
      </c>
      <c r="B23" s="213">
        <f t="shared" si="11"/>
        <v>16002</v>
      </c>
      <c r="C23" s="213"/>
      <c r="D23" s="75">
        <f t="shared" si="11"/>
        <v>16002</v>
      </c>
    </row>
    <row r="24" spans="1:4" s="76" customFormat="1" ht="12" hidden="1" customHeight="1" x14ac:dyDescent="0.2">
      <c r="A24" s="220">
        <v>4</v>
      </c>
      <c r="B24" s="213">
        <f t="shared" si="11"/>
        <v>17502</v>
      </c>
      <c r="C24" s="213"/>
      <c r="D24" s="75">
        <f t="shared" si="11"/>
        <v>17502</v>
      </c>
    </row>
    <row r="25" spans="1:4" s="76" customFormat="1" ht="12.75" hidden="1" customHeight="1" x14ac:dyDescent="0.2">
      <c r="A25" s="213" t="s">
        <v>57</v>
      </c>
      <c r="B25" s="21"/>
      <c r="C25" s="21"/>
      <c r="D25" s="75"/>
    </row>
    <row r="26" spans="1:4" s="76" customFormat="1" ht="12" hidden="1" customHeight="1" x14ac:dyDescent="0.2">
      <c r="A26" s="220">
        <v>1</v>
      </c>
      <c r="B26" s="212">
        <f t="shared" ref="B26:D26" si="12">B6+15000</f>
        <v>19002</v>
      </c>
      <c r="C26" s="212"/>
      <c r="D26" s="75">
        <f t="shared" si="12"/>
        <v>19002</v>
      </c>
    </row>
    <row r="27" spans="1:4" s="76" customFormat="1" ht="12" hidden="1" customHeight="1" x14ac:dyDescent="0.2">
      <c r="A27" s="220">
        <v>2</v>
      </c>
      <c r="B27" s="213">
        <f t="shared" ref="B27:D29" si="13">B26+1500</f>
        <v>20502</v>
      </c>
      <c r="C27" s="213"/>
      <c r="D27" s="75">
        <f t="shared" si="13"/>
        <v>20502</v>
      </c>
    </row>
    <row r="28" spans="1:4" s="76" customFormat="1" ht="11.25" hidden="1" customHeight="1" x14ac:dyDescent="0.2">
      <c r="A28" s="220">
        <v>3</v>
      </c>
      <c r="B28" s="213">
        <f t="shared" si="13"/>
        <v>22002</v>
      </c>
      <c r="C28" s="213"/>
      <c r="D28" s="75">
        <f t="shared" si="13"/>
        <v>22002</v>
      </c>
    </row>
    <row r="29" spans="1:4" s="76" customFormat="1" ht="12" hidden="1" customHeight="1" x14ac:dyDescent="0.2">
      <c r="A29" s="220">
        <v>4</v>
      </c>
      <c r="B29" s="222">
        <f t="shared" si="13"/>
        <v>23502</v>
      </c>
      <c r="C29" s="262"/>
      <c r="D29" s="75">
        <f t="shared" si="13"/>
        <v>23502</v>
      </c>
    </row>
    <row r="30" spans="1:4" s="76" customFormat="1" ht="12" hidden="1" customHeight="1" x14ac:dyDescent="0.2">
      <c r="A30" s="21"/>
    </row>
    <row r="31" spans="1:4" s="76" customFormat="1" ht="12" customHeight="1" x14ac:dyDescent="0.2">
      <c r="A31" s="21"/>
    </row>
    <row r="32" spans="1:4"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294</v>
      </c>
    </row>
  </sheetData>
  <mergeCells count="1">
    <mergeCell ref="A32:A3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5"/>
  <sheetViews>
    <sheetView workbookViewId="0">
      <selection activeCell="E38" sqref="E38"/>
    </sheetView>
  </sheetViews>
  <sheetFormatPr defaultColWidth="9.5703125" defaultRowHeight="12" x14ac:dyDescent="0.2"/>
  <cols>
    <col min="1" max="1" width="74.7109375" style="214" customWidth="1"/>
    <col min="2" max="3" width="9.85546875" style="214" bestFit="1" customWidth="1"/>
    <col min="4" max="16384" width="9.5703125" style="214"/>
  </cols>
  <sheetData>
    <row r="1" spans="1:12" s="5" customFormat="1" ht="24.75" customHeight="1" x14ac:dyDescent="0.2">
      <c r="A1" s="216" t="s">
        <v>50</v>
      </c>
    </row>
    <row r="2" spans="1:12" s="5" customFormat="1" ht="12.75" x14ac:dyDescent="0.2">
      <c r="A2" s="217" t="s">
        <v>245</v>
      </c>
    </row>
    <row r="3" spans="1:12" s="27" customFormat="1" ht="29.25" customHeight="1" x14ac:dyDescent="0.2">
      <c r="A3" s="218" t="s">
        <v>52</v>
      </c>
      <c r="B3" s="236">
        <f>'RO comiss'!B3</f>
        <v>45984</v>
      </c>
      <c r="C3" s="236">
        <f>'RO comiss'!C3</f>
        <v>45989</v>
      </c>
      <c r="D3" s="236">
        <f>'RO comiss'!D3</f>
        <v>45991</v>
      </c>
      <c r="E3" s="236">
        <f>'RO comiss'!E3</f>
        <v>45992</v>
      </c>
      <c r="F3" s="236">
        <f>'RO comiss'!F3</f>
        <v>45996</v>
      </c>
      <c r="G3" s="236">
        <f>'RO comiss'!G3</f>
        <v>45998</v>
      </c>
      <c r="H3" s="236">
        <f>'RO comiss'!H3</f>
        <v>46003</v>
      </c>
      <c r="I3" s="236">
        <f>'RO comiss'!I3</f>
        <v>46005</v>
      </c>
      <c r="J3" s="236">
        <f>'RO comiss'!J3</f>
        <v>46006</v>
      </c>
      <c r="K3" s="236">
        <f>'RO comiss'!K3</f>
        <v>46010</v>
      </c>
      <c r="L3" s="236"/>
    </row>
    <row r="4" spans="1:12" s="27" customFormat="1" ht="29.25" customHeight="1" x14ac:dyDescent="0.2">
      <c r="A4" s="218"/>
      <c r="B4" s="236">
        <f>'RO comiss'!B4</f>
        <v>45988</v>
      </c>
      <c r="C4" s="236">
        <f>'RO comiss'!C4</f>
        <v>45990</v>
      </c>
      <c r="D4" s="236">
        <f>'RO comiss'!D4</f>
        <v>45991</v>
      </c>
      <c r="E4" s="236">
        <f>'RO comiss'!E4</f>
        <v>45995</v>
      </c>
      <c r="F4" s="236">
        <f>'RO comiss'!F4</f>
        <v>45997</v>
      </c>
      <c r="G4" s="236">
        <f>'RO comiss'!G4</f>
        <v>46002</v>
      </c>
      <c r="H4" s="236">
        <f>'RO comiss'!H4</f>
        <v>46004</v>
      </c>
      <c r="I4" s="236">
        <f>'RO comiss'!I4</f>
        <v>46005</v>
      </c>
      <c r="J4" s="236">
        <f>'RO comiss'!J4</f>
        <v>46009</v>
      </c>
      <c r="K4" s="236">
        <f>'RO comiss'!K4</f>
        <v>46013</v>
      </c>
      <c r="L4" s="236"/>
    </row>
    <row r="5" spans="1:12" s="76" customFormat="1" ht="12" customHeight="1" x14ac:dyDescent="0.2">
      <c r="A5" s="213" t="s">
        <v>53</v>
      </c>
    </row>
    <row r="6" spans="1:12" s="76" customFormat="1" ht="12" customHeight="1" x14ac:dyDescent="0.2">
      <c r="A6" s="220">
        <v>1</v>
      </c>
      <c r="B6" s="213">
        <f>'RO comiss'!B6*0.85</f>
        <v>3910</v>
      </c>
      <c r="C6" s="213">
        <f>'RO comiss'!C6*0.85</f>
        <v>4760</v>
      </c>
      <c r="D6" s="213">
        <f>'RO comiss'!D6*0.85</f>
        <v>3910</v>
      </c>
      <c r="E6" s="213">
        <f>'RO comiss'!E6*0.85</f>
        <v>3910</v>
      </c>
      <c r="F6" s="213">
        <f>'RO comiss'!F6*0.85</f>
        <v>4760</v>
      </c>
      <c r="G6" s="213">
        <f>'RO comiss'!G6*0.85</f>
        <v>4760</v>
      </c>
      <c r="H6" s="213">
        <f>'RO comiss'!H6*0.85</f>
        <v>4760</v>
      </c>
      <c r="I6" s="213">
        <f>'RO comiss'!I6*0.85</f>
        <v>4760</v>
      </c>
      <c r="J6" s="213">
        <f>'RO comiss'!J6*0.85</f>
        <v>5865</v>
      </c>
      <c r="K6" s="213">
        <f>'RO comiss'!K6*0.85</f>
        <v>8415</v>
      </c>
      <c r="L6" s="213"/>
    </row>
    <row r="7" spans="1:12" s="76" customFormat="1" ht="12" customHeight="1" x14ac:dyDescent="0.2">
      <c r="A7" s="220">
        <v>2</v>
      </c>
      <c r="B7" s="213">
        <f t="shared" ref="B7" si="0">B6</f>
        <v>3910</v>
      </c>
      <c r="C7" s="213">
        <f t="shared" ref="C7:K7" si="1">C6</f>
        <v>4760</v>
      </c>
      <c r="D7" s="213">
        <f t="shared" si="1"/>
        <v>3910</v>
      </c>
      <c r="E7" s="213">
        <f t="shared" si="1"/>
        <v>3910</v>
      </c>
      <c r="F7" s="213">
        <f t="shared" si="1"/>
        <v>4760</v>
      </c>
      <c r="G7" s="213">
        <f t="shared" si="1"/>
        <v>4760</v>
      </c>
      <c r="H7" s="213">
        <f t="shared" si="1"/>
        <v>4760</v>
      </c>
      <c r="I7" s="213">
        <f t="shared" si="1"/>
        <v>4760</v>
      </c>
      <c r="J7" s="213">
        <f t="shared" si="1"/>
        <v>5865</v>
      </c>
      <c r="K7" s="213">
        <f t="shared" si="1"/>
        <v>8415</v>
      </c>
      <c r="L7" s="213"/>
    </row>
    <row r="8" spans="1:12" s="76" customFormat="1" ht="12" customHeight="1" x14ac:dyDescent="0.2">
      <c r="A8" s="213" t="s">
        <v>54</v>
      </c>
    </row>
    <row r="9" spans="1:12" s="76" customFormat="1" ht="12" customHeight="1" x14ac:dyDescent="0.2">
      <c r="A9" s="220">
        <v>1</v>
      </c>
      <c r="B9" s="213">
        <f>'RO comiss'!B9*0.85</f>
        <v>5610</v>
      </c>
      <c r="C9" s="213">
        <f>'RO comiss'!C9*0.85</f>
        <v>6460</v>
      </c>
      <c r="D9" s="213">
        <f>'RO comiss'!D9*0.85</f>
        <v>5610</v>
      </c>
      <c r="E9" s="213">
        <f>'RO comiss'!E9*0.85</f>
        <v>5610</v>
      </c>
      <c r="F9" s="213">
        <f>'RO comiss'!F9*0.85</f>
        <v>6460</v>
      </c>
      <c r="G9" s="213">
        <f>'RO comiss'!G9*0.85</f>
        <v>6460</v>
      </c>
      <c r="H9" s="213">
        <f>'RO comiss'!H9*0.85</f>
        <v>6460</v>
      </c>
      <c r="I9" s="213">
        <f>'RO comiss'!I9*0.85</f>
        <v>6460</v>
      </c>
      <c r="J9" s="213">
        <f>'RO comiss'!J9*0.85</f>
        <v>7565</v>
      </c>
      <c r="K9" s="213">
        <f>'RO comiss'!K9*0.85</f>
        <v>10115</v>
      </c>
      <c r="L9" s="213"/>
    </row>
    <row r="10" spans="1:12" s="76" customFormat="1" ht="12" customHeight="1" x14ac:dyDescent="0.2">
      <c r="A10" s="220">
        <v>2</v>
      </c>
      <c r="B10" s="213">
        <f t="shared" ref="B10" si="2">B9</f>
        <v>5610</v>
      </c>
      <c r="C10" s="213">
        <f t="shared" ref="C10:K10" si="3">C9</f>
        <v>6460</v>
      </c>
      <c r="D10" s="213">
        <f t="shared" si="3"/>
        <v>5610</v>
      </c>
      <c r="E10" s="213">
        <f t="shared" si="3"/>
        <v>5610</v>
      </c>
      <c r="F10" s="213">
        <f t="shared" si="3"/>
        <v>6460</v>
      </c>
      <c r="G10" s="213">
        <f t="shared" si="3"/>
        <v>6460</v>
      </c>
      <c r="H10" s="213">
        <f t="shared" si="3"/>
        <v>6460</v>
      </c>
      <c r="I10" s="213">
        <f t="shared" si="3"/>
        <v>6460</v>
      </c>
      <c r="J10" s="213">
        <f t="shared" si="3"/>
        <v>7565</v>
      </c>
      <c r="K10" s="213">
        <f t="shared" si="3"/>
        <v>10115</v>
      </c>
      <c r="L10" s="213"/>
    </row>
    <row r="11" spans="1:12" s="76" customFormat="1" ht="12" customHeight="1" x14ac:dyDescent="0.2">
      <c r="A11" s="213" t="s">
        <v>151</v>
      </c>
      <c r="B11" s="213"/>
      <c r="C11" s="213"/>
      <c r="D11" s="213"/>
      <c r="E11" s="213"/>
      <c r="F11" s="213"/>
      <c r="G11" s="213"/>
      <c r="H11" s="213"/>
      <c r="I11" s="213"/>
      <c r="J11" s="213"/>
      <c r="K11" s="213"/>
      <c r="L11" s="213"/>
    </row>
    <row r="12" spans="1:12" s="76" customFormat="1" ht="12" customHeight="1" x14ac:dyDescent="0.2">
      <c r="A12" s="220">
        <v>1</v>
      </c>
      <c r="B12" s="213">
        <f>'RO comiss'!B12*0.85</f>
        <v>6460</v>
      </c>
      <c r="C12" s="213">
        <f>'RO comiss'!C12*0.85</f>
        <v>7310</v>
      </c>
      <c r="D12" s="213">
        <f>'RO comiss'!D12*0.85</f>
        <v>6460</v>
      </c>
      <c r="E12" s="213">
        <f>'RO comiss'!E12*0.85</f>
        <v>6460</v>
      </c>
      <c r="F12" s="213">
        <f>'RO comiss'!F12*0.85</f>
        <v>7310</v>
      </c>
      <c r="G12" s="213">
        <f>'RO comiss'!G12*0.85</f>
        <v>7310</v>
      </c>
      <c r="H12" s="213">
        <f>'RO comiss'!H12*0.85</f>
        <v>7310</v>
      </c>
      <c r="I12" s="213">
        <f>'RO comiss'!I12*0.85</f>
        <v>7310</v>
      </c>
      <c r="J12" s="213">
        <f>'RO comiss'!J12*0.85</f>
        <v>8415</v>
      </c>
      <c r="K12" s="213">
        <f>'RO comiss'!K12*0.85</f>
        <v>10965</v>
      </c>
      <c r="L12" s="213"/>
    </row>
    <row r="13" spans="1:12" s="76" customFormat="1" ht="12" customHeight="1" x14ac:dyDescent="0.2">
      <c r="A13" s="220">
        <v>2</v>
      </c>
      <c r="B13" s="213">
        <f t="shared" ref="B13" si="4">B12</f>
        <v>6460</v>
      </c>
      <c r="C13" s="213">
        <f t="shared" ref="C13:K13" si="5">C12</f>
        <v>7310</v>
      </c>
      <c r="D13" s="213">
        <f t="shared" si="5"/>
        <v>6460</v>
      </c>
      <c r="E13" s="213">
        <f t="shared" si="5"/>
        <v>6460</v>
      </c>
      <c r="F13" s="213">
        <f t="shared" si="5"/>
        <v>7310</v>
      </c>
      <c r="G13" s="213">
        <f t="shared" si="5"/>
        <v>7310</v>
      </c>
      <c r="H13" s="213">
        <f t="shared" si="5"/>
        <v>7310</v>
      </c>
      <c r="I13" s="213">
        <f t="shared" si="5"/>
        <v>7310</v>
      </c>
      <c r="J13" s="213">
        <f t="shared" si="5"/>
        <v>8415</v>
      </c>
      <c r="K13" s="213">
        <f t="shared" si="5"/>
        <v>10965</v>
      </c>
      <c r="L13" s="213"/>
    </row>
    <row r="14" spans="1:12" s="76" customFormat="1" ht="12" hidden="1" customHeight="1" x14ac:dyDescent="0.2">
      <c r="A14" s="213" t="s">
        <v>55</v>
      </c>
      <c r="B14" s="21"/>
      <c r="C14" s="229"/>
    </row>
    <row r="15" spans="1:12" s="76" customFormat="1" ht="12" hidden="1" customHeight="1" x14ac:dyDescent="0.2">
      <c r="A15" s="220">
        <v>1</v>
      </c>
      <c r="B15" s="212">
        <f t="shared" ref="B15:C15" si="6">B6+6600</f>
        <v>10510</v>
      </c>
      <c r="C15" s="75">
        <f t="shared" si="6"/>
        <v>11360</v>
      </c>
    </row>
    <row r="16" spans="1:12" s="76" customFormat="1" ht="12" hidden="1" customHeight="1" x14ac:dyDescent="0.2">
      <c r="A16" s="220">
        <v>2</v>
      </c>
      <c r="B16" s="212">
        <f t="shared" ref="B16:C16" si="7">B15+1500</f>
        <v>12010</v>
      </c>
      <c r="C16" s="75">
        <f t="shared" si="7"/>
        <v>12860</v>
      </c>
    </row>
    <row r="17" spans="1:3" s="76" customFormat="1" ht="12" hidden="1" customHeight="1" x14ac:dyDescent="0.2">
      <c r="A17" s="213" t="s">
        <v>160</v>
      </c>
      <c r="B17" s="21"/>
      <c r="C17" s="75"/>
    </row>
    <row r="18" spans="1:3" s="76" customFormat="1" ht="12" hidden="1" customHeight="1" x14ac:dyDescent="0.2">
      <c r="A18" s="220">
        <v>1</v>
      </c>
      <c r="B18" s="212">
        <f t="shared" ref="B18:C18" si="8">B6+7100</f>
        <v>11010</v>
      </c>
      <c r="C18" s="75">
        <f t="shared" si="8"/>
        <v>11860</v>
      </c>
    </row>
    <row r="19" spans="1:3" s="76" customFormat="1" ht="12" hidden="1" customHeight="1" x14ac:dyDescent="0.2">
      <c r="A19" s="220">
        <v>2</v>
      </c>
      <c r="B19" s="212">
        <f t="shared" ref="B19:C19" si="9">B18+1500</f>
        <v>12510</v>
      </c>
      <c r="C19" s="75">
        <f t="shared" si="9"/>
        <v>13360</v>
      </c>
    </row>
    <row r="20" spans="1:3" s="76" customFormat="1" ht="12" hidden="1" customHeight="1" x14ac:dyDescent="0.2">
      <c r="A20" s="213" t="s">
        <v>56</v>
      </c>
      <c r="B20" s="21"/>
      <c r="C20" s="75"/>
    </row>
    <row r="21" spans="1:3" s="76" customFormat="1" ht="12" hidden="1" customHeight="1" x14ac:dyDescent="0.2">
      <c r="A21" s="220">
        <v>1</v>
      </c>
      <c r="B21" s="212">
        <f t="shared" ref="B21:C21" si="10">B6+9000</f>
        <v>12910</v>
      </c>
      <c r="C21" s="75">
        <f t="shared" si="10"/>
        <v>13760</v>
      </c>
    </row>
    <row r="22" spans="1:3" s="76" customFormat="1" ht="12" hidden="1" customHeight="1" x14ac:dyDescent="0.2">
      <c r="A22" s="220">
        <v>2</v>
      </c>
      <c r="B22" s="213">
        <f t="shared" ref="B22:C24" si="11">B21+1500</f>
        <v>14410</v>
      </c>
      <c r="C22" s="75">
        <f t="shared" si="11"/>
        <v>15260</v>
      </c>
    </row>
    <row r="23" spans="1:3" s="76" customFormat="1" ht="12" hidden="1" customHeight="1" x14ac:dyDescent="0.2">
      <c r="A23" s="220">
        <v>3</v>
      </c>
      <c r="B23" s="213">
        <f t="shared" si="11"/>
        <v>15910</v>
      </c>
      <c r="C23" s="75">
        <f t="shared" si="11"/>
        <v>16760</v>
      </c>
    </row>
    <row r="24" spans="1:3" s="76" customFormat="1" ht="12" hidden="1" customHeight="1" x14ac:dyDescent="0.2">
      <c r="A24" s="220">
        <v>4</v>
      </c>
      <c r="B24" s="213">
        <f t="shared" si="11"/>
        <v>17410</v>
      </c>
      <c r="C24" s="75">
        <f t="shared" si="11"/>
        <v>18260</v>
      </c>
    </row>
    <row r="25" spans="1:3" s="76" customFormat="1" ht="12.75" hidden="1" customHeight="1" x14ac:dyDescent="0.2">
      <c r="A25" s="213" t="s">
        <v>57</v>
      </c>
      <c r="B25" s="21"/>
      <c r="C25" s="75"/>
    </row>
    <row r="26" spans="1:3" s="76" customFormat="1" ht="12" hidden="1" customHeight="1" x14ac:dyDescent="0.2">
      <c r="A26" s="220">
        <v>1</v>
      </c>
      <c r="B26" s="212">
        <f t="shared" ref="B26:C26" si="12">B6+15000</f>
        <v>18910</v>
      </c>
      <c r="C26" s="75">
        <f t="shared" si="12"/>
        <v>19760</v>
      </c>
    </row>
    <row r="27" spans="1:3" s="76" customFormat="1" ht="12" hidden="1" customHeight="1" x14ac:dyDescent="0.2">
      <c r="A27" s="220">
        <v>2</v>
      </c>
      <c r="B27" s="213">
        <f t="shared" ref="B27:C29" si="13">B26+1500</f>
        <v>20410</v>
      </c>
      <c r="C27" s="75">
        <f t="shared" si="13"/>
        <v>21260</v>
      </c>
    </row>
    <row r="28" spans="1:3" s="76" customFormat="1" ht="11.25" hidden="1" customHeight="1" x14ac:dyDescent="0.2">
      <c r="A28" s="220">
        <v>3</v>
      </c>
      <c r="B28" s="213">
        <f t="shared" si="13"/>
        <v>21910</v>
      </c>
      <c r="C28" s="75">
        <f t="shared" si="13"/>
        <v>22760</v>
      </c>
    </row>
    <row r="29" spans="1:3" s="76" customFormat="1" ht="12" hidden="1" customHeight="1" x14ac:dyDescent="0.2">
      <c r="A29" s="220">
        <v>4</v>
      </c>
      <c r="B29" s="222">
        <f t="shared" si="13"/>
        <v>23410</v>
      </c>
      <c r="C29" s="75">
        <f t="shared" si="13"/>
        <v>24260</v>
      </c>
    </row>
    <row r="30" spans="1:3" s="76" customFormat="1" ht="12" hidden="1" customHeight="1" x14ac:dyDescent="0.2">
      <c r="A30" s="21"/>
    </row>
    <row r="31" spans="1:3" s="76" customFormat="1" ht="12" customHeight="1" x14ac:dyDescent="0.2">
      <c r="A31" s="21"/>
    </row>
    <row r="32" spans="1:3"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294</v>
      </c>
    </row>
  </sheetData>
  <mergeCells count="1">
    <mergeCell ref="A32:A3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45"/>
  <sheetViews>
    <sheetView workbookViewId="0">
      <selection activeCell="B1" sqref="B1:C1048576"/>
    </sheetView>
  </sheetViews>
  <sheetFormatPr defaultColWidth="9.5703125" defaultRowHeight="12" x14ac:dyDescent="0.2"/>
  <cols>
    <col min="1" max="1" width="65" style="214" customWidth="1"/>
    <col min="2" max="3" width="9.85546875" style="214" bestFit="1" customWidth="1"/>
    <col min="4" max="4" width="9.5703125" style="214"/>
    <col min="5" max="5" width="11" style="214" customWidth="1"/>
    <col min="6" max="16384" width="9.5703125" style="214"/>
  </cols>
  <sheetData>
    <row r="1" spans="1:11" s="5" customFormat="1" ht="24.75" customHeight="1" x14ac:dyDescent="0.2">
      <c r="A1" s="216" t="s">
        <v>50</v>
      </c>
    </row>
    <row r="2" spans="1:11" s="5" customFormat="1" ht="12.75" x14ac:dyDescent="0.2">
      <c r="A2" s="217" t="s">
        <v>254</v>
      </c>
    </row>
    <row r="3" spans="1:11" s="27" customFormat="1" ht="29.25" customHeight="1" x14ac:dyDescent="0.2">
      <c r="A3" s="218" t="s">
        <v>52</v>
      </c>
      <c r="B3" s="236">
        <f>'RO comiss'!B3</f>
        <v>45984</v>
      </c>
      <c r="C3" s="236">
        <f>'RO comiss'!C3</f>
        <v>45989</v>
      </c>
      <c r="D3" s="236">
        <f>'RO comiss'!D3</f>
        <v>45991</v>
      </c>
      <c r="E3" s="236">
        <f>'RO comiss'!E3</f>
        <v>45992</v>
      </c>
      <c r="F3" s="236">
        <f>'RO comiss'!F3</f>
        <v>45996</v>
      </c>
      <c r="G3" s="236">
        <f>'RO comiss'!G3</f>
        <v>45998</v>
      </c>
      <c r="H3" s="236">
        <f>'RO comiss'!H3</f>
        <v>46003</v>
      </c>
      <c r="I3" s="236">
        <f>'RO comiss'!I3</f>
        <v>46005</v>
      </c>
      <c r="J3" s="236">
        <f>'RO comiss'!J3</f>
        <v>46006</v>
      </c>
      <c r="K3" s="236">
        <f>'RO comiss'!K3</f>
        <v>46010</v>
      </c>
    </row>
    <row r="4" spans="1:11" s="27" customFormat="1" ht="29.25" customHeight="1" x14ac:dyDescent="0.2">
      <c r="A4" s="218"/>
      <c r="B4" s="236">
        <f>'RO comiss'!B4</f>
        <v>45988</v>
      </c>
      <c r="C4" s="236">
        <f>'RO comiss'!C4</f>
        <v>45990</v>
      </c>
      <c r="D4" s="236">
        <f>'RO comiss'!D4</f>
        <v>45991</v>
      </c>
      <c r="E4" s="236">
        <f>'RO comiss'!E4</f>
        <v>45995</v>
      </c>
      <c r="F4" s="236">
        <f>'RO comiss'!F4</f>
        <v>45997</v>
      </c>
      <c r="G4" s="236">
        <f>'RO comiss'!G4</f>
        <v>46002</v>
      </c>
      <c r="H4" s="236">
        <f>'RO comiss'!H4</f>
        <v>46004</v>
      </c>
      <c r="I4" s="236">
        <f>'RO comiss'!I4</f>
        <v>46005</v>
      </c>
      <c r="J4" s="236">
        <f>'RO comiss'!J4</f>
        <v>46009</v>
      </c>
      <c r="K4" s="236">
        <f>'RO comiss'!K4</f>
        <v>46013</v>
      </c>
    </row>
    <row r="5" spans="1:11" s="76" customFormat="1" ht="12" customHeight="1" x14ac:dyDescent="0.2">
      <c r="A5" s="213" t="s">
        <v>53</v>
      </c>
    </row>
    <row r="6" spans="1:11" s="76" customFormat="1" ht="12" customHeight="1" x14ac:dyDescent="0.2">
      <c r="A6" s="220">
        <v>1</v>
      </c>
      <c r="B6" s="213">
        <f>('RO comiss'!B6*0.85)+25</f>
        <v>3935</v>
      </c>
      <c r="C6" s="213">
        <f>('RO comiss'!C6*0.85)+25</f>
        <v>4785</v>
      </c>
      <c r="D6" s="213">
        <f>('RO comiss'!D6*0.85)+25</f>
        <v>3935</v>
      </c>
      <c r="E6" s="213">
        <f>('RO comiss'!E6*0.85)+25</f>
        <v>3935</v>
      </c>
      <c r="F6" s="213">
        <f>('RO comiss'!F6*0.85)+25</f>
        <v>4785</v>
      </c>
      <c r="G6" s="213">
        <f>('RO comiss'!G6*0.85)+25</f>
        <v>4785</v>
      </c>
      <c r="H6" s="213">
        <f>('RO comiss'!H6*0.85)+25</f>
        <v>4785</v>
      </c>
      <c r="I6" s="213">
        <f>('RO comiss'!I6*0.85)+25</f>
        <v>4785</v>
      </c>
      <c r="J6" s="213">
        <f>('RO comiss'!J6*0.85)+25</f>
        <v>5890</v>
      </c>
      <c r="K6" s="213">
        <f>('RO comiss'!K6*0.85)+25</f>
        <v>8440</v>
      </c>
    </row>
    <row r="7" spans="1:11" s="76" customFormat="1" ht="12" customHeight="1" x14ac:dyDescent="0.2">
      <c r="A7" s="220">
        <v>2</v>
      </c>
      <c r="B7" s="213">
        <f t="shared" ref="B7:K7" si="0">B6</f>
        <v>3935</v>
      </c>
      <c r="C7" s="213">
        <f t="shared" si="0"/>
        <v>4785</v>
      </c>
      <c r="D7" s="213">
        <f t="shared" si="0"/>
        <v>3935</v>
      </c>
      <c r="E7" s="213">
        <f t="shared" si="0"/>
        <v>3935</v>
      </c>
      <c r="F7" s="213">
        <f t="shared" si="0"/>
        <v>4785</v>
      </c>
      <c r="G7" s="213">
        <f t="shared" si="0"/>
        <v>4785</v>
      </c>
      <c r="H7" s="213">
        <f t="shared" si="0"/>
        <v>4785</v>
      </c>
      <c r="I7" s="213">
        <f t="shared" si="0"/>
        <v>4785</v>
      </c>
      <c r="J7" s="213">
        <f t="shared" si="0"/>
        <v>5890</v>
      </c>
      <c r="K7" s="213">
        <f t="shared" si="0"/>
        <v>8440</v>
      </c>
    </row>
    <row r="8" spans="1:11" s="76" customFormat="1" ht="12" customHeight="1" x14ac:dyDescent="0.2">
      <c r="A8" s="213" t="s">
        <v>54</v>
      </c>
    </row>
    <row r="9" spans="1:11" s="76" customFormat="1" ht="12" customHeight="1" x14ac:dyDescent="0.2">
      <c r="A9" s="220">
        <v>1</v>
      </c>
      <c r="B9" s="213">
        <f>('RO comiss'!B9*0.85)+25</f>
        <v>5635</v>
      </c>
      <c r="C9" s="213">
        <f>('RO comiss'!C9*0.85)+25</f>
        <v>6485</v>
      </c>
      <c r="D9" s="213">
        <f>('RO comiss'!D9*0.85)+25</f>
        <v>5635</v>
      </c>
      <c r="E9" s="213">
        <f>('RO comiss'!E9*0.85)+25</f>
        <v>5635</v>
      </c>
      <c r="F9" s="213">
        <f>('RO comiss'!F9*0.85)+25</f>
        <v>6485</v>
      </c>
      <c r="G9" s="213">
        <f>('RO comiss'!G9*0.85)+25</f>
        <v>6485</v>
      </c>
      <c r="H9" s="213">
        <f>('RO comiss'!H9*0.85)+25</f>
        <v>6485</v>
      </c>
      <c r="I9" s="213">
        <f>('RO comiss'!I9*0.85)+25</f>
        <v>6485</v>
      </c>
      <c r="J9" s="213">
        <f>('RO comiss'!J9*0.85)+25</f>
        <v>7590</v>
      </c>
      <c r="K9" s="213">
        <f>('RO comiss'!K9*0.85)+25</f>
        <v>10140</v>
      </c>
    </row>
    <row r="10" spans="1:11" s="76" customFormat="1" ht="12" customHeight="1" x14ac:dyDescent="0.2">
      <c r="A10" s="220">
        <v>2</v>
      </c>
      <c r="B10" s="213">
        <f t="shared" ref="B10:K10" si="1">B9</f>
        <v>5635</v>
      </c>
      <c r="C10" s="213">
        <f t="shared" si="1"/>
        <v>6485</v>
      </c>
      <c r="D10" s="213">
        <f t="shared" si="1"/>
        <v>5635</v>
      </c>
      <c r="E10" s="213">
        <f t="shared" si="1"/>
        <v>5635</v>
      </c>
      <c r="F10" s="213">
        <f t="shared" si="1"/>
        <v>6485</v>
      </c>
      <c r="G10" s="213">
        <f t="shared" si="1"/>
        <v>6485</v>
      </c>
      <c r="H10" s="213">
        <f t="shared" si="1"/>
        <v>6485</v>
      </c>
      <c r="I10" s="213">
        <f t="shared" si="1"/>
        <v>6485</v>
      </c>
      <c r="J10" s="213">
        <f t="shared" si="1"/>
        <v>7590</v>
      </c>
      <c r="K10" s="213">
        <f t="shared" si="1"/>
        <v>10140</v>
      </c>
    </row>
    <row r="11" spans="1:11" s="76" customFormat="1" ht="12" customHeight="1" x14ac:dyDescent="0.2">
      <c r="A11" s="213" t="s">
        <v>151</v>
      </c>
      <c r="B11" s="213"/>
      <c r="C11" s="213"/>
      <c r="D11" s="213"/>
      <c r="E11" s="213"/>
      <c r="F11" s="213"/>
      <c r="G11" s="213"/>
      <c r="H11" s="213"/>
      <c r="I11" s="213"/>
      <c r="J11" s="213"/>
      <c r="K11" s="213"/>
    </row>
    <row r="12" spans="1:11" s="76" customFormat="1" ht="12" customHeight="1" x14ac:dyDescent="0.2">
      <c r="A12" s="220">
        <v>1</v>
      </c>
      <c r="B12" s="213">
        <f>('RO comiss'!B12*0.85)+25</f>
        <v>6485</v>
      </c>
      <c r="C12" s="213">
        <f>('RO comiss'!C12*0.85)+25</f>
        <v>7335</v>
      </c>
      <c r="D12" s="213">
        <f>('RO comiss'!D12*0.85)+25</f>
        <v>6485</v>
      </c>
      <c r="E12" s="213">
        <f>('RO comiss'!E12*0.85)+25</f>
        <v>6485</v>
      </c>
      <c r="F12" s="213">
        <f>('RO comiss'!F12*0.85)+25</f>
        <v>7335</v>
      </c>
      <c r="G12" s="213">
        <f>('RO comiss'!G12*0.85)+25</f>
        <v>7335</v>
      </c>
      <c r="H12" s="213">
        <f>('RO comiss'!H12*0.85)+25</f>
        <v>7335</v>
      </c>
      <c r="I12" s="213">
        <f>('RO comiss'!I12*0.85)+25</f>
        <v>7335</v>
      </c>
      <c r="J12" s="213">
        <f>('RO comiss'!J12*0.85)+25</f>
        <v>8440</v>
      </c>
      <c r="K12" s="213">
        <f>('RO comiss'!K12*0.85)+25</f>
        <v>10990</v>
      </c>
    </row>
    <row r="13" spans="1:11" s="76" customFormat="1" ht="12" customHeight="1" x14ac:dyDescent="0.2">
      <c r="A13" s="220">
        <v>2</v>
      </c>
      <c r="B13" s="213">
        <f t="shared" ref="B13:K13" si="2">B12</f>
        <v>6485</v>
      </c>
      <c r="C13" s="213">
        <f t="shared" si="2"/>
        <v>7335</v>
      </c>
      <c r="D13" s="213">
        <f t="shared" si="2"/>
        <v>6485</v>
      </c>
      <c r="E13" s="213">
        <f t="shared" si="2"/>
        <v>6485</v>
      </c>
      <c r="F13" s="213">
        <f t="shared" si="2"/>
        <v>7335</v>
      </c>
      <c r="G13" s="213">
        <f t="shared" si="2"/>
        <v>7335</v>
      </c>
      <c r="H13" s="213">
        <f t="shared" si="2"/>
        <v>7335</v>
      </c>
      <c r="I13" s="213">
        <f t="shared" si="2"/>
        <v>7335</v>
      </c>
      <c r="J13" s="213">
        <f t="shared" si="2"/>
        <v>8440</v>
      </c>
      <c r="K13" s="213">
        <f t="shared" si="2"/>
        <v>10990</v>
      </c>
    </row>
    <row r="14" spans="1:11" s="76" customFormat="1" ht="12" hidden="1" customHeight="1" x14ac:dyDescent="0.2">
      <c r="A14" s="213" t="s">
        <v>55</v>
      </c>
      <c r="B14" s="21"/>
      <c r="C14" s="229"/>
    </row>
    <row r="15" spans="1:11" s="76" customFormat="1" ht="12" hidden="1" customHeight="1" x14ac:dyDescent="0.2">
      <c r="A15" s="220">
        <v>1</v>
      </c>
      <c r="B15" s="212">
        <f t="shared" ref="B15:C15" si="3">B6+6600</f>
        <v>10535</v>
      </c>
      <c r="C15" s="75">
        <f t="shared" si="3"/>
        <v>11385</v>
      </c>
    </row>
    <row r="16" spans="1:11" s="76" customFormat="1" ht="12" hidden="1" customHeight="1" x14ac:dyDescent="0.2">
      <c r="A16" s="220">
        <v>2</v>
      </c>
      <c r="B16" s="212">
        <f t="shared" ref="B16:C16" si="4">B15+1500</f>
        <v>12035</v>
      </c>
      <c r="C16" s="75">
        <f t="shared" si="4"/>
        <v>12885</v>
      </c>
    </row>
    <row r="17" spans="1:3" s="76" customFormat="1" ht="12" hidden="1" customHeight="1" x14ac:dyDescent="0.2">
      <c r="A17" s="213" t="s">
        <v>160</v>
      </c>
      <c r="B17" s="21"/>
      <c r="C17" s="75"/>
    </row>
    <row r="18" spans="1:3" s="76" customFormat="1" ht="12" hidden="1" customHeight="1" x14ac:dyDescent="0.2">
      <c r="A18" s="220">
        <v>1</v>
      </c>
      <c r="B18" s="212">
        <f t="shared" ref="B18:C18" si="5">B6+7100</f>
        <v>11035</v>
      </c>
      <c r="C18" s="75">
        <f t="shared" si="5"/>
        <v>11885</v>
      </c>
    </row>
    <row r="19" spans="1:3" s="76" customFormat="1" ht="12" hidden="1" customHeight="1" x14ac:dyDescent="0.2">
      <c r="A19" s="220">
        <v>2</v>
      </c>
      <c r="B19" s="212">
        <f t="shared" ref="B19:C19" si="6">B18+1500</f>
        <v>12535</v>
      </c>
      <c r="C19" s="75">
        <f t="shared" si="6"/>
        <v>13385</v>
      </c>
    </row>
    <row r="20" spans="1:3" s="76" customFormat="1" ht="12" hidden="1" customHeight="1" x14ac:dyDescent="0.2">
      <c r="A20" s="213" t="s">
        <v>56</v>
      </c>
      <c r="B20" s="21"/>
      <c r="C20" s="75"/>
    </row>
    <row r="21" spans="1:3" s="76" customFormat="1" ht="12" hidden="1" customHeight="1" x14ac:dyDescent="0.2">
      <c r="A21" s="220">
        <v>1</v>
      </c>
      <c r="B21" s="212">
        <f t="shared" ref="B21:C21" si="7">B6+9000</f>
        <v>12935</v>
      </c>
      <c r="C21" s="75">
        <f t="shared" si="7"/>
        <v>13785</v>
      </c>
    </row>
    <row r="22" spans="1:3" s="76" customFormat="1" ht="12" hidden="1" customHeight="1" x14ac:dyDescent="0.2">
      <c r="A22" s="220">
        <v>2</v>
      </c>
      <c r="B22" s="213">
        <f t="shared" ref="B22:C24" si="8">B21+1500</f>
        <v>14435</v>
      </c>
      <c r="C22" s="75">
        <f t="shared" si="8"/>
        <v>15285</v>
      </c>
    </row>
    <row r="23" spans="1:3" s="76" customFormat="1" ht="12" hidden="1" customHeight="1" x14ac:dyDescent="0.2">
      <c r="A23" s="220">
        <v>3</v>
      </c>
      <c r="B23" s="213">
        <f t="shared" si="8"/>
        <v>15935</v>
      </c>
      <c r="C23" s="75">
        <f t="shared" si="8"/>
        <v>16785</v>
      </c>
    </row>
    <row r="24" spans="1:3" s="76" customFormat="1" ht="12" hidden="1" customHeight="1" x14ac:dyDescent="0.2">
      <c r="A24" s="220">
        <v>4</v>
      </c>
      <c r="B24" s="213">
        <f t="shared" si="8"/>
        <v>17435</v>
      </c>
      <c r="C24" s="75">
        <f t="shared" si="8"/>
        <v>18285</v>
      </c>
    </row>
    <row r="25" spans="1:3" s="76" customFormat="1" ht="12.75" hidden="1" customHeight="1" x14ac:dyDescent="0.2">
      <c r="A25" s="213" t="s">
        <v>57</v>
      </c>
      <c r="B25" s="21"/>
      <c r="C25" s="75"/>
    </row>
    <row r="26" spans="1:3" s="76" customFormat="1" ht="12" hidden="1" customHeight="1" x14ac:dyDescent="0.2">
      <c r="A26" s="220">
        <v>1</v>
      </c>
      <c r="B26" s="212">
        <f t="shared" ref="B26:C26" si="9">B6+15000</f>
        <v>18935</v>
      </c>
      <c r="C26" s="75">
        <f t="shared" si="9"/>
        <v>19785</v>
      </c>
    </row>
    <row r="27" spans="1:3" s="76" customFormat="1" ht="12" hidden="1" customHeight="1" x14ac:dyDescent="0.2">
      <c r="A27" s="220">
        <v>2</v>
      </c>
      <c r="B27" s="213">
        <f t="shared" ref="B27:C29" si="10">B26+1500</f>
        <v>20435</v>
      </c>
      <c r="C27" s="75">
        <f t="shared" si="10"/>
        <v>21285</v>
      </c>
    </row>
    <row r="28" spans="1:3" s="76" customFormat="1" ht="11.25" hidden="1" customHeight="1" x14ac:dyDescent="0.2">
      <c r="A28" s="220">
        <v>3</v>
      </c>
      <c r="B28" s="213">
        <f t="shared" si="10"/>
        <v>21935</v>
      </c>
      <c r="C28" s="75">
        <f t="shared" si="10"/>
        <v>22785</v>
      </c>
    </row>
    <row r="29" spans="1:3" s="76" customFormat="1" ht="12" hidden="1" customHeight="1" x14ac:dyDescent="0.2">
      <c r="A29" s="220">
        <v>4</v>
      </c>
      <c r="B29" s="222">
        <f t="shared" si="10"/>
        <v>23435</v>
      </c>
      <c r="C29" s="75">
        <f t="shared" si="10"/>
        <v>24285</v>
      </c>
    </row>
    <row r="30" spans="1:3" s="76" customFormat="1" ht="12" hidden="1" customHeight="1" x14ac:dyDescent="0.2">
      <c r="A30" s="21"/>
    </row>
    <row r="31" spans="1:3" s="76" customFormat="1" ht="12" customHeight="1" x14ac:dyDescent="0.2">
      <c r="A31" s="21"/>
    </row>
    <row r="32" spans="1:3"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294</v>
      </c>
    </row>
  </sheetData>
  <mergeCells count="1">
    <mergeCell ref="A32:A3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5"/>
  <sheetViews>
    <sheetView workbookViewId="0">
      <selection activeCell="B1" sqref="B1:C1048576"/>
    </sheetView>
  </sheetViews>
  <sheetFormatPr defaultColWidth="9.5703125" defaultRowHeight="12" x14ac:dyDescent="0.2"/>
  <cols>
    <col min="1" max="1" width="65" style="214" customWidth="1"/>
    <col min="2" max="3" width="9.85546875" style="214" bestFit="1" customWidth="1"/>
    <col min="4" max="16384" width="9.5703125" style="214"/>
  </cols>
  <sheetData>
    <row r="1" spans="1:11" s="5" customFormat="1" ht="24.75" customHeight="1" x14ac:dyDescent="0.2">
      <c r="A1" s="216" t="s">
        <v>50</v>
      </c>
    </row>
    <row r="2" spans="1:11" s="5" customFormat="1" ht="12.75" x14ac:dyDescent="0.2">
      <c r="A2" s="217"/>
    </row>
    <row r="3" spans="1:11" s="27" customFormat="1" ht="29.25" customHeight="1" x14ac:dyDescent="0.2">
      <c r="A3" s="218" t="s">
        <v>52</v>
      </c>
      <c r="B3" s="236">
        <f>'RO comiss'!B3</f>
        <v>45984</v>
      </c>
      <c r="C3" s="236">
        <f>'RO comiss'!C3</f>
        <v>45989</v>
      </c>
      <c r="D3" s="236">
        <f>'RO comiss'!D3</f>
        <v>45991</v>
      </c>
      <c r="E3" s="236">
        <f>'RO comiss'!E3</f>
        <v>45992</v>
      </c>
      <c r="F3" s="236">
        <f>'RO comiss'!F3</f>
        <v>45996</v>
      </c>
      <c r="G3" s="236">
        <f>'RO comiss'!G3</f>
        <v>45998</v>
      </c>
      <c r="H3" s="236">
        <f>'RO comiss'!H3</f>
        <v>46003</v>
      </c>
      <c r="I3" s="236">
        <f>'RO comiss'!I3</f>
        <v>46005</v>
      </c>
      <c r="J3" s="236">
        <f>'RO comiss'!J3</f>
        <v>46006</v>
      </c>
      <c r="K3" s="236">
        <f>'RO comiss'!K3</f>
        <v>46010</v>
      </c>
    </row>
    <row r="4" spans="1:11" s="27" customFormat="1" ht="29.25" customHeight="1" x14ac:dyDescent="0.2">
      <c r="A4" s="218"/>
      <c r="B4" s="236">
        <f>'RO comiss'!B4</f>
        <v>45988</v>
      </c>
      <c r="C4" s="236">
        <f>'RO comiss'!C4</f>
        <v>45990</v>
      </c>
      <c r="D4" s="236">
        <f>'RO comiss'!D4</f>
        <v>45991</v>
      </c>
      <c r="E4" s="236">
        <f>'RO comiss'!E4</f>
        <v>45995</v>
      </c>
      <c r="F4" s="236">
        <f>'RO comiss'!F4</f>
        <v>45997</v>
      </c>
      <c r="G4" s="236">
        <f>'RO comiss'!G4</f>
        <v>46002</v>
      </c>
      <c r="H4" s="236">
        <f>'RO comiss'!H4</f>
        <v>46004</v>
      </c>
      <c r="I4" s="236">
        <f>'RO comiss'!I4</f>
        <v>46005</v>
      </c>
      <c r="J4" s="236">
        <f>'RO comiss'!J4</f>
        <v>46009</v>
      </c>
      <c r="K4" s="236">
        <f>'RO comiss'!K4</f>
        <v>46013</v>
      </c>
    </row>
    <row r="5" spans="1:11" s="76" customFormat="1" ht="12" customHeight="1" x14ac:dyDescent="0.2">
      <c r="A5" s="213" t="s">
        <v>53</v>
      </c>
    </row>
    <row r="6" spans="1:11" s="76" customFormat="1" ht="12" customHeight="1" x14ac:dyDescent="0.2">
      <c r="A6" s="220">
        <v>1</v>
      </c>
      <c r="B6" s="213">
        <f>'RO comiss'!B6*0.82</f>
        <v>3772</v>
      </c>
      <c r="C6" s="213">
        <f>'RO comiss'!C6*0.82</f>
        <v>4592</v>
      </c>
      <c r="D6" s="213">
        <f>'RO comiss'!D6*0.82</f>
        <v>3772</v>
      </c>
      <c r="E6" s="213">
        <f>'RO comiss'!E6*0.82</f>
        <v>3772</v>
      </c>
      <c r="F6" s="213">
        <f>'RO comiss'!F6*0.82</f>
        <v>4592</v>
      </c>
      <c r="G6" s="213">
        <f>'RO comiss'!G6*0.82</f>
        <v>4592</v>
      </c>
      <c r="H6" s="213">
        <f>'RO comiss'!H6*0.82</f>
        <v>4592</v>
      </c>
      <c r="I6" s="213">
        <f>'RO comiss'!I6*0.82</f>
        <v>4592</v>
      </c>
      <c r="J6" s="213">
        <f>'RO comiss'!J6*0.82</f>
        <v>5658</v>
      </c>
      <c r="K6" s="213">
        <f>'RO comiss'!K6*0.82</f>
        <v>8117.9999999999991</v>
      </c>
    </row>
    <row r="7" spans="1:11" s="76" customFormat="1" ht="12" customHeight="1" x14ac:dyDescent="0.2">
      <c r="A7" s="220">
        <v>2</v>
      </c>
      <c r="B7" s="213">
        <f t="shared" ref="B7:K7" si="0">B6</f>
        <v>3772</v>
      </c>
      <c r="C7" s="213">
        <f t="shared" si="0"/>
        <v>4592</v>
      </c>
      <c r="D7" s="213">
        <f t="shared" si="0"/>
        <v>3772</v>
      </c>
      <c r="E7" s="213">
        <f t="shared" si="0"/>
        <v>3772</v>
      </c>
      <c r="F7" s="213">
        <f t="shared" si="0"/>
        <v>4592</v>
      </c>
      <c r="G7" s="213">
        <f t="shared" si="0"/>
        <v>4592</v>
      </c>
      <c r="H7" s="213">
        <f t="shared" si="0"/>
        <v>4592</v>
      </c>
      <c r="I7" s="213">
        <f t="shared" si="0"/>
        <v>4592</v>
      </c>
      <c r="J7" s="213">
        <f t="shared" si="0"/>
        <v>5658</v>
      </c>
      <c r="K7" s="213">
        <f t="shared" si="0"/>
        <v>8117.9999999999991</v>
      </c>
    </row>
    <row r="8" spans="1:11" s="76" customFormat="1" ht="12" customHeight="1" x14ac:dyDescent="0.2">
      <c r="A8" s="213" t="s">
        <v>54</v>
      </c>
      <c r="B8" s="213"/>
      <c r="C8" s="213"/>
      <c r="D8" s="213"/>
      <c r="E8" s="213"/>
      <c r="F8" s="213"/>
      <c r="G8" s="213"/>
      <c r="H8" s="213"/>
      <c r="I8" s="213"/>
      <c r="J8" s="213"/>
      <c r="K8" s="213"/>
    </row>
    <row r="9" spans="1:11" s="76" customFormat="1" ht="12" customHeight="1" x14ac:dyDescent="0.2">
      <c r="A9" s="220">
        <v>1</v>
      </c>
      <c r="B9" s="213">
        <f>'RO comiss'!B9*0.82</f>
        <v>5412</v>
      </c>
      <c r="C9" s="213">
        <f>'RO comiss'!C9*0.82</f>
        <v>6232</v>
      </c>
      <c r="D9" s="213">
        <f>'RO comiss'!D9*0.82</f>
        <v>5412</v>
      </c>
      <c r="E9" s="213">
        <f>'RO comiss'!E9*0.82</f>
        <v>5412</v>
      </c>
      <c r="F9" s="213">
        <f>'RO comiss'!F9*0.82</f>
        <v>6232</v>
      </c>
      <c r="G9" s="213">
        <f>'RO comiss'!G9*0.82</f>
        <v>6232</v>
      </c>
      <c r="H9" s="213">
        <f>'RO comiss'!H9*0.82</f>
        <v>6232</v>
      </c>
      <c r="I9" s="213">
        <f>'RO comiss'!I9*0.82</f>
        <v>6232</v>
      </c>
      <c r="J9" s="213">
        <f>'RO comiss'!J9*0.82</f>
        <v>7298</v>
      </c>
      <c r="K9" s="213">
        <f>'RO comiss'!K9*0.82</f>
        <v>9758</v>
      </c>
    </row>
    <row r="10" spans="1:11" s="76" customFormat="1" ht="12" customHeight="1" x14ac:dyDescent="0.2">
      <c r="A10" s="220">
        <v>2</v>
      </c>
      <c r="B10" s="213">
        <f t="shared" ref="B10:K10" si="1">B9</f>
        <v>5412</v>
      </c>
      <c r="C10" s="213">
        <f t="shared" si="1"/>
        <v>6232</v>
      </c>
      <c r="D10" s="213">
        <f t="shared" si="1"/>
        <v>5412</v>
      </c>
      <c r="E10" s="213">
        <f t="shared" si="1"/>
        <v>5412</v>
      </c>
      <c r="F10" s="213">
        <f t="shared" si="1"/>
        <v>6232</v>
      </c>
      <c r="G10" s="213">
        <f t="shared" si="1"/>
        <v>6232</v>
      </c>
      <c r="H10" s="213">
        <f t="shared" si="1"/>
        <v>6232</v>
      </c>
      <c r="I10" s="213">
        <f t="shared" si="1"/>
        <v>6232</v>
      </c>
      <c r="J10" s="213">
        <f t="shared" si="1"/>
        <v>7298</v>
      </c>
      <c r="K10" s="213">
        <f t="shared" si="1"/>
        <v>9758</v>
      </c>
    </row>
    <row r="11" spans="1:11" s="76" customFormat="1" ht="12" customHeight="1" x14ac:dyDescent="0.2">
      <c r="A11" s="213" t="s">
        <v>151</v>
      </c>
      <c r="B11" s="213"/>
      <c r="C11" s="213"/>
      <c r="D11" s="213"/>
      <c r="E11" s="213"/>
      <c r="F11" s="213"/>
      <c r="G11" s="213"/>
      <c r="H11" s="213"/>
      <c r="I11" s="213"/>
      <c r="J11" s="213"/>
      <c r="K11" s="213"/>
    </row>
    <row r="12" spans="1:11" s="76" customFormat="1" ht="12" customHeight="1" x14ac:dyDescent="0.2">
      <c r="A12" s="220">
        <v>1</v>
      </c>
      <c r="B12" s="213">
        <f>'RO comiss'!B12*0.82</f>
        <v>6232</v>
      </c>
      <c r="C12" s="213">
        <f>'RO comiss'!C12*0.82</f>
        <v>7052</v>
      </c>
      <c r="D12" s="213">
        <f>'RO comiss'!D12*0.82</f>
        <v>6232</v>
      </c>
      <c r="E12" s="213">
        <f>'RO comiss'!E12*0.82</f>
        <v>6232</v>
      </c>
      <c r="F12" s="213">
        <f>'RO comiss'!F12*0.82</f>
        <v>7052</v>
      </c>
      <c r="G12" s="213">
        <f>'RO comiss'!G12*0.82</f>
        <v>7052</v>
      </c>
      <c r="H12" s="213">
        <f>'RO comiss'!H12*0.82</f>
        <v>7052</v>
      </c>
      <c r="I12" s="213">
        <f>'RO comiss'!I12*0.82</f>
        <v>7052</v>
      </c>
      <c r="J12" s="213">
        <f>'RO comiss'!J12*0.82</f>
        <v>8117.9999999999991</v>
      </c>
      <c r="K12" s="213">
        <f>'RO comiss'!K12*0.82</f>
        <v>10578</v>
      </c>
    </row>
    <row r="13" spans="1:11" s="76" customFormat="1" ht="12" customHeight="1" x14ac:dyDescent="0.2">
      <c r="A13" s="220">
        <v>2</v>
      </c>
      <c r="B13" s="213">
        <f t="shared" ref="B13:K13" si="2">B12</f>
        <v>6232</v>
      </c>
      <c r="C13" s="213">
        <f t="shared" si="2"/>
        <v>7052</v>
      </c>
      <c r="D13" s="213">
        <f t="shared" si="2"/>
        <v>6232</v>
      </c>
      <c r="E13" s="213">
        <f t="shared" si="2"/>
        <v>6232</v>
      </c>
      <c r="F13" s="213">
        <f t="shared" si="2"/>
        <v>7052</v>
      </c>
      <c r="G13" s="213">
        <f t="shared" si="2"/>
        <v>7052</v>
      </c>
      <c r="H13" s="213">
        <f t="shared" si="2"/>
        <v>7052</v>
      </c>
      <c r="I13" s="213">
        <f t="shared" si="2"/>
        <v>7052</v>
      </c>
      <c r="J13" s="213">
        <f t="shared" si="2"/>
        <v>8117.9999999999991</v>
      </c>
      <c r="K13" s="213">
        <f t="shared" si="2"/>
        <v>10578</v>
      </c>
    </row>
    <row r="14" spans="1:11" s="76" customFormat="1" ht="12" hidden="1" customHeight="1" x14ac:dyDescent="0.2">
      <c r="A14" s="213" t="s">
        <v>55</v>
      </c>
      <c r="B14" s="21"/>
      <c r="C14" s="229"/>
    </row>
    <row r="15" spans="1:11" s="76" customFormat="1" ht="12" hidden="1" customHeight="1" x14ac:dyDescent="0.2">
      <c r="A15" s="220">
        <v>1</v>
      </c>
      <c r="B15" s="212">
        <f t="shared" ref="B15:C15" si="3">B6+6600</f>
        <v>10372</v>
      </c>
      <c r="C15" s="75">
        <f t="shared" si="3"/>
        <v>11192</v>
      </c>
    </row>
    <row r="16" spans="1:11" s="76" customFormat="1" ht="12" hidden="1" customHeight="1" x14ac:dyDescent="0.2">
      <c r="A16" s="220">
        <v>2</v>
      </c>
      <c r="B16" s="212">
        <f t="shared" ref="B16:C16" si="4">B15+1500</f>
        <v>11872</v>
      </c>
      <c r="C16" s="75">
        <f t="shared" si="4"/>
        <v>12692</v>
      </c>
    </row>
    <row r="17" spans="1:3" s="76" customFormat="1" ht="12" hidden="1" customHeight="1" x14ac:dyDescent="0.2">
      <c r="A17" s="213" t="s">
        <v>160</v>
      </c>
      <c r="B17" s="21"/>
      <c r="C17" s="75"/>
    </row>
    <row r="18" spans="1:3" s="76" customFormat="1" ht="12" hidden="1" customHeight="1" x14ac:dyDescent="0.2">
      <c r="A18" s="220">
        <v>1</v>
      </c>
      <c r="B18" s="212">
        <f t="shared" ref="B18:C18" si="5">B6+7100</f>
        <v>10872</v>
      </c>
      <c r="C18" s="75">
        <f t="shared" si="5"/>
        <v>11692</v>
      </c>
    </row>
    <row r="19" spans="1:3" s="76" customFormat="1" ht="12" hidden="1" customHeight="1" x14ac:dyDescent="0.2">
      <c r="A19" s="220">
        <v>2</v>
      </c>
      <c r="B19" s="212">
        <f t="shared" ref="B19:C19" si="6">B18+1500</f>
        <v>12372</v>
      </c>
      <c r="C19" s="75">
        <f t="shared" si="6"/>
        <v>13192</v>
      </c>
    </row>
    <row r="20" spans="1:3" s="76" customFormat="1" ht="12" hidden="1" customHeight="1" x14ac:dyDescent="0.2">
      <c r="A20" s="213" t="s">
        <v>56</v>
      </c>
      <c r="B20" s="21"/>
      <c r="C20" s="75"/>
    </row>
    <row r="21" spans="1:3" s="76" customFormat="1" ht="12" hidden="1" customHeight="1" x14ac:dyDescent="0.2">
      <c r="A21" s="220">
        <v>1</v>
      </c>
      <c r="B21" s="212">
        <f t="shared" ref="B21:C21" si="7">B6+9000</f>
        <v>12772</v>
      </c>
      <c r="C21" s="75">
        <f t="shared" si="7"/>
        <v>13592</v>
      </c>
    </row>
    <row r="22" spans="1:3" s="76" customFormat="1" ht="12" hidden="1" customHeight="1" x14ac:dyDescent="0.2">
      <c r="A22" s="220">
        <v>2</v>
      </c>
      <c r="B22" s="213">
        <f t="shared" ref="B22:C24" si="8">B21+1500</f>
        <v>14272</v>
      </c>
      <c r="C22" s="75">
        <f t="shared" si="8"/>
        <v>15092</v>
      </c>
    </row>
    <row r="23" spans="1:3" s="76" customFormat="1" ht="12" hidden="1" customHeight="1" x14ac:dyDescent="0.2">
      <c r="A23" s="220">
        <v>3</v>
      </c>
      <c r="B23" s="213">
        <f t="shared" si="8"/>
        <v>15772</v>
      </c>
      <c r="C23" s="75">
        <f t="shared" si="8"/>
        <v>16592</v>
      </c>
    </row>
    <row r="24" spans="1:3" s="76" customFormat="1" ht="12" hidden="1" customHeight="1" x14ac:dyDescent="0.2">
      <c r="A24" s="220">
        <v>4</v>
      </c>
      <c r="B24" s="213">
        <f t="shared" si="8"/>
        <v>17272</v>
      </c>
      <c r="C24" s="75">
        <f t="shared" si="8"/>
        <v>18092</v>
      </c>
    </row>
    <row r="25" spans="1:3" s="76" customFormat="1" ht="12.75" hidden="1" customHeight="1" x14ac:dyDescent="0.2">
      <c r="A25" s="213" t="s">
        <v>57</v>
      </c>
      <c r="B25" s="21"/>
      <c r="C25" s="75"/>
    </row>
    <row r="26" spans="1:3" s="76" customFormat="1" ht="12" hidden="1" customHeight="1" x14ac:dyDescent="0.2">
      <c r="A26" s="220">
        <v>1</v>
      </c>
      <c r="B26" s="212">
        <f t="shared" ref="B26:C26" si="9">B6+15000</f>
        <v>18772</v>
      </c>
      <c r="C26" s="75">
        <f t="shared" si="9"/>
        <v>19592</v>
      </c>
    </row>
    <row r="27" spans="1:3" s="76" customFormat="1" ht="12" hidden="1" customHeight="1" x14ac:dyDescent="0.2">
      <c r="A27" s="220">
        <v>2</v>
      </c>
      <c r="B27" s="213">
        <f t="shared" ref="B27:C29" si="10">B26+1500</f>
        <v>20272</v>
      </c>
      <c r="C27" s="75">
        <f t="shared" si="10"/>
        <v>21092</v>
      </c>
    </row>
    <row r="28" spans="1:3" s="76" customFormat="1" ht="11.25" hidden="1" customHeight="1" x14ac:dyDescent="0.2">
      <c r="A28" s="220">
        <v>3</v>
      </c>
      <c r="B28" s="213">
        <f t="shared" si="10"/>
        <v>21772</v>
      </c>
      <c r="C28" s="75">
        <f t="shared" si="10"/>
        <v>22592</v>
      </c>
    </row>
    <row r="29" spans="1:3" s="76" customFormat="1" ht="12" hidden="1" customHeight="1" x14ac:dyDescent="0.2">
      <c r="A29" s="220">
        <v>4</v>
      </c>
      <c r="B29" s="222">
        <f t="shared" si="10"/>
        <v>23272</v>
      </c>
      <c r="C29" s="75">
        <f t="shared" si="10"/>
        <v>24092</v>
      </c>
    </row>
    <row r="30" spans="1:3" s="76" customFormat="1" ht="12" hidden="1" customHeight="1" x14ac:dyDescent="0.2">
      <c r="A30" s="21"/>
    </row>
    <row r="31" spans="1:3" s="76" customFormat="1" ht="12" customHeight="1" x14ac:dyDescent="0.2">
      <c r="A31" s="21"/>
    </row>
    <row r="32" spans="1:3"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360.75" customHeight="1" x14ac:dyDescent="0.2">
      <c r="A45" s="227" t="s">
        <v>294</v>
      </c>
    </row>
  </sheetData>
  <mergeCells count="1">
    <mergeCell ref="A32:A3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61"/>
  <sheetViews>
    <sheetView topLeftCell="A28" workbookViewId="0">
      <selection activeCell="A36" sqref="A36"/>
    </sheetView>
  </sheetViews>
  <sheetFormatPr defaultColWidth="10.28515625" defaultRowHeight="12" x14ac:dyDescent="0.2"/>
  <cols>
    <col min="1" max="1" width="42" style="1" customWidth="1"/>
    <col min="2" max="16384" width="10.28515625" style="2"/>
  </cols>
  <sheetData>
    <row r="1" spans="1:4" s="5" customFormat="1" ht="25.5" customHeight="1" x14ac:dyDescent="0.2">
      <c r="A1" s="47" t="s">
        <v>50</v>
      </c>
    </row>
    <row r="2" spans="1:4" s="5" customFormat="1" ht="12.75" x14ac:dyDescent="0.2">
      <c r="A2" s="6" t="s">
        <v>309</v>
      </c>
    </row>
    <row r="3" spans="1:4" s="11" customFormat="1" ht="28.5" customHeight="1" x14ac:dyDescent="0.2">
      <c r="A3" s="74" t="s">
        <v>52</v>
      </c>
      <c r="B3" s="73">
        <f>'BAR BB| Open rates'!B3</f>
        <v>45984</v>
      </c>
      <c r="C3" s="73">
        <f>'BAR BB| Open rates'!C3</f>
        <v>45989</v>
      </c>
      <c r="D3" s="73">
        <f>'BAR BB| Open rates'!D3</f>
        <v>45991</v>
      </c>
    </row>
    <row r="4" spans="1:4" s="11" customFormat="1" ht="28.5" customHeight="1" x14ac:dyDescent="0.2">
      <c r="A4" s="8"/>
      <c r="B4" s="73">
        <f>'BAR BB| Open rates'!B4</f>
        <v>45988</v>
      </c>
      <c r="C4" s="73">
        <f>'BAR BB| Open rates'!C4</f>
        <v>45990</v>
      </c>
      <c r="D4" s="73">
        <f>'BAR BB| Open rates'!D4</f>
        <v>45991</v>
      </c>
    </row>
    <row r="5" spans="1:4" s="14" customFormat="1" ht="12" customHeight="1" x14ac:dyDescent="0.2">
      <c r="A5" s="33" t="s">
        <v>53</v>
      </c>
    </row>
    <row r="6" spans="1:4" s="14" customFormat="1" ht="12" customHeight="1" x14ac:dyDescent="0.2">
      <c r="A6" s="42">
        <v>1</v>
      </c>
      <c r="B6" s="84">
        <f>'BAR BB| Open rates'!B6*0.9</f>
        <v>5040</v>
      </c>
      <c r="C6" s="84">
        <f>'BAR BB| Open rates'!C6*0.9</f>
        <v>5940</v>
      </c>
      <c r="D6" s="84">
        <f>'BAR BB| Open rates'!D6*0.9</f>
        <v>5040</v>
      </c>
    </row>
    <row r="7" spans="1:4" s="14" customFormat="1" ht="12" customHeight="1" x14ac:dyDescent="0.2">
      <c r="A7" s="42">
        <v>2</v>
      </c>
      <c r="B7" s="84">
        <f>'BAR BB| Open rates'!B7*0.9</f>
        <v>6390</v>
      </c>
      <c r="C7" s="84">
        <f>'BAR BB| Open rates'!C7*0.9</f>
        <v>7290</v>
      </c>
      <c r="D7" s="84">
        <f>'BAR BB| Open rates'!D7*0.9</f>
        <v>6390</v>
      </c>
    </row>
    <row r="8" spans="1:4" s="14" customFormat="1" ht="12" customHeight="1" x14ac:dyDescent="0.2">
      <c r="A8" s="33" t="s">
        <v>54</v>
      </c>
      <c r="B8" s="84"/>
      <c r="C8" s="84"/>
      <c r="D8" s="84"/>
    </row>
    <row r="9" spans="1:4" s="14" customFormat="1" ht="12" customHeight="1" x14ac:dyDescent="0.2">
      <c r="A9" s="144">
        <v>1</v>
      </c>
      <c r="B9" s="84">
        <f>'BAR BB| Open rates'!B9*0.9</f>
        <v>6840</v>
      </c>
      <c r="C9" s="84">
        <f>'BAR BB| Open rates'!C9*0.9</f>
        <v>7740</v>
      </c>
      <c r="D9" s="84">
        <f>'BAR BB| Open rates'!D9*0.9</f>
        <v>6840</v>
      </c>
    </row>
    <row r="10" spans="1:4" s="14" customFormat="1" ht="12" customHeight="1" x14ac:dyDescent="0.2">
      <c r="A10" s="144">
        <v>2</v>
      </c>
      <c r="B10" s="84">
        <f>'BAR BB| Open rates'!B10*0.9</f>
        <v>8190</v>
      </c>
      <c r="C10" s="84">
        <f>'BAR BB| Open rates'!C10*0.9</f>
        <v>9090</v>
      </c>
      <c r="D10" s="84">
        <f>'BAR BB| Open rates'!D10*0.9</f>
        <v>8190</v>
      </c>
    </row>
    <row r="11" spans="1:4" s="14" customFormat="1" ht="12" customHeight="1" x14ac:dyDescent="0.2">
      <c r="A11" s="33" t="s">
        <v>151</v>
      </c>
      <c r="B11" s="84"/>
      <c r="C11" s="84"/>
      <c r="D11" s="84"/>
    </row>
    <row r="12" spans="1:4" s="14" customFormat="1" ht="12" customHeight="1" x14ac:dyDescent="0.2">
      <c r="A12" s="144">
        <v>1</v>
      </c>
      <c r="B12" s="84">
        <f>'BAR BB| Open rates'!B12*0.9</f>
        <v>7740</v>
      </c>
      <c r="C12" s="84">
        <f>'BAR BB| Open rates'!C12*0.9</f>
        <v>8640</v>
      </c>
      <c r="D12" s="84">
        <f>'BAR BB| Open rates'!D12*0.9</f>
        <v>7740</v>
      </c>
    </row>
    <row r="13" spans="1:4" s="14" customFormat="1" ht="12" customHeight="1" x14ac:dyDescent="0.2">
      <c r="A13" s="144">
        <v>2</v>
      </c>
      <c r="B13" s="84">
        <f>'BAR BB| Open rates'!B13*0.9</f>
        <v>9090</v>
      </c>
      <c r="C13" s="84">
        <f>'BAR BB| Open rates'!C13*0.9</f>
        <v>9990</v>
      </c>
      <c r="D13" s="84">
        <f>'BAR BB| Open rates'!D13*0.9</f>
        <v>9090</v>
      </c>
    </row>
    <row r="14" spans="1:4" s="14" customFormat="1" ht="12" customHeight="1" x14ac:dyDescent="0.2">
      <c r="A14" s="123"/>
    </row>
    <row r="15" spans="1:4" s="14" customFormat="1" ht="12" customHeight="1" x14ac:dyDescent="0.2">
      <c r="A15" s="123"/>
    </row>
    <row r="16" spans="1:4" s="14" customFormat="1" ht="12" customHeight="1" x14ac:dyDescent="0.2">
      <c r="A16" s="283" t="s">
        <v>157</v>
      </c>
    </row>
    <row r="17" spans="1:1" s="14" customFormat="1" ht="12" customHeight="1" x14ac:dyDescent="0.2">
      <c r="A17" s="283"/>
    </row>
    <row r="18" spans="1:1" s="14" customFormat="1" ht="12" customHeight="1" x14ac:dyDescent="0.2">
      <c r="A18" s="235"/>
    </row>
    <row r="19" spans="1:1" s="14" customFormat="1" ht="124.5" customHeight="1" x14ac:dyDescent="0.2">
      <c r="A19" s="319" t="s">
        <v>230</v>
      </c>
    </row>
    <row r="20" spans="1:1" s="14" customFormat="1" ht="18" customHeight="1" x14ac:dyDescent="0.2">
      <c r="A20" s="319"/>
    </row>
    <row r="21" spans="1:1" s="14" customFormat="1" ht="12" hidden="1" customHeight="1" x14ac:dyDescent="0.2">
      <c r="A21" s="319"/>
    </row>
    <row r="22" spans="1:1" s="14" customFormat="1" ht="30.75" customHeight="1" x14ac:dyDescent="0.2">
      <c r="A22" s="319"/>
    </row>
    <row r="23" spans="1:1" s="14" customFormat="1" ht="3.75" customHeight="1" x14ac:dyDescent="0.2">
      <c r="A23" s="235"/>
    </row>
    <row r="24" spans="1:1" s="14" customFormat="1" ht="12" hidden="1" customHeight="1" x14ac:dyDescent="0.2">
      <c r="A24" s="235"/>
    </row>
    <row r="25" spans="1:1" s="14" customFormat="1" ht="12" customHeight="1" x14ac:dyDescent="0.2">
      <c r="A25"/>
    </row>
    <row r="26" spans="1:1" s="14" customFormat="1" ht="12" customHeight="1" x14ac:dyDescent="0.2">
      <c r="A26" s="136" t="s">
        <v>58</v>
      </c>
    </row>
    <row r="27" spans="1:1" customFormat="1" ht="12.75" x14ac:dyDescent="0.2">
      <c r="A27" s="207" t="s">
        <v>59</v>
      </c>
    </row>
    <row r="28" spans="1:1" s="31" customFormat="1" ht="36" customHeight="1" x14ac:dyDescent="0.2">
      <c r="A28" s="207" t="s">
        <v>295</v>
      </c>
    </row>
    <row r="29" spans="1:1" customFormat="1" ht="38.25" customHeight="1" x14ac:dyDescent="0.2">
      <c r="A29" s="208" t="s">
        <v>60</v>
      </c>
    </row>
    <row r="30" spans="1:1" customFormat="1" ht="24" x14ac:dyDescent="0.2">
      <c r="A30" s="208" t="s">
        <v>308</v>
      </c>
    </row>
    <row r="31" spans="1:1" customFormat="1" ht="12.75" x14ac:dyDescent="0.2">
      <c r="A31" s="208" t="s">
        <v>62</v>
      </c>
    </row>
    <row r="32" spans="1:1" s="13" customFormat="1" ht="35.25" customHeight="1" x14ac:dyDescent="0.2">
      <c r="A32" s="141" t="s">
        <v>63</v>
      </c>
    </row>
    <row r="33" spans="1:1" s="13" customFormat="1" ht="35.25" customHeight="1" x14ac:dyDescent="0.2">
      <c r="A33" s="141" t="s">
        <v>173</v>
      </c>
    </row>
    <row r="34" spans="1:1" s="13" customFormat="1" ht="35.25" customHeight="1" x14ac:dyDescent="0.2">
      <c r="A34" s="231"/>
    </row>
    <row r="35" spans="1:1" s="13" customFormat="1" ht="39.75" customHeight="1" x14ac:dyDescent="0.2">
      <c r="A35" s="138" t="s">
        <v>65</v>
      </c>
    </row>
    <row r="36" spans="1:1" s="13" customFormat="1" ht="126.75" customHeight="1" x14ac:dyDescent="0.2">
      <c r="A36" s="232" t="s">
        <v>333</v>
      </c>
    </row>
    <row r="37" spans="1:1" s="13" customFormat="1" ht="35.25" customHeight="1" x14ac:dyDescent="0.2">
      <c r="A37" s="138" t="s">
        <v>80</v>
      </c>
    </row>
    <row r="38" spans="1:1" ht="36" customHeight="1" x14ac:dyDescent="0.2">
      <c r="A38" s="200" t="s">
        <v>310</v>
      </c>
    </row>
    <row r="39" spans="1:1" ht="24" x14ac:dyDescent="0.2">
      <c r="A39" s="201" t="s">
        <v>311</v>
      </c>
    </row>
    <row r="40" spans="1:1" ht="12" customHeight="1" x14ac:dyDescent="0.2">
      <c r="A40" s="233" t="s">
        <v>296</v>
      </c>
    </row>
    <row r="41" spans="1:1" ht="45" x14ac:dyDescent="0.2">
      <c r="A41" s="234" t="s">
        <v>297</v>
      </c>
    </row>
    <row r="42" spans="1:1" ht="12.75" customHeight="1" x14ac:dyDescent="0.2">
      <c r="A42" s="234" t="s">
        <v>312</v>
      </c>
    </row>
    <row r="43" spans="1:1" ht="30" x14ac:dyDescent="0.2">
      <c r="A43" s="234" t="s">
        <v>313</v>
      </c>
    </row>
    <row r="44" spans="1:1" ht="49.5" customHeight="1" x14ac:dyDescent="0.2">
      <c r="A44" s="234" t="s">
        <v>314</v>
      </c>
    </row>
    <row r="45" spans="1:1" ht="40.5" customHeight="1" x14ac:dyDescent="0.2">
      <c r="A45" s="234" t="s">
        <v>298</v>
      </c>
    </row>
    <row r="46" spans="1:1" ht="65.25" customHeight="1" x14ac:dyDescent="0.2">
      <c r="A46" s="234" t="s">
        <v>299</v>
      </c>
    </row>
    <row r="47" spans="1:1" ht="33" customHeight="1" x14ac:dyDescent="0.2">
      <c r="A47" s="234" t="s">
        <v>300</v>
      </c>
    </row>
    <row r="48" spans="1:1" ht="41.25" customHeight="1" x14ac:dyDescent="0.2">
      <c r="A48" s="234" t="s">
        <v>301</v>
      </c>
    </row>
    <row r="49" spans="1:1" ht="12.75" customHeight="1" x14ac:dyDescent="0.2">
      <c r="A49" s="234" t="s">
        <v>302</v>
      </c>
    </row>
    <row r="50" spans="1:1" ht="12.75" customHeight="1" x14ac:dyDescent="0.2">
      <c r="A50" s="234"/>
    </row>
    <row r="51" spans="1:1" ht="12.75" customHeight="1" x14ac:dyDescent="0.2">
      <c r="A51" s="234" t="s">
        <v>303</v>
      </c>
    </row>
    <row r="52" spans="1:1" ht="12.75" customHeight="1" x14ac:dyDescent="0.2">
      <c r="A52" s="234" t="s">
        <v>304</v>
      </c>
    </row>
    <row r="53" spans="1:1" ht="48" customHeight="1" x14ac:dyDescent="0.2">
      <c r="A53" s="234" t="s">
        <v>305</v>
      </c>
    </row>
    <row r="54" spans="1:1" ht="36" customHeight="1" x14ac:dyDescent="0.2">
      <c r="A54" s="234" t="s">
        <v>306</v>
      </c>
    </row>
    <row r="55" spans="1:1" ht="35.25" customHeight="1" x14ac:dyDescent="0.2">
      <c r="A55" s="234" t="s">
        <v>307</v>
      </c>
    </row>
    <row r="56" spans="1:1" ht="43.5" customHeight="1" x14ac:dyDescent="0.2">
      <c r="A56" s="234" t="s">
        <v>315</v>
      </c>
    </row>
    <row r="57" spans="1:1" ht="37.5" customHeight="1" x14ac:dyDescent="0.2">
      <c r="A57" s="234" t="s">
        <v>316</v>
      </c>
    </row>
    <row r="58" spans="1:1" ht="35.25" customHeight="1" x14ac:dyDescent="0.2">
      <c r="A58" s="234"/>
    </row>
    <row r="59" spans="1:1" ht="40.5" customHeight="1" x14ac:dyDescent="0.2">
      <c r="A59" s="234"/>
    </row>
    <row r="60" spans="1:1" ht="12.75" customHeight="1" x14ac:dyDescent="0.2">
      <c r="A60" s="234"/>
    </row>
    <row r="61" spans="1:1" ht="12.75" customHeight="1" x14ac:dyDescent="0.2">
      <c r="A61" s="22"/>
    </row>
  </sheetData>
  <mergeCells count="2">
    <mergeCell ref="A16:A17"/>
    <mergeCell ref="A19:A2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57"/>
  <sheetViews>
    <sheetView workbookViewId="0">
      <selection activeCell="B1" sqref="B1:C1048576"/>
    </sheetView>
  </sheetViews>
  <sheetFormatPr defaultColWidth="10.28515625" defaultRowHeight="12" x14ac:dyDescent="0.2"/>
  <cols>
    <col min="1" max="1" width="42" style="214" customWidth="1"/>
    <col min="2" max="16384" width="10.28515625" style="214"/>
  </cols>
  <sheetData>
    <row r="1" spans="1:4" s="5" customFormat="1" ht="25.5" customHeight="1" x14ac:dyDescent="0.2">
      <c r="A1" s="216" t="s">
        <v>50</v>
      </c>
    </row>
    <row r="2" spans="1:4" s="5" customFormat="1" ht="12.75" x14ac:dyDescent="0.2">
      <c r="A2" s="240" t="s">
        <v>309</v>
      </c>
    </row>
    <row r="3" spans="1:4" s="205" customFormat="1" ht="28.5" customHeight="1" x14ac:dyDescent="0.2">
      <c r="A3" s="241" t="s">
        <v>52</v>
      </c>
      <c r="B3" s="71">
        <f>'BAR BB| Open rates'!B3</f>
        <v>45984</v>
      </c>
      <c r="C3" s="71">
        <f>'BAR BB| Open rates'!C3</f>
        <v>45989</v>
      </c>
      <c r="D3" s="71">
        <f>'BAR BB| Open rates'!D3</f>
        <v>45991</v>
      </c>
    </row>
    <row r="4" spans="1:4" s="205" customFormat="1" ht="28.5" customHeight="1" x14ac:dyDescent="0.2">
      <c r="A4" s="242"/>
      <c r="B4" s="71">
        <f>'BAR BB| Open rates'!B4</f>
        <v>45988</v>
      </c>
      <c r="C4" s="71">
        <f>'BAR BB| Open rates'!C4</f>
        <v>45990</v>
      </c>
      <c r="D4" s="71">
        <f>'BAR BB| Open rates'!D4</f>
        <v>45991</v>
      </c>
    </row>
    <row r="5" spans="1:4" s="76" customFormat="1" ht="12" customHeight="1" x14ac:dyDescent="0.2">
      <c r="A5" s="75" t="s">
        <v>53</v>
      </c>
    </row>
    <row r="6" spans="1:4" s="76" customFormat="1" ht="12" customHeight="1" x14ac:dyDescent="0.2">
      <c r="A6" s="15">
        <v>1</v>
      </c>
      <c r="B6" s="26">
        <f>('BAR BB| Open rates'!B6*0.9)*0.87</f>
        <v>4384.8</v>
      </c>
      <c r="C6" s="26">
        <f>('BAR BB| Open rates'!C6*0.9)*0.87</f>
        <v>5167.8</v>
      </c>
      <c r="D6" s="26">
        <f>('BAR BB| Open rates'!D6*0.9)*0.87</f>
        <v>4384.8</v>
      </c>
    </row>
    <row r="7" spans="1:4" s="76" customFormat="1" ht="12" customHeight="1" x14ac:dyDescent="0.2">
      <c r="A7" s="15">
        <v>2</v>
      </c>
      <c r="B7" s="26">
        <f>('BAR BB| Open rates'!B7*0.9)*0.87</f>
        <v>5559.3</v>
      </c>
      <c r="C7" s="26">
        <f>('BAR BB| Open rates'!C7*0.9)*0.87</f>
        <v>6342.3</v>
      </c>
      <c r="D7" s="26">
        <f>('BAR BB| Open rates'!D7*0.9)*0.87</f>
        <v>5559.3</v>
      </c>
    </row>
    <row r="8" spans="1:4" s="76" customFormat="1" ht="12" customHeight="1" x14ac:dyDescent="0.2">
      <c r="A8" s="75" t="s">
        <v>54</v>
      </c>
      <c r="B8" s="26"/>
      <c r="C8" s="26"/>
      <c r="D8" s="26"/>
    </row>
    <row r="9" spans="1:4" s="76" customFormat="1" ht="12" customHeight="1" x14ac:dyDescent="0.2">
      <c r="A9" s="220">
        <v>1</v>
      </c>
      <c r="B9" s="26">
        <f>('BAR BB| Open rates'!B9*0.9)*0.87</f>
        <v>5950.8</v>
      </c>
      <c r="C9" s="26">
        <f>('BAR BB| Open rates'!C9*0.9)*0.87</f>
        <v>6733.8</v>
      </c>
      <c r="D9" s="26">
        <f>('BAR BB| Open rates'!D9*0.9)*0.87</f>
        <v>5950.8</v>
      </c>
    </row>
    <row r="10" spans="1:4" s="76" customFormat="1" ht="12" customHeight="1" x14ac:dyDescent="0.2">
      <c r="A10" s="220">
        <v>2</v>
      </c>
      <c r="B10" s="26">
        <f>('BAR BB| Open rates'!B10*0.9)*0.87</f>
        <v>7125.3</v>
      </c>
      <c r="C10" s="26">
        <f>('BAR BB| Open rates'!C10*0.9)*0.87</f>
        <v>7908.3</v>
      </c>
      <c r="D10" s="26">
        <f>('BAR BB| Open rates'!D10*0.9)*0.87</f>
        <v>7125.3</v>
      </c>
    </row>
    <row r="11" spans="1:4" s="76" customFormat="1" ht="12" customHeight="1" x14ac:dyDescent="0.2">
      <c r="A11" s="75" t="s">
        <v>151</v>
      </c>
      <c r="B11" s="26"/>
      <c r="C11" s="26"/>
      <c r="D11" s="26"/>
    </row>
    <row r="12" spans="1:4" s="76" customFormat="1" ht="12" customHeight="1" x14ac:dyDescent="0.2">
      <c r="A12" s="220">
        <v>1</v>
      </c>
      <c r="B12" s="26">
        <f>('BAR BB| Open rates'!B12*0.9)*0.87</f>
        <v>6733.8</v>
      </c>
      <c r="C12" s="26">
        <f>('BAR BB| Open rates'!C12*0.9)*0.87</f>
        <v>7516.8</v>
      </c>
      <c r="D12" s="26">
        <f>('BAR BB| Open rates'!D12*0.9)*0.87</f>
        <v>6733.8</v>
      </c>
    </row>
    <row r="13" spans="1:4" s="76" customFormat="1" ht="12" customHeight="1" x14ac:dyDescent="0.2">
      <c r="A13" s="220">
        <v>2</v>
      </c>
      <c r="B13" s="26">
        <f>('BAR BB| Open rates'!B13*0.9)*0.87</f>
        <v>7908.3</v>
      </c>
      <c r="C13" s="26">
        <f>('BAR BB| Open rates'!C13*0.9)*0.87</f>
        <v>8691.2999999999993</v>
      </c>
      <c r="D13" s="26">
        <f>('BAR BB| Open rates'!D13*0.9)*0.87</f>
        <v>7908.3</v>
      </c>
    </row>
    <row r="14" spans="1:4" s="76" customFormat="1" ht="12" customHeight="1" x14ac:dyDescent="0.2">
      <c r="A14" s="20"/>
    </row>
    <row r="15" spans="1:4" s="76" customFormat="1" ht="12" customHeight="1" x14ac:dyDescent="0.2">
      <c r="A15" s="20"/>
    </row>
    <row r="16" spans="1:4" s="76" customFormat="1" ht="12" customHeight="1" x14ac:dyDescent="0.2">
      <c r="A16" s="283" t="s">
        <v>157</v>
      </c>
    </row>
    <row r="17" spans="1:1" s="76" customFormat="1" ht="12" customHeight="1" x14ac:dyDescent="0.2">
      <c r="A17" s="283"/>
    </row>
    <row r="18" spans="1:1" s="76" customFormat="1" ht="12" customHeight="1" x14ac:dyDescent="0.2">
      <c r="A18" s="259"/>
    </row>
    <row r="19" spans="1:1" s="76" customFormat="1" ht="87" customHeight="1" x14ac:dyDescent="0.2">
      <c r="A19" s="320" t="s">
        <v>230</v>
      </c>
    </row>
    <row r="20" spans="1:1" s="76" customFormat="1" ht="12" customHeight="1" x14ac:dyDescent="0.2">
      <c r="A20" s="320"/>
    </row>
    <row r="21" spans="1:1" s="76" customFormat="1" ht="12" customHeight="1" x14ac:dyDescent="0.2">
      <c r="A21" s="320"/>
    </row>
    <row r="22" spans="1:1" s="76" customFormat="1" ht="72" customHeight="1" x14ac:dyDescent="0.2">
      <c r="A22" s="320"/>
    </row>
    <row r="23" spans="1:1" s="76" customFormat="1" ht="25.5" customHeight="1" x14ac:dyDescent="0.2">
      <c r="A23" s="260"/>
    </row>
    <row r="24" spans="1:1" s="76" customFormat="1" ht="12" customHeight="1" x14ac:dyDescent="0.2">
      <c r="A24" s="223" t="s">
        <v>58</v>
      </c>
    </row>
    <row r="25" spans="1:1" s="205" customFormat="1" ht="12.75" x14ac:dyDescent="0.2">
      <c r="A25" s="253" t="s">
        <v>59</v>
      </c>
    </row>
    <row r="26" spans="1:1" s="245" customFormat="1" ht="17.25" customHeight="1" x14ac:dyDescent="0.2">
      <c r="A26" s="253" t="s">
        <v>295</v>
      </c>
    </row>
    <row r="27" spans="1:1" s="205" customFormat="1" ht="28.5" customHeight="1" x14ac:dyDescent="0.2">
      <c r="A27" s="225" t="s">
        <v>60</v>
      </c>
    </row>
    <row r="28" spans="1:1" s="205" customFormat="1" ht="24" x14ac:dyDescent="0.2">
      <c r="A28" s="225" t="s">
        <v>308</v>
      </c>
    </row>
    <row r="29" spans="1:1" s="205" customFormat="1" ht="12.75" x14ac:dyDescent="0.2">
      <c r="A29" s="225" t="s">
        <v>62</v>
      </c>
    </row>
    <row r="30" spans="1:1" s="76" customFormat="1" ht="35.25" customHeight="1" x14ac:dyDescent="0.2">
      <c r="A30" s="225" t="s">
        <v>63</v>
      </c>
    </row>
    <row r="31" spans="1:1" s="76" customFormat="1" ht="35.25" customHeight="1" x14ac:dyDescent="0.2">
      <c r="A31" s="225" t="s">
        <v>173</v>
      </c>
    </row>
    <row r="32" spans="1:1" s="76" customFormat="1" ht="35.25" customHeight="1" x14ac:dyDescent="0.2">
      <c r="A32" s="255"/>
    </row>
    <row r="33" spans="1:1" s="76" customFormat="1" ht="24" customHeight="1" x14ac:dyDescent="0.2">
      <c r="A33" s="243" t="s">
        <v>65</v>
      </c>
    </row>
    <row r="34" spans="1:1" s="76" customFormat="1" ht="126.75" customHeight="1" x14ac:dyDescent="0.2">
      <c r="A34" s="256" t="s">
        <v>317</v>
      </c>
    </row>
    <row r="35" spans="1:1" ht="30.75" customHeight="1" x14ac:dyDescent="0.2">
      <c r="A35" s="243" t="s">
        <v>80</v>
      </c>
    </row>
    <row r="36" spans="1:1" ht="24" x14ac:dyDescent="0.2">
      <c r="A36" s="244" t="s">
        <v>310</v>
      </c>
    </row>
    <row r="37" spans="1:1" ht="24.75" customHeight="1" x14ac:dyDescent="0.2">
      <c r="A37" s="224" t="s">
        <v>311</v>
      </c>
    </row>
    <row r="38" spans="1:1" ht="30" x14ac:dyDescent="0.2">
      <c r="A38" s="257" t="s">
        <v>296</v>
      </c>
    </row>
    <row r="39" spans="1:1" ht="12.75" customHeight="1" x14ac:dyDescent="0.2">
      <c r="A39" s="258" t="s">
        <v>297</v>
      </c>
    </row>
    <row r="40" spans="1:1" ht="30" x14ac:dyDescent="0.2">
      <c r="A40" s="258" t="s">
        <v>312</v>
      </c>
    </row>
    <row r="41" spans="1:1" ht="49.5" customHeight="1" x14ac:dyDescent="0.2">
      <c r="A41" s="258" t="s">
        <v>313</v>
      </c>
    </row>
    <row r="42" spans="1:1" ht="40.5" customHeight="1" x14ac:dyDescent="0.2">
      <c r="A42" s="258" t="s">
        <v>314</v>
      </c>
    </row>
    <row r="43" spans="1:1" ht="65.25" customHeight="1" x14ac:dyDescent="0.2">
      <c r="A43" s="258" t="s">
        <v>298</v>
      </c>
    </row>
    <row r="44" spans="1:1" ht="33" customHeight="1" x14ac:dyDescent="0.2">
      <c r="A44" s="258" t="s">
        <v>299</v>
      </c>
    </row>
    <row r="45" spans="1:1" ht="41.25" customHeight="1" x14ac:dyDescent="0.2">
      <c r="A45" s="258" t="s">
        <v>300</v>
      </c>
    </row>
    <row r="46" spans="1:1" ht="12.75" customHeight="1" x14ac:dyDescent="0.2">
      <c r="A46" s="258" t="s">
        <v>301</v>
      </c>
    </row>
    <row r="47" spans="1:1" ht="12.75" customHeight="1" x14ac:dyDescent="0.2">
      <c r="A47" s="258" t="s">
        <v>302</v>
      </c>
    </row>
    <row r="48" spans="1:1" ht="12.75" customHeight="1" x14ac:dyDescent="0.2">
      <c r="A48" s="258"/>
    </row>
    <row r="49" spans="1:1" ht="12.75" customHeight="1" x14ac:dyDescent="0.2">
      <c r="A49" s="258" t="s">
        <v>303</v>
      </c>
    </row>
    <row r="50" spans="1:1" ht="44.25" customHeight="1" x14ac:dyDescent="0.2">
      <c r="A50" s="258" t="s">
        <v>305</v>
      </c>
    </row>
    <row r="51" spans="1:1" ht="81" customHeight="1" x14ac:dyDescent="0.2">
      <c r="A51" s="258" t="s">
        <v>306</v>
      </c>
    </row>
    <row r="52" spans="1:1" ht="43.5" customHeight="1" x14ac:dyDescent="0.2">
      <c r="A52" s="258" t="s">
        <v>307</v>
      </c>
    </row>
    <row r="53" spans="1:1" ht="37.5" customHeight="1" x14ac:dyDescent="0.2">
      <c r="A53" s="258" t="s">
        <v>321</v>
      </c>
    </row>
    <row r="54" spans="1:1" ht="63.75" customHeight="1" x14ac:dyDescent="0.2">
      <c r="A54" s="258" t="s">
        <v>316</v>
      </c>
    </row>
    <row r="55" spans="1:1" ht="40.5" customHeight="1" x14ac:dyDescent="0.2">
      <c r="A55" s="258"/>
    </row>
    <row r="56" spans="1:1" ht="12.75" customHeight="1" x14ac:dyDescent="0.2">
      <c r="A56" s="258"/>
    </row>
    <row r="57" spans="1:1" ht="12.75" customHeight="1" x14ac:dyDescent="0.2">
      <c r="A57" s="5"/>
    </row>
  </sheetData>
  <mergeCells count="2">
    <mergeCell ref="A16:A17"/>
    <mergeCell ref="A19:A2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9"/>
  <sheetViews>
    <sheetView workbookViewId="0">
      <selection activeCell="B1" sqref="B1:C1048576"/>
    </sheetView>
  </sheetViews>
  <sheetFormatPr defaultColWidth="10.28515625" defaultRowHeight="12" x14ac:dyDescent="0.2"/>
  <cols>
    <col min="1" max="1" width="42" style="214" customWidth="1"/>
    <col min="2" max="16384" width="10.28515625" style="214"/>
  </cols>
  <sheetData>
    <row r="1" spans="1:4" s="5" customFormat="1" ht="25.5" customHeight="1" x14ac:dyDescent="0.2">
      <c r="A1" s="216" t="s">
        <v>50</v>
      </c>
    </row>
    <row r="2" spans="1:4" s="5" customFormat="1" ht="12.75" x14ac:dyDescent="0.2">
      <c r="A2" s="240" t="s">
        <v>309</v>
      </c>
    </row>
    <row r="3" spans="1:4" s="205" customFormat="1" ht="28.5" customHeight="1" x14ac:dyDescent="0.2">
      <c r="A3" s="241" t="s">
        <v>52</v>
      </c>
      <c r="B3" s="71">
        <f>'BAR BB| Open rates'!B3</f>
        <v>45984</v>
      </c>
      <c r="C3" s="71">
        <f>'BAR BB| Open rates'!C3</f>
        <v>45989</v>
      </c>
      <c r="D3" s="71">
        <f>'BAR BB| Open rates'!D3</f>
        <v>45991</v>
      </c>
    </row>
    <row r="4" spans="1:4" s="205" customFormat="1" ht="28.5" customHeight="1" x14ac:dyDescent="0.2">
      <c r="A4" s="242"/>
      <c r="B4" s="71">
        <f>'BAR BB| Open rates'!B4</f>
        <v>45988</v>
      </c>
      <c r="C4" s="71">
        <f>'BAR BB| Open rates'!C4</f>
        <v>45990</v>
      </c>
      <c r="D4" s="71">
        <f>'BAR BB| Open rates'!D4</f>
        <v>45991</v>
      </c>
    </row>
    <row r="5" spans="1:4" s="76" customFormat="1" ht="12" customHeight="1" x14ac:dyDescent="0.2">
      <c r="A5" s="75" t="s">
        <v>53</v>
      </c>
    </row>
    <row r="6" spans="1:4" s="76" customFormat="1" ht="12" customHeight="1" x14ac:dyDescent="0.2">
      <c r="A6" s="15">
        <v>1</v>
      </c>
      <c r="B6" s="26">
        <f>(('BAR BB| Open rates'!B6*0.9)*0.87)+25</f>
        <v>4409.8</v>
      </c>
      <c r="C6" s="26">
        <f>(('BAR BB| Open rates'!C6*0.9)*0.87)+25</f>
        <v>5192.8</v>
      </c>
      <c r="D6" s="26">
        <f>(('BAR BB| Open rates'!D6*0.9)*0.87)+25</f>
        <v>4409.8</v>
      </c>
    </row>
    <row r="7" spans="1:4" s="76" customFormat="1" ht="12" customHeight="1" x14ac:dyDescent="0.2">
      <c r="A7" s="15">
        <v>2</v>
      </c>
      <c r="B7" s="26">
        <f>(('BAR BB| Open rates'!B7*0.9)*0.87)+25</f>
        <v>5584.3</v>
      </c>
      <c r="C7" s="26">
        <f>(('BAR BB| Open rates'!C7*0.9)*0.87)+25</f>
        <v>6367.3</v>
      </c>
      <c r="D7" s="26">
        <f>(('BAR BB| Open rates'!D7*0.9)*0.87)+25</f>
        <v>5584.3</v>
      </c>
    </row>
    <row r="8" spans="1:4" s="76" customFormat="1" ht="12" customHeight="1" x14ac:dyDescent="0.2">
      <c r="A8" s="75" t="s">
        <v>54</v>
      </c>
      <c r="B8" s="26"/>
      <c r="C8" s="26"/>
      <c r="D8" s="26"/>
    </row>
    <row r="9" spans="1:4" s="76" customFormat="1" ht="12" customHeight="1" x14ac:dyDescent="0.2">
      <c r="A9" s="220">
        <v>1</v>
      </c>
      <c r="B9" s="26">
        <f>(('BAR BB| Open rates'!B9*0.9)*0.87)+25</f>
        <v>5975.8</v>
      </c>
      <c r="C9" s="26">
        <f>(('BAR BB| Open rates'!C9*0.9)*0.87)+25</f>
        <v>6758.8</v>
      </c>
      <c r="D9" s="26">
        <f>(('BAR BB| Open rates'!D9*0.9)*0.87)+25</f>
        <v>5975.8</v>
      </c>
    </row>
    <row r="10" spans="1:4" s="76" customFormat="1" ht="12" customHeight="1" x14ac:dyDescent="0.2">
      <c r="A10" s="220">
        <v>2</v>
      </c>
      <c r="B10" s="26">
        <f>(('BAR BB| Open rates'!B10*0.9)*0.87)+25</f>
        <v>7150.3</v>
      </c>
      <c r="C10" s="26">
        <f>(('BAR BB| Open rates'!C10*0.9)*0.87)+25</f>
        <v>7933.3</v>
      </c>
      <c r="D10" s="26">
        <f>(('BAR BB| Open rates'!D10*0.9)*0.87)+25</f>
        <v>7150.3</v>
      </c>
    </row>
    <row r="11" spans="1:4" s="76" customFormat="1" ht="12" customHeight="1" x14ac:dyDescent="0.2">
      <c r="A11" s="75" t="s">
        <v>151</v>
      </c>
      <c r="B11" s="26"/>
      <c r="C11" s="26"/>
      <c r="D11" s="26"/>
    </row>
    <row r="12" spans="1:4" s="76" customFormat="1" ht="12" customHeight="1" x14ac:dyDescent="0.2">
      <c r="A12" s="220">
        <v>1</v>
      </c>
      <c r="B12" s="26">
        <f>(('BAR BB| Open rates'!B12*0.9)*0.87)+25</f>
        <v>6758.8</v>
      </c>
      <c r="C12" s="26">
        <f>(('BAR BB| Open rates'!C12*0.9)*0.87)+25</f>
        <v>7541.8</v>
      </c>
      <c r="D12" s="26">
        <f>(('BAR BB| Open rates'!D12*0.9)*0.87)+25</f>
        <v>6758.8</v>
      </c>
    </row>
    <row r="13" spans="1:4" s="76" customFormat="1" ht="12" customHeight="1" x14ac:dyDescent="0.2">
      <c r="A13" s="220">
        <v>2</v>
      </c>
      <c r="B13" s="26">
        <f>(('BAR BB| Open rates'!B13*0.9)*0.87)+25</f>
        <v>7933.3</v>
      </c>
      <c r="C13" s="26">
        <f>(('BAR BB| Open rates'!C13*0.9)*0.87)+25</f>
        <v>8716.2999999999993</v>
      </c>
      <c r="D13" s="26">
        <f>(('BAR BB| Open rates'!D13*0.9)*0.87)+25</f>
        <v>7933.3</v>
      </c>
    </row>
    <row r="14" spans="1:4" s="76" customFormat="1" ht="12" customHeight="1" x14ac:dyDescent="0.2">
      <c r="A14" s="20"/>
    </row>
    <row r="15" spans="1:4" s="76" customFormat="1" ht="12" customHeight="1" x14ac:dyDescent="0.2">
      <c r="A15" s="20"/>
    </row>
    <row r="16" spans="1:4" s="76" customFormat="1" ht="12" customHeight="1" x14ac:dyDescent="0.2">
      <c r="A16" s="286" t="s">
        <v>157</v>
      </c>
    </row>
    <row r="17" spans="1:1" s="76" customFormat="1" ht="12" customHeight="1" x14ac:dyDescent="0.2">
      <c r="A17" s="286"/>
    </row>
    <row r="18" spans="1:1" s="76" customFormat="1" ht="12" customHeight="1" x14ac:dyDescent="0.2">
      <c r="A18" s="239"/>
    </row>
    <row r="19" spans="1:1" s="76" customFormat="1" ht="23.25" customHeight="1" x14ac:dyDescent="0.2">
      <c r="A19" s="321" t="s">
        <v>230</v>
      </c>
    </row>
    <row r="20" spans="1:1" s="76" customFormat="1" ht="27.75" customHeight="1" x14ac:dyDescent="0.2">
      <c r="A20" s="321"/>
    </row>
    <row r="21" spans="1:1" s="76" customFormat="1" ht="12" customHeight="1" x14ac:dyDescent="0.2">
      <c r="A21" s="321"/>
    </row>
    <row r="22" spans="1:1" s="76" customFormat="1" ht="110.25" customHeight="1" x14ac:dyDescent="0.2">
      <c r="A22" s="321"/>
    </row>
    <row r="23" spans="1:1" s="76" customFormat="1" ht="12" customHeight="1" x14ac:dyDescent="0.2">
      <c r="A23" s="239"/>
    </row>
    <row r="24" spans="1:1" s="76" customFormat="1" ht="12" customHeight="1" x14ac:dyDescent="0.2">
      <c r="A24" s="223" t="s">
        <v>58</v>
      </c>
    </row>
    <row r="25" spans="1:1" s="205" customFormat="1" ht="12.75" x14ac:dyDescent="0.2">
      <c r="A25" s="253" t="s">
        <v>59</v>
      </c>
    </row>
    <row r="26" spans="1:1" s="245" customFormat="1" ht="36" customHeight="1" x14ac:dyDescent="0.2">
      <c r="A26" s="253" t="s">
        <v>295</v>
      </c>
    </row>
    <row r="27" spans="1:1" s="205" customFormat="1" ht="38.25" customHeight="1" x14ac:dyDescent="0.2">
      <c r="A27" s="225" t="s">
        <v>60</v>
      </c>
    </row>
    <row r="28" spans="1:1" s="205" customFormat="1" ht="24" x14ac:dyDescent="0.2">
      <c r="A28" s="225" t="s">
        <v>308</v>
      </c>
    </row>
    <row r="29" spans="1:1" s="205" customFormat="1" ht="12.75" x14ac:dyDescent="0.2">
      <c r="A29" s="225" t="s">
        <v>62</v>
      </c>
    </row>
    <row r="30" spans="1:1" s="76" customFormat="1" ht="35.25" customHeight="1" x14ac:dyDescent="0.2">
      <c r="A30" s="225" t="s">
        <v>63</v>
      </c>
    </row>
    <row r="31" spans="1:1" s="76" customFormat="1" ht="35.25" customHeight="1" x14ac:dyDescent="0.2">
      <c r="A31" s="225" t="s">
        <v>173</v>
      </c>
    </row>
    <row r="32" spans="1:1" s="76" customFormat="1" ht="35.25" customHeight="1" x14ac:dyDescent="0.2">
      <c r="A32" s="255"/>
    </row>
    <row r="33" spans="1:1" s="76" customFormat="1" ht="39.75" customHeight="1" x14ac:dyDescent="0.2">
      <c r="A33" s="243" t="s">
        <v>65</v>
      </c>
    </row>
    <row r="34" spans="1:1" s="76" customFormat="1" ht="35.25" customHeight="1" x14ac:dyDescent="0.2">
      <c r="A34" s="256" t="s">
        <v>317</v>
      </c>
    </row>
    <row r="35" spans="1:1" s="76" customFormat="1" ht="35.25" customHeight="1" x14ac:dyDescent="0.2">
      <c r="A35" s="243" t="s">
        <v>80</v>
      </c>
    </row>
    <row r="36" spans="1:1" ht="62.25" customHeight="1" x14ac:dyDescent="0.2">
      <c r="A36" s="244" t="s">
        <v>310</v>
      </c>
    </row>
    <row r="37" spans="1:1" ht="24" x14ac:dyDescent="0.2">
      <c r="A37" s="224" t="s">
        <v>311</v>
      </c>
    </row>
    <row r="38" spans="1:1" ht="29.25" customHeight="1" x14ac:dyDescent="0.2">
      <c r="A38" s="257" t="s">
        <v>296</v>
      </c>
    </row>
    <row r="39" spans="1:1" ht="45" x14ac:dyDescent="0.2">
      <c r="A39" s="258" t="s">
        <v>297</v>
      </c>
    </row>
    <row r="40" spans="1:1" ht="12.75" customHeight="1" x14ac:dyDescent="0.2">
      <c r="A40" s="258" t="s">
        <v>312</v>
      </c>
    </row>
    <row r="41" spans="1:1" ht="30" x14ac:dyDescent="0.2">
      <c r="A41" s="258" t="s">
        <v>313</v>
      </c>
    </row>
    <row r="42" spans="1:1" ht="49.5" customHeight="1" x14ac:dyDescent="0.2">
      <c r="A42" s="258" t="s">
        <v>314</v>
      </c>
    </row>
    <row r="43" spans="1:1" ht="40.5" customHeight="1" x14ac:dyDescent="0.2">
      <c r="A43" s="258" t="s">
        <v>298</v>
      </c>
    </row>
    <row r="44" spans="1:1" ht="65.25" customHeight="1" x14ac:dyDescent="0.2">
      <c r="A44" s="258" t="s">
        <v>299</v>
      </c>
    </row>
    <row r="45" spans="1:1" ht="41.25" customHeight="1" x14ac:dyDescent="0.2">
      <c r="A45" s="258" t="s">
        <v>300</v>
      </c>
    </row>
    <row r="46" spans="1:1" ht="73.5" customHeight="1" x14ac:dyDescent="0.2">
      <c r="A46" s="258" t="s">
        <v>301</v>
      </c>
    </row>
    <row r="47" spans="1:1" ht="12.75" customHeight="1" x14ac:dyDescent="0.2">
      <c r="A47" s="258" t="s">
        <v>302</v>
      </c>
    </row>
    <row r="48" spans="1:1" ht="12.75" customHeight="1" x14ac:dyDescent="0.2">
      <c r="A48" s="258"/>
    </row>
    <row r="49" spans="1:1" ht="12.75" customHeight="1" x14ac:dyDescent="0.2">
      <c r="A49" s="258" t="s">
        <v>303</v>
      </c>
    </row>
    <row r="50" spans="1:1" ht="42" customHeight="1" x14ac:dyDescent="0.2">
      <c r="A50" s="258" t="s">
        <v>305</v>
      </c>
    </row>
    <row r="51" spans="1:1" ht="59.25" customHeight="1" x14ac:dyDescent="0.2">
      <c r="A51" s="258" t="s">
        <v>306</v>
      </c>
    </row>
    <row r="52" spans="1:1" ht="64.5" customHeight="1" x14ac:dyDescent="0.2">
      <c r="A52" s="258" t="s">
        <v>307</v>
      </c>
    </row>
    <row r="53" spans="1:1" ht="54.75" customHeight="1" x14ac:dyDescent="0.2">
      <c r="A53" s="258" t="s">
        <v>321</v>
      </c>
    </row>
    <row r="54" spans="1:1" ht="43.5" customHeight="1" x14ac:dyDescent="0.2">
      <c r="A54" s="258" t="s">
        <v>316</v>
      </c>
    </row>
    <row r="55" spans="1:1" ht="37.5" customHeight="1" x14ac:dyDescent="0.2">
      <c r="A55" s="258"/>
    </row>
    <row r="56" spans="1:1" ht="35.25" customHeight="1" x14ac:dyDescent="0.2">
      <c r="A56" s="258"/>
    </row>
    <row r="57" spans="1:1" ht="40.5" customHeight="1" x14ac:dyDescent="0.2">
      <c r="A57" s="258"/>
    </row>
    <row r="58" spans="1:1" ht="12.75" customHeight="1" x14ac:dyDescent="0.2">
      <c r="A58" s="258"/>
    </row>
    <row r="59" spans="1:1" ht="12.75" customHeight="1" x14ac:dyDescent="0.2">
      <c r="A59" s="5"/>
    </row>
  </sheetData>
  <mergeCells count="2">
    <mergeCell ref="A16:A17"/>
    <mergeCell ref="A19:A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48"/>
  <sheetViews>
    <sheetView zoomScaleNormal="100" workbookViewId="0">
      <pane xSplit="1" topLeftCell="AK1" activePane="topRight" state="frozen"/>
      <selection activeCell="BE26" sqref="BE26:BE27"/>
      <selection pane="topRight" activeCell="B3" sqref="B3:AV29"/>
    </sheetView>
  </sheetViews>
  <sheetFormatPr defaultColWidth="10.140625" defaultRowHeight="12" x14ac:dyDescent="0.2"/>
  <cols>
    <col min="1" max="1" width="37.85546875" style="214" customWidth="1"/>
    <col min="2" max="16384" width="10.140625" style="214"/>
  </cols>
  <sheetData>
    <row r="1" spans="1:48" s="5" customFormat="1" ht="25.5" customHeight="1" x14ac:dyDescent="0.2">
      <c r="A1" s="216" t="s">
        <v>50</v>
      </c>
    </row>
    <row r="2" spans="1:48" s="5" customFormat="1" ht="12.75" x14ac:dyDescent="0.2">
      <c r="A2" s="240" t="s">
        <v>186</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rates'!B6*0.82 + 25</f>
        <v>4617</v>
      </c>
      <c r="C6" s="26">
        <f>'BAR BB| Open rates'!C6*0.82 + 25</f>
        <v>5437</v>
      </c>
      <c r="D6" s="26">
        <f>'BAR BB| Open rates'!D6*0.82 + 25</f>
        <v>4617</v>
      </c>
      <c r="E6" s="26">
        <f>'BAR BB| Open rates'!E6*0.82 + 25</f>
        <v>4617</v>
      </c>
      <c r="F6" s="26">
        <f>'BAR BB| Open rates'!F6*0.82 + 25</f>
        <v>5437</v>
      </c>
      <c r="G6" s="26">
        <f>'BAR BB| Open rates'!G6*0.82 + 25</f>
        <v>5437</v>
      </c>
      <c r="H6" s="26">
        <f>'BAR BB| Open rates'!H6*0.82 + 25</f>
        <v>5437</v>
      </c>
      <c r="I6" s="26">
        <f>'BAR BB| Open rates'!I6*0.82 + 25</f>
        <v>5437</v>
      </c>
      <c r="J6" s="26">
        <f>'BAR BB| Open rates'!J6*0.82 + 25</f>
        <v>6503</v>
      </c>
      <c r="K6" s="26">
        <f>'BAR BB| Open rates'!K6*0.82 + 25</f>
        <v>8963</v>
      </c>
      <c r="L6" s="26">
        <f>'BAR BB| Open rates'!L6*0.82 + 25</f>
        <v>7487</v>
      </c>
      <c r="M6" s="26">
        <f>'BAR BB| Open rates'!M6*0.82 + 25</f>
        <v>7487</v>
      </c>
      <c r="N6" s="26">
        <f>'BAR BB| Open rates'!N6*0.82 + 25</f>
        <v>7487</v>
      </c>
      <c r="O6" s="26">
        <f>'BAR BB| Open rates'!O6*0.82 + 25</f>
        <v>22083</v>
      </c>
      <c r="P6" s="26">
        <f>'BAR BB| Open rates'!P6*0.82 + 25</f>
        <v>22083</v>
      </c>
      <c r="Q6" s="26">
        <f>'BAR BB| Open rates'!Q6*0.82 + 25</f>
        <v>24543</v>
      </c>
      <c r="R6" s="26">
        <f>'BAR BB| Open rates'!R6*0.82 + 25</f>
        <v>26183</v>
      </c>
      <c r="S6" s="26">
        <f>'BAR BB| Open rates'!S6*0.82 + 25</f>
        <v>24543</v>
      </c>
      <c r="T6" s="26">
        <f>'BAR BB| Open rates'!T6*0.82 + 25</f>
        <v>18803</v>
      </c>
      <c r="U6" s="26">
        <f>'BAR BB| Open rates'!U6*0.82 + 25</f>
        <v>11423</v>
      </c>
      <c r="V6" s="26">
        <f>'BAR BB| Open rates'!V6*0.82 + 25</f>
        <v>13063</v>
      </c>
      <c r="W6" s="26">
        <f>'BAR BB| Open rates'!W6*0.82 + 25</f>
        <v>14703</v>
      </c>
      <c r="X6" s="26">
        <f>'BAR BB| Open rates'!X6*0.82 + 25</f>
        <v>13063</v>
      </c>
      <c r="Y6" s="26">
        <f>'BAR BB| Open rates'!Y6*0.82 + 25</f>
        <v>14703</v>
      </c>
      <c r="Z6" s="26">
        <f>'BAR BB| Open rates'!Z6*0.82 + 25</f>
        <v>17983</v>
      </c>
      <c r="AA6" s="26">
        <f>'BAR BB| Open rates'!AA6*0.82 + 25</f>
        <v>17983</v>
      </c>
      <c r="AB6" s="26">
        <f>'BAR BB| Open rates'!AB6*0.82 + 25</f>
        <v>19623</v>
      </c>
      <c r="AC6" s="26">
        <f>'BAR BB| Open rates'!AC6*0.82 + 25</f>
        <v>17983</v>
      </c>
      <c r="AD6" s="26">
        <f>'BAR BB| Open rates'!AD6*0.82 + 25</f>
        <v>22903</v>
      </c>
      <c r="AE6" s="26">
        <f>'BAR BB| Open rates'!AE6*0.82 + 25</f>
        <v>22903</v>
      </c>
      <c r="AF6" s="26">
        <f>'BAR BB| Open rates'!AF6*0.82 + 25</f>
        <v>24543</v>
      </c>
      <c r="AG6" s="26">
        <f>'BAR BB| Open rates'!AG6*0.82 + 25</f>
        <v>24543</v>
      </c>
      <c r="AH6" s="26">
        <f>'BAR BB| Open rates'!AH6*0.82 + 25</f>
        <v>14703</v>
      </c>
      <c r="AI6" s="26">
        <f>'BAR BB| Open rates'!AI6*0.82 + 25</f>
        <v>11423</v>
      </c>
      <c r="AJ6" s="26">
        <f>'BAR BB| Open rates'!AJ6*0.82 + 25</f>
        <v>13063</v>
      </c>
      <c r="AK6" s="26">
        <f>'BAR BB| Open rates'!AK6*0.82 + 25</f>
        <v>9127</v>
      </c>
      <c r="AL6" s="26">
        <f>'BAR BB| Open rates'!AL6*0.82 + 25</f>
        <v>7487</v>
      </c>
      <c r="AM6" s="26">
        <f>'BAR BB| Open rates'!AM6*0.82 + 25</f>
        <v>6503</v>
      </c>
      <c r="AN6" s="26">
        <f>'BAR BB| Open rates'!AN6*0.82 + 25</f>
        <v>6503</v>
      </c>
      <c r="AO6" s="26">
        <f>'BAR BB| Open rates'!AO6*0.82 + 25</f>
        <v>4863</v>
      </c>
      <c r="AP6" s="26">
        <f>'BAR BB| Open rates'!AP6*0.82 + 25</f>
        <v>5437</v>
      </c>
      <c r="AQ6" s="26">
        <f>'BAR BB| Open rates'!AQ6*0.82 + 25</f>
        <v>4863</v>
      </c>
      <c r="AR6" s="26">
        <f>'BAR BB| Open rates'!AR6*0.82 + 25</f>
        <v>4863</v>
      </c>
      <c r="AS6" s="26">
        <f>'BAR BB| Open rates'!AS6*0.82 + 25</f>
        <v>5437</v>
      </c>
      <c r="AT6" s="26">
        <f>'BAR BB| Open rates'!AT6*0.82 + 25</f>
        <v>4863</v>
      </c>
      <c r="AU6" s="26">
        <f>'BAR BB| Open rates'!AU6*0.82 + 25</f>
        <v>5437</v>
      </c>
      <c r="AV6" s="26">
        <f>'BAR BB| Open rates'!AV6*0.82 + 25</f>
        <v>4863</v>
      </c>
    </row>
    <row r="7" spans="1:48" s="76" customFormat="1" ht="12" customHeight="1" x14ac:dyDescent="0.2">
      <c r="A7" s="15">
        <v>2</v>
      </c>
      <c r="B7" s="26">
        <f>'BAR BB| Open rates'!B7*0.82 + 25</f>
        <v>5847</v>
      </c>
      <c r="C7" s="26">
        <f>'BAR BB| Open rates'!C7*0.82 + 25</f>
        <v>6667</v>
      </c>
      <c r="D7" s="26">
        <f>'BAR BB| Open rates'!D7*0.82 + 25</f>
        <v>5847</v>
      </c>
      <c r="E7" s="26">
        <f>'BAR BB| Open rates'!E7*0.82 + 25</f>
        <v>5847</v>
      </c>
      <c r="F7" s="26">
        <f>'BAR BB| Open rates'!F7*0.82 + 25</f>
        <v>6667</v>
      </c>
      <c r="G7" s="26">
        <f>'BAR BB| Open rates'!G7*0.82 + 25</f>
        <v>6667</v>
      </c>
      <c r="H7" s="26">
        <f>'BAR BB| Open rates'!H7*0.82 + 25</f>
        <v>6667</v>
      </c>
      <c r="I7" s="26">
        <f>'BAR BB| Open rates'!I7*0.82 + 25</f>
        <v>6667</v>
      </c>
      <c r="J7" s="26">
        <f>'BAR BB| Open rates'!J7*0.82 + 25</f>
        <v>7732.9999999999991</v>
      </c>
      <c r="K7" s="26">
        <f>'BAR BB| Open rates'!K7*0.82 + 25</f>
        <v>10193</v>
      </c>
      <c r="L7" s="26">
        <f>'BAR BB| Open rates'!L7*0.82 + 25</f>
        <v>8717</v>
      </c>
      <c r="M7" s="26">
        <f>'BAR BB| Open rates'!M7*0.82 + 25</f>
        <v>8717</v>
      </c>
      <c r="N7" s="26">
        <f>'BAR BB| Open rates'!N7*0.82 + 25</f>
        <v>8717</v>
      </c>
      <c r="O7" s="26">
        <f>'BAR BB| Open rates'!O7*0.82 + 25</f>
        <v>23723</v>
      </c>
      <c r="P7" s="26">
        <f>'BAR BB| Open rates'!P7*0.82 + 25</f>
        <v>23723</v>
      </c>
      <c r="Q7" s="26">
        <f>'BAR BB| Open rates'!Q7*0.82 + 25</f>
        <v>26183</v>
      </c>
      <c r="R7" s="26">
        <f>'BAR BB| Open rates'!R7*0.82 + 25</f>
        <v>27823</v>
      </c>
      <c r="S7" s="26">
        <f>'BAR BB| Open rates'!S7*0.82 + 25</f>
        <v>26183</v>
      </c>
      <c r="T7" s="26">
        <f>'BAR BB| Open rates'!T7*0.82 + 25</f>
        <v>20443</v>
      </c>
      <c r="U7" s="26">
        <f>'BAR BB| Open rates'!U7*0.82 + 25</f>
        <v>13063</v>
      </c>
      <c r="V7" s="26">
        <f>'BAR BB| Open rates'!V7*0.82 + 25</f>
        <v>14703</v>
      </c>
      <c r="W7" s="26">
        <f>'BAR BB| Open rates'!W7*0.82 + 25</f>
        <v>16342.999999999998</v>
      </c>
      <c r="X7" s="26">
        <f>'BAR BB| Open rates'!X7*0.82 + 25</f>
        <v>14703</v>
      </c>
      <c r="Y7" s="26">
        <f>'BAR BB| Open rates'!Y7*0.82 + 25</f>
        <v>16342.999999999998</v>
      </c>
      <c r="Z7" s="26">
        <f>'BAR BB| Open rates'!Z7*0.82 + 25</f>
        <v>19623</v>
      </c>
      <c r="AA7" s="26">
        <f>'BAR BB| Open rates'!AA7*0.82 + 25</f>
        <v>19623</v>
      </c>
      <c r="AB7" s="26">
        <f>'BAR BB| Open rates'!AB7*0.82 + 25</f>
        <v>21263</v>
      </c>
      <c r="AC7" s="26">
        <f>'BAR BB| Open rates'!AC7*0.82 + 25</f>
        <v>19623</v>
      </c>
      <c r="AD7" s="26">
        <f>'BAR BB| Open rates'!AD7*0.82 + 25</f>
        <v>24543</v>
      </c>
      <c r="AE7" s="26">
        <f>'BAR BB| Open rates'!AE7*0.82 + 25</f>
        <v>24543</v>
      </c>
      <c r="AF7" s="26">
        <f>'BAR BB| Open rates'!AF7*0.82 + 25</f>
        <v>26183</v>
      </c>
      <c r="AG7" s="26">
        <f>'BAR BB| Open rates'!AG7*0.82 + 25</f>
        <v>26183</v>
      </c>
      <c r="AH7" s="26">
        <f>'BAR BB| Open rates'!AH7*0.82 + 25</f>
        <v>16342.999999999998</v>
      </c>
      <c r="AI7" s="26">
        <f>'BAR BB| Open rates'!AI7*0.82 + 25</f>
        <v>13063</v>
      </c>
      <c r="AJ7" s="26">
        <f>'BAR BB| Open rates'!AJ7*0.82 + 25</f>
        <v>14703</v>
      </c>
      <c r="AK7" s="26">
        <f>'BAR BB| Open rates'!AK7*0.82 + 25</f>
        <v>10767</v>
      </c>
      <c r="AL7" s="26">
        <f>'BAR BB| Open rates'!AL7*0.82 + 25</f>
        <v>9127</v>
      </c>
      <c r="AM7" s="26">
        <f>'BAR BB| Open rates'!AM7*0.82 + 25</f>
        <v>8142.9999999999991</v>
      </c>
      <c r="AN7" s="26">
        <f>'BAR BB| Open rates'!AN7*0.82 + 25</f>
        <v>8142.9999999999991</v>
      </c>
      <c r="AO7" s="26">
        <f>'BAR BB| Open rates'!AO7*0.82 + 25</f>
        <v>6503</v>
      </c>
      <c r="AP7" s="26">
        <f>'BAR BB| Open rates'!AP7*0.82 + 25</f>
        <v>7077</v>
      </c>
      <c r="AQ7" s="26">
        <f>'BAR BB| Open rates'!AQ7*0.82 + 25</f>
        <v>6503</v>
      </c>
      <c r="AR7" s="26">
        <f>'BAR BB| Open rates'!AR7*0.82 + 25</f>
        <v>6503</v>
      </c>
      <c r="AS7" s="26">
        <f>'BAR BB| Open rates'!AS7*0.82 + 25</f>
        <v>7077</v>
      </c>
      <c r="AT7" s="26">
        <f>'BAR BB| Open rates'!AT7*0.82 + 25</f>
        <v>6503</v>
      </c>
      <c r="AU7" s="26">
        <f>'BAR BB| Open rates'!AU7*0.82 + 25</f>
        <v>7077</v>
      </c>
      <c r="AV7" s="26">
        <f>'BAR BB| Open rates'!AV7*0.82 + 25</f>
        <v>6503</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rates'!B9*0.82 + 25</f>
        <v>6257</v>
      </c>
      <c r="C9" s="26">
        <f>'BAR BB| Open rates'!C9*0.82 + 25</f>
        <v>7077</v>
      </c>
      <c r="D9" s="26">
        <f>'BAR BB| Open rates'!D9*0.82 + 25</f>
        <v>6257</v>
      </c>
      <c r="E9" s="26">
        <f>'BAR BB| Open rates'!E9*0.82 + 25</f>
        <v>6257</v>
      </c>
      <c r="F9" s="26">
        <f>'BAR BB| Open rates'!F9*0.82 + 25</f>
        <v>7077</v>
      </c>
      <c r="G9" s="26">
        <f>'BAR BB| Open rates'!G9*0.82 + 25</f>
        <v>7077</v>
      </c>
      <c r="H9" s="26">
        <f>'BAR BB| Open rates'!H9*0.82 + 25</f>
        <v>7077</v>
      </c>
      <c r="I9" s="26">
        <f>'BAR BB| Open rates'!I9*0.82 + 25</f>
        <v>7077</v>
      </c>
      <c r="J9" s="26">
        <f>'BAR BB| Open rates'!J9*0.82 + 25</f>
        <v>8142.9999999999991</v>
      </c>
      <c r="K9" s="26">
        <f>'BAR BB| Open rates'!K9*0.82 + 25</f>
        <v>10603</v>
      </c>
      <c r="L9" s="26">
        <f>'BAR BB| Open rates'!L9*0.82 + 25</f>
        <v>9127</v>
      </c>
      <c r="M9" s="26">
        <f>'BAR BB| Open rates'!M9*0.82 + 25</f>
        <v>9127</v>
      </c>
      <c r="N9" s="26">
        <f>'BAR BB| Open rates'!N9*0.82 + 25</f>
        <v>9127</v>
      </c>
      <c r="O9" s="26">
        <f>'BAR BB| Open rates'!O9*0.82 + 25</f>
        <v>29463</v>
      </c>
      <c r="P9" s="26">
        <f>'BAR BB| Open rates'!P9*0.82 + 25</f>
        <v>29463</v>
      </c>
      <c r="Q9" s="26">
        <f>'BAR BB| Open rates'!Q9*0.82 + 25</f>
        <v>31922.999999999996</v>
      </c>
      <c r="R9" s="26">
        <f>'BAR BB| Open rates'!R9*0.82 + 25</f>
        <v>33563</v>
      </c>
      <c r="S9" s="26">
        <f>'BAR BB| Open rates'!S9*0.82 + 25</f>
        <v>31922.999999999996</v>
      </c>
      <c r="T9" s="26">
        <f>'BAR BB| Open rates'!T9*0.82 + 25</f>
        <v>23723</v>
      </c>
      <c r="U9" s="26">
        <f>'BAR BB| Open rates'!U9*0.82 + 25</f>
        <v>16342.999999999998</v>
      </c>
      <c r="V9" s="26">
        <f>'BAR BB| Open rates'!V9*0.82 + 25</f>
        <v>17983</v>
      </c>
      <c r="W9" s="26">
        <f>'BAR BB| Open rates'!W9*0.82 + 25</f>
        <v>19623</v>
      </c>
      <c r="X9" s="26">
        <f>'BAR BB| Open rates'!X9*0.82 + 25</f>
        <v>17983</v>
      </c>
      <c r="Y9" s="26">
        <f>'BAR BB| Open rates'!Y9*0.82 + 25</f>
        <v>19623</v>
      </c>
      <c r="Z9" s="26">
        <f>'BAR BB| Open rates'!Z9*0.82 + 25</f>
        <v>22903</v>
      </c>
      <c r="AA9" s="26">
        <f>'BAR BB| Open rates'!AA9*0.82 + 25</f>
        <v>24543</v>
      </c>
      <c r="AB9" s="26">
        <f>'BAR BB| Open rates'!AB9*0.82 + 25</f>
        <v>26183</v>
      </c>
      <c r="AC9" s="26">
        <f>'BAR BB| Open rates'!AC9*0.82 + 25</f>
        <v>24543</v>
      </c>
      <c r="AD9" s="26">
        <f>'BAR BB| Open rates'!AD9*0.82 + 25</f>
        <v>29463</v>
      </c>
      <c r="AE9" s="26">
        <f>'BAR BB| Open rates'!AE9*0.82 + 25</f>
        <v>31102.999999999996</v>
      </c>
      <c r="AF9" s="26">
        <f>'BAR BB| Open rates'!AF9*0.82 + 25</f>
        <v>32742.999999999996</v>
      </c>
      <c r="AG9" s="26">
        <f>'BAR BB| Open rates'!AG9*0.82 + 25</f>
        <v>32742.999999999996</v>
      </c>
      <c r="AH9" s="26">
        <f>'BAR BB| Open rates'!AH9*0.82 + 25</f>
        <v>22903</v>
      </c>
      <c r="AI9" s="26">
        <f>'BAR BB| Open rates'!AI9*0.82 + 25</f>
        <v>16342.999999999998</v>
      </c>
      <c r="AJ9" s="26">
        <f>'BAR BB| Open rates'!AJ9*0.82 + 25</f>
        <v>17983</v>
      </c>
      <c r="AK9" s="26">
        <f>'BAR BB| Open rates'!AK9*0.82 + 25</f>
        <v>14047</v>
      </c>
      <c r="AL9" s="26">
        <f>'BAR BB| Open rates'!AL9*0.82 + 25</f>
        <v>12407</v>
      </c>
      <c r="AM9" s="26">
        <f>'BAR BB| Open rates'!AM9*0.82 + 25</f>
        <v>11423</v>
      </c>
      <c r="AN9" s="26">
        <f>'BAR BB| Open rates'!AN9*0.82 + 25</f>
        <v>8963</v>
      </c>
      <c r="AO9" s="26">
        <f>'BAR BB| Open rates'!AO9*0.82 + 25</f>
        <v>7323</v>
      </c>
      <c r="AP9" s="26">
        <f>'BAR BB| Open rates'!AP9*0.82 + 25</f>
        <v>7896.9999999999991</v>
      </c>
      <c r="AQ9" s="26">
        <f>'BAR BB| Open rates'!AQ9*0.82 + 25</f>
        <v>7323</v>
      </c>
      <c r="AR9" s="26">
        <f>'BAR BB| Open rates'!AR9*0.82 + 25</f>
        <v>7323</v>
      </c>
      <c r="AS9" s="26">
        <f>'BAR BB| Open rates'!AS9*0.82 + 25</f>
        <v>7896.9999999999991</v>
      </c>
      <c r="AT9" s="26">
        <f>'BAR BB| Open rates'!AT9*0.82 + 25</f>
        <v>7323</v>
      </c>
      <c r="AU9" s="26">
        <f>'BAR BB| Open rates'!AU9*0.82 + 25</f>
        <v>7896.9999999999991</v>
      </c>
      <c r="AV9" s="26">
        <f>'BAR BB| Open rates'!AV9*0.82 + 25</f>
        <v>7323</v>
      </c>
    </row>
    <row r="10" spans="1:48" s="76" customFormat="1" ht="12" customHeight="1" x14ac:dyDescent="0.2">
      <c r="A10" s="220">
        <v>2</v>
      </c>
      <c r="B10" s="26">
        <f>'BAR BB| Open rates'!B10*0.82 + 25</f>
        <v>7487</v>
      </c>
      <c r="C10" s="26">
        <f>'BAR BB| Open rates'!C10*0.82 + 25</f>
        <v>8307</v>
      </c>
      <c r="D10" s="26">
        <f>'BAR BB| Open rates'!D10*0.82 + 25</f>
        <v>7487</v>
      </c>
      <c r="E10" s="26">
        <f>'BAR BB| Open rates'!E10*0.82 + 25</f>
        <v>7487</v>
      </c>
      <c r="F10" s="26">
        <f>'BAR BB| Open rates'!F10*0.82 + 25</f>
        <v>8307</v>
      </c>
      <c r="G10" s="26">
        <f>'BAR BB| Open rates'!G10*0.82 + 25</f>
        <v>8307</v>
      </c>
      <c r="H10" s="26">
        <f>'BAR BB| Open rates'!H10*0.82 + 25</f>
        <v>8307</v>
      </c>
      <c r="I10" s="26">
        <f>'BAR BB| Open rates'!I10*0.82 + 25</f>
        <v>8307</v>
      </c>
      <c r="J10" s="26">
        <f>'BAR BB| Open rates'!J10*0.82 + 25</f>
        <v>9373</v>
      </c>
      <c r="K10" s="26">
        <f>'BAR BB| Open rates'!K10*0.82 + 25</f>
        <v>11833</v>
      </c>
      <c r="L10" s="26">
        <f>'BAR BB| Open rates'!L10*0.82 + 25</f>
        <v>10357</v>
      </c>
      <c r="M10" s="26">
        <f>'BAR BB| Open rates'!M10*0.82 + 25</f>
        <v>10357</v>
      </c>
      <c r="N10" s="26">
        <f>'BAR BB| Open rates'!N10*0.82 + 25</f>
        <v>10357</v>
      </c>
      <c r="O10" s="26">
        <f>'BAR BB| Open rates'!O10*0.82 + 25</f>
        <v>31102.999999999996</v>
      </c>
      <c r="P10" s="26">
        <f>'BAR BB| Open rates'!P10*0.82 + 25</f>
        <v>31102.999999999996</v>
      </c>
      <c r="Q10" s="26">
        <f>'BAR BB| Open rates'!Q10*0.82 + 25</f>
        <v>33563</v>
      </c>
      <c r="R10" s="26">
        <f>'BAR BB| Open rates'!R10*0.82 + 25</f>
        <v>35203</v>
      </c>
      <c r="S10" s="26">
        <f>'BAR BB| Open rates'!S10*0.82 + 25</f>
        <v>33563</v>
      </c>
      <c r="T10" s="26">
        <f>'BAR BB| Open rates'!T10*0.82 + 25</f>
        <v>25363</v>
      </c>
      <c r="U10" s="26">
        <f>'BAR BB| Open rates'!U10*0.82 + 25</f>
        <v>17983</v>
      </c>
      <c r="V10" s="26">
        <f>'BAR BB| Open rates'!V10*0.82 + 25</f>
        <v>19623</v>
      </c>
      <c r="W10" s="26">
        <f>'BAR BB| Open rates'!W10*0.82 + 25</f>
        <v>21263</v>
      </c>
      <c r="X10" s="26">
        <f>'BAR BB| Open rates'!X10*0.82 + 25</f>
        <v>19623</v>
      </c>
      <c r="Y10" s="26">
        <f>'BAR BB| Open rates'!Y10*0.82 + 25</f>
        <v>21263</v>
      </c>
      <c r="Z10" s="26">
        <f>'BAR BB| Open rates'!Z10*0.82 + 25</f>
        <v>24543</v>
      </c>
      <c r="AA10" s="26">
        <f>'BAR BB| Open rates'!AA10*0.82 + 25</f>
        <v>26183</v>
      </c>
      <c r="AB10" s="26">
        <f>'BAR BB| Open rates'!AB10*0.82 + 25</f>
        <v>27823</v>
      </c>
      <c r="AC10" s="26">
        <f>'BAR BB| Open rates'!AC10*0.82 + 25</f>
        <v>26183</v>
      </c>
      <c r="AD10" s="26">
        <f>'BAR BB| Open rates'!AD10*0.82 + 25</f>
        <v>31102.999999999996</v>
      </c>
      <c r="AE10" s="26">
        <f>'BAR BB| Open rates'!AE10*0.82 + 25</f>
        <v>32742.999999999996</v>
      </c>
      <c r="AF10" s="26">
        <f>'BAR BB| Open rates'!AF10*0.82 + 25</f>
        <v>34383</v>
      </c>
      <c r="AG10" s="26">
        <f>'BAR BB| Open rates'!AG10*0.82 + 25</f>
        <v>34383</v>
      </c>
      <c r="AH10" s="26">
        <f>'BAR BB| Open rates'!AH10*0.82 + 25</f>
        <v>24543</v>
      </c>
      <c r="AI10" s="26">
        <f>'BAR BB| Open rates'!AI10*0.82 + 25</f>
        <v>17983</v>
      </c>
      <c r="AJ10" s="26">
        <f>'BAR BB| Open rates'!AJ10*0.82 + 25</f>
        <v>19623</v>
      </c>
      <c r="AK10" s="26">
        <f>'BAR BB| Open rates'!AK10*0.82 + 25</f>
        <v>15686.999999999998</v>
      </c>
      <c r="AL10" s="26">
        <f>'BAR BB| Open rates'!AL10*0.82 + 25</f>
        <v>14047</v>
      </c>
      <c r="AM10" s="26">
        <f>'BAR BB| Open rates'!AM10*0.82 + 25</f>
        <v>13063</v>
      </c>
      <c r="AN10" s="26">
        <f>'BAR BB| Open rates'!AN10*0.82 + 25</f>
        <v>10603</v>
      </c>
      <c r="AO10" s="26">
        <f>'BAR BB| Open rates'!AO10*0.82 + 25</f>
        <v>8963</v>
      </c>
      <c r="AP10" s="26">
        <f>'BAR BB| Open rates'!AP10*0.82 + 25</f>
        <v>9537</v>
      </c>
      <c r="AQ10" s="26">
        <f>'BAR BB| Open rates'!AQ10*0.82 + 25</f>
        <v>8963</v>
      </c>
      <c r="AR10" s="26">
        <f>'BAR BB| Open rates'!AR10*0.82 + 25</f>
        <v>8963</v>
      </c>
      <c r="AS10" s="26">
        <f>'BAR BB| Open rates'!AS10*0.82 + 25</f>
        <v>9537</v>
      </c>
      <c r="AT10" s="26">
        <f>'BAR BB| Open rates'!AT10*0.82 + 25</f>
        <v>8963</v>
      </c>
      <c r="AU10" s="26">
        <f>'BAR BB| Open rates'!AU10*0.82 + 25</f>
        <v>9537</v>
      </c>
      <c r="AV10" s="26">
        <f>'BAR BB| Open rates'!AV10*0.82 + 25</f>
        <v>8963</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rates'!B12*0.82 + 25</f>
        <v>7077</v>
      </c>
      <c r="C12" s="26">
        <f>'BAR BB| Open rates'!C12*0.82 + 25</f>
        <v>7896.9999999999991</v>
      </c>
      <c r="D12" s="26">
        <f>'BAR BB| Open rates'!D12*0.82 + 25</f>
        <v>7077</v>
      </c>
      <c r="E12" s="26">
        <f>'BAR BB| Open rates'!E12*0.82 + 25</f>
        <v>7077</v>
      </c>
      <c r="F12" s="26">
        <f>'BAR BB| Open rates'!F12*0.82 + 25</f>
        <v>7896.9999999999991</v>
      </c>
      <c r="G12" s="26">
        <f>'BAR BB| Open rates'!G12*0.82 + 25</f>
        <v>7896.9999999999991</v>
      </c>
      <c r="H12" s="26">
        <f>'BAR BB| Open rates'!H12*0.82 + 25</f>
        <v>7896.9999999999991</v>
      </c>
      <c r="I12" s="26">
        <f>'BAR BB| Open rates'!I12*0.82 + 25</f>
        <v>7896.9999999999991</v>
      </c>
      <c r="J12" s="26">
        <f>'BAR BB| Open rates'!J12*0.82 + 25</f>
        <v>8963</v>
      </c>
      <c r="K12" s="26">
        <f>'BAR BB| Open rates'!K12*0.82 + 25</f>
        <v>11423</v>
      </c>
      <c r="L12" s="26">
        <f>'BAR BB| Open rates'!L12*0.82 + 25</f>
        <v>9947</v>
      </c>
      <c r="M12" s="26">
        <f>'BAR BB| Open rates'!M12*0.82 + 25</f>
        <v>9947</v>
      </c>
      <c r="N12" s="26">
        <f>'BAR BB| Open rates'!N12*0.82 + 25</f>
        <v>9947</v>
      </c>
      <c r="O12" s="26">
        <f>'BAR BB| Open rates'!O12*0.82 + 25</f>
        <v>31102.999999999996</v>
      </c>
      <c r="P12" s="26">
        <f>'BAR BB| Open rates'!P12*0.82 + 25</f>
        <v>31102.999999999996</v>
      </c>
      <c r="Q12" s="26">
        <f>'BAR BB| Open rates'!Q12*0.82 + 25</f>
        <v>33563</v>
      </c>
      <c r="R12" s="26">
        <f>'BAR BB| Open rates'!R12*0.82 + 25</f>
        <v>35203</v>
      </c>
      <c r="S12" s="26">
        <f>'BAR BB| Open rates'!S12*0.82 + 25</f>
        <v>33563</v>
      </c>
      <c r="T12" s="26">
        <f>'BAR BB| Open rates'!T12*0.82 + 25</f>
        <v>25363</v>
      </c>
      <c r="U12" s="26">
        <f>'BAR BB| Open rates'!U12*0.82 + 25</f>
        <v>17983</v>
      </c>
      <c r="V12" s="26">
        <f>'BAR BB| Open rates'!V12*0.82 + 25</f>
        <v>19623</v>
      </c>
      <c r="W12" s="26">
        <f>'BAR BB| Open rates'!W12*0.82 + 25</f>
        <v>21263</v>
      </c>
      <c r="X12" s="26">
        <f>'BAR BB| Open rates'!X12*0.82 + 25</f>
        <v>19623</v>
      </c>
      <c r="Y12" s="26">
        <f>'BAR BB| Open rates'!Y12*0.82 + 25</f>
        <v>21263</v>
      </c>
      <c r="Z12" s="26">
        <f>'BAR BB| Open rates'!Z12*0.82 + 25</f>
        <v>24543</v>
      </c>
      <c r="AA12" s="26">
        <f>'BAR BB| Open rates'!AA12*0.82 + 25</f>
        <v>27003</v>
      </c>
      <c r="AB12" s="26">
        <f>'BAR BB| Open rates'!AB12*0.82 + 25</f>
        <v>28643</v>
      </c>
      <c r="AC12" s="26">
        <f>'BAR BB| Open rates'!AC12*0.82 + 25</f>
        <v>27003</v>
      </c>
      <c r="AD12" s="26">
        <f>'BAR BB| Open rates'!AD12*0.82 + 25</f>
        <v>31922.999999999996</v>
      </c>
      <c r="AE12" s="26">
        <f>'BAR BB| Open rates'!AE12*0.82 + 25</f>
        <v>35203</v>
      </c>
      <c r="AF12" s="26">
        <f>'BAR BB| Open rates'!AF12*0.82 + 25</f>
        <v>36843</v>
      </c>
      <c r="AG12" s="26">
        <f>'BAR BB| Open rates'!AG12*0.82 + 25</f>
        <v>36843</v>
      </c>
      <c r="AH12" s="26">
        <f>'BAR BB| Open rates'!AH12*0.82 + 25</f>
        <v>27003</v>
      </c>
      <c r="AI12" s="26">
        <f>'BAR BB| Open rates'!AI12*0.82 + 25</f>
        <v>17983</v>
      </c>
      <c r="AJ12" s="26">
        <f>'BAR BB| Open rates'!AJ12*0.82 + 25</f>
        <v>19623</v>
      </c>
      <c r="AK12" s="26">
        <f>'BAR BB| Open rates'!AK12*0.82 + 25</f>
        <v>15686.999999999998</v>
      </c>
      <c r="AL12" s="26">
        <f>'BAR BB| Open rates'!AL12*0.82 + 25</f>
        <v>14047</v>
      </c>
      <c r="AM12" s="26">
        <f>'BAR BB| Open rates'!AM12*0.82 + 25</f>
        <v>13063</v>
      </c>
      <c r="AN12" s="26">
        <f>'BAR BB| Open rates'!AN12*0.82 + 25</f>
        <v>9373</v>
      </c>
      <c r="AO12" s="26">
        <f>'BAR BB| Open rates'!AO12*0.82 + 25</f>
        <v>7732.9999999999991</v>
      </c>
      <c r="AP12" s="26">
        <f>'BAR BB| Open rates'!AP12*0.82 + 25</f>
        <v>8307</v>
      </c>
      <c r="AQ12" s="26">
        <f>'BAR BB| Open rates'!AQ12*0.82 + 25</f>
        <v>7732.9999999999991</v>
      </c>
      <c r="AR12" s="26">
        <f>'BAR BB| Open rates'!AR12*0.82 + 25</f>
        <v>7732.9999999999991</v>
      </c>
      <c r="AS12" s="26">
        <f>'BAR BB| Open rates'!AS12*0.82 + 25</f>
        <v>8307</v>
      </c>
      <c r="AT12" s="26">
        <f>'BAR BB| Open rates'!AT12*0.82 + 25</f>
        <v>7732.9999999999991</v>
      </c>
      <c r="AU12" s="26">
        <f>'BAR BB| Open rates'!AU12*0.82 + 25</f>
        <v>8307</v>
      </c>
      <c r="AV12" s="26">
        <f>'BAR BB| Open rates'!AV12*0.82 + 25</f>
        <v>7732.9999999999991</v>
      </c>
    </row>
    <row r="13" spans="1:48" s="76" customFormat="1" ht="12" customHeight="1" x14ac:dyDescent="0.2">
      <c r="A13" s="220">
        <v>2</v>
      </c>
      <c r="B13" s="26">
        <f>'BAR BB| Open rates'!B13*0.82 + 25</f>
        <v>8307</v>
      </c>
      <c r="C13" s="26">
        <f>'BAR BB| Open rates'!C13*0.82 + 25</f>
        <v>9127</v>
      </c>
      <c r="D13" s="26">
        <f>'BAR BB| Open rates'!D13*0.82 + 25</f>
        <v>8307</v>
      </c>
      <c r="E13" s="26">
        <f>'BAR BB| Open rates'!E13*0.82 + 25</f>
        <v>8307</v>
      </c>
      <c r="F13" s="26">
        <f>'BAR BB| Open rates'!F13*0.82 + 25</f>
        <v>9127</v>
      </c>
      <c r="G13" s="26">
        <f>'BAR BB| Open rates'!G13*0.82 + 25</f>
        <v>9127</v>
      </c>
      <c r="H13" s="26">
        <f>'BAR BB| Open rates'!H13*0.82 + 25</f>
        <v>9127</v>
      </c>
      <c r="I13" s="26">
        <f>'BAR BB| Open rates'!I13*0.82 + 25</f>
        <v>9127</v>
      </c>
      <c r="J13" s="26">
        <f>'BAR BB| Open rates'!J13*0.82 + 25</f>
        <v>10193</v>
      </c>
      <c r="K13" s="26">
        <f>'BAR BB| Open rates'!K13*0.82 + 25</f>
        <v>12653</v>
      </c>
      <c r="L13" s="26">
        <f>'BAR BB| Open rates'!L13*0.82 + 25</f>
        <v>11177</v>
      </c>
      <c r="M13" s="26">
        <f>'BAR BB| Open rates'!M13*0.82 + 25</f>
        <v>11177</v>
      </c>
      <c r="N13" s="26">
        <f>'BAR BB| Open rates'!N13*0.82 + 25</f>
        <v>11177</v>
      </c>
      <c r="O13" s="26">
        <f>'BAR BB| Open rates'!O13*0.82 + 25</f>
        <v>32742.999999999996</v>
      </c>
      <c r="P13" s="26">
        <f>'BAR BB| Open rates'!P13*0.82 + 25</f>
        <v>32742.999999999996</v>
      </c>
      <c r="Q13" s="26">
        <f>'BAR BB| Open rates'!Q13*0.82 + 25</f>
        <v>35203</v>
      </c>
      <c r="R13" s="26">
        <f>'BAR BB| Open rates'!R13*0.82 + 25</f>
        <v>36843</v>
      </c>
      <c r="S13" s="26">
        <f>'BAR BB| Open rates'!S13*0.82 + 25</f>
        <v>35203</v>
      </c>
      <c r="T13" s="26">
        <f>'BAR BB| Open rates'!T13*0.82 + 25</f>
        <v>27003</v>
      </c>
      <c r="U13" s="26">
        <f>'BAR BB| Open rates'!U13*0.82 + 25</f>
        <v>19623</v>
      </c>
      <c r="V13" s="26">
        <f>'BAR BB| Open rates'!V13*0.82 + 25</f>
        <v>21263</v>
      </c>
      <c r="W13" s="26">
        <f>'BAR BB| Open rates'!W13*0.82 + 25</f>
        <v>22903</v>
      </c>
      <c r="X13" s="26">
        <f>'BAR BB| Open rates'!X13*0.82 + 25</f>
        <v>21263</v>
      </c>
      <c r="Y13" s="26">
        <f>'BAR BB| Open rates'!Y13*0.82 + 25</f>
        <v>22903</v>
      </c>
      <c r="Z13" s="26">
        <f>'BAR BB| Open rates'!Z13*0.82 + 25</f>
        <v>26183</v>
      </c>
      <c r="AA13" s="26">
        <f>'BAR BB| Open rates'!AA13*0.82 + 25</f>
        <v>28643</v>
      </c>
      <c r="AB13" s="26">
        <f>'BAR BB| Open rates'!AB13*0.82 + 25</f>
        <v>30283</v>
      </c>
      <c r="AC13" s="26">
        <f>'BAR BB| Open rates'!AC13*0.82 + 25</f>
        <v>28643</v>
      </c>
      <c r="AD13" s="26">
        <f>'BAR BB| Open rates'!AD13*0.82 + 25</f>
        <v>33563</v>
      </c>
      <c r="AE13" s="26">
        <f>'BAR BB| Open rates'!AE13*0.82 + 25</f>
        <v>36843</v>
      </c>
      <c r="AF13" s="26">
        <f>'BAR BB| Open rates'!AF13*0.82 + 25</f>
        <v>38483</v>
      </c>
      <c r="AG13" s="26">
        <f>'BAR BB| Open rates'!AG13*0.82 + 25</f>
        <v>38483</v>
      </c>
      <c r="AH13" s="26">
        <f>'BAR BB| Open rates'!AH13*0.82 + 25</f>
        <v>28643</v>
      </c>
      <c r="AI13" s="26">
        <f>'BAR BB| Open rates'!AI13*0.82 + 25</f>
        <v>19623</v>
      </c>
      <c r="AJ13" s="26">
        <f>'BAR BB| Open rates'!AJ13*0.82 + 25</f>
        <v>21263</v>
      </c>
      <c r="AK13" s="26">
        <f>'BAR BB| Open rates'!AK13*0.82 + 25</f>
        <v>17327</v>
      </c>
      <c r="AL13" s="26">
        <f>'BAR BB| Open rates'!AL13*0.82 + 25</f>
        <v>15686.999999999998</v>
      </c>
      <c r="AM13" s="26">
        <f>'BAR BB| Open rates'!AM13*0.82 + 25</f>
        <v>14703</v>
      </c>
      <c r="AN13" s="26">
        <f>'BAR BB| Open rates'!AN13*0.82 + 25</f>
        <v>11013</v>
      </c>
      <c r="AO13" s="26">
        <f>'BAR BB| Open rates'!AO13*0.82 + 25</f>
        <v>9373</v>
      </c>
      <c r="AP13" s="26">
        <f>'BAR BB| Open rates'!AP13*0.82 + 25</f>
        <v>9947</v>
      </c>
      <c r="AQ13" s="26">
        <f>'BAR BB| Open rates'!AQ13*0.82 + 25</f>
        <v>9373</v>
      </c>
      <c r="AR13" s="26">
        <f>'BAR BB| Open rates'!AR13*0.82 + 25</f>
        <v>9373</v>
      </c>
      <c r="AS13" s="26">
        <f>'BAR BB| Open rates'!AS13*0.82 + 25</f>
        <v>9947</v>
      </c>
      <c r="AT13" s="26">
        <f>'BAR BB| Open rates'!AT13*0.82 + 25</f>
        <v>9373</v>
      </c>
      <c r="AU13" s="26">
        <f>'BAR BB| Open rates'!AU13*0.82 + 25</f>
        <v>9947</v>
      </c>
      <c r="AV13" s="26">
        <f>'BAR BB| Open rates'!AV13*0.82 + 25</f>
        <v>9373</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rates'!B15*0.82 + 25</f>
        <v>10029</v>
      </c>
      <c r="C15" s="26">
        <f>'BAR BB| Open rates'!C15*0.82 + 25</f>
        <v>10849</v>
      </c>
      <c r="D15" s="26">
        <f>'BAR BB| Open rates'!D15*0.82 + 25</f>
        <v>10029</v>
      </c>
      <c r="E15" s="26">
        <f>'BAR BB| Open rates'!E15*0.82 + 25</f>
        <v>10029</v>
      </c>
      <c r="F15" s="26">
        <f>'BAR BB| Open rates'!F15*0.82 + 25</f>
        <v>10849</v>
      </c>
      <c r="G15" s="26">
        <f>'BAR BB| Open rates'!G15*0.82 + 25</f>
        <v>10849</v>
      </c>
      <c r="H15" s="26">
        <f>'BAR BB| Open rates'!H15*0.82 + 25</f>
        <v>10849</v>
      </c>
      <c r="I15" s="26">
        <f>'BAR BB| Open rates'!I15*0.82 + 25</f>
        <v>10849</v>
      </c>
      <c r="J15" s="26">
        <f>'BAR BB| Open rates'!J15*0.82 + 25</f>
        <v>11915</v>
      </c>
      <c r="K15" s="26">
        <f>'BAR BB| Open rates'!K15*0.82 + 25</f>
        <v>14375</v>
      </c>
      <c r="L15" s="26">
        <f>'BAR BB| Open rates'!L15*0.82 + 25</f>
        <v>12899</v>
      </c>
      <c r="M15" s="26">
        <f>'BAR BB| Open rates'!M15*0.82 + 25</f>
        <v>12899</v>
      </c>
      <c r="N15" s="26">
        <f>'BAR BB| Open rates'!N15*0.82 + 25</f>
        <v>12899</v>
      </c>
      <c r="O15" s="26">
        <f>'BAR BB| Open rates'!O15*0.82 + 25</f>
        <v>37663</v>
      </c>
      <c r="P15" s="26">
        <f>'BAR BB| Open rates'!P15*0.82 + 25</f>
        <v>37663</v>
      </c>
      <c r="Q15" s="26">
        <f>'BAR BB| Open rates'!Q15*0.82 + 25</f>
        <v>40123</v>
      </c>
      <c r="R15" s="26">
        <f>'BAR BB| Open rates'!R15*0.82 + 25</f>
        <v>41763</v>
      </c>
      <c r="S15" s="26">
        <f>'BAR BB| Open rates'!S15*0.82 + 25</f>
        <v>40123</v>
      </c>
      <c r="T15" s="26">
        <f>'BAR BB| Open rates'!T15*0.82 + 25</f>
        <v>27003</v>
      </c>
      <c r="U15" s="26">
        <f>'BAR BB| Open rates'!U15*0.82 + 25</f>
        <v>19623</v>
      </c>
      <c r="V15" s="26">
        <f>'BAR BB| Open rates'!V15*0.82 + 25</f>
        <v>21263</v>
      </c>
      <c r="W15" s="26">
        <f>'BAR BB| Open rates'!W15*0.82 + 25</f>
        <v>22903</v>
      </c>
      <c r="X15" s="26">
        <f>'BAR BB| Open rates'!X15*0.82 + 25</f>
        <v>21263</v>
      </c>
      <c r="Y15" s="26">
        <f>'BAR BB| Open rates'!Y15*0.82 + 25</f>
        <v>22903</v>
      </c>
      <c r="Z15" s="26">
        <f>'BAR BB| Open rates'!Z15*0.82 + 25</f>
        <v>26183</v>
      </c>
      <c r="AA15" s="26">
        <f>'BAR BB| Open rates'!AA15*0.82 + 25</f>
        <v>29463</v>
      </c>
      <c r="AB15" s="26">
        <f>'BAR BB| Open rates'!AB15*0.82 + 25</f>
        <v>31102.999999999996</v>
      </c>
      <c r="AC15" s="26">
        <f>'BAR BB| Open rates'!AC15*0.82 + 25</f>
        <v>29463</v>
      </c>
      <c r="AD15" s="26">
        <f>'BAR BB| Open rates'!AD15*0.82 + 25</f>
        <v>34383</v>
      </c>
      <c r="AE15" s="26">
        <f>'BAR BB| Open rates'!AE15*0.82 + 25</f>
        <v>36843</v>
      </c>
      <c r="AF15" s="26">
        <f>'BAR BB| Open rates'!AF15*0.82 + 25</f>
        <v>38483</v>
      </c>
      <c r="AG15" s="26">
        <f>'BAR BB| Open rates'!AG15*0.82 + 25</f>
        <v>38483</v>
      </c>
      <c r="AH15" s="26">
        <f>'BAR BB| Open rates'!AH15*0.82 + 25</f>
        <v>28643</v>
      </c>
      <c r="AI15" s="26">
        <f>'BAR BB| Open rates'!AI15*0.82 + 25</f>
        <v>19623</v>
      </c>
      <c r="AJ15" s="26">
        <f>'BAR BB| Open rates'!AJ15*0.82 + 25</f>
        <v>21263</v>
      </c>
      <c r="AK15" s="26">
        <f>'BAR BB| Open rates'!AK15*0.82 + 25</f>
        <v>17327</v>
      </c>
      <c r="AL15" s="26">
        <f>'BAR BB| Open rates'!AL15*0.82 + 25</f>
        <v>15686.999999999998</v>
      </c>
      <c r="AM15" s="26">
        <f>'BAR BB| Open rates'!AM15*0.82 + 25</f>
        <v>14703</v>
      </c>
      <c r="AN15" s="26">
        <f>'BAR BB| Open rates'!AN15*0.82 + 25</f>
        <v>11915</v>
      </c>
      <c r="AO15" s="26">
        <f>'BAR BB| Open rates'!AO15*0.82 + 25</f>
        <v>10275</v>
      </c>
      <c r="AP15" s="26">
        <f>'BAR BB| Open rates'!AP15*0.82 + 25</f>
        <v>10849</v>
      </c>
      <c r="AQ15" s="26">
        <f>'BAR BB| Open rates'!AQ15*0.82 + 25</f>
        <v>10275</v>
      </c>
      <c r="AR15" s="26">
        <f>'BAR BB| Open rates'!AR15*0.82 + 25</f>
        <v>10275</v>
      </c>
      <c r="AS15" s="26">
        <f>'BAR BB| Open rates'!AS15*0.82 + 25</f>
        <v>10849</v>
      </c>
      <c r="AT15" s="26">
        <f>'BAR BB| Open rates'!AT15*0.82 + 25</f>
        <v>10275</v>
      </c>
      <c r="AU15" s="26">
        <f>'BAR BB| Open rates'!AU15*0.82 + 25</f>
        <v>10849</v>
      </c>
      <c r="AV15" s="26">
        <f>'BAR BB| Open rates'!AV15*0.82 + 25</f>
        <v>10275</v>
      </c>
    </row>
    <row r="16" spans="1:48" s="76" customFormat="1" ht="12" customHeight="1" x14ac:dyDescent="0.2">
      <c r="A16" s="15">
        <v>2</v>
      </c>
      <c r="B16" s="26">
        <f>'BAR BB| Open rates'!B16*0.82 + 25</f>
        <v>11259</v>
      </c>
      <c r="C16" s="26">
        <f>'BAR BB| Open rates'!C16*0.82 + 25</f>
        <v>12079</v>
      </c>
      <c r="D16" s="26">
        <f>'BAR BB| Open rates'!D16*0.82 + 25</f>
        <v>11259</v>
      </c>
      <c r="E16" s="26">
        <f>'BAR BB| Open rates'!E16*0.82 + 25</f>
        <v>11259</v>
      </c>
      <c r="F16" s="26">
        <f>'BAR BB| Open rates'!F16*0.82 + 25</f>
        <v>12079</v>
      </c>
      <c r="G16" s="26">
        <f>'BAR BB| Open rates'!G16*0.82 + 25</f>
        <v>12079</v>
      </c>
      <c r="H16" s="26">
        <f>'BAR BB| Open rates'!H16*0.82 + 25</f>
        <v>12079</v>
      </c>
      <c r="I16" s="26">
        <f>'BAR BB| Open rates'!I16*0.82 + 25</f>
        <v>12079</v>
      </c>
      <c r="J16" s="26">
        <f>'BAR BB| Open rates'!J16*0.82 + 25</f>
        <v>13145</v>
      </c>
      <c r="K16" s="26">
        <f>'BAR BB| Open rates'!K16*0.82 + 25</f>
        <v>15604.999999999998</v>
      </c>
      <c r="L16" s="26">
        <f>'BAR BB| Open rates'!L16*0.82 + 25</f>
        <v>14129</v>
      </c>
      <c r="M16" s="26">
        <f>'BAR BB| Open rates'!M16*0.82 + 25</f>
        <v>14129</v>
      </c>
      <c r="N16" s="26">
        <f>'BAR BB| Open rates'!N16*0.82 + 25</f>
        <v>14129</v>
      </c>
      <c r="O16" s="26">
        <f>'BAR BB| Open rates'!O16*0.82 + 25</f>
        <v>39303</v>
      </c>
      <c r="P16" s="26">
        <f>'BAR BB| Open rates'!P16*0.82 + 25</f>
        <v>39303</v>
      </c>
      <c r="Q16" s="26">
        <f>'BAR BB| Open rates'!Q16*0.82 + 25</f>
        <v>41763</v>
      </c>
      <c r="R16" s="26">
        <f>'BAR BB| Open rates'!R16*0.82 + 25</f>
        <v>43403</v>
      </c>
      <c r="S16" s="26">
        <f>'BAR BB| Open rates'!S16*0.82 + 25</f>
        <v>41763</v>
      </c>
      <c r="T16" s="26">
        <f>'BAR BB| Open rates'!T16*0.82 + 25</f>
        <v>28643</v>
      </c>
      <c r="U16" s="26">
        <f>'BAR BB| Open rates'!U16*0.82 + 25</f>
        <v>21263</v>
      </c>
      <c r="V16" s="26">
        <f>'BAR BB| Open rates'!V16*0.82 + 25</f>
        <v>22903</v>
      </c>
      <c r="W16" s="26">
        <f>'BAR BB| Open rates'!W16*0.82 + 25</f>
        <v>24543</v>
      </c>
      <c r="X16" s="26">
        <f>'BAR BB| Open rates'!X16*0.82 + 25</f>
        <v>22903</v>
      </c>
      <c r="Y16" s="26">
        <f>'BAR BB| Open rates'!Y16*0.82 + 25</f>
        <v>24543</v>
      </c>
      <c r="Z16" s="26">
        <f>'BAR BB| Open rates'!Z16*0.82 + 25</f>
        <v>27823</v>
      </c>
      <c r="AA16" s="26">
        <f>'BAR BB| Open rates'!AA16*0.82 + 25</f>
        <v>31102.999999999996</v>
      </c>
      <c r="AB16" s="26">
        <f>'BAR BB| Open rates'!AB16*0.82 + 25</f>
        <v>32742.999999999996</v>
      </c>
      <c r="AC16" s="26">
        <f>'BAR BB| Open rates'!AC16*0.82 + 25</f>
        <v>31102.999999999996</v>
      </c>
      <c r="AD16" s="26">
        <f>'BAR BB| Open rates'!AD16*0.82 + 25</f>
        <v>36023</v>
      </c>
      <c r="AE16" s="26">
        <f>'BAR BB| Open rates'!AE16*0.82 + 25</f>
        <v>38483</v>
      </c>
      <c r="AF16" s="26">
        <f>'BAR BB| Open rates'!AF16*0.82 + 25</f>
        <v>40123</v>
      </c>
      <c r="AG16" s="26">
        <f>'BAR BB| Open rates'!AG16*0.82 + 25</f>
        <v>40123</v>
      </c>
      <c r="AH16" s="26">
        <f>'BAR BB| Open rates'!AH16*0.82 + 25</f>
        <v>30283</v>
      </c>
      <c r="AI16" s="26">
        <f>'BAR BB| Open rates'!AI16*0.82 + 25</f>
        <v>21263</v>
      </c>
      <c r="AJ16" s="26">
        <f>'BAR BB| Open rates'!AJ16*0.82 + 25</f>
        <v>22903</v>
      </c>
      <c r="AK16" s="26">
        <f>'BAR BB| Open rates'!AK16*0.82 + 25</f>
        <v>18967</v>
      </c>
      <c r="AL16" s="26">
        <f>'BAR BB| Open rates'!AL16*0.82 + 25</f>
        <v>17327</v>
      </c>
      <c r="AM16" s="26">
        <f>'BAR BB| Open rates'!AM16*0.82 + 25</f>
        <v>16342.999999999998</v>
      </c>
      <c r="AN16" s="26">
        <f>'BAR BB| Open rates'!AN16*0.82 + 25</f>
        <v>13555</v>
      </c>
      <c r="AO16" s="26">
        <f>'BAR BB| Open rates'!AO16*0.82 + 25</f>
        <v>11915</v>
      </c>
      <c r="AP16" s="26">
        <f>'BAR BB| Open rates'!AP16*0.82 + 25</f>
        <v>12489</v>
      </c>
      <c r="AQ16" s="26">
        <f>'BAR BB| Open rates'!AQ16*0.82 + 25</f>
        <v>11915</v>
      </c>
      <c r="AR16" s="26">
        <f>'BAR BB| Open rates'!AR16*0.82 + 25</f>
        <v>11915</v>
      </c>
      <c r="AS16" s="26">
        <f>'BAR BB| Open rates'!AS16*0.82 + 25</f>
        <v>12489</v>
      </c>
      <c r="AT16" s="26">
        <f>'BAR BB| Open rates'!AT16*0.82 + 25</f>
        <v>11915</v>
      </c>
      <c r="AU16" s="26">
        <f>'BAR BB| Open rates'!AU16*0.82 + 25</f>
        <v>12489</v>
      </c>
      <c r="AV16" s="26">
        <f>'BAR BB| Open rates'!AV16*0.82 + 25</f>
        <v>11915</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rates'!B18*0.82 + 25</f>
        <v>10439</v>
      </c>
      <c r="C18" s="26">
        <f>'BAR BB| Open rates'!C18*0.82 + 25</f>
        <v>11259</v>
      </c>
      <c r="D18" s="26">
        <f>'BAR BB| Open rates'!D18*0.82 + 25</f>
        <v>10439</v>
      </c>
      <c r="E18" s="26">
        <f>'BAR BB| Open rates'!E18*0.82 + 25</f>
        <v>10439</v>
      </c>
      <c r="F18" s="26">
        <f>'BAR BB| Open rates'!F18*0.82 + 25</f>
        <v>11259</v>
      </c>
      <c r="G18" s="26">
        <f>'BAR BB| Open rates'!G18*0.82 + 25</f>
        <v>11259</v>
      </c>
      <c r="H18" s="26">
        <f>'BAR BB| Open rates'!H18*0.82 + 25</f>
        <v>11259</v>
      </c>
      <c r="I18" s="26">
        <f>'BAR BB| Open rates'!I18*0.82 + 25</f>
        <v>11259</v>
      </c>
      <c r="J18" s="26">
        <f>'BAR BB| Open rates'!J18*0.82 + 25</f>
        <v>12325</v>
      </c>
      <c r="K18" s="26">
        <f>'BAR BB| Open rates'!K18*0.82 + 25</f>
        <v>14785</v>
      </c>
      <c r="L18" s="26">
        <f>'BAR BB| Open rates'!L18*0.82 + 25</f>
        <v>13309</v>
      </c>
      <c r="M18" s="26">
        <f>'BAR BB| Open rates'!M18*0.82 + 25</f>
        <v>13309</v>
      </c>
      <c r="N18" s="26">
        <f>'BAR BB| Open rates'!N18*0.82 + 25</f>
        <v>13309</v>
      </c>
      <c r="O18" s="26">
        <f>'BAR BB| Open rates'!O18*0.82 + 25</f>
        <v>39303</v>
      </c>
      <c r="P18" s="26">
        <f>'BAR BB| Open rates'!P18*0.82 + 25</f>
        <v>39303</v>
      </c>
      <c r="Q18" s="26">
        <f>'BAR BB| Open rates'!Q18*0.82 + 25</f>
        <v>41763</v>
      </c>
      <c r="R18" s="26">
        <f>'BAR BB| Open rates'!R18*0.82 + 25</f>
        <v>43403</v>
      </c>
      <c r="S18" s="26">
        <f>'BAR BB| Open rates'!S18*0.82 + 25</f>
        <v>41763</v>
      </c>
      <c r="T18" s="26">
        <f>'BAR BB| Open rates'!T18*0.82 + 25</f>
        <v>27823</v>
      </c>
      <c r="U18" s="26">
        <f>'BAR BB| Open rates'!U18*0.82 + 25</f>
        <v>20443</v>
      </c>
      <c r="V18" s="26">
        <f>'BAR BB| Open rates'!V18*0.82 + 25</f>
        <v>22083</v>
      </c>
      <c r="W18" s="26">
        <f>'BAR BB| Open rates'!W18*0.82 + 25</f>
        <v>23723</v>
      </c>
      <c r="X18" s="26">
        <f>'BAR BB| Open rates'!X18*0.82 + 25</f>
        <v>22083</v>
      </c>
      <c r="Y18" s="26">
        <f>'BAR BB| Open rates'!Y18*0.82 + 25</f>
        <v>23723</v>
      </c>
      <c r="Z18" s="26">
        <f>'BAR BB| Open rates'!Z18*0.82 + 25</f>
        <v>27003</v>
      </c>
      <c r="AA18" s="26">
        <f>'BAR BB| Open rates'!AA18*0.82 + 25</f>
        <v>31102.999999999996</v>
      </c>
      <c r="AB18" s="26">
        <f>'BAR BB| Open rates'!AB18*0.82 + 25</f>
        <v>32742.999999999996</v>
      </c>
      <c r="AC18" s="26">
        <f>'BAR BB| Open rates'!AC18*0.82 + 25</f>
        <v>31102.999999999996</v>
      </c>
      <c r="AD18" s="26">
        <f>'BAR BB| Open rates'!AD18*0.82 + 25</f>
        <v>36023</v>
      </c>
      <c r="AE18" s="26">
        <f>'BAR BB| Open rates'!AE18*0.82 + 25</f>
        <v>38483</v>
      </c>
      <c r="AF18" s="26">
        <f>'BAR BB| Open rates'!AF18*0.82 + 25</f>
        <v>40123</v>
      </c>
      <c r="AG18" s="26">
        <f>'BAR BB| Open rates'!AG18*0.82 + 25</f>
        <v>40123</v>
      </c>
      <c r="AH18" s="26">
        <f>'BAR BB| Open rates'!AH18*0.82 + 25</f>
        <v>30283</v>
      </c>
      <c r="AI18" s="26">
        <f>'BAR BB| Open rates'!AI18*0.82 + 25</f>
        <v>20443</v>
      </c>
      <c r="AJ18" s="26">
        <f>'BAR BB| Open rates'!AJ18*0.82 + 25</f>
        <v>22083</v>
      </c>
      <c r="AK18" s="26">
        <f>'BAR BB| Open rates'!AK18*0.82 + 25</f>
        <v>18147</v>
      </c>
      <c r="AL18" s="26">
        <f>'BAR BB| Open rates'!AL18*0.82 + 25</f>
        <v>16507</v>
      </c>
      <c r="AM18" s="26">
        <f>'BAR BB| Open rates'!AM18*0.82 + 25</f>
        <v>15522.999999999998</v>
      </c>
      <c r="AN18" s="26">
        <f>'BAR BB| Open rates'!AN18*0.82 + 25</f>
        <v>12325</v>
      </c>
      <c r="AO18" s="26">
        <f>'BAR BB| Open rates'!AO18*0.82 + 25</f>
        <v>10685</v>
      </c>
      <c r="AP18" s="26">
        <f>'BAR BB| Open rates'!AP18*0.82 + 25</f>
        <v>11259</v>
      </c>
      <c r="AQ18" s="26">
        <f>'BAR BB| Open rates'!AQ18*0.82 + 25</f>
        <v>10685</v>
      </c>
      <c r="AR18" s="26">
        <f>'BAR BB| Open rates'!AR18*0.82 + 25</f>
        <v>10685</v>
      </c>
      <c r="AS18" s="26">
        <f>'BAR BB| Open rates'!AS18*0.82 + 25</f>
        <v>11259</v>
      </c>
      <c r="AT18" s="26">
        <f>'BAR BB| Open rates'!AT18*0.82 + 25</f>
        <v>10685</v>
      </c>
      <c r="AU18" s="26">
        <f>'BAR BB| Open rates'!AU18*0.82 + 25</f>
        <v>11259</v>
      </c>
      <c r="AV18" s="26">
        <f>'BAR BB| Open rates'!AV18*0.82 + 25</f>
        <v>10685</v>
      </c>
    </row>
    <row r="19" spans="1:48" s="76" customFormat="1" ht="12" customHeight="1" x14ac:dyDescent="0.2">
      <c r="A19" s="15">
        <v>2</v>
      </c>
      <c r="B19" s="26">
        <f>'BAR BB| Open rates'!B19*0.82 + 25</f>
        <v>11669</v>
      </c>
      <c r="C19" s="26">
        <f>'BAR BB| Open rates'!C19*0.82 + 25</f>
        <v>12489</v>
      </c>
      <c r="D19" s="26">
        <f>'BAR BB| Open rates'!D19*0.82 + 25</f>
        <v>11669</v>
      </c>
      <c r="E19" s="26">
        <f>'BAR BB| Open rates'!E19*0.82 + 25</f>
        <v>11669</v>
      </c>
      <c r="F19" s="26">
        <f>'BAR BB| Open rates'!F19*0.82 + 25</f>
        <v>12489</v>
      </c>
      <c r="G19" s="26">
        <f>'BAR BB| Open rates'!G19*0.82 + 25</f>
        <v>12489</v>
      </c>
      <c r="H19" s="26">
        <f>'BAR BB| Open rates'!H19*0.82 + 25</f>
        <v>12489</v>
      </c>
      <c r="I19" s="26">
        <f>'BAR BB| Open rates'!I19*0.82 + 25</f>
        <v>12489</v>
      </c>
      <c r="J19" s="26">
        <f>'BAR BB| Open rates'!J19*0.82 + 25</f>
        <v>13555</v>
      </c>
      <c r="K19" s="26">
        <f>'BAR BB| Open rates'!K19*0.82 + 25</f>
        <v>16014.999999999998</v>
      </c>
      <c r="L19" s="26">
        <f>'BAR BB| Open rates'!L19*0.82 + 25</f>
        <v>14539</v>
      </c>
      <c r="M19" s="26">
        <f>'BAR BB| Open rates'!M19*0.82 + 25</f>
        <v>14539</v>
      </c>
      <c r="N19" s="26">
        <f>'BAR BB| Open rates'!N19*0.82 + 25</f>
        <v>14539</v>
      </c>
      <c r="O19" s="26">
        <f>'BAR BB| Open rates'!O19*0.82 + 25</f>
        <v>40943</v>
      </c>
      <c r="P19" s="26">
        <f>'BAR BB| Open rates'!P19*0.82 + 25</f>
        <v>40943</v>
      </c>
      <c r="Q19" s="26">
        <f>'BAR BB| Open rates'!Q19*0.82 + 25</f>
        <v>43403</v>
      </c>
      <c r="R19" s="26">
        <f>'BAR BB| Open rates'!R19*0.82 + 25</f>
        <v>45043</v>
      </c>
      <c r="S19" s="26">
        <f>'BAR BB| Open rates'!S19*0.82 + 25</f>
        <v>43403</v>
      </c>
      <c r="T19" s="26">
        <f>'BAR BB| Open rates'!T19*0.82 + 25</f>
        <v>29463</v>
      </c>
      <c r="U19" s="26">
        <f>'BAR BB| Open rates'!U19*0.82 + 25</f>
        <v>22083</v>
      </c>
      <c r="V19" s="26">
        <f>'BAR BB| Open rates'!V19*0.82 + 25</f>
        <v>23723</v>
      </c>
      <c r="W19" s="26">
        <f>'BAR BB| Open rates'!W19*0.82 + 25</f>
        <v>25363</v>
      </c>
      <c r="X19" s="26">
        <f>'BAR BB| Open rates'!X19*0.82 + 25</f>
        <v>23723</v>
      </c>
      <c r="Y19" s="26">
        <f>'BAR BB| Open rates'!Y19*0.82 + 25</f>
        <v>25363</v>
      </c>
      <c r="Z19" s="26">
        <f>'BAR BB| Open rates'!Z19*0.82 + 25</f>
        <v>28643</v>
      </c>
      <c r="AA19" s="26">
        <f>'BAR BB| Open rates'!AA19*0.82 + 25</f>
        <v>32742.999999999996</v>
      </c>
      <c r="AB19" s="26">
        <f>'BAR BB| Open rates'!AB19*0.82 + 25</f>
        <v>34383</v>
      </c>
      <c r="AC19" s="26">
        <f>'BAR BB| Open rates'!AC19*0.82 + 25</f>
        <v>32742.999999999996</v>
      </c>
      <c r="AD19" s="26">
        <f>'BAR BB| Open rates'!AD19*0.82 + 25</f>
        <v>37663</v>
      </c>
      <c r="AE19" s="26">
        <f>'BAR BB| Open rates'!AE19*0.82 + 25</f>
        <v>40123</v>
      </c>
      <c r="AF19" s="26">
        <f>'BAR BB| Open rates'!AF19*0.82 + 25</f>
        <v>41763</v>
      </c>
      <c r="AG19" s="26">
        <f>'BAR BB| Open rates'!AG19*0.82 + 25</f>
        <v>41763</v>
      </c>
      <c r="AH19" s="26">
        <f>'BAR BB| Open rates'!AH19*0.82 + 25</f>
        <v>31922.999999999996</v>
      </c>
      <c r="AI19" s="26">
        <f>'BAR BB| Open rates'!AI19*0.82 + 25</f>
        <v>22083</v>
      </c>
      <c r="AJ19" s="26">
        <f>'BAR BB| Open rates'!AJ19*0.82 + 25</f>
        <v>23723</v>
      </c>
      <c r="AK19" s="26">
        <f>'BAR BB| Open rates'!AK19*0.82 + 25</f>
        <v>19787</v>
      </c>
      <c r="AL19" s="26">
        <f>'BAR BB| Open rates'!AL19*0.82 + 25</f>
        <v>18147</v>
      </c>
      <c r="AM19" s="26">
        <f>'BAR BB| Open rates'!AM19*0.82 + 25</f>
        <v>17163</v>
      </c>
      <c r="AN19" s="26">
        <f>'BAR BB| Open rates'!AN19*0.82 + 25</f>
        <v>13965</v>
      </c>
      <c r="AO19" s="26">
        <f>'BAR BB| Open rates'!AO19*0.82 + 25</f>
        <v>12325</v>
      </c>
      <c r="AP19" s="26">
        <f>'BAR BB| Open rates'!AP19*0.82 + 25</f>
        <v>12899</v>
      </c>
      <c r="AQ19" s="26">
        <f>'BAR BB| Open rates'!AQ19*0.82 + 25</f>
        <v>12325</v>
      </c>
      <c r="AR19" s="26">
        <f>'BAR BB| Open rates'!AR19*0.82 + 25</f>
        <v>12325</v>
      </c>
      <c r="AS19" s="26">
        <f>'BAR BB| Open rates'!AS19*0.82 + 25</f>
        <v>12899</v>
      </c>
      <c r="AT19" s="26">
        <f>'BAR BB| Open rates'!AT19*0.82 + 25</f>
        <v>12325</v>
      </c>
      <c r="AU19" s="26">
        <f>'BAR BB| Open rates'!AU19*0.82 + 25</f>
        <v>12899</v>
      </c>
      <c r="AV19" s="26">
        <f>'BAR BB| Open rates'!AV19*0.82 + 25</f>
        <v>12325</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rates'!B21*0.82 + 25</f>
        <v>11997</v>
      </c>
      <c r="C21" s="26">
        <f>'BAR BB| Open rates'!C21*0.82 + 25</f>
        <v>12817</v>
      </c>
      <c r="D21" s="26">
        <f>'BAR BB| Open rates'!D21*0.82 + 25</f>
        <v>11997</v>
      </c>
      <c r="E21" s="26">
        <f>'BAR BB| Open rates'!E21*0.82 + 25</f>
        <v>11997</v>
      </c>
      <c r="F21" s="26">
        <f>'BAR BB| Open rates'!F21*0.82 + 25</f>
        <v>12817</v>
      </c>
      <c r="G21" s="26">
        <f>'BAR BB| Open rates'!G21*0.82 + 25</f>
        <v>12817</v>
      </c>
      <c r="H21" s="26">
        <f>'BAR BB| Open rates'!H21*0.82 + 25</f>
        <v>12817</v>
      </c>
      <c r="I21" s="26">
        <f>'BAR BB| Open rates'!I21*0.82 + 25</f>
        <v>12817</v>
      </c>
      <c r="J21" s="26">
        <f>'BAR BB| Open rates'!J21*0.82 + 25</f>
        <v>13883</v>
      </c>
      <c r="K21" s="26">
        <f>'BAR BB| Open rates'!K21*0.82 + 25</f>
        <v>16342.999999999998</v>
      </c>
      <c r="L21" s="26">
        <f>'BAR BB| Open rates'!L21*0.82 + 25</f>
        <v>14867</v>
      </c>
      <c r="M21" s="26">
        <f>'BAR BB| Open rates'!M21*0.82 + 25</f>
        <v>14867</v>
      </c>
      <c r="N21" s="26">
        <f>'BAR BB| Open rates'!N21*0.82 + 25</f>
        <v>14867</v>
      </c>
      <c r="O21" s="26">
        <f>'BAR BB| Open rates'!O21*0.82 + 25</f>
        <v>64722.999999999993</v>
      </c>
      <c r="P21" s="26">
        <f>'BAR BB| Open rates'!P21*0.82 + 25</f>
        <v>64722.999999999993</v>
      </c>
      <c r="Q21" s="26">
        <f>'BAR BB| Open rates'!Q21*0.82 + 25</f>
        <v>67183</v>
      </c>
      <c r="R21" s="26">
        <f>'BAR BB| Open rates'!R21*0.82 + 25</f>
        <v>68823</v>
      </c>
      <c r="S21" s="26">
        <f>'BAR BB| Open rates'!S21*0.82 + 25</f>
        <v>67183</v>
      </c>
      <c r="T21" s="26">
        <f>'BAR BB| Open rates'!T21*0.82 + 25</f>
        <v>43403</v>
      </c>
      <c r="U21" s="26">
        <f>'BAR BB| Open rates'!U21*0.82 + 25</f>
        <v>36023</v>
      </c>
      <c r="V21" s="26">
        <f>'BAR BB| Open rates'!V21*0.82 + 25</f>
        <v>37663</v>
      </c>
      <c r="W21" s="26">
        <f>'BAR BB| Open rates'!W21*0.82 + 25</f>
        <v>39303</v>
      </c>
      <c r="X21" s="26">
        <f>'BAR BB| Open rates'!X21*0.82 + 25</f>
        <v>37663</v>
      </c>
      <c r="Y21" s="26">
        <f>'BAR BB| Open rates'!Y21*0.82 + 25</f>
        <v>39303</v>
      </c>
      <c r="Z21" s="26">
        <f>'BAR BB| Open rates'!Z21*0.82 + 25</f>
        <v>42583</v>
      </c>
      <c r="AA21" s="26">
        <f>'BAR BB| Open rates'!AA21*0.82 + 25</f>
        <v>50783</v>
      </c>
      <c r="AB21" s="26">
        <f>'BAR BB| Open rates'!AB21*0.82 + 25</f>
        <v>52423</v>
      </c>
      <c r="AC21" s="26">
        <f>'BAR BB| Open rates'!AC21*0.82 + 25</f>
        <v>50783</v>
      </c>
      <c r="AD21" s="26">
        <f>'BAR BB| Open rates'!AD21*0.82 + 25</f>
        <v>55703</v>
      </c>
      <c r="AE21" s="26">
        <f>'BAR BB| Open rates'!AE21*0.82 + 25</f>
        <v>59803</v>
      </c>
      <c r="AF21" s="26">
        <f>'BAR BB| Open rates'!AF21*0.82 + 25</f>
        <v>61442.999999999993</v>
      </c>
      <c r="AG21" s="26">
        <f>'BAR BB| Open rates'!AG21*0.82 + 25</f>
        <v>61442.999999999993</v>
      </c>
      <c r="AH21" s="26">
        <f>'BAR BB| Open rates'!AH21*0.82 + 25</f>
        <v>51603</v>
      </c>
      <c r="AI21" s="26">
        <f>'BAR BB| Open rates'!AI21*0.82 + 25</f>
        <v>36023</v>
      </c>
      <c r="AJ21" s="26">
        <f>'BAR BB| Open rates'!AJ21*0.82 + 25</f>
        <v>37663</v>
      </c>
      <c r="AK21" s="26">
        <f>'BAR BB| Open rates'!AK21*0.82 + 25</f>
        <v>33727</v>
      </c>
      <c r="AL21" s="26">
        <f>'BAR BB| Open rates'!AL21*0.82 + 25</f>
        <v>32086.999999999996</v>
      </c>
      <c r="AM21" s="26">
        <f>'BAR BB| Open rates'!AM21*0.82 + 25</f>
        <v>31102.999999999996</v>
      </c>
      <c r="AN21" s="26">
        <f>'BAR BB| Open rates'!AN21*0.82 + 25</f>
        <v>13883</v>
      </c>
      <c r="AO21" s="26">
        <f>'BAR BB| Open rates'!AO21*0.82 + 25</f>
        <v>12243</v>
      </c>
      <c r="AP21" s="26">
        <f>'BAR BB| Open rates'!AP21*0.82 + 25</f>
        <v>12817</v>
      </c>
      <c r="AQ21" s="26">
        <f>'BAR BB| Open rates'!AQ21*0.82 + 25</f>
        <v>12243</v>
      </c>
      <c r="AR21" s="26">
        <f>'BAR BB| Open rates'!AR21*0.82 + 25</f>
        <v>12243</v>
      </c>
      <c r="AS21" s="26">
        <f>'BAR BB| Open rates'!AS21*0.82 + 25</f>
        <v>12817</v>
      </c>
      <c r="AT21" s="26">
        <f>'BAR BB| Open rates'!AT21*0.82 + 25</f>
        <v>12243</v>
      </c>
      <c r="AU21" s="26">
        <f>'BAR BB| Open rates'!AU21*0.82 + 25</f>
        <v>12817</v>
      </c>
      <c r="AV21" s="26">
        <f>'BAR BB| Open rates'!AV21*0.82 + 25</f>
        <v>12243</v>
      </c>
    </row>
    <row r="22" spans="1:48" s="76" customFormat="1" ht="12" customHeight="1" x14ac:dyDescent="0.2">
      <c r="A22" s="15">
        <v>2</v>
      </c>
      <c r="B22" s="26">
        <f>'BAR BB| Open rates'!B22*0.82 + 25</f>
        <v>13227</v>
      </c>
      <c r="C22" s="26">
        <f>'BAR BB| Open rates'!C22*0.82 + 25</f>
        <v>14047</v>
      </c>
      <c r="D22" s="26">
        <f>'BAR BB| Open rates'!D22*0.82 + 25</f>
        <v>13227</v>
      </c>
      <c r="E22" s="26">
        <f>'BAR BB| Open rates'!E22*0.82 + 25</f>
        <v>13227</v>
      </c>
      <c r="F22" s="26">
        <f>'BAR BB| Open rates'!F22*0.82 + 25</f>
        <v>14047</v>
      </c>
      <c r="G22" s="26">
        <f>'BAR BB| Open rates'!G22*0.82 + 25</f>
        <v>14047</v>
      </c>
      <c r="H22" s="26">
        <f>'BAR BB| Open rates'!H22*0.82 + 25</f>
        <v>14047</v>
      </c>
      <c r="I22" s="26">
        <f>'BAR BB| Open rates'!I22*0.82 + 25</f>
        <v>14047</v>
      </c>
      <c r="J22" s="26">
        <f>'BAR BB| Open rates'!J22*0.82 + 25</f>
        <v>15113</v>
      </c>
      <c r="K22" s="26">
        <f>'BAR BB| Open rates'!K22*0.82 + 25</f>
        <v>17573</v>
      </c>
      <c r="L22" s="26">
        <f>'BAR BB| Open rates'!L22*0.82 + 25</f>
        <v>16096.999999999998</v>
      </c>
      <c r="M22" s="26">
        <f>'BAR BB| Open rates'!M22*0.82 + 25</f>
        <v>16096.999999999998</v>
      </c>
      <c r="N22" s="26">
        <f>'BAR BB| Open rates'!N22*0.82 + 25</f>
        <v>16096.999999999998</v>
      </c>
      <c r="O22" s="26">
        <f>'BAR BB| Open rates'!O22*0.82 + 25</f>
        <v>66363</v>
      </c>
      <c r="P22" s="26">
        <f>'BAR BB| Open rates'!P22*0.82 + 25</f>
        <v>66363</v>
      </c>
      <c r="Q22" s="26">
        <f>'BAR BB| Open rates'!Q22*0.82 + 25</f>
        <v>68823</v>
      </c>
      <c r="R22" s="26">
        <f>'BAR BB| Open rates'!R22*0.82 + 25</f>
        <v>70463</v>
      </c>
      <c r="S22" s="26">
        <f>'BAR BB| Open rates'!S22*0.82 + 25</f>
        <v>68823</v>
      </c>
      <c r="T22" s="26">
        <f>'BAR BB| Open rates'!T22*0.82 + 25</f>
        <v>45043</v>
      </c>
      <c r="U22" s="26">
        <f>'BAR BB| Open rates'!U22*0.82 + 25</f>
        <v>37663</v>
      </c>
      <c r="V22" s="26">
        <f>'BAR BB| Open rates'!V22*0.82 + 25</f>
        <v>39303</v>
      </c>
      <c r="W22" s="26">
        <f>'BAR BB| Open rates'!W22*0.82 + 25</f>
        <v>40943</v>
      </c>
      <c r="X22" s="26">
        <f>'BAR BB| Open rates'!X22*0.82 + 25</f>
        <v>39303</v>
      </c>
      <c r="Y22" s="26">
        <f>'BAR BB| Open rates'!Y22*0.82 + 25</f>
        <v>40943</v>
      </c>
      <c r="Z22" s="26">
        <f>'BAR BB| Open rates'!Z22*0.82 + 25</f>
        <v>44223</v>
      </c>
      <c r="AA22" s="26">
        <f>'BAR BB| Open rates'!AA22*0.82 + 25</f>
        <v>52423</v>
      </c>
      <c r="AB22" s="26">
        <f>'BAR BB| Open rates'!AB22*0.82 + 25</f>
        <v>54063</v>
      </c>
      <c r="AC22" s="26">
        <f>'BAR BB| Open rates'!AC22*0.82 + 25</f>
        <v>52423</v>
      </c>
      <c r="AD22" s="26">
        <f>'BAR BB| Open rates'!AD22*0.82 + 25</f>
        <v>57343</v>
      </c>
      <c r="AE22" s="26">
        <f>'BAR BB| Open rates'!AE22*0.82 + 25</f>
        <v>61442.999999999993</v>
      </c>
      <c r="AF22" s="26">
        <f>'BAR BB| Open rates'!AF22*0.82 + 25</f>
        <v>63082.999999999993</v>
      </c>
      <c r="AG22" s="26">
        <f>'BAR BB| Open rates'!AG22*0.82 + 25</f>
        <v>63082.999999999993</v>
      </c>
      <c r="AH22" s="26">
        <f>'BAR BB| Open rates'!AH22*0.82 + 25</f>
        <v>53243</v>
      </c>
      <c r="AI22" s="26">
        <f>'BAR BB| Open rates'!AI22*0.82 + 25</f>
        <v>37663</v>
      </c>
      <c r="AJ22" s="26">
        <f>'BAR BB| Open rates'!AJ22*0.82 + 25</f>
        <v>39303</v>
      </c>
      <c r="AK22" s="26">
        <f>'BAR BB| Open rates'!AK22*0.82 + 25</f>
        <v>35367</v>
      </c>
      <c r="AL22" s="26">
        <f>'BAR BB| Open rates'!AL22*0.82 + 25</f>
        <v>33727</v>
      </c>
      <c r="AM22" s="26">
        <f>'BAR BB| Open rates'!AM22*0.82 + 25</f>
        <v>32742.999999999996</v>
      </c>
      <c r="AN22" s="26">
        <f>'BAR BB| Open rates'!AN22*0.82 + 25</f>
        <v>15522.999999999998</v>
      </c>
      <c r="AO22" s="26">
        <f>'BAR BB| Open rates'!AO22*0.82 + 25</f>
        <v>13883</v>
      </c>
      <c r="AP22" s="26">
        <f>'BAR BB| Open rates'!AP22*0.82 + 25</f>
        <v>14457</v>
      </c>
      <c r="AQ22" s="26">
        <f>'BAR BB| Open rates'!AQ22*0.82 + 25</f>
        <v>13883</v>
      </c>
      <c r="AR22" s="26">
        <f>'BAR BB| Open rates'!AR22*0.82 + 25</f>
        <v>13883</v>
      </c>
      <c r="AS22" s="26">
        <f>'BAR BB| Open rates'!AS22*0.82 + 25</f>
        <v>14457</v>
      </c>
      <c r="AT22" s="26">
        <f>'BAR BB| Open rates'!AT22*0.82 + 25</f>
        <v>13883</v>
      </c>
      <c r="AU22" s="26">
        <f>'BAR BB| Open rates'!AU22*0.82 + 25</f>
        <v>14457</v>
      </c>
      <c r="AV22" s="26">
        <f>'BAR BB| Open rates'!AV22*0.82 + 25</f>
        <v>13883</v>
      </c>
    </row>
    <row r="23" spans="1:48" s="76" customFormat="1" ht="12" customHeight="1" x14ac:dyDescent="0.2">
      <c r="A23" s="15">
        <v>3</v>
      </c>
      <c r="B23" s="26">
        <f>'BAR BB| Open rates'!B23*0.82 + 25</f>
        <v>14457</v>
      </c>
      <c r="C23" s="26">
        <f>'BAR BB| Open rates'!C23*0.82 + 25</f>
        <v>15277</v>
      </c>
      <c r="D23" s="26">
        <f>'BAR BB| Open rates'!D23*0.82 + 25</f>
        <v>14457</v>
      </c>
      <c r="E23" s="26">
        <f>'BAR BB| Open rates'!E23*0.82 + 25</f>
        <v>14457</v>
      </c>
      <c r="F23" s="26">
        <f>'BAR BB| Open rates'!F23*0.82 + 25</f>
        <v>15277</v>
      </c>
      <c r="G23" s="26">
        <f>'BAR BB| Open rates'!G23*0.82 + 25</f>
        <v>15277</v>
      </c>
      <c r="H23" s="26">
        <f>'BAR BB| Open rates'!H23*0.82 + 25</f>
        <v>15277</v>
      </c>
      <c r="I23" s="26">
        <f>'BAR BB| Open rates'!I23*0.82 + 25</f>
        <v>15277</v>
      </c>
      <c r="J23" s="26">
        <f>'BAR BB| Open rates'!J23*0.82 + 25</f>
        <v>16342.999999999998</v>
      </c>
      <c r="K23" s="26">
        <f>'BAR BB| Open rates'!K23*0.82 + 25</f>
        <v>18803</v>
      </c>
      <c r="L23" s="26">
        <f>'BAR BB| Open rates'!L23*0.82 + 25</f>
        <v>17327</v>
      </c>
      <c r="M23" s="26">
        <f>'BAR BB| Open rates'!M23*0.82 + 25</f>
        <v>17327</v>
      </c>
      <c r="N23" s="26">
        <f>'BAR BB| Open rates'!N23*0.82 + 25</f>
        <v>17327</v>
      </c>
      <c r="O23" s="26">
        <f>'BAR BB| Open rates'!O23*0.82 + 25</f>
        <v>68003</v>
      </c>
      <c r="P23" s="26">
        <f>'BAR BB| Open rates'!P23*0.82 + 25</f>
        <v>68003</v>
      </c>
      <c r="Q23" s="26">
        <f>'BAR BB| Open rates'!Q23*0.82 + 25</f>
        <v>70463</v>
      </c>
      <c r="R23" s="26">
        <f>'BAR BB| Open rates'!R23*0.82 + 25</f>
        <v>72103</v>
      </c>
      <c r="S23" s="26">
        <f>'BAR BB| Open rates'!S23*0.82 + 25</f>
        <v>70463</v>
      </c>
      <c r="T23" s="26">
        <f>'BAR BB| Open rates'!T23*0.82 + 25</f>
        <v>46683</v>
      </c>
      <c r="U23" s="26">
        <f>'BAR BB| Open rates'!U23*0.82 + 25</f>
        <v>39303</v>
      </c>
      <c r="V23" s="26">
        <f>'BAR BB| Open rates'!V23*0.82 + 25</f>
        <v>40943</v>
      </c>
      <c r="W23" s="26">
        <f>'BAR BB| Open rates'!W23*0.82 + 25</f>
        <v>42583</v>
      </c>
      <c r="X23" s="26">
        <f>'BAR BB| Open rates'!X23*0.82 + 25</f>
        <v>40943</v>
      </c>
      <c r="Y23" s="26">
        <f>'BAR BB| Open rates'!Y23*0.82 + 25</f>
        <v>42583</v>
      </c>
      <c r="Z23" s="26">
        <f>'BAR BB| Open rates'!Z23*0.82 + 25</f>
        <v>45863</v>
      </c>
      <c r="AA23" s="26">
        <f>'BAR BB| Open rates'!AA23*0.82 + 25</f>
        <v>54063</v>
      </c>
      <c r="AB23" s="26">
        <f>'BAR BB| Open rates'!AB23*0.82 + 25</f>
        <v>55703</v>
      </c>
      <c r="AC23" s="26">
        <f>'BAR BB| Open rates'!AC23*0.82 + 25</f>
        <v>54063</v>
      </c>
      <c r="AD23" s="26">
        <f>'BAR BB| Open rates'!AD23*0.82 + 25</f>
        <v>58983</v>
      </c>
      <c r="AE23" s="26">
        <f>'BAR BB| Open rates'!AE23*0.82 + 25</f>
        <v>63082.999999999993</v>
      </c>
      <c r="AF23" s="26">
        <f>'BAR BB| Open rates'!AF23*0.82 + 25</f>
        <v>64722.999999999993</v>
      </c>
      <c r="AG23" s="26">
        <f>'BAR BB| Open rates'!AG23*0.82 + 25</f>
        <v>64722.999999999993</v>
      </c>
      <c r="AH23" s="26">
        <f>'BAR BB| Open rates'!AH23*0.82 + 25</f>
        <v>54883</v>
      </c>
      <c r="AI23" s="26">
        <f>'BAR BB| Open rates'!AI23*0.82 + 25</f>
        <v>39303</v>
      </c>
      <c r="AJ23" s="26">
        <f>'BAR BB| Open rates'!AJ23*0.82 + 25</f>
        <v>40943</v>
      </c>
      <c r="AK23" s="26">
        <f>'BAR BB| Open rates'!AK23*0.82 + 25</f>
        <v>37007</v>
      </c>
      <c r="AL23" s="26">
        <f>'BAR BB| Open rates'!AL23*0.82 + 25</f>
        <v>35367</v>
      </c>
      <c r="AM23" s="26">
        <f>'BAR BB| Open rates'!AM23*0.82 + 25</f>
        <v>34383</v>
      </c>
      <c r="AN23" s="26">
        <f>'BAR BB| Open rates'!AN23*0.82 + 25</f>
        <v>17163</v>
      </c>
      <c r="AO23" s="26">
        <f>'BAR BB| Open rates'!AO23*0.82 + 25</f>
        <v>15522.999999999998</v>
      </c>
      <c r="AP23" s="26">
        <f>'BAR BB| Open rates'!AP23*0.82 + 25</f>
        <v>16096.999999999998</v>
      </c>
      <c r="AQ23" s="26">
        <f>'BAR BB| Open rates'!AQ23*0.82 + 25</f>
        <v>15522.999999999998</v>
      </c>
      <c r="AR23" s="26">
        <f>'BAR BB| Open rates'!AR23*0.82 + 25</f>
        <v>15522.999999999998</v>
      </c>
      <c r="AS23" s="26">
        <f>'BAR BB| Open rates'!AS23*0.82 + 25</f>
        <v>16096.999999999998</v>
      </c>
      <c r="AT23" s="26">
        <f>'BAR BB| Open rates'!AT23*0.82 + 25</f>
        <v>15522.999999999998</v>
      </c>
      <c r="AU23" s="26">
        <f>'BAR BB| Open rates'!AU23*0.82 + 25</f>
        <v>16096.999999999998</v>
      </c>
      <c r="AV23" s="26">
        <f>'BAR BB| Open rates'!AV23*0.82 + 25</f>
        <v>15522.999999999998</v>
      </c>
    </row>
    <row r="24" spans="1:48" s="76" customFormat="1" ht="12" customHeight="1" x14ac:dyDescent="0.2">
      <c r="A24" s="15">
        <v>4</v>
      </c>
      <c r="B24" s="26">
        <f>'BAR BB| Open rates'!B24*0.82 + 25</f>
        <v>15686.999999999998</v>
      </c>
      <c r="C24" s="26">
        <f>'BAR BB| Open rates'!C24*0.82 + 25</f>
        <v>16507</v>
      </c>
      <c r="D24" s="26">
        <f>'BAR BB| Open rates'!D24*0.82 + 25</f>
        <v>15686.999999999998</v>
      </c>
      <c r="E24" s="26">
        <f>'BAR BB| Open rates'!E24*0.82 + 25</f>
        <v>15686.999999999998</v>
      </c>
      <c r="F24" s="26">
        <f>'BAR BB| Open rates'!F24*0.82 + 25</f>
        <v>16507</v>
      </c>
      <c r="G24" s="26">
        <f>'BAR BB| Open rates'!G24*0.82 + 25</f>
        <v>16507</v>
      </c>
      <c r="H24" s="26">
        <f>'BAR BB| Open rates'!H24*0.82 + 25</f>
        <v>16507</v>
      </c>
      <c r="I24" s="26">
        <f>'BAR BB| Open rates'!I24*0.82 + 25</f>
        <v>16507</v>
      </c>
      <c r="J24" s="26">
        <f>'BAR BB| Open rates'!J24*0.82 + 25</f>
        <v>17573</v>
      </c>
      <c r="K24" s="26">
        <f>'BAR BB| Open rates'!K24*0.82 + 25</f>
        <v>20033</v>
      </c>
      <c r="L24" s="26">
        <f>'BAR BB| Open rates'!L24*0.82 + 25</f>
        <v>18557</v>
      </c>
      <c r="M24" s="26">
        <f>'BAR BB| Open rates'!M24*0.82 + 25</f>
        <v>18557</v>
      </c>
      <c r="N24" s="26">
        <f>'BAR BB| Open rates'!N24*0.82 + 25</f>
        <v>18557</v>
      </c>
      <c r="O24" s="26">
        <f>'BAR BB| Open rates'!O24*0.82 + 25</f>
        <v>69643</v>
      </c>
      <c r="P24" s="26">
        <f>'BAR BB| Open rates'!P24*0.82 + 25</f>
        <v>69643</v>
      </c>
      <c r="Q24" s="26">
        <f>'BAR BB| Open rates'!Q24*0.82 + 25</f>
        <v>72103</v>
      </c>
      <c r="R24" s="26">
        <f>'BAR BB| Open rates'!R24*0.82 + 25</f>
        <v>73743</v>
      </c>
      <c r="S24" s="26">
        <f>'BAR BB| Open rates'!S24*0.82 + 25</f>
        <v>72103</v>
      </c>
      <c r="T24" s="26">
        <f>'BAR BB| Open rates'!T24*0.82 + 25</f>
        <v>48323</v>
      </c>
      <c r="U24" s="26">
        <f>'BAR BB| Open rates'!U24*0.82 + 25</f>
        <v>40943</v>
      </c>
      <c r="V24" s="26">
        <f>'BAR BB| Open rates'!V24*0.82 + 25</f>
        <v>42583</v>
      </c>
      <c r="W24" s="26">
        <f>'BAR BB| Open rates'!W24*0.82 + 25</f>
        <v>44223</v>
      </c>
      <c r="X24" s="26">
        <f>'BAR BB| Open rates'!X24*0.82 + 25</f>
        <v>42583</v>
      </c>
      <c r="Y24" s="26">
        <f>'BAR BB| Open rates'!Y24*0.82 + 25</f>
        <v>44223</v>
      </c>
      <c r="Z24" s="26">
        <f>'BAR BB| Open rates'!Z24*0.82 + 25</f>
        <v>47503</v>
      </c>
      <c r="AA24" s="26">
        <f>'BAR BB| Open rates'!AA24*0.82 + 25</f>
        <v>55703</v>
      </c>
      <c r="AB24" s="26">
        <f>'BAR BB| Open rates'!AB24*0.82 + 25</f>
        <v>57343</v>
      </c>
      <c r="AC24" s="26">
        <f>'BAR BB| Open rates'!AC24*0.82 + 25</f>
        <v>55703</v>
      </c>
      <c r="AD24" s="26">
        <f>'BAR BB| Open rates'!AD24*0.82 + 25</f>
        <v>60623</v>
      </c>
      <c r="AE24" s="26">
        <f>'BAR BB| Open rates'!AE24*0.82 + 25</f>
        <v>64722.999999999993</v>
      </c>
      <c r="AF24" s="26">
        <f>'BAR BB| Open rates'!AF24*0.82 + 25</f>
        <v>66363</v>
      </c>
      <c r="AG24" s="26">
        <f>'BAR BB| Open rates'!AG24*0.82 + 25</f>
        <v>66363</v>
      </c>
      <c r="AH24" s="26">
        <f>'BAR BB| Open rates'!AH24*0.82 + 25</f>
        <v>56523</v>
      </c>
      <c r="AI24" s="26">
        <f>'BAR BB| Open rates'!AI24*0.82 + 25</f>
        <v>40943</v>
      </c>
      <c r="AJ24" s="26">
        <f>'BAR BB| Open rates'!AJ24*0.82 + 25</f>
        <v>42583</v>
      </c>
      <c r="AK24" s="26">
        <f>'BAR BB| Open rates'!AK24*0.82 + 25</f>
        <v>38647</v>
      </c>
      <c r="AL24" s="26">
        <f>'BAR BB| Open rates'!AL24*0.82 + 25</f>
        <v>37007</v>
      </c>
      <c r="AM24" s="26">
        <f>'BAR BB| Open rates'!AM24*0.82 + 25</f>
        <v>36023</v>
      </c>
      <c r="AN24" s="26">
        <f>'BAR BB| Open rates'!AN24*0.82 + 25</f>
        <v>18803</v>
      </c>
      <c r="AO24" s="26">
        <f>'BAR BB| Open rates'!AO24*0.82 + 25</f>
        <v>17163</v>
      </c>
      <c r="AP24" s="26">
        <f>'BAR BB| Open rates'!AP24*0.82 + 25</f>
        <v>17737</v>
      </c>
      <c r="AQ24" s="26">
        <f>'BAR BB| Open rates'!AQ24*0.82 + 25</f>
        <v>17163</v>
      </c>
      <c r="AR24" s="26">
        <f>'BAR BB| Open rates'!AR24*0.82 + 25</f>
        <v>17163</v>
      </c>
      <c r="AS24" s="26">
        <f>'BAR BB| Open rates'!AS24*0.82 + 25</f>
        <v>17737</v>
      </c>
      <c r="AT24" s="26">
        <f>'BAR BB| Open rates'!AT24*0.82 + 25</f>
        <v>17163</v>
      </c>
      <c r="AU24" s="26">
        <f>'BAR BB| Open rates'!AU24*0.82 + 25</f>
        <v>17737</v>
      </c>
      <c r="AV24" s="26">
        <f>'BAR BB| Open rates'!AV24*0.82 + 25</f>
        <v>17163</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rates'!B26*0.82 + 25</f>
        <v>16917</v>
      </c>
      <c r="C26" s="26">
        <f>'BAR BB| Open rates'!C26*0.82 + 25</f>
        <v>17737</v>
      </c>
      <c r="D26" s="26">
        <f>'BAR BB| Open rates'!D26*0.82 + 25</f>
        <v>16917</v>
      </c>
      <c r="E26" s="26">
        <f>'BAR BB| Open rates'!E26*0.82 + 25</f>
        <v>16917</v>
      </c>
      <c r="F26" s="26">
        <f>'BAR BB| Open rates'!F26*0.82 + 25</f>
        <v>17737</v>
      </c>
      <c r="G26" s="26">
        <f>'BAR BB| Open rates'!G26*0.82 + 25</f>
        <v>17737</v>
      </c>
      <c r="H26" s="26">
        <f>'BAR BB| Open rates'!H26*0.82 + 25</f>
        <v>17737</v>
      </c>
      <c r="I26" s="26">
        <f>'BAR BB| Open rates'!I26*0.82 + 25</f>
        <v>17737</v>
      </c>
      <c r="J26" s="26">
        <f>'BAR BB| Open rates'!J26*0.82 + 25</f>
        <v>18803</v>
      </c>
      <c r="K26" s="26">
        <f>'BAR BB| Open rates'!K26*0.82 + 25</f>
        <v>21263</v>
      </c>
      <c r="L26" s="26">
        <f>'BAR BB| Open rates'!L26*0.82 + 25</f>
        <v>19787</v>
      </c>
      <c r="M26" s="26">
        <f>'BAR BB| Open rates'!M26*0.82 + 25</f>
        <v>19787</v>
      </c>
      <c r="N26" s="26">
        <f>'BAR BB| Open rates'!N26*0.82 + 25</f>
        <v>19787</v>
      </c>
      <c r="O26" s="26">
        <f>'BAR BB| Open rates'!O26*0.82 + 25</f>
        <v>72923</v>
      </c>
      <c r="P26" s="26">
        <f>'BAR BB| Open rates'!P26*0.82 + 25</f>
        <v>72923</v>
      </c>
      <c r="Q26" s="26">
        <f>'BAR BB| Open rates'!Q26*0.82 + 25</f>
        <v>75383</v>
      </c>
      <c r="R26" s="26">
        <f>'BAR BB| Open rates'!R26*0.82 + 25</f>
        <v>77023</v>
      </c>
      <c r="S26" s="26">
        <f>'BAR BB| Open rates'!S26*0.82 + 25</f>
        <v>75383</v>
      </c>
      <c r="T26" s="26">
        <f>'BAR BB| Open rates'!T26*0.82 + 25</f>
        <v>47503</v>
      </c>
      <c r="U26" s="26">
        <f>'BAR BB| Open rates'!U26*0.82 + 25</f>
        <v>40123</v>
      </c>
      <c r="V26" s="26">
        <f>'BAR BB| Open rates'!V26*0.82 + 25</f>
        <v>41763</v>
      </c>
      <c r="W26" s="26">
        <f>'BAR BB| Open rates'!W26*0.82 + 25</f>
        <v>43403</v>
      </c>
      <c r="X26" s="26">
        <f>'BAR BB| Open rates'!X26*0.82 + 25</f>
        <v>41763</v>
      </c>
      <c r="Y26" s="26">
        <f>'BAR BB| Open rates'!Y26*0.82 + 25</f>
        <v>43403</v>
      </c>
      <c r="Z26" s="26">
        <f>'BAR BB| Open rates'!Z26*0.82 + 25</f>
        <v>46683</v>
      </c>
      <c r="AA26" s="26">
        <f>'BAR BB| Open rates'!AA26*0.82 + 25</f>
        <v>67183</v>
      </c>
      <c r="AB26" s="26">
        <f>'BAR BB| Open rates'!AB26*0.82 + 25</f>
        <v>68823</v>
      </c>
      <c r="AC26" s="26">
        <f>'BAR BB| Open rates'!AC26*0.82 + 25</f>
        <v>67183</v>
      </c>
      <c r="AD26" s="26">
        <f>'BAR BB| Open rates'!AD26*0.82 + 25</f>
        <v>72103</v>
      </c>
      <c r="AE26" s="26">
        <f>'BAR BB| Open rates'!AE26*0.82 + 25</f>
        <v>76203</v>
      </c>
      <c r="AF26" s="26">
        <f>'BAR BB| Open rates'!AF26*0.82 + 25</f>
        <v>77843</v>
      </c>
      <c r="AG26" s="26">
        <f>'BAR BB| Open rates'!AG26*0.82 + 25</f>
        <v>77843</v>
      </c>
      <c r="AH26" s="26">
        <f>'BAR BB| Open rates'!AH26*0.82 + 25</f>
        <v>68003</v>
      </c>
      <c r="AI26" s="26">
        <f>'BAR BB| Open rates'!AI26*0.82 + 25</f>
        <v>40123</v>
      </c>
      <c r="AJ26" s="26">
        <f>'BAR BB| Open rates'!AJ26*0.82 + 25</f>
        <v>41763</v>
      </c>
      <c r="AK26" s="26">
        <f>'BAR BB| Open rates'!AK26*0.82 + 25</f>
        <v>37827</v>
      </c>
      <c r="AL26" s="26">
        <f>'BAR BB| Open rates'!AL26*0.82 + 25</f>
        <v>36187</v>
      </c>
      <c r="AM26" s="26">
        <f>'BAR BB| Open rates'!AM26*0.82 + 25</f>
        <v>35203</v>
      </c>
      <c r="AN26" s="26">
        <f>'BAR BB| Open rates'!AN26*0.82 + 25</f>
        <v>22903</v>
      </c>
      <c r="AO26" s="26">
        <f>'BAR BB| Open rates'!AO26*0.82 + 25</f>
        <v>21263</v>
      </c>
      <c r="AP26" s="26">
        <f>'BAR BB| Open rates'!AP26*0.82 + 25</f>
        <v>21837</v>
      </c>
      <c r="AQ26" s="26">
        <f>'BAR BB| Open rates'!AQ26*0.82 + 25</f>
        <v>21263</v>
      </c>
      <c r="AR26" s="26">
        <f>'BAR BB| Open rates'!AR26*0.82 + 25</f>
        <v>21263</v>
      </c>
      <c r="AS26" s="26">
        <f>'BAR BB| Open rates'!AS26*0.82 + 25</f>
        <v>21837</v>
      </c>
      <c r="AT26" s="26">
        <f>'BAR BB| Open rates'!AT26*0.82 + 25</f>
        <v>21263</v>
      </c>
      <c r="AU26" s="26">
        <f>'BAR BB| Open rates'!AU26*0.82 + 25</f>
        <v>21837</v>
      </c>
      <c r="AV26" s="26">
        <f>'BAR BB| Open rates'!AV26*0.82 + 25</f>
        <v>21263</v>
      </c>
    </row>
    <row r="27" spans="1:48" s="76" customFormat="1" ht="12" customHeight="1" x14ac:dyDescent="0.2">
      <c r="A27" s="15">
        <v>2</v>
      </c>
      <c r="B27" s="26">
        <f>'BAR BB| Open rates'!B27*0.82 + 25</f>
        <v>18147</v>
      </c>
      <c r="C27" s="26">
        <f>'BAR BB| Open rates'!C27*0.82 + 25</f>
        <v>18967</v>
      </c>
      <c r="D27" s="26">
        <f>'BAR BB| Open rates'!D27*0.82 + 25</f>
        <v>18147</v>
      </c>
      <c r="E27" s="26">
        <f>'BAR BB| Open rates'!E27*0.82 + 25</f>
        <v>18147</v>
      </c>
      <c r="F27" s="26">
        <f>'BAR BB| Open rates'!F27*0.82 + 25</f>
        <v>18967</v>
      </c>
      <c r="G27" s="26">
        <f>'BAR BB| Open rates'!G27*0.82 + 25</f>
        <v>18967</v>
      </c>
      <c r="H27" s="26">
        <f>'BAR BB| Open rates'!H27*0.82 + 25</f>
        <v>18967</v>
      </c>
      <c r="I27" s="26">
        <f>'BAR BB| Open rates'!I27*0.82 + 25</f>
        <v>18967</v>
      </c>
      <c r="J27" s="26">
        <f>'BAR BB| Open rates'!J27*0.82 + 25</f>
        <v>20033</v>
      </c>
      <c r="K27" s="26">
        <f>'BAR BB| Open rates'!K27*0.82 + 25</f>
        <v>22493</v>
      </c>
      <c r="L27" s="26">
        <f>'BAR BB| Open rates'!L27*0.82 + 25</f>
        <v>21017</v>
      </c>
      <c r="M27" s="26">
        <f>'BAR BB| Open rates'!M27*0.82 + 25</f>
        <v>21017</v>
      </c>
      <c r="N27" s="26">
        <f>'BAR BB| Open rates'!N27*0.82 + 25</f>
        <v>21017</v>
      </c>
      <c r="O27" s="26">
        <f>'BAR BB| Open rates'!O27*0.82 + 25</f>
        <v>74563</v>
      </c>
      <c r="P27" s="26">
        <f>'BAR BB| Open rates'!P27*0.82 + 25</f>
        <v>74563</v>
      </c>
      <c r="Q27" s="26">
        <f>'BAR BB| Open rates'!Q27*0.82 + 25</f>
        <v>77023</v>
      </c>
      <c r="R27" s="26">
        <f>'BAR BB| Open rates'!R27*0.82 + 25</f>
        <v>78663</v>
      </c>
      <c r="S27" s="26">
        <f>'BAR BB| Open rates'!S27*0.82 + 25</f>
        <v>77023</v>
      </c>
      <c r="T27" s="26">
        <f>'BAR BB| Open rates'!T27*0.82 + 25</f>
        <v>49143</v>
      </c>
      <c r="U27" s="26">
        <f>'BAR BB| Open rates'!U27*0.82 + 25</f>
        <v>41763</v>
      </c>
      <c r="V27" s="26">
        <f>'BAR BB| Open rates'!V27*0.82 + 25</f>
        <v>43403</v>
      </c>
      <c r="W27" s="26">
        <f>'BAR BB| Open rates'!W27*0.82 + 25</f>
        <v>45043</v>
      </c>
      <c r="X27" s="26">
        <f>'BAR BB| Open rates'!X27*0.82 + 25</f>
        <v>43403</v>
      </c>
      <c r="Y27" s="26">
        <f>'BAR BB| Open rates'!Y27*0.82 + 25</f>
        <v>45043</v>
      </c>
      <c r="Z27" s="26">
        <f>'BAR BB| Open rates'!Z27*0.82 + 25</f>
        <v>48323</v>
      </c>
      <c r="AA27" s="26">
        <f>'BAR BB| Open rates'!AA27*0.82 + 25</f>
        <v>68823</v>
      </c>
      <c r="AB27" s="26">
        <f>'BAR BB| Open rates'!AB27*0.82 + 25</f>
        <v>70463</v>
      </c>
      <c r="AC27" s="26">
        <f>'BAR BB| Open rates'!AC27*0.82 + 25</f>
        <v>68823</v>
      </c>
      <c r="AD27" s="26">
        <f>'BAR BB| Open rates'!AD27*0.82 + 25</f>
        <v>73743</v>
      </c>
      <c r="AE27" s="26">
        <f>'BAR BB| Open rates'!AE27*0.82 + 25</f>
        <v>77843</v>
      </c>
      <c r="AF27" s="26">
        <f>'BAR BB| Open rates'!AF27*0.82 + 25</f>
        <v>79483</v>
      </c>
      <c r="AG27" s="26">
        <f>'BAR BB| Open rates'!AG27*0.82 + 25</f>
        <v>79483</v>
      </c>
      <c r="AH27" s="26">
        <f>'BAR BB| Open rates'!AH27*0.82 + 25</f>
        <v>69643</v>
      </c>
      <c r="AI27" s="26">
        <f>'BAR BB| Open rates'!AI27*0.82 + 25</f>
        <v>41763</v>
      </c>
      <c r="AJ27" s="26">
        <f>'BAR BB| Open rates'!AJ27*0.82 + 25</f>
        <v>43403</v>
      </c>
      <c r="AK27" s="26">
        <f>'BAR BB| Open rates'!AK27*0.82 + 25</f>
        <v>39467</v>
      </c>
      <c r="AL27" s="26">
        <f>'BAR BB| Open rates'!AL27*0.82 + 25</f>
        <v>37827</v>
      </c>
      <c r="AM27" s="26">
        <f>'BAR BB| Open rates'!AM27*0.82 + 25</f>
        <v>36843</v>
      </c>
      <c r="AN27" s="26">
        <f>'BAR BB| Open rates'!AN27*0.82 + 25</f>
        <v>24543</v>
      </c>
      <c r="AO27" s="26">
        <f>'BAR BB| Open rates'!AO27*0.82 + 25</f>
        <v>22903</v>
      </c>
      <c r="AP27" s="26">
        <f>'BAR BB| Open rates'!AP27*0.82 + 25</f>
        <v>23477</v>
      </c>
      <c r="AQ27" s="26">
        <f>'BAR BB| Open rates'!AQ27*0.82 + 25</f>
        <v>22903</v>
      </c>
      <c r="AR27" s="26">
        <f>'BAR BB| Open rates'!AR27*0.82 + 25</f>
        <v>22903</v>
      </c>
      <c r="AS27" s="26">
        <f>'BAR BB| Open rates'!AS27*0.82 + 25</f>
        <v>23477</v>
      </c>
      <c r="AT27" s="26">
        <f>'BAR BB| Open rates'!AT27*0.82 + 25</f>
        <v>22903</v>
      </c>
      <c r="AU27" s="26">
        <f>'BAR BB| Open rates'!AU27*0.82 + 25</f>
        <v>23477</v>
      </c>
      <c r="AV27" s="26">
        <f>'BAR BB| Open rates'!AV27*0.82 + 25</f>
        <v>22903</v>
      </c>
    </row>
    <row r="28" spans="1:48" s="76" customFormat="1" ht="12" customHeight="1" x14ac:dyDescent="0.2">
      <c r="A28" s="15">
        <v>3</v>
      </c>
      <c r="B28" s="26">
        <f>'BAR BB| Open rates'!B28*0.82 + 25</f>
        <v>19377</v>
      </c>
      <c r="C28" s="26">
        <f>'BAR BB| Open rates'!C28*0.82 + 25</f>
        <v>20197</v>
      </c>
      <c r="D28" s="26">
        <f>'BAR BB| Open rates'!D28*0.82 + 25</f>
        <v>19377</v>
      </c>
      <c r="E28" s="26">
        <f>'BAR BB| Open rates'!E28*0.82 + 25</f>
        <v>19377</v>
      </c>
      <c r="F28" s="26">
        <f>'BAR BB| Open rates'!F28*0.82 + 25</f>
        <v>20197</v>
      </c>
      <c r="G28" s="26">
        <f>'BAR BB| Open rates'!G28*0.82 + 25</f>
        <v>20197</v>
      </c>
      <c r="H28" s="26">
        <f>'BAR BB| Open rates'!H28*0.82 + 25</f>
        <v>20197</v>
      </c>
      <c r="I28" s="26">
        <f>'BAR BB| Open rates'!I28*0.82 + 25</f>
        <v>20197</v>
      </c>
      <c r="J28" s="26">
        <f>'BAR BB| Open rates'!J28*0.82 + 25</f>
        <v>21263</v>
      </c>
      <c r="K28" s="26">
        <f>'BAR BB| Open rates'!K28*0.82 + 25</f>
        <v>23723</v>
      </c>
      <c r="L28" s="26">
        <f>'BAR BB| Open rates'!L28*0.82 + 25</f>
        <v>22247</v>
      </c>
      <c r="M28" s="26">
        <f>'BAR BB| Open rates'!M28*0.82 + 25</f>
        <v>22247</v>
      </c>
      <c r="N28" s="26">
        <f>'BAR BB| Open rates'!N28*0.82 + 25</f>
        <v>22247</v>
      </c>
      <c r="O28" s="26">
        <f>'BAR BB| Open rates'!O28*0.82 + 25</f>
        <v>76203</v>
      </c>
      <c r="P28" s="26">
        <f>'BAR BB| Open rates'!P28*0.82 + 25</f>
        <v>76203</v>
      </c>
      <c r="Q28" s="26">
        <f>'BAR BB| Open rates'!Q28*0.82 + 25</f>
        <v>78663</v>
      </c>
      <c r="R28" s="26">
        <f>'BAR BB| Open rates'!R28*0.82 + 25</f>
        <v>80303</v>
      </c>
      <c r="S28" s="26">
        <f>'BAR BB| Open rates'!S28*0.82 + 25</f>
        <v>78663</v>
      </c>
      <c r="T28" s="26">
        <f>'BAR BB| Open rates'!T28*0.82 + 25</f>
        <v>50783</v>
      </c>
      <c r="U28" s="26">
        <f>'BAR BB| Open rates'!U28*0.82 + 25</f>
        <v>43403</v>
      </c>
      <c r="V28" s="26">
        <f>'BAR BB| Open rates'!V28*0.82 + 25</f>
        <v>45043</v>
      </c>
      <c r="W28" s="26">
        <f>'BAR BB| Open rates'!W28*0.82 + 25</f>
        <v>46683</v>
      </c>
      <c r="X28" s="26">
        <f>'BAR BB| Open rates'!X28*0.82 + 25</f>
        <v>45043</v>
      </c>
      <c r="Y28" s="26">
        <f>'BAR BB| Open rates'!Y28*0.82 + 25</f>
        <v>46683</v>
      </c>
      <c r="Z28" s="26">
        <f>'BAR BB| Open rates'!Z28*0.82 + 25</f>
        <v>49963</v>
      </c>
      <c r="AA28" s="26">
        <f>'BAR BB| Open rates'!AA28*0.82 + 25</f>
        <v>70463</v>
      </c>
      <c r="AB28" s="26">
        <f>'BAR BB| Open rates'!AB28*0.82 + 25</f>
        <v>72103</v>
      </c>
      <c r="AC28" s="26">
        <f>'BAR BB| Open rates'!AC28*0.82 + 25</f>
        <v>70463</v>
      </c>
      <c r="AD28" s="26">
        <f>'BAR BB| Open rates'!AD28*0.82 + 25</f>
        <v>75383</v>
      </c>
      <c r="AE28" s="26">
        <f>'BAR BB| Open rates'!AE28*0.82 + 25</f>
        <v>79483</v>
      </c>
      <c r="AF28" s="26">
        <f>'BAR BB| Open rates'!AF28*0.82 + 25</f>
        <v>81123</v>
      </c>
      <c r="AG28" s="26">
        <f>'BAR BB| Open rates'!AG28*0.82 + 25</f>
        <v>81123</v>
      </c>
      <c r="AH28" s="26">
        <f>'BAR BB| Open rates'!AH28*0.82 + 25</f>
        <v>71283</v>
      </c>
      <c r="AI28" s="26">
        <f>'BAR BB| Open rates'!AI28*0.82 + 25</f>
        <v>43403</v>
      </c>
      <c r="AJ28" s="26">
        <f>'BAR BB| Open rates'!AJ28*0.82 + 25</f>
        <v>45043</v>
      </c>
      <c r="AK28" s="26">
        <f>'BAR BB| Open rates'!AK28*0.82 + 25</f>
        <v>41107</v>
      </c>
      <c r="AL28" s="26">
        <f>'BAR BB| Open rates'!AL28*0.82 + 25</f>
        <v>39467</v>
      </c>
      <c r="AM28" s="26">
        <f>'BAR BB| Open rates'!AM28*0.82 + 25</f>
        <v>38483</v>
      </c>
      <c r="AN28" s="26">
        <f>'BAR BB| Open rates'!AN28*0.82 + 25</f>
        <v>26183</v>
      </c>
      <c r="AO28" s="26">
        <f>'BAR BB| Open rates'!AO28*0.82 + 25</f>
        <v>24543</v>
      </c>
      <c r="AP28" s="26">
        <f>'BAR BB| Open rates'!AP28*0.82 + 25</f>
        <v>25117</v>
      </c>
      <c r="AQ28" s="26">
        <f>'BAR BB| Open rates'!AQ28*0.82 + 25</f>
        <v>24543</v>
      </c>
      <c r="AR28" s="26">
        <f>'BAR BB| Open rates'!AR28*0.82 + 25</f>
        <v>24543</v>
      </c>
      <c r="AS28" s="26">
        <f>'BAR BB| Open rates'!AS28*0.82 + 25</f>
        <v>25117</v>
      </c>
      <c r="AT28" s="26">
        <f>'BAR BB| Open rates'!AT28*0.82 + 25</f>
        <v>24543</v>
      </c>
      <c r="AU28" s="26">
        <f>'BAR BB| Open rates'!AU28*0.82 + 25</f>
        <v>25117</v>
      </c>
      <c r="AV28" s="26">
        <f>'BAR BB| Open rates'!AV28*0.82 + 25</f>
        <v>24543</v>
      </c>
    </row>
    <row r="29" spans="1:48" s="76" customFormat="1" ht="12" customHeight="1" x14ac:dyDescent="0.2">
      <c r="A29" s="15">
        <v>4</v>
      </c>
      <c r="B29" s="26">
        <f>'BAR BB| Open rates'!B29*0.82 + 25</f>
        <v>20607</v>
      </c>
      <c r="C29" s="26">
        <f>'BAR BB| Open rates'!C29*0.82 + 25</f>
        <v>21427</v>
      </c>
      <c r="D29" s="26">
        <f>'BAR BB| Open rates'!D29*0.82 + 25</f>
        <v>20607</v>
      </c>
      <c r="E29" s="26">
        <f>'BAR BB| Open rates'!E29*0.82 + 25</f>
        <v>20607</v>
      </c>
      <c r="F29" s="26">
        <f>'BAR BB| Open rates'!F29*0.82 + 25</f>
        <v>21427</v>
      </c>
      <c r="G29" s="26">
        <f>'BAR BB| Open rates'!G29*0.82 + 25</f>
        <v>21427</v>
      </c>
      <c r="H29" s="26">
        <f>'BAR BB| Open rates'!H29*0.82 + 25</f>
        <v>21427</v>
      </c>
      <c r="I29" s="26">
        <f>'BAR BB| Open rates'!I29*0.82 + 25</f>
        <v>21427</v>
      </c>
      <c r="J29" s="26">
        <f>'BAR BB| Open rates'!J29*0.82 + 25</f>
        <v>22493</v>
      </c>
      <c r="K29" s="26">
        <f>'BAR BB| Open rates'!K29*0.82 + 25</f>
        <v>24953</v>
      </c>
      <c r="L29" s="26">
        <f>'BAR BB| Open rates'!L29*0.82 + 25</f>
        <v>23477</v>
      </c>
      <c r="M29" s="26">
        <f>'BAR BB| Open rates'!M29*0.82 + 25</f>
        <v>23477</v>
      </c>
      <c r="N29" s="26">
        <f>'BAR BB| Open rates'!N29*0.82 + 25</f>
        <v>23477</v>
      </c>
      <c r="O29" s="26">
        <f>'BAR BB| Open rates'!O29*0.82 + 25</f>
        <v>77843</v>
      </c>
      <c r="P29" s="26">
        <f>'BAR BB| Open rates'!P29*0.82 + 25</f>
        <v>77843</v>
      </c>
      <c r="Q29" s="26">
        <f>'BAR BB| Open rates'!Q29*0.82 + 25</f>
        <v>80303</v>
      </c>
      <c r="R29" s="26">
        <f>'BAR BB| Open rates'!R29*0.82 + 25</f>
        <v>81943</v>
      </c>
      <c r="S29" s="26">
        <f>'BAR BB| Open rates'!S29*0.82 + 25</f>
        <v>80303</v>
      </c>
      <c r="T29" s="26">
        <f>'BAR BB| Open rates'!T29*0.82 + 25</f>
        <v>52423</v>
      </c>
      <c r="U29" s="26">
        <f>'BAR BB| Open rates'!U29*0.82 + 25</f>
        <v>45043</v>
      </c>
      <c r="V29" s="26">
        <f>'BAR BB| Open rates'!V29*0.82 + 25</f>
        <v>46683</v>
      </c>
      <c r="W29" s="26">
        <f>'BAR BB| Open rates'!W29*0.82 + 25</f>
        <v>48323</v>
      </c>
      <c r="X29" s="26">
        <f>'BAR BB| Open rates'!X29*0.82 + 25</f>
        <v>46683</v>
      </c>
      <c r="Y29" s="26">
        <f>'BAR BB| Open rates'!Y29*0.82 + 25</f>
        <v>48323</v>
      </c>
      <c r="Z29" s="26">
        <f>'BAR BB| Open rates'!Z29*0.82 + 25</f>
        <v>51603</v>
      </c>
      <c r="AA29" s="26">
        <f>'BAR BB| Open rates'!AA29*0.82 + 25</f>
        <v>72103</v>
      </c>
      <c r="AB29" s="26">
        <f>'BAR BB| Open rates'!AB29*0.82 + 25</f>
        <v>73743</v>
      </c>
      <c r="AC29" s="26">
        <f>'BAR BB| Open rates'!AC29*0.82 + 25</f>
        <v>72103</v>
      </c>
      <c r="AD29" s="26">
        <f>'BAR BB| Open rates'!AD29*0.82 + 25</f>
        <v>77023</v>
      </c>
      <c r="AE29" s="26">
        <f>'BAR BB| Open rates'!AE29*0.82 + 25</f>
        <v>81123</v>
      </c>
      <c r="AF29" s="26">
        <f>'BAR BB| Open rates'!AF29*0.82 + 25</f>
        <v>82763</v>
      </c>
      <c r="AG29" s="26">
        <f>'BAR BB| Open rates'!AG29*0.82 + 25</f>
        <v>82763</v>
      </c>
      <c r="AH29" s="26">
        <f>'BAR BB| Open rates'!AH29*0.82 + 25</f>
        <v>72923</v>
      </c>
      <c r="AI29" s="26">
        <f>'BAR BB| Open rates'!AI29*0.82 + 25</f>
        <v>45043</v>
      </c>
      <c r="AJ29" s="26">
        <f>'BAR BB| Open rates'!AJ29*0.82 + 25</f>
        <v>46683</v>
      </c>
      <c r="AK29" s="26">
        <f>'BAR BB| Open rates'!AK29*0.82 + 25</f>
        <v>42747</v>
      </c>
      <c r="AL29" s="26">
        <f>'BAR BB| Open rates'!AL29*0.82 + 25</f>
        <v>41107</v>
      </c>
      <c r="AM29" s="26">
        <f>'BAR BB| Open rates'!AM29*0.82 + 25</f>
        <v>40123</v>
      </c>
      <c r="AN29" s="26">
        <f>'BAR BB| Open rates'!AN29*0.82 + 25</f>
        <v>27823</v>
      </c>
      <c r="AO29" s="26">
        <f>'BAR BB| Open rates'!AO29*0.82 + 25</f>
        <v>26183</v>
      </c>
      <c r="AP29" s="26">
        <f>'BAR BB| Open rates'!AP29*0.82 + 25</f>
        <v>26757</v>
      </c>
      <c r="AQ29" s="26">
        <f>'BAR BB| Open rates'!AQ29*0.82 + 25</f>
        <v>26183</v>
      </c>
      <c r="AR29" s="26">
        <f>'BAR BB| Open rates'!AR29*0.82 + 25</f>
        <v>26183</v>
      </c>
      <c r="AS29" s="26">
        <f>'BAR BB| Open rates'!AS29*0.82 + 25</f>
        <v>26757</v>
      </c>
      <c r="AT29" s="26">
        <f>'BAR BB| Open rates'!AT29*0.82 + 25</f>
        <v>26183</v>
      </c>
      <c r="AU29" s="26">
        <f>'BAR BB| Open rates'!AU29*0.82 + 25</f>
        <v>26757</v>
      </c>
      <c r="AV29" s="26">
        <f>'BAR BB| Open rates'!AV29*0.82 + 25</f>
        <v>26183</v>
      </c>
    </row>
    <row r="30" spans="1:48" s="76" customFormat="1" ht="12" customHeight="1" x14ac:dyDescent="0.2">
      <c r="A30" s="20"/>
    </row>
    <row r="31" spans="1:48" s="76" customFormat="1" ht="12" customHeight="1" x14ac:dyDescent="0.2">
      <c r="A31" s="20"/>
    </row>
    <row r="32" spans="1:48"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7" t="s">
        <v>318</v>
      </c>
    </row>
    <row r="46" spans="1:1" x14ac:dyDescent="0.2">
      <c r="A46" s="288"/>
    </row>
    <row r="47" spans="1:1" ht="176.25" customHeight="1" x14ac:dyDescent="0.2">
      <c r="A47" s="288"/>
    </row>
    <row r="48" spans="1:1" ht="123" customHeight="1" thickBot="1" x14ac:dyDescent="0.25">
      <c r="A48" s="289"/>
    </row>
  </sheetData>
  <mergeCells count="2">
    <mergeCell ref="A32:A34"/>
    <mergeCell ref="A45:A48"/>
  </mergeCells>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59"/>
  <sheetViews>
    <sheetView workbookViewId="0">
      <selection activeCell="B1" sqref="B1:C1048576"/>
    </sheetView>
  </sheetViews>
  <sheetFormatPr defaultColWidth="10.28515625" defaultRowHeight="12" x14ac:dyDescent="0.2"/>
  <cols>
    <col min="1" max="1" width="42" style="214" customWidth="1"/>
    <col min="2" max="16384" width="10.28515625" style="214"/>
  </cols>
  <sheetData>
    <row r="1" spans="1:4" s="5" customFormat="1" ht="25.5" customHeight="1" x14ac:dyDescent="0.2">
      <c r="A1" s="216" t="s">
        <v>50</v>
      </c>
    </row>
    <row r="2" spans="1:4" s="5" customFormat="1" ht="12.75" x14ac:dyDescent="0.2">
      <c r="A2" s="240" t="s">
        <v>309</v>
      </c>
    </row>
    <row r="3" spans="1:4" s="205" customFormat="1" ht="28.5" customHeight="1" x14ac:dyDescent="0.2">
      <c r="A3" s="241" t="s">
        <v>52</v>
      </c>
      <c r="B3" s="71">
        <f>'BAR BB| Open rates'!B3</f>
        <v>45984</v>
      </c>
      <c r="C3" s="71">
        <f>'BAR BB| Open rates'!C3</f>
        <v>45989</v>
      </c>
      <c r="D3" s="71">
        <f>'BAR BB| Open rates'!D3</f>
        <v>45991</v>
      </c>
    </row>
    <row r="4" spans="1:4" s="205" customFormat="1" ht="28.5" customHeight="1" x14ac:dyDescent="0.2">
      <c r="A4" s="242"/>
      <c r="B4" s="71">
        <f>'BAR BB| Open rates'!B4</f>
        <v>45988</v>
      </c>
      <c r="C4" s="71">
        <f>'BAR BB| Open rates'!C4</f>
        <v>45990</v>
      </c>
      <c r="D4" s="71">
        <f>'BAR BB| Open rates'!D4</f>
        <v>45991</v>
      </c>
    </row>
    <row r="5" spans="1:4" s="76" customFormat="1" ht="12" customHeight="1" x14ac:dyDescent="0.2">
      <c r="A5" s="75" t="s">
        <v>53</v>
      </c>
    </row>
    <row r="6" spans="1:4" s="76" customFormat="1" ht="12" customHeight="1" x14ac:dyDescent="0.2">
      <c r="A6" s="15">
        <v>1</v>
      </c>
      <c r="B6" s="26">
        <f>('BAR BB| Open rates'!B6*0.9)*0.9</f>
        <v>4536</v>
      </c>
      <c r="C6" s="26">
        <f>('BAR BB| Open rates'!C6*0.9)*0.9</f>
        <v>5346</v>
      </c>
      <c r="D6" s="26">
        <f>('BAR BB| Open rates'!D6*0.9)*0.9</f>
        <v>4536</v>
      </c>
    </row>
    <row r="7" spans="1:4" s="76" customFormat="1" ht="12" customHeight="1" x14ac:dyDescent="0.2">
      <c r="A7" s="15">
        <v>2</v>
      </c>
      <c r="B7" s="26">
        <f>('BAR BB| Open rates'!B7*0.9)*0.9</f>
        <v>5751</v>
      </c>
      <c r="C7" s="26">
        <f>('BAR BB| Open rates'!C7*0.9)*0.9</f>
        <v>6561</v>
      </c>
      <c r="D7" s="26">
        <f>('BAR BB| Open rates'!D7*0.9)*0.9</f>
        <v>5751</v>
      </c>
    </row>
    <row r="8" spans="1:4" s="76" customFormat="1" ht="12" customHeight="1" x14ac:dyDescent="0.2">
      <c r="A8" s="75" t="s">
        <v>54</v>
      </c>
      <c r="B8" s="26"/>
      <c r="C8" s="26"/>
      <c r="D8" s="26"/>
    </row>
    <row r="9" spans="1:4" s="76" customFormat="1" ht="12" customHeight="1" x14ac:dyDescent="0.2">
      <c r="A9" s="220">
        <v>1</v>
      </c>
      <c r="B9" s="26">
        <f>('BAR BB| Open rates'!B9*0.9)*0.9</f>
        <v>6156</v>
      </c>
      <c r="C9" s="26">
        <f>('BAR BB| Open rates'!C9*0.9)*0.9</f>
        <v>6966</v>
      </c>
      <c r="D9" s="26">
        <f>('BAR BB| Open rates'!D9*0.9)*0.9</f>
        <v>6156</v>
      </c>
    </row>
    <row r="10" spans="1:4" s="76" customFormat="1" ht="12" customHeight="1" x14ac:dyDescent="0.2">
      <c r="A10" s="220">
        <v>2</v>
      </c>
      <c r="B10" s="26">
        <f>('BAR BB| Open rates'!B10*0.9)*0.9</f>
        <v>7371</v>
      </c>
      <c r="C10" s="26">
        <f>('BAR BB| Open rates'!C10*0.9)*0.9</f>
        <v>8181</v>
      </c>
      <c r="D10" s="26">
        <f>('BAR BB| Open rates'!D10*0.9)*0.9</f>
        <v>7371</v>
      </c>
    </row>
    <row r="11" spans="1:4" s="76" customFormat="1" ht="12" customHeight="1" x14ac:dyDescent="0.2">
      <c r="A11" s="75" t="s">
        <v>151</v>
      </c>
      <c r="B11" s="26"/>
      <c r="C11" s="26"/>
      <c r="D11" s="26"/>
    </row>
    <row r="12" spans="1:4" s="76" customFormat="1" ht="12" customHeight="1" x14ac:dyDescent="0.2">
      <c r="A12" s="220">
        <v>1</v>
      </c>
      <c r="B12" s="26">
        <f>('BAR BB| Open rates'!B12*0.9)*0.9</f>
        <v>6966</v>
      </c>
      <c r="C12" s="26">
        <f>('BAR BB| Open rates'!C12*0.9)*0.9</f>
        <v>7776</v>
      </c>
      <c r="D12" s="26">
        <f>('BAR BB| Open rates'!D12*0.9)*0.9</f>
        <v>6966</v>
      </c>
    </row>
    <row r="13" spans="1:4" s="76" customFormat="1" ht="12" customHeight="1" x14ac:dyDescent="0.2">
      <c r="A13" s="220">
        <v>2</v>
      </c>
      <c r="B13" s="26">
        <f>('BAR BB| Open rates'!B13*0.9)*0.9</f>
        <v>8181</v>
      </c>
      <c r="C13" s="26">
        <f>('BAR BB| Open rates'!C13*0.9)*0.9</f>
        <v>8991</v>
      </c>
      <c r="D13" s="26">
        <f>('BAR BB| Open rates'!D13*0.9)*0.9</f>
        <v>8181</v>
      </c>
    </row>
    <row r="14" spans="1:4" s="76" customFormat="1" ht="12" customHeight="1" x14ac:dyDescent="0.2">
      <c r="A14" s="20"/>
    </row>
    <row r="15" spans="1:4" s="76" customFormat="1" ht="12" customHeight="1" x14ac:dyDescent="0.2">
      <c r="A15" s="20"/>
    </row>
    <row r="16" spans="1:4" s="76" customFormat="1" ht="12" customHeight="1" x14ac:dyDescent="0.2">
      <c r="A16" s="286" t="s">
        <v>157</v>
      </c>
    </row>
    <row r="17" spans="1:1" s="76" customFormat="1" ht="12" customHeight="1" x14ac:dyDescent="0.2">
      <c r="A17" s="286"/>
    </row>
    <row r="18" spans="1:1" s="76" customFormat="1" ht="12" customHeight="1" x14ac:dyDescent="0.2">
      <c r="A18" s="239"/>
    </row>
    <row r="19" spans="1:1" s="76" customFormat="1" ht="32.25" customHeight="1" x14ac:dyDescent="0.2">
      <c r="A19" s="321" t="s">
        <v>230</v>
      </c>
    </row>
    <row r="20" spans="1:1" s="76" customFormat="1" ht="29.25" customHeight="1" x14ac:dyDescent="0.2">
      <c r="A20" s="321"/>
    </row>
    <row r="21" spans="1:1" s="76" customFormat="1" ht="32.25" customHeight="1" x14ac:dyDescent="0.2">
      <c r="A21" s="321"/>
    </row>
    <row r="22" spans="1:1" s="76" customFormat="1" ht="74.25" customHeight="1" x14ac:dyDescent="0.2">
      <c r="A22" s="321"/>
    </row>
    <row r="23" spans="1:1" s="76" customFormat="1" ht="12" customHeight="1" x14ac:dyDescent="0.2">
      <c r="A23" s="205"/>
    </row>
    <row r="24" spans="1:1" s="76" customFormat="1" ht="12" customHeight="1" x14ac:dyDescent="0.2">
      <c r="A24" s="223" t="s">
        <v>58</v>
      </c>
    </row>
    <row r="25" spans="1:1" s="205" customFormat="1" ht="12.75" x14ac:dyDescent="0.2">
      <c r="A25" s="253" t="s">
        <v>59</v>
      </c>
    </row>
    <row r="26" spans="1:1" s="245" customFormat="1" ht="36" customHeight="1" x14ac:dyDescent="0.2">
      <c r="A26" s="253" t="s">
        <v>295</v>
      </c>
    </row>
    <row r="27" spans="1:1" s="205" customFormat="1" ht="38.25" customHeight="1" x14ac:dyDescent="0.2">
      <c r="A27" s="225" t="s">
        <v>60</v>
      </c>
    </row>
    <row r="28" spans="1:1" s="205" customFormat="1" ht="24" x14ac:dyDescent="0.2">
      <c r="A28" s="225" t="s">
        <v>308</v>
      </c>
    </row>
    <row r="29" spans="1:1" s="205" customFormat="1" ht="12.75" x14ac:dyDescent="0.2">
      <c r="A29" s="225" t="s">
        <v>62</v>
      </c>
    </row>
    <row r="30" spans="1:1" s="76" customFormat="1" ht="35.25" customHeight="1" x14ac:dyDescent="0.2">
      <c r="A30" s="225" t="s">
        <v>63</v>
      </c>
    </row>
    <row r="31" spans="1:1" s="76" customFormat="1" ht="35.25" customHeight="1" x14ac:dyDescent="0.2">
      <c r="A31" s="225" t="s">
        <v>173</v>
      </c>
    </row>
    <row r="32" spans="1:1" s="76" customFormat="1" ht="35.25" customHeight="1" x14ac:dyDescent="0.2">
      <c r="A32" s="255"/>
    </row>
    <row r="33" spans="1:1" s="76" customFormat="1" ht="39.75" customHeight="1" x14ac:dyDescent="0.2">
      <c r="A33" s="243" t="s">
        <v>65</v>
      </c>
    </row>
    <row r="34" spans="1:1" s="76" customFormat="1" ht="35.25" customHeight="1" x14ac:dyDescent="0.2">
      <c r="A34" s="256" t="s">
        <v>317</v>
      </c>
    </row>
    <row r="35" spans="1:1" s="76" customFormat="1" ht="35.25" customHeight="1" x14ac:dyDescent="0.2">
      <c r="A35" s="243" t="s">
        <v>80</v>
      </c>
    </row>
    <row r="36" spans="1:1" ht="50.25" customHeight="1" x14ac:dyDescent="0.2">
      <c r="A36" s="244" t="s">
        <v>310</v>
      </c>
    </row>
    <row r="37" spans="1:1" ht="24" x14ac:dyDescent="0.2">
      <c r="A37" s="224" t="s">
        <v>311</v>
      </c>
    </row>
    <row r="38" spans="1:1" ht="34.5" customHeight="1" x14ac:dyDescent="0.2">
      <c r="A38" s="257" t="s">
        <v>296</v>
      </c>
    </row>
    <row r="39" spans="1:1" ht="45" x14ac:dyDescent="0.2">
      <c r="A39" s="258" t="s">
        <v>297</v>
      </c>
    </row>
    <row r="40" spans="1:1" ht="33" customHeight="1" x14ac:dyDescent="0.2">
      <c r="A40" s="258" t="s">
        <v>312</v>
      </c>
    </row>
    <row r="41" spans="1:1" ht="33" customHeight="1" x14ac:dyDescent="0.2">
      <c r="A41" s="258" t="s">
        <v>313</v>
      </c>
    </row>
    <row r="42" spans="1:1" ht="49.5" customHeight="1" x14ac:dyDescent="0.2">
      <c r="A42" s="258" t="s">
        <v>314</v>
      </c>
    </row>
    <row r="43" spans="1:1" ht="40.5" customHeight="1" x14ac:dyDescent="0.2">
      <c r="A43" s="258" t="s">
        <v>298</v>
      </c>
    </row>
    <row r="44" spans="1:1" ht="65.25" customHeight="1" x14ac:dyDescent="0.2">
      <c r="A44" s="258" t="s">
        <v>299</v>
      </c>
    </row>
    <row r="45" spans="1:1" ht="33" customHeight="1" x14ac:dyDescent="0.2">
      <c r="A45" s="258" t="s">
        <v>300</v>
      </c>
    </row>
    <row r="46" spans="1:1" ht="41.25" customHeight="1" x14ac:dyDescent="0.2">
      <c r="A46" s="258" t="s">
        <v>301</v>
      </c>
    </row>
    <row r="47" spans="1:1" ht="12.75" customHeight="1" x14ac:dyDescent="0.2">
      <c r="A47" s="258" t="s">
        <v>302</v>
      </c>
    </row>
    <row r="48" spans="1:1" ht="12.75" customHeight="1" x14ac:dyDescent="0.2">
      <c r="A48" s="258"/>
    </row>
    <row r="49" spans="1:1" ht="12.75" customHeight="1" x14ac:dyDescent="0.2">
      <c r="A49" s="258" t="s">
        <v>303</v>
      </c>
    </row>
    <row r="50" spans="1:1" ht="12.75" customHeight="1" x14ac:dyDescent="0.2">
      <c r="A50" s="258" t="s">
        <v>305</v>
      </c>
    </row>
    <row r="51" spans="1:1" ht="71.25" customHeight="1" x14ac:dyDescent="0.2">
      <c r="A51" s="258" t="s">
        <v>306</v>
      </c>
    </row>
    <row r="52" spans="1:1" ht="50.25" customHeight="1" x14ac:dyDescent="0.2">
      <c r="A52" s="258" t="s">
        <v>307</v>
      </c>
    </row>
    <row r="53" spans="1:1" ht="35.25" customHeight="1" x14ac:dyDescent="0.2">
      <c r="A53" s="258" t="s">
        <v>321</v>
      </c>
    </row>
    <row r="54" spans="1:1" ht="43.5" customHeight="1" x14ac:dyDescent="0.2">
      <c r="A54" s="258" t="s">
        <v>316</v>
      </c>
    </row>
    <row r="55" spans="1:1" ht="37.5" customHeight="1" x14ac:dyDescent="0.2">
      <c r="A55" s="258"/>
    </row>
    <row r="56" spans="1:1" ht="35.25" customHeight="1" x14ac:dyDescent="0.2">
      <c r="A56" s="258"/>
    </row>
    <row r="57" spans="1:1" ht="40.5" customHeight="1" x14ac:dyDescent="0.2">
      <c r="A57" s="258"/>
    </row>
    <row r="58" spans="1:1" ht="12.75" customHeight="1" x14ac:dyDescent="0.2">
      <c r="A58" s="258"/>
    </row>
    <row r="59" spans="1:1" ht="12.75" customHeight="1" x14ac:dyDescent="0.2">
      <c r="A59" s="5"/>
    </row>
  </sheetData>
  <mergeCells count="2">
    <mergeCell ref="A16:A17"/>
    <mergeCell ref="A19:A2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60"/>
  <sheetViews>
    <sheetView workbookViewId="0">
      <selection activeCell="B1" sqref="B1:C1048576"/>
    </sheetView>
  </sheetViews>
  <sheetFormatPr defaultColWidth="10.28515625" defaultRowHeight="12" x14ac:dyDescent="0.2"/>
  <cols>
    <col min="1" max="1" width="42" style="214" customWidth="1"/>
    <col min="2" max="16384" width="10.28515625" style="214"/>
  </cols>
  <sheetData>
    <row r="1" spans="1:4" s="5" customFormat="1" ht="25.5" customHeight="1" x14ac:dyDescent="0.2">
      <c r="A1" s="216" t="s">
        <v>50</v>
      </c>
    </row>
    <row r="2" spans="1:4" s="5" customFormat="1" ht="12.75" x14ac:dyDescent="0.2">
      <c r="A2" s="240" t="s">
        <v>309</v>
      </c>
    </row>
    <row r="3" spans="1:4" s="205" customFormat="1" ht="28.5" customHeight="1" x14ac:dyDescent="0.2">
      <c r="A3" s="241" t="s">
        <v>52</v>
      </c>
      <c r="B3" s="71">
        <f>'BAR BB| Open rates'!B3</f>
        <v>45984</v>
      </c>
      <c r="C3" s="71">
        <f>'BAR BB| Open rates'!C3</f>
        <v>45989</v>
      </c>
      <c r="D3" s="71">
        <f>'BAR BB| Open rates'!D3</f>
        <v>45991</v>
      </c>
    </row>
    <row r="4" spans="1:4" s="205" customFormat="1" ht="28.5" customHeight="1" x14ac:dyDescent="0.2">
      <c r="A4" s="242"/>
      <c r="B4" s="71">
        <f>'BAR BB| Open rates'!B4</f>
        <v>45988</v>
      </c>
      <c r="C4" s="71">
        <f>'BAR BB| Open rates'!C4</f>
        <v>45990</v>
      </c>
      <c r="D4" s="71">
        <f>'BAR BB| Open rates'!D4</f>
        <v>45991</v>
      </c>
    </row>
    <row r="5" spans="1:4" s="76" customFormat="1" ht="12" customHeight="1" x14ac:dyDescent="0.2">
      <c r="A5" s="75" t="s">
        <v>53</v>
      </c>
    </row>
    <row r="6" spans="1:4" s="76" customFormat="1" ht="12" customHeight="1" x14ac:dyDescent="0.2">
      <c r="A6" s="15">
        <v>1</v>
      </c>
      <c r="B6" s="26">
        <f>('BAR BB| Open rates'!B6*0.9)*0.85</f>
        <v>4284</v>
      </c>
      <c r="C6" s="26">
        <f>('BAR BB| Open rates'!C6*0.9)*0.85</f>
        <v>5049</v>
      </c>
      <c r="D6" s="26">
        <f>('BAR BB| Open rates'!D6*0.9)*0.85</f>
        <v>4284</v>
      </c>
    </row>
    <row r="7" spans="1:4" s="76" customFormat="1" ht="12" customHeight="1" x14ac:dyDescent="0.2">
      <c r="A7" s="15">
        <v>2</v>
      </c>
      <c r="B7" s="26">
        <f>('BAR BB| Open rates'!B7*0.9)*0.85</f>
        <v>5431.5</v>
      </c>
      <c r="C7" s="26">
        <f>('BAR BB| Open rates'!C7*0.9)*0.85</f>
        <v>6196.5</v>
      </c>
      <c r="D7" s="26">
        <f>('BAR BB| Open rates'!D7*0.9)*0.85</f>
        <v>5431.5</v>
      </c>
    </row>
    <row r="8" spans="1:4" s="76" customFormat="1" ht="12" customHeight="1" x14ac:dyDescent="0.2">
      <c r="A8" s="75" t="s">
        <v>54</v>
      </c>
      <c r="B8" s="26"/>
      <c r="C8" s="26"/>
      <c r="D8" s="26"/>
    </row>
    <row r="9" spans="1:4" s="76" customFormat="1" ht="12" customHeight="1" x14ac:dyDescent="0.2">
      <c r="A9" s="220">
        <v>1</v>
      </c>
      <c r="B9" s="26">
        <f>('BAR BB| Open rates'!B9*0.9)*0.85</f>
        <v>5814</v>
      </c>
      <c r="C9" s="26">
        <f>('BAR BB| Open rates'!C9*0.9)*0.85</f>
        <v>6579</v>
      </c>
      <c r="D9" s="26">
        <f>('BAR BB| Open rates'!D9*0.9)*0.85</f>
        <v>5814</v>
      </c>
    </row>
    <row r="10" spans="1:4" s="76" customFormat="1" ht="12" customHeight="1" x14ac:dyDescent="0.2">
      <c r="A10" s="220">
        <v>2</v>
      </c>
      <c r="B10" s="26">
        <f>('BAR BB| Open rates'!B10*0.9)*0.85</f>
        <v>6961.5</v>
      </c>
      <c r="C10" s="26">
        <f>('BAR BB| Open rates'!C10*0.9)*0.85</f>
        <v>7726.5</v>
      </c>
      <c r="D10" s="26">
        <f>('BAR BB| Open rates'!D10*0.9)*0.85</f>
        <v>6961.5</v>
      </c>
    </row>
    <row r="11" spans="1:4" s="76" customFormat="1" ht="12" customHeight="1" x14ac:dyDescent="0.2">
      <c r="A11" s="75" t="s">
        <v>151</v>
      </c>
      <c r="B11" s="26"/>
      <c r="C11" s="26"/>
      <c r="D11" s="26"/>
    </row>
    <row r="12" spans="1:4" s="76" customFormat="1" ht="12" customHeight="1" x14ac:dyDescent="0.2">
      <c r="A12" s="220">
        <v>1</v>
      </c>
      <c r="B12" s="26">
        <f>('BAR BB| Open rates'!B12*0.9)*0.85</f>
        <v>6579</v>
      </c>
      <c r="C12" s="26">
        <f>('BAR BB| Open rates'!C12*0.9)*0.85</f>
        <v>7344</v>
      </c>
      <c r="D12" s="26">
        <f>('BAR BB| Open rates'!D12*0.9)*0.85</f>
        <v>6579</v>
      </c>
    </row>
    <row r="13" spans="1:4" s="76" customFormat="1" ht="12" customHeight="1" x14ac:dyDescent="0.2">
      <c r="A13" s="220">
        <v>2</v>
      </c>
      <c r="B13" s="26">
        <f>('BAR BB| Open rates'!B13*0.9)*0.85</f>
        <v>7726.5</v>
      </c>
      <c r="C13" s="26">
        <f>('BAR BB| Open rates'!C13*0.9)*0.85</f>
        <v>8491.5</v>
      </c>
      <c r="D13" s="26">
        <f>('BAR BB| Open rates'!D13*0.9)*0.85</f>
        <v>7726.5</v>
      </c>
    </row>
    <row r="14" spans="1:4" s="76" customFormat="1" ht="12" customHeight="1" x14ac:dyDescent="0.2">
      <c r="A14" s="20"/>
    </row>
    <row r="15" spans="1:4" s="76" customFormat="1" ht="12" customHeight="1" x14ac:dyDescent="0.2">
      <c r="A15" s="20"/>
    </row>
    <row r="16" spans="1:4" s="76" customFormat="1" ht="12" customHeight="1" x14ac:dyDescent="0.2">
      <c r="A16" s="286" t="s">
        <v>157</v>
      </c>
    </row>
    <row r="17" spans="1:1" s="76" customFormat="1" ht="12" customHeight="1" x14ac:dyDescent="0.2">
      <c r="A17" s="286"/>
    </row>
    <row r="18" spans="1:1" s="76" customFormat="1" ht="12" customHeight="1" x14ac:dyDescent="0.2">
      <c r="A18" s="239"/>
    </row>
    <row r="19" spans="1:1" s="76" customFormat="1" ht="45" customHeight="1" x14ac:dyDescent="0.2">
      <c r="A19" s="321" t="s">
        <v>230</v>
      </c>
    </row>
    <row r="20" spans="1:1" s="76" customFormat="1" ht="34.5" customHeight="1" x14ac:dyDescent="0.2">
      <c r="A20" s="321"/>
    </row>
    <row r="21" spans="1:1" s="76" customFormat="1" ht="30.75" customHeight="1" x14ac:dyDescent="0.2">
      <c r="A21" s="321"/>
    </row>
    <row r="22" spans="1:1" s="76" customFormat="1" ht="60.75" customHeight="1" x14ac:dyDescent="0.2">
      <c r="A22" s="321"/>
    </row>
    <row r="23" spans="1:1" s="76" customFormat="1" ht="12" customHeight="1" x14ac:dyDescent="0.2">
      <c r="A23" s="239"/>
    </row>
    <row r="24" spans="1:1" s="76" customFormat="1" ht="12" customHeight="1" x14ac:dyDescent="0.2">
      <c r="A24" s="205"/>
    </row>
    <row r="25" spans="1:1" s="76" customFormat="1" ht="12" customHeight="1" x14ac:dyDescent="0.2">
      <c r="A25" s="223" t="s">
        <v>58</v>
      </c>
    </row>
    <row r="26" spans="1:1" s="205" customFormat="1" ht="12.75" x14ac:dyDescent="0.2">
      <c r="A26" s="253" t="s">
        <v>59</v>
      </c>
    </row>
    <row r="27" spans="1:1" s="245" customFormat="1" ht="36" customHeight="1" x14ac:dyDescent="0.2">
      <c r="A27" s="253" t="s">
        <v>295</v>
      </c>
    </row>
    <row r="28" spans="1:1" s="205" customFormat="1" ht="38.25" customHeight="1" x14ac:dyDescent="0.2">
      <c r="A28" s="225" t="s">
        <v>60</v>
      </c>
    </row>
    <row r="29" spans="1:1" s="205" customFormat="1" ht="24" x14ac:dyDescent="0.2">
      <c r="A29" s="225" t="s">
        <v>308</v>
      </c>
    </row>
    <row r="30" spans="1:1" s="205" customFormat="1" ht="12.75" x14ac:dyDescent="0.2">
      <c r="A30" s="225" t="s">
        <v>62</v>
      </c>
    </row>
    <row r="31" spans="1:1" s="76" customFormat="1" ht="35.25" customHeight="1" x14ac:dyDescent="0.2">
      <c r="A31" s="225" t="s">
        <v>63</v>
      </c>
    </row>
    <row r="32" spans="1:1" s="76" customFormat="1" ht="35.25" customHeight="1" x14ac:dyDescent="0.2">
      <c r="A32" s="225" t="s">
        <v>173</v>
      </c>
    </row>
    <row r="33" spans="1:1" s="76" customFormat="1" ht="35.25" customHeight="1" x14ac:dyDescent="0.2">
      <c r="A33" s="255"/>
    </row>
    <row r="34" spans="1:1" s="76" customFormat="1" ht="39.75" customHeight="1" x14ac:dyDescent="0.2">
      <c r="A34" s="243" t="s">
        <v>65</v>
      </c>
    </row>
    <row r="35" spans="1:1" s="76" customFormat="1" ht="35.25" customHeight="1" x14ac:dyDescent="0.2">
      <c r="A35" s="256" t="s">
        <v>317</v>
      </c>
    </row>
    <row r="36" spans="1:1" s="76" customFormat="1" ht="35.25" customHeight="1" x14ac:dyDescent="0.2">
      <c r="A36" s="243" t="s">
        <v>80</v>
      </c>
    </row>
    <row r="37" spans="1:1" ht="41.25" customHeight="1" x14ac:dyDescent="0.2">
      <c r="A37" s="244" t="s">
        <v>310</v>
      </c>
    </row>
    <row r="38" spans="1:1" ht="24" x14ac:dyDescent="0.2">
      <c r="A38" s="224" t="s">
        <v>311</v>
      </c>
    </row>
    <row r="39" spans="1:1" ht="38.25" customHeight="1" x14ac:dyDescent="0.2">
      <c r="A39" s="257" t="s">
        <v>296</v>
      </c>
    </row>
    <row r="40" spans="1:1" ht="45" x14ac:dyDescent="0.2">
      <c r="A40" s="258" t="s">
        <v>297</v>
      </c>
    </row>
    <row r="41" spans="1:1" ht="30.75" customHeight="1" x14ac:dyDescent="0.2">
      <c r="A41" s="258" t="s">
        <v>312</v>
      </c>
    </row>
    <row r="42" spans="1:1" ht="30" x14ac:dyDescent="0.2">
      <c r="A42" s="258" t="s">
        <v>313</v>
      </c>
    </row>
    <row r="43" spans="1:1" ht="49.5" customHeight="1" x14ac:dyDescent="0.2">
      <c r="A43" s="258" t="s">
        <v>314</v>
      </c>
    </row>
    <row r="44" spans="1:1" ht="40.5" customHeight="1" x14ac:dyDescent="0.2">
      <c r="A44" s="258" t="s">
        <v>298</v>
      </c>
    </row>
    <row r="45" spans="1:1" ht="35.25" customHeight="1" x14ac:dyDescent="0.2">
      <c r="A45" s="258" t="s">
        <v>299</v>
      </c>
    </row>
    <row r="46" spans="1:1" ht="68.25" customHeight="1" x14ac:dyDescent="0.2">
      <c r="A46" s="258" t="s">
        <v>300</v>
      </c>
    </row>
    <row r="47" spans="1:1" ht="72" customHeight="1" x14ac:dyDescent="0.2">
      <c r="A47" s="258" t="s">
        <v>301</v>
      </c>
    </row>
    <row r="48" spans="1:1" ht="12.75" customHeight="1" x14ac:dyDescent="0.2">
      <c r="A48" s="258" t="s">
        <v>302</v>
      </c>
    </row>
    <row r="49" spans="1:1" ht="12.75" customHeight="1" x14ac:dyDescent="0.2">
      <c r="A49" s="258"/>
    </row>
    <row r="50" spans="1:1" ht="12.75" customHeight="1" x14ac:dyDescent="0.2">
      <c r="A50" s="258" t="s">
        <v>303</v>
      </c>
    </row>
    <row r="51" spans="1:1" ht="21" customHeight="1" x14ac:dyDescent="0.2">
      <c r="A51" s="258" t="s">
        <v>305</v>
      </c>
    </row>
    <row r="52" spans="1:1" ht="48" customHeight="1" x14ac:dyDescent="0.2">
      <c r="A52" s="258" t="s">
        <v>306</v>
      </c>
    </row>
    <row r="53" spans="1:1" ht="57" customHeight="1" x14ac:dyDescent="0.2">
      <c r="A53" s="258" t="s">
        <v>307</v>
      </c>
    </row>
    <row r="54" spans="1:1" ht="57.75" customHeight="1" x14ac:dyDescent="0.2">
      <c r="A54" s="258" t="s">
        <v>321</v>
      </c>
    </row>
    <row r="55" spans="1:1" ht="63.75" customHeight="1" x14ac:dyDescent="0.2">
      <c r="A55" s="258" t="s">
        <v>316</v>
      </c>
    </row>
    <row r="56" spans="1:1" ht="71.25" customHeight="1" x14ac:dyDescent="0.2">
      <c r="A56" s="258"/>
    </row>
    <row r="57" spans="1:1" ht="35.25" customHeight="1" x14ac:dyDescent="0.2">
      <c r="A57" s="258"/>
    </row>
    <row r="58" spans="1:1" ht="40.5" customHeight="1" x14ac:dyDescent="0.2">
      <c r="A58" s="258"/>
    </row>
    <row r="59" spans="1:1" ht="12.75" customHeight="1" x14ac:dyDescent="0.2">
      <c r="A59" s="258"/>
    </row>
    <row r="60" spans="1:1" ht="12.75" customHeight="1" x14ac:dyDescent="0.2">
      <c r="A60" s="5"/>
    </row>
  </sheetData>
  <mergeCells count="2">
    <mergeCell ref="A16:A17"/>
    <mergeCell ref="A19:A2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RowHeight="12.75" x14ac:dyDescent="0.2"/>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2.75" x14ac:dyDescent="0.2"/>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2.75" x14ac:dyDescent="0.2"/>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83" t="s">
        <v>157</v>
      </c>
    </row>
    <row r="23" spans="1:23" x14ac:dyDescent="0.2">
      <c r="A23" s="283"/>
    </row>
    <row r="24" spans="1:23" x14ac:dyDescent="0.2">
      <c r="A24" s="123"/>
    </row>
    <row r="25" spans="1:23" x14ac:dyDescent="0.2">
      <c r="A25" s="169" t="s">
        <v>80</v>
      </c>
    </row>
    <row r="26" spans="1:23" ht="24" x14ac:dyDescent="0.2">
      <c r="A26" s="146" t="s">
        <v>198</v>
      </c>
    </row>
    <row r="27" spans="1:23" ht="24" x14ac:dyDescent="0.2">
      <c r="A27" s="146" t="s">
        <v>199</v>
      </c>
    </row>
    <row r="28" spans="1:23" x14ac:dyDescent="0.2">
      <c r="A28" s="123"/>
    </row>
    <row r="29" spans="1:23" s="76" customFormat="1" ht="12.75" customHeight="1" x14ac:dyDescent="0.2">
      <c r="A29" s="136"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45" t="s">
        <v>163</v>
      </c>
      <c r="B30" s="147"/>
      <c r="C30" s="147"/>
      <c r="D30" s="147"/>
      <c r="E30" s="147"/>
      <c r="F30" s="147"/>
      <c r="G30" s="147"/>
      <c r="H30" s="147"/>
      <c r="I30" s="147"/>
      <c r="J30" s="147"/>
      <c r="K30" s="147"/>
      <c r="L30" s="147"/>
      <c r="M30" s="147"/>
      <c r="N30" s="147"/>
      <c r="O30" s="147"/>
      <c r="P30" s="147"/>
      <c r="Q30" s="147"/>
      <c r="R30" s="147"/>
      <c r="S30" s="147"/>
      <c r="T30" s="147"/>
      <c r="U30" s="147"/>
      <c r="V30" s="147"/>
      <c r="W30" s="147"/>
    </row>
    <row r="31" spans="1:23" s="108" customFormat="1" ht="35.25" customHeight="1" x14ac:dyDescent="0.2">
      <c r="A31" s="145" t="s">
        <v>188</v>
      </c>
      <c r="B31" s="147"/>
      <c r="C31" s="147"/>
      <c r="D31" s="147"/>
      <c r="E31" s="147"/>
      <c r="F31" s="147"/>
      <c r="G31" s="147"/>
      <c r="H31" s="147"/>
      <c r="I31" s="147"/>
      <c r="J31" s="147"/>
      <c r="K31" s="147"/>
      <c r="L31" s="147"/>
      <c r="M31" s="147"/>
      <c r="N31" s="147"/>
    </row>
    <row r="32" spans="1:23" s="108" customFormat="1" ht="35.25" customHeight="1" x14ac:dyDescent="0.2">
      <c r="A32" s="145" t="s">
        <v>164</v>
      </c>
      <c r="B32" s="147"/>
      <c r="C32" s="147"/>
      <c r="D32" s="147"/>
      <c r="E32" s="147"/>
      <c r="F32" s="147"/>
      <c r="G32" s="147"/>
      <c r="H32" s="147"/>
      <c r="I32" s="147"/>
      <c r="J32" s="147"/>
      <c r="K32" s="147"/>
      <c r="L32" s="147"/>
      <c r="M32" s="147"/>
      <c r="N32" s="147"/>
    </row>
    <row r="33" spans="1:14" s="108" customFormat="1" ht="13.5" customHeight="1" x14ac:dyDescent="0.2">
      <c r="A33" s="145" t="s">
        <v>165</v>
      </c>
      <c r="B33" s="147"/>
      <c r="C33" s="147"/>
      <c r="D33" s="147"/>
      <c r="E33" s="147"/>
      <c r="F33" s="147"/>
      <c r="G33" s="147"/>
      <c r="H33" s="147"/>
      <c r="I33" s="147"/>
      <c r="J33" s="147"/>
      <c r="K33" s="147"/>
      <c r="L33" s="147"/>
      <c r="M33" s="147"/>
      <c r="N33" s="147"/>
    </row>
    <row r="34" spans="1:14" s="108" customFormat="1" ht="35.25" customHeight="1" x14ac:dyDescent="0.2">
      <c r="A34" s="145" t="s">
        <v>162</v>
      </c>
      <c r="B34" s="147"/>
      <c r="C34" s="147"/>
      <c r="D34" s="147"/>
      <c r="E34" s="147"/>
      <c r="F34" s="147"/>
      <c r="G34" s="147"/>
      <c r="H34" s="147"/>
      <c r="I34" s="147"/>
      <c r="J34" s="147"/>
      <c r="K34" s="147"/>
      <c r="L34" s="147"/>
      <c r="M34" s="147"/>
      <c r="N34" s="147"/>
    </row>
    <row r="35" spans="1:14" s="108" customFormat="1" ht="35.25" customHeight="1" x14ac:dyDescent="0.2">
      <c r="A35" s="141" t="s">
        <v>173</v>
      </c>
      <c r="B35" s="147"/>
      <c r="C35" s="147"/>
      <c r="D35" s="147"/>
      <c r="E35" s="147"/>
      <c r="F35" s="147"/>
      <c r="G35" s="147"/>
      <c r="H35" s="147"/>
      <c r="I35" s="147"/>
      <c r="J35" s="147"/>
      <c r="K35" s="147"/>
      <c r="L35" s="147"/>
      <c r="M35" s="147"/>
      <c r="N35" s="147"/>
    </row>
    <row r="36" spans="1:14" s="13" customFormat="1" ht="18" customHeight="1" x14ac:dyDescent="0.2">
      <c r="B36" s="11"/>
      <c r="C36" s="11"/>
      <c r="D36" s="11"/>
      <c r="E36" s="11"/>
      <c r="F36" s="11"/>
      <c r="G36" s="11"/>
      <c r="H36" s="11"/>
      <c r="I36" s="11"/>
      <c r="J36" s="11"/>
      <c r="K36" s="11"/>
      <c r="L36" s="11"/>
      <c r="M36" s="11"/>
      <c r="N36" s="11"/>
    </row>
    <row r="37" spans="1:14" x14ac:dyDescent="0.2">
      <c r="A37" s="138" t="s">
        <v>65</v>
      </c>
    </row>
    <row r="38" spans="1:14" ht="84" x14ac:dyDescent="0.2">
      <c r="A38" s="140"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1" t="s">
        <v>197</v>
      </c>
    </row>
    <row r="3" spans="1:199" x14ac:dyDescent="0.2">
      <c r="A3" s="131" t="s">
        <v>238</v>
      </c>
    </row>
    <row r="4" spans="1:199" ht="21.75" customHeight="1" x14ac:dyDescent="0.2">
      <c r="A4" s="74" t="s">
        <v>52</v>
      </c>
      <c r="B4" s="73" t="e">
        <f>'Stay&amp;Get 4=3 | FIT18+25 '!#REF!</f>
        <v>#REF!</v>
      </c>
      <c r="C4" s="73" t="e">
        <f>'Stay&amp;Get 4=3 | FIT18+25 '!#REF!</f>
        <v>#REF!</v>
      </c>
      <c r="D4" s="73" t="e">
        <f>'Stay&amp;Get 4=3 | FIT18+25 '!#REF!</f>
        <v>#REF!</v>
      </c>
      <c r="E4" s="73" t="e">
        <f>'Stay&amp;Get 4=3 | FIT18+25 '!#REF!</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row>
    <row r="5" spans="1:199" ht="21.75" customHeight="1" x14ac:dyDescent="0.2">
      <c r="A5" s="74"/>
      <c r="B5" s="73" t="e">
        <f>'Stay&amp;Get 4=3 | FIT18+25 '!#REF!</f>
        <v>#REF!</v>
      </c>
      <c r="C5" s="73" t="e">
        <f>'Stay&amp;Get 4=3 | FIT18+25 '!#REF!</f>
        <v>#REF!</v>
      </c>
      <c r="D5" s="73" t="e">
        <f>'Stay&amp;Get 4=3 | FIT18+25 '!#REF!</f>
        <v>#REF!</v>
      </c>
      <c r="E5" s="73" t="e">
        <f>'Stay&amp;Get 4=3 | FIT18+25 '!#REF!</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row>
    <row r="6" spans="1:199"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row>
    <row r="9" spans="1:199"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row>
    <row r="12" spans="1:199"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row>
    <row r="15" spans="1:199" x14ac:dyDescent="0.2">
      <c r="A15" s="123"/>
    </row>
    <row r="16" spans="1:199"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49" customFormat="1" ht="35.25" customHeight="1" x14ac:dyDescent="0.2">
      <c r="A24" s="137" t="s">
        <v>163</v>
      </c>
    </row>
    <row r="25" spans="1:199" s="149" customFormat="1" ht="35.25" customHeight="1" x14ac:dyDescent="0.2">
      <c r="A25" s="145" t="s">
        <v>188</v>
      </c>
    </row>
    <row r="26" spans="1:199" s="149" customFormat="1" ht="35.25" customHeight="1" x14ac:dyDescent="0.2">
      <c r="A26" s="137" t="s">
        <v>164</v>
      </c>
    </row>
    <row r="27" spans="1:199" s="149" customFormat="1" ht="13.5" customHeight="1" x14ac:dyDescent="0.2">
      <c r="A27" s="137" t="s">
        <v>165</v>
      </c>
    </row>
    <row r="28" spans="1:199" s="149" customFormat="1" ht="35.25" customHeight="1" x14ac:dyDescent="0.2">
      <c r="A28" s="137" t="s">
        <v>162</v>
      </c>
    </row>
    <row r="29" spans="1:199"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84"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8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8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8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8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8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8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8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8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8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8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8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8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8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4" t="s">
        <v>200</v>
      </c>
    </row>
    <row r="3" spans="1:2" ht="21.75" customHeight="1" x14ac:dyDescent="0.2">
      <c r="A3" s="131" t="s">
        <v>193</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83" t="s">
        <v>157</v>
      </c>
    </row>
    <row r="16" spans="1:2" x14ac:dyDescent="0.2">
      <c r="A16" s="283"/>
    </row>
    <row r="17" spans="1:8" x14ac:dyDescent="0.2">
      <c r="A17" s="123"/>
    </row>
    <row r="18" spans="1:8" s="11" customFormat="1" ht="18" customHeight="1" x14ac:dyDescent="0.2">
      <c r="A18" s="322" t="s">
        <v>203</v>
      </c>
      <c r="B18" s="323"/>
      <c r="C18" s="323"/>
      <c r="D18" s="323"/>
      <c r="E18" s="323"/>
      <c r="F18" s="323"/>
      <c r="G18" s="323"/>
      <c r="H18" s="323"/>
    </row>
    <row r="19" spans="1:8" s="11" customFormat="1" ht="22.5" customHeight="1" x14ac:dyDescent="0.2">
      <c r="A19" s="322"/>
      <c r="B19" s="323"/>
      <c r="C19" s="323"/>
      <c r="D19" s="323"/>
      <c r="E19" s="323"/>
      <c r="F19" s="323"/>
      <c r="G19" s="323"/>
      <c r="H19" s="323"/>
    </row>
    <row r="20" spans="1:8" s="11" customFormat="1" ht="21.75" customHeight="1" x14ac:dyDescent="0.2">
      <c r="A20" s="322"/>
      <c r="B20" s="323"/>
      <c r="C20" s="323"/>
      <c r="D20" s="323"/>
      <c r="E20" s="323"/>
      <c r="F20" s="323"/>
      <c r="G20" s="323"/>
      <c r="H20" s="323"/>
    </row>
    <row r="21" spans="1:8" s="11" customFormat="1" ht="12.75" customHeight="1" x14ac:dyDescent="0.2">
      <c r="A21" s="322"/>
      <c r="B21" s="323"/>
      <c r="C21" s="323"/>
      <c r="D21" s="323"/>
      <c r="E21" s="323"/>
      <c r="F21" s="323"/>
      <c r="G21" s="323"/>
      <c r="H21" s="323"/>
    </row>
    <row r="22" spans="1:8" ht="12.75" customHeight="1" x14ac:dyDescent="0.2">
      <c r="A22"/>
    </row>
    <row r="23" spans="1:8" x14ac:dyDescent="0.2">
      <c r="A23" s="134" t="s">
        <v>80</v>
      </c>
    </row>
    <row r="24" spans="1:8" ht="24" x14ac:dyDescent="0.2">
      <c r="A24" s="137" t="s">
        <v>201</v>
      </c>
    </row>
    <row r="25" spans="1:8" ht="24" x14ac:dyDescent="0.2">
      <c r="A25" s="137" t="s">
        <v>202</v>
      </c>
    </row>
    <row r="26" spans="1:8" x14ac:dyDescent="0.2">
      <c r="A26" s="22"/>
    </row>
    <row r="27" spans="1:8" x14ac:dyDescent="0.2">
      <c r="A27" s="136" t="s">
        <v>58</v>
      </c>
    </row>
    <row r="28" spans="1:8" ht="24" x14ac:dyDescent="0.2">
      <c r="A28" s="165" t="s">
        <v>178</v>
      </c>
    </row>
    <row r="29" spans="1:8" s="149" customFormat="1" ht="35.25" customHeight="1" x14ac:dyDescent="0.2">
      <c r="A29" s="137" t="s">
        <v>163</v>
      </c>
      <c r="B29" s="148"/>
      <c r="C29" s="148"/>
      <c r="D29" s="148"/>
      <c r="E29" s="148"/>
      <c r="F29" s="148"/>
      <c r="G29" s="148"/>
      <c r="H29" s="148"/>
    </row>
    <row r="30" spans="1:8" s="149" customFormat="1" ht="35.25" customHeight="1" x14ac:dyDescent="0.2">
      <c r="A30" s="145" t="s">
        <v>188</v>
      </c>
      <c r="B30" s="148"/>
      <c r="C30" s="148"/>
      <c r="D30" s="148"/>
      <c r="E30" s="148"/>
      <c r="F30" s="148"/>
      <c r="G30" s="148"/>
      <c r="H30" s="148"/>
    </row>
    <row r="31" spans="1:8" s="149" customFormat="1" ht="35.25" customHeight="1" x14ac:dyDescent="0.2">
      <c r="A31" s="137" t="s">
        <v>164</v>
      </c>
      <c r="B31" s="148"/>
      <c r="C31" s="148"/>
      <c r="D31" s="148"/>
      <c r="E31" s="148"/>
      <c r="F31" s="148"/>
      <c r="G31" s="148"/>
      <c r="H31" s="148"/>
    </row>
    <row r="32" spans="1:8" s="149" customFormat="1" ht="13.5" customHeight="1" x14ac:dyDescent="0.2">
      <c r="A32" s="137" t="s">
        <v>165</v>
      </c>
      <c r="B32" s="148"/>
      <c r="C32" s="148"/>
      <c r="D32" s="148"/>
      <c r="E32" s="148"/>
      <c r="F32" s="148"/>
      <c r="G32" s="148"/>
      <c r="H32" s="148"/>
    </row>
    <row r="33" spans="1:8" s="149" customFormat="1" ht="35.25" customHeight="1" x14ac:dyDescent="0.2">
      <c r="A33" s="137" t="s">
        <v>162</v>
      </c>
      <c r="B33" s="148"/>
      <c r="C33" s="148"/>
      <c r="D33" s="148"/>
      <c r="E33" s="148"/>
      <c r="F33" s="148"/>
      <c r="G33" s="148"/>
      <c r="H33" s="148"/>
    </row>
    <row r="34" spans="1:8" x14ac:dyDescent="0.2">
      <c r="A34" s="141" t="s">
        <v>102</v>
      </c>
    </row>
    <row r="35" spans="1:8" ht="24" x14ac:dyDescent="0.2">
      <c r="A35" s="141" t="s">
        <v>179</v>
      </c>
    </row>
    <row r="36" spans="1:8" ht="72" customHeight="1" x14ac:dyDescent="0.2">
      <c r="A36" s="166" t="s">
        <v>103</v>
      </c>
    </row>
    <row r="37" spans="1:8" x14ac:dyDescent="0.2">
      <c r="A37" s="142"/>
    </row>
    <row r="38" spans="1:8" ht="36" x14ac:dyDescent="0.2">
      <c r="A38" s="170" t="s">
        <v>180</v>
      </c>
    </row>
    <row r="39" spans="1:8" s="11" customFormat="1" ht="27.75" customHeight="1" x14ac:dyDescent="0.2">
      <c r="A39" s="167" t="s">
        <v>206</v>
      </c>
    </row>
    <row r="40" spans="1:8" x14ac:dyDescent="0.2">
      <c r="A40" s="13"/>
    </row>
    <row r="41" spans="1:8" x14ac:dyDescent="0.2">
      <c r="A41" s="138" t="s">
        <v>65</v>
      </c>
    </row>
    <row r="42" spans="1:8" ht="48" x14ac:dyDescent="0.2">
      <c r="A42" s="140" t="s">
        <v>104</v>
      </c>
    </row>
    <row r="43" spans="1:8" ht="36" x14ac:dyDescent="0.2">
      <c r="A43" s="140" t="s">
        <v>105</v>
      </c>
    </row>
    <row r="44" spans="1:8" x14ac:dyDescent="0.2">
      <c r="A44" s="132"/>
    </row>
    <row r="45" spans="1:8" x14ac:dyDescent="0.2">
      <c r="A45" s="132"/>
    </row>
    <row r="46" spans="1:8" ht="26.25" x14ac:dyDescent="0.2">
      <c r="A46" s="136" t="s">
        <v>204</v>
      </c>
    </row>
    <row r="47" spans="1:8" x14ac:dyDescent="0.2">
      <c r="A47" s="139"/>
    </row>
    <row r="48" spans="1:8" s="11" customFormat="1" ht="24" x14ac:dyDescent="0.2">
      <c r="A48" s="174" t="s">
        <v>220</v>
      </c>
    </row>
    <row r="49" spans="1:1" s="11" customFormat="1" x14ac:dyDescent="0.2">
      <c r="A49" s="168" t="s">
        <v>181</v>
      </c>
    </row>
    <row r="50" spans="1:1" s="11" customFormat="1" ht="12.75" customHeight="1" x14ac:dyDescent="0.2">
      <c r="A50" s="168"/>
    </row>
    <row r="51" spans="1:1" s="11" customFormat="1" x14ac:dyDescent="0.2">
      <c r="A51" s="174" t="s">
        <v>212</v>
      </c>
    </row>
    <row r="52" spans="1:1" s="11" customFormat="1" x14ac:dyDescent="0.2">
      <c r="A52" s="175" t="s">
        <v>183</v>
      </c>
    </row>
    <row r="53" spans="1:1" s="11" customFormat="1" ht="13.5" customHeight="1" x14ac:dyDescent="0.2">
      <c r="A53" s="140"/>
    </row>
    <row r="54" spans="1:1" s="11" customFormat="1" x14ac:dyDescent="0.2">
      <c r="A54" s="174" t="s">
        <v>213</v>
      </c>
    </row>
    <row r="55" spans="1:1" s="11" customFormat="1" x14ac:dyDescent="0.2">
      <c r="A55" s="175" t="s">
        <v>183</v>
      </c>
    </row>
    <row r="56" spans="1:1" s="11" customFormat="1" ht="12.75" customHeight="1" x14ac:dyDescent="0.2">
      <c r="A56" s="140"/>
    </row>
    <row r="57" spans="1:1" s="11" customFormat="1" x14ac:dyDescent="0.2">
      <c r="A57" s="174" t="s">
        <v>214</v>
      </c>
    </row>
    <row r="58" spans="1:1" s="11" customFormat="1" x14ac:dyDescent="0.2">
      <c r="A58" s="168" t="s">
        <v>183</v>
      </c>
    </row>
    <row r="59" spans="1:1" s="11" customFormat="1" x14ac:dyDescent="0.2">
      <c r="A59" s="173"/>
    </row>
    <row r="60" spans="1:1" s="11" customFormat="1" ht="23.25" customHeight="1" x14ac:dyDescent="0.2">
      <c r="A60" s="174" t="s">
        <v>215</v>
      </c>
    </row>
    <row r="61" spans="1:1" s="11" customFormat="1" x14ac:dyDescent="0.2">
      <c r="A61" s="175" t="s">
        <v>183</v>
      </c>
    </row>
    <row r="62" spans="1:1" s="11" customFormat="1" x14ac:dyDescent="0.2">
      <c r="A62" s="168"/>
    </row>
    <row r="63" spans="1:1" ht="24" x14ac:dyDescent="0.2">
      <c r="A63" s="134" t="s">
        <v>205</v>
      </c>
    </row>
    <row r="64" spans="1:1" s="11" customFormat="1" ht="24" x14ac:dyDescent="0.2">
      <c r="A64" s="174" t="s">
        <v>221</v>
      </c>
    </row>
    <row r="65" spans="1:1" s="11" customFormat="1" x14ac:dyDescent="0.2">
      <c r="A65" s="168" t="s">
        <v>182</v>
      </c>
    </row>
    <row r="66" spans="1:1" s="11" customFormat="1" x14ac:dyDescent="0.2">
      <c r="A66" s="140"/>
    </row>
    <row r="67" spans="1:1" s="11" customFormat="1" ht="30" customHeight="1" x14ac:dyDescent="0.2">
      <c r="A67" s="174" t="s">
        <v>216</v>
      </c>
    </row>
    <row r="68" spans="1:1" s="11" customFormat="1" x14ac:dyDescent="0.2">
      <c r="A68" s="168" t="s">
        <v>184</v>
      </c>
    </row>
    <row r="69" spans="1:1" s="11" customFormat="1" x14ac:dyDescent="0.2">
      <c r="A69" s="140"/>
    </row>
    <row r="70" spans="1:1" s="11" customFormat="1" x14ac:dyDescent="0.2">
      <c r="A70" s="174" t="s">
        <v>217</v>
      </c>
    </row>
    <row r="71" spans="1:1" s="11" customFormat="1" x14ac:dyDescent="0.2">
      <c r="A71" s="168" t="s">
        <v>184</v>
      </c>
    </row>
    <row r="72" spans="1:1" s="11" customFormat="1" x14ac:dyDescent="0.2">
      <c r="A72" s="140"/>
    </row>
    <row r="73" spans="1:1" s="11" customFormat="1" x14ac:dyDescent="0.2">
      <c r="A73" s="174" t="s">
        <v>218</v>
      </c>
    </row>
    <row r="74" spans="1:1" s="11" customFormat="1" x14ac:dyDescent="0.2">
      <c r="A74" s="168" t="s">
        <v>184</v>
      </c>
    </row>
    <row r="75" spans="1:1" s="11" customFormat="1" x14ac:dyDescent="0.2">
      <c r="A75" s="140"/>
    </row>
    <row r="76" spans="1:1" s="11" customFormat="1" ht="24" x14ac:dyDescent="0.2">
      <c r="A76" s="174" t="s">
        <v>219</v>
      </c>
    </row>
    <row r="77" spans="1:1" s="11" customFormat="1" x14ac:dyDescent="0.2">
      <c r="A77" s="168" t="s">
        <v>184</v>
      </c>
    </row>
    <row r="78" spans="1:1" x14ac:dyDescent="0.2">
      <c r="A78" s="139"/>
    </row>
    <row r="79" spans="1:1" x14ac:dyDescent="0.2">
      <c r="A79" s="139"/>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4" t="s">
        <v>200</v>
      </c>
    </row>
    <row r="3" spans="1:2" ht="20.25" customHeight="1" x14ac:dyDescent="0.2">
      <c r="A3" s="131" t="s">
        <v>185</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83" t="s">
        <v>157</v>
      </c>
    </row>
    <row r="16" spans="1:2" x14ac:dyDescent="0.2">
      <c r="A16" s="283"/>
    </row>
    <row r="17" spans="1:10" x14ac:dyDescent="0.2">
      <c r="A17" s="123"/>
    </row>
    <row r="18" spans="1:10" s="11" customFormat="1" ht="18" customHeight="1" x14ac:dyDescent="0.2">
      <c r="A18" s="322" t="s">
        <v>203</v>
      </c>
      <c r="B18" s="323"/>
      <c r="C18" s="323"/>
      <c r="D18" s="323"/>
      <c r="E18" s="323"/>
      <c r="F18" s="323"/>
      <c r="G18" s="323"/>
    </row>
    <row r="19" spans="1:10" s="11" customFormat="1" ht="22.5" customHeight="1" x14ac:dyDescent="0.2">
      <c r="A19" s="322"/>
      <c r="B19" s="323"/>
      <c r="C19" s="323"/>
      <c r="D19" s="323"/>
      <c r="E19" s="323"/>
      <c r="F19" s="323"/>
      <c r="G19" s="323"/>
    </row>
    <row r="20" spans="1:10" s="11" customFormat="1" ht="21.75" customHeight="1" x14ac:dyDescent="0.2">
      <c r="A20" s="322"/>
      <c r="B20" s="323"/>
      <c r="C20" s="323"/>
      <c r="D20" s="323"/>
      <c r="E20" s="323"/>
      <c r="F20" s="323"/>
      <c r="G20" s="323"/>
    </row>
    <row r="21" spans="1:10" s="11" customFormat="1" ht="12.75" customHeight="1" x14ac:dyDescent="0.2">
      <c r="A21" s="322"/>
      <c r="B21" s="323"/>
      <c r="C21" s="323"/>
      <c r="D21" s="323"/>
      <c r="E21" s="323"/>
      <c r="F21" s="323"/>
      <c r="G21" s="323"/>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5"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102</v>
      </c>
    </row>
    <row r="35" spans="1:10" ht="24" x14ac:dyDescent="0.2">
      <c r="A35" s="141" t="s">
        <v>179</v>
      </c>
    </row>
    <row r="36" spans="1:10" ht="72" customHeight="1" x14ac:dyDescent="0.2">
      <c r="A36" s="166" t="s">
        <v>103</v>
      </c>
    </row>
    <row r="37" spans="1:10" x14ac:dyDescent="0.2">
      <c r="A37" s="142"/>
    </row>
    <row r="38" spans="1:10" ht="36" x14ac:dyDescent="0.2">
      <c r="A38" s="170" t="s">
        <v>180</v>
      </c>
    </row>
    <row r="39" spans="1:10" s="11" customFormat="1" ht="27.75" customHeight="1" x14ac:dyDescent="0.2">
      <c r="A39" s="167" t="s">
        <v>206</v>
      </c>
    </row>
    <row r="40" spans="1:10" x14ac:dyDescent="0.2">
      <c r="A40" s="13"/>
    </row>
    <row r="41" spans="1:10" x14ac:dyDescent="0.2">
      <c r="A41" s="138" t="s">
        <v>65</v>
      </c>
    </row>
    <row r="42" spans="1:10" ht="48" x14ac:dyDescent="0.2">
      <c r="A42" s="140" t="s">
        <v>104</v>
      </c>
    </row>
    <row r="43" spans="1:10" ht="36" x14ac:dyDescent="0.2">
      <c r="A43" s="140" t="s">
        <v>105</v>
      </c>
    </row>
    <row r="44" spans="1:10" x14ac:dyDescent="0.2">
      <c r="A44" s="132"/>
    </row>
    <row r="45" spans="1:10" ht="26.25" x14ac:dyDescent="0.2">
      <c r="A45" s="136" t="s">
        <v>204</v>
      </c>
    </row>
    <row r="46" spans="1:10" x14ac:dyDescent="0.2">
      <c r="A46" s="139"/>
    </row>
    <row r="47" spans="1:10" s="11" customFormat="1" ht="24" x14ac:dyDescent="0.2">
      <c r="A47" s="174" t="s">
        <v>220</v>
      </c>
    </row>
    <row r="48" spans="1:10" s="11" customFormat="1" x14ac:dyDescent="0.2">
      <c r="A48" s="168" t="s">
        <v>181</v>
      </c>
    </row>
    <row r="49" spans="1:1" s="11" customFormat="1" ht="12.75" customHeight="1" x14ac:dyDescent="0.2">
      <c r="A49" s="168"/>
    </row>
    <row r="50" spans="1:1" s="11" customFormat="1" x14ac:dyDescent="0.2">
      <c r="A50" s="174" t="s">
        <v>212</v>
      </c>
    </row>
    <row r="51" spans="1:1" s="11" customFormat="1" x14ac:dyDescent="0.2">
      <c r="A51" s="175" t="s">
        <v>183</v>
      </c>
    </row>
    <row r="52" spans="1:1" s="11" customFormat="1" ht="13.5" customHeight="1" x14ac:dyDescent="0.2">
      <c r="A52" s="140"/>
    </row>
    <row r="53" spans="1:1" s="11" customFormat="1" x14ac:dyDescent="0.2">
      <c r="A53" s="174" t="s">
        <v>213</v>
      </c>
    </row>
    <row r="54" spans="1:1" s="11" customFormat="1" x14ac:dyDescent="0.2">
      <c r="A54" s="175" t="s">
        <v>183</v>
      </c>
    </row>
    <row r="55" spans="1:1" s="11" customFormat="1" ht="12.75" customHeight="1" x14ac:dyDescent="0.2">
      <c r="A55" s="140"/>
    </row>
    <row r="56" spans="1:1" s="11" customFormat="1" x14ac:dyDescent="0.2">
      <c r="A56" s="174" t="s">
        <v>214</v>
      </c>
    </row>
    <row r="57" spans="1:1" s="11" customFormat="1" x14ac:dyDescent="0.2">
      <c r="A57" s="168" t="s">
        <v>183</v>
      </c>
    </row>
    <row r="58" spans="1:1" s="11" customFormat="1" x14ac:dyDescent="0.2">
      <c r="A58" s="173"/>
    </row>
    <row r="59" spans="1:1" s="11" customFormat="1" ht="23.25" customHeight="1" x14ac:dyDescent="0.2">
      <c r="A59" s="174" t="s">
        <v>215</v>
      </c>
    </row>
    <row r="60" spans="1:1" s="11" customFormat="1" x14ac:dyDescent="0.2">
      <c r="A60" s="175" t="s">
        <v>183</v>
      </c>
    </row>
    <row r="61" spans="1:1" s="11" customFormat="1" x14ac:dyDescent="0.2">
      <c r="A61" s="168"/>
    </row>
    <row r="62" spans="1:1" ht="24" x14ac:dyDescent="0.2">
      <c r="A62" s="134" t="s">
        <v>205</v>
      </c>
    </row>
    <row r="63" spans="1:1" s="11" customFormat="1" ht="24" x14ac:dyDescent="0.2">
      <c r="A63" s="174" t="s">
        <v>221</v>
      </c>
    </row>
    <row r="64" spans="1:1" s="11" customFormat="1" x14ac:dyDescent="0.2">
      <c r="A64" s="168" t="s">
        <v>182</v>
      </c>
    </row>
    <row r="65" spans="1:1" s="11" customFormat="1" x14ac:dyDescent="0.2">
      <c r="A65" s="140"/>
    </row>
    <row r="66" spans="1:1" s="11" customFormat="1" ht="30" customHeight="1" x14ac:dyDescent="0.2">
      <c r="A66" s="174" t="s">
        <v>216</v>
      </c>
    </row>
    <row r="67" spans="1:1" s="11" customFormat="1" x14ac:dyDescent="0.2">
      <c r="A67" s="168" t="s">
        <v>184</v>
      </c>
    </row>
    <row r="68" spans="1:1" s="11" customFormat="1" x14ac:dyDescent="0.2">
      <c r="A68" s="140"/>
    </row>
    <row r="69" spans="1:1" s="11" customFormat="1" x14ac:dyDescent="0.2">
      <c r="A69" s="174" t="s">
        <v>217</v>
      </c>
    </row>
    <row r="70" spans="1:1" s="11" customFormat="1" x14ac:dyDescent="0.2">
      <c r="A70" s="168" t="s">
        <v>184</v>
      </c>
    </row>
    <row r="71" spans="1:1" s="11" customFormat="1" x14ac:dyDescent="0.2">
      <c r="A71" s="140"/>
    </row>
    <row r="72" spans="1:1" s="11" customFormat="1" x14ac:dyDescent="0.2">
      <c r="A72" s="174" t="s">
        <v>218</v>
      </c>
    </row>
    <row r="73" spans="1:1" s="11" customFormat="1" x14ac:dyDescent="0.2">
      <c r="A73" s="168" t="s">
        <v>184</v>
      </c>
    </row>
    <row r="74" spans="1:1" s="11" customFormat="1" x14ac:dyDescent="0.2">
      <c r="A74" s="140"/>
    </row>
    <row r="75" spans="1:1" s="11" customFormat="1" ht="24" x14ac:dyDescent="0.2">
      <c r="A75" s="174" t="s">
        <v>219</v>
      </c>
    </row>
    <row r="76" spans="1:1" s="11" customFormat="1" x14ac:dyDescent="0.2">
      <c r="A76" s="168"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4" t="s">
        <v>200</v>
      </c>
    </row>
    <row r="3" spans="1:2" ht="21.75" customHeight="1" x14ac:dyDescent="0.2">
      <c r="A3" s="131" t="s">
        <v>161</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83" t="s">
        <v>157</v>
      </c>
    </row>
    <row r="16" spans="1:2" x14ac:dyDescent="0.2">
      <c r="A16" s="283"/>
    </row>
    <row r="17" spans="1:10" x14ac:dyDescent="0.2">
      <c r="A17" s="123"/>
    </row>
    <row r="18" spans="1:10" s="11" customFormat="1" ht="18" customHeight="1" x14ac:dyDescent="0.2">
      <c r="A18" s="322" t="s">
        <v>203</v>
      </c>
      <c r="B18" s="323"/>
      <c r="C18" s="323"/>
      <c r="D18" s="323"/>
      <c r="E18" s="323"/>
      <c r="F18" s="323"/>
      <c r="G18" s="323"/>
    </row>
    <row r="19" spans="1:10" s="11" customFormat="1" ht="22.5" customHeight="1" x14ac:dyDescent="0.2">
      <c r="A19" s="322"/>
      <c r="B19" s="323"/>
      <c r="C19" s="323"/>
      <c r="D19" s="323"/>
      <c r="E19" s="323"/>
      <c r="F19" s="323"/>
      <c r="G19" s="323"/>
    </row>
    <row r="20" spans="1:10" s="11" customFormat="1" ht="21.75" customHeight="1" x14ac:dyDescent="0.2">
      <c r="A20" s="322"/>
      <c r="B20" s="323"/>
      <c r="C20" s="323"/>
      <c r="D20" s="323"/>
      <c r="E20" s="323"/>
      <c r="F20" s="323"/>
      <c r="G20" s="323"/>
    </row>
    <row r="21" spans="1:10" s="11" customFormat="1" ht="12.75" customHeight="1" x14ac:dyDescent="0.2">
      <c r="A21" s="322"/>
      <c r="B21" s="323"/>
      <c r="C21" s="323"/>
      <c r="D21" s="323"/>
      <c r="E21" s="323"/>
      <c r="F21" s="323"/>
      <c r="G21" s="323"/>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5"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102</v>
      </c>
    </row>
    <row r="35" spans="1:10" ht="24" x14ac:dyDescent="0.2">
      <c r="A35" s="141" t="s">
        <v>179</v>
      </c>
    </row>
    <row r="36" spans="1:10" ht="72" customHeight="1" x14ac:dyDescent="0.2">
      <c r="A36" s="166" t="s">
        <v>103</v>
      </c>
    </row>
    <row r="37" spans="1:10" x14ac:dyDescent="0.2">
      <c r="A37" s="142"/>
    </row>
    <row r="38" spans="1:10" ht="36" x14ac:dyDescent="0.2">
      <c r="A38" s="170" t="s">
        <v>180</v>
      </c>
    </row>
    <row r="39" spans="1:10" s="11" customFormat="1" ht="27.75" customHeight="1" x14ac:dyDescent="0.2">
      <c r="A39" s="167" t="s">
        <v>206</v>
      </c>
    </row>
    <row r="40" spans="1:10" x14ac:dyDescent="0.2">
      <c r="A40" s="13"/>
    </row>
    <row r="41" spans="1:10" x14ac:dyDescent="0.2">
      <c r="A41" s="138" t="s">
        <v>65</v>
      </c>
    </row>
    <row r="42" spans="1:10" ht="48" x14ac:dyDescent="0.2">
      <c r="A42" s="140" t="s">
        <v>104</v>
      </c>
    </row>
    <row r="43" spans="1:10" ht="36" x14ac:dyDescent="0.2">
      <c r="A43" s="140" t="s">
        <v>105</v>
      </c>
    </row>
    <row r="44" spans="1:10" x14ac:dyDescent="0.2">
      <c r="A44" s="132"/>
    </row>
    <row r="45" spans="1:10" ht="26.25" x14ac:dyDescent="0.2">
      <c r="A45" s="136" t="s">
        <v>204</v>
      </c>
    </row>
    <row r="46" spans="1:10" x14ac:dyDescent="0.2">
      <c r="A46" s="139"/>
    </row>
    <row r="47" spans="1:10" s="11" customFormat="1" ht="24" x14ac:dyDescent="0.2">
      <c r="A47" s="174" t="s">
        <v>220</v>
      </c>
    </row>
    <row r="48" spans="1:10" s="11" customFormat="1" x14ac:dyDescent="0.2">
      <c r="A48" s="168" t="s">
        <v>181</v>
      </c>
    </row>
    <row r="49" spans="1:1" s="11" customFormat="1" ht="12.75" customHeight="1" x14ac:dyDescent="0.2">
      <c r="A49" s="168"/>
    </row>
    <row r="50" spans="1:1" s="11" customFormat="1" x14ac:dyDescent="0.2">
      <c r="A50" s="174" t="s">
        <v>212</v>
      </c>
    </row>
    <row r="51" spans="1:1" s="11" customFormat="1" x14ac:dyDescent="0.2">
      <c r="A51" s="175" t="s">
        <v>183</v>
      </c>
    </row>
    <row r="52" spans="1:1" s="11" customFormat="1" ht="13.5" customHeight="1" x14ac:dyDescent="0.2">
      <c r="A52" s="140"/>
    </row>
    <row r="53" spans="1:1" s="11" customFormat="1" x14ac:dyDescent="0.2">
      <c r="A53" s="174" t="s">
        <v>213</v>
      </c>
    </row>
    <row r="54" spans="1:1" s="11" customFormat="1" x14ac:dyDescent="0.2">
      <c r="A54" s="175" t="s">
        <v>183</v>
      </c>
    </row>
    <row r="55" spans="1:1" s="11" customFormat="1" ht="12.75" customHeight="1" x14ac:dyDescent="0.2">
      <c r="A55" s="140"/>
    </row>
    <row r="56" spans="1:1" s="11" customFormat="1" x14ac:dyDescent="0.2">
      <c r="A56" s="174" t="s">
        <v>214</v>
      </c>
    </row>
    <row r="57" spans="1:1" s="11" customFormat="1" x14ac:dyDescent="0.2">
      <c r="A57" s="168" t="s">
        <v>183</v>
      </c>
    </row>
    <row r="58" spans="1:1" s="11" customFormat="1" x14ac:dyDescent="0.2">
      <c r="A58" s="173"/>
    </row>
    <row r="59" spans="1:1" s="11" customFormat="1" ht="23.25" customHeight="1" x14ac:dyDescent="0.2">
      <c r="A59" s="174" t="s">
        <v>215</v>
      </c>
    </row>
    <row r="60" spans="1:1" s="11" customFormat="1" x14ac:dyDescent="0.2">
      <c r="A60" s="175" t="s">
        <v>183</v>
      </c>
    </row>
    <row r="61" spans="1:1" s="11" customFormat="1" x14ac:dyDescent="0.2">
      <c r="A61" s="168"/>
    </row>
    <row r="62" spans="1:1" ht="24" x14ac:dyDescent="0.2">
      <c r="A62" s="134" t="s">
        <v>205</v>
      </c>
    </row>
    <row r="63" spans="1:1" s="11" customFormat="1" ht="24" x14ac:dyDescent="0.2">
      <c r="A63" s="174" t="s">
        <v>221</v>
      </c>
    </row>
    <row r="64" spans="1:1" s="11" customFormat="1" x14ac:dyDescent="0.2">
      <c r="A64" s="168" t="s">
        <v>182</v>
      </c>
    </row>
    <row r="65" spans="1:1" s="11" customFormat="1" x14ac:dyDescent="0.2">
      <c r="A65" s="140"/>
    </row>
    <row r="66" spans="1:1" s="11" customFormat="1" ht="30" customHeight="1" x14ac:dyDescent="0.2">
      <c r="A66" s="174" t="s">
        <v>216</v>
      </c>
    </row>
    <row r="67" spans="1:1" s="11" customFormat="1" x14ac:dyDescent="0.2">
      <c r="A67" s="168" t="s">
        <v>184</v>
      </c>
    </row>
    <row r="68" spans="1:1" s="11" customFormat="1" x14ac:dyDescent="0.2">
      <c r="A68" s="140"/>
    </row>
    <row r="69" spans="1:1" s="11" customFormat="1" x14ac:dyDescent="0.2">
      <c r="A69" s="174" t="s">
        <v>217</v>
      </c>
    </row>
    <row r="70" spans="1:1" s="11" customFormat="1" x14ac:dyDescent="0.2">
      <c r="A70" s="168" t="s">
        <v>184</v>
      </c>
    </row>
    <row r="71" spans="1:1" s="11" customFormat="1" x14ac:dyDescent="0.2">
      <c r="A71" s="140"/>
    </row>
    <row r="72" spans="1:1" s="11" customFormat="1" x14ac:dyDescent="0.2">
      <c r="A72" s="174" t="s">
        <v>218</v>
      </c>
    </row>
    <row r="73" spans="1:1" s="11" customFormat="1" x14ac:dyDescent="0.2">
      <c r="A73" s="168" t="s">
        <v>184</v>
      </c>
    </row>
    <row r="74" spans="1:1" s="11" customFormat="1" x14ac:dyDescent="0.2">
      <c r="A74" s="140"/>
    </row>
    <row r="75" spans="1:1" s="11" customFormat="1" ht="24" x14ac:dyDescent="0.2">
      <c r="A75" s="174" t="s">
        <v>219</v>
      </c>
    </row>
    <row r="76" spans="1:1" s="11" customFormat="1" x14ac:dyDescent="0.2">
      <c r="A76" s="168"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W47"/>
  <sheetViews>
    <sheetView zoomScaleNormal="100" workbookViewId="0">
      <pane xSplit="1" ySplit="4" topLeftCell="AC5" activePane="bottomRight" state="frozen"/>
      <selection pane="topRight" activeCell="B1" sqref="B1"/>
      <selection pane="bottomLeft" activeCell="A5" sqref="A5"/>
      <selection pane="bottomRight" activeCell="B3" sqref="B3:AW29"/>
    </sheetView>
  </sheetViews>
  <sheetFormatPr defaultColWidth="10.140625" defaultRowHeight="12" x14ac:dyDescent="0.2"/>
  <cols>
    <col min="1" max="1" width="42" style="214" customWidth="1"/>
    <col min="2" max="16384" width="10.140625" style="214"/>
  </cols>
  <sheetData>
    <row r="1" spans="1:49" s="5" customFormat="1" ht="25.5" customHeight="1" x14ac:dyDescent="0.2">
      <c r="A1" s="216" t="s">
        <v>50</v>
      </c>
    </row>
    <row r="2" spans="1:49" s="5" customFormat="1" ht="12.75" x14ac:dyDescent="0.2">
      <c r="A2" s="240" t="s">
        <v>227</v>
      </c>
    </row>
    <row r="3" spans="1:49" s="205" customFormat="1" ht="28.5" customHeight="1" x14ac:dyDescent="0.2">
      <c r="A3" s="241" t="s">
        <v>52</v>
      </c>
      <c r="B3" s="71" t="e">
        <f>'BAR BB| Open rates'!#REF!</f>
        <v>#REF!</v>
      </c>
      <c r="C3" s="71" t="e">
        <f>'BAR BB| Open rates'!#REF!</f>
        <v>#REF!</v>
      </c>
      <c r="D3" s="71">
        <f>'BAR BB| Open rates'!B3</f>
        <v>45984</v>
      </c>
      <c r="E3" s="71">
        <f>'BAR BB| Open rates'!C3</f>
        <v>45989</v>
      </c>
      <c r="F3" s="71">
        <f>'BAR BB| Open rates'!D3</f>
        <v>45991</v>
      </c>
      <c r="G3" s="71">
        <f>'BAR BB| Open rates'!E3</f>
        <v>45992</v>
      </c>
      <c r="H3" s="71">
        <f>'BAR BB| Open rates'!F3</f>
        <v>45996</v>
      </c>
      <c r="I3" s="71">
        <f>'BAR BB| Open rates'!G3</f>
        <v>45998</v>
      </c>
      <c r="J3" s="71">
        <f>'BAR BB| Open rates'!H3</f>
        <v>46003</v>
      </c>
      <c r="K3" s="71">
        <f>'BAR BB| Open rates'!I3</f>
        <v>46005</v>
      </c>
      <c r="L3" s="71">
        <f>'BAR BB| Open rates'!K3</f>
        <v>46010</v>
      </c>
      <c r="M3" s="71">
        <f>'BAR BB| Open rates'!L3</f>
        <v>46014</v>
      </c>
      <c r="N3" s="71">
        <f>'BAR BB| Open rates'!M3</f>
        <v>46016</v>
      </c>
      <c r="O3" s="71">
        <f>'BAR BB| Open rates'!N3</f>
        <v>46017</v>
      </c>
      <c r="P3" s="71">
        <f>'BAR BB| Open rates'!O3</f>
        <v>46020</v>
      </c>
      <c r="Q3" s="71">
        <f>'BAR BB| Open rates'!P3</f>
        <v>46021</v>
      </c>
      <c r="R3" s="71">
        <f>'BAR BB| Open rates'!Q3</f>
        <v>46023</v>
      </c>
      <c r="S3" s="71">
        <f>'BAR BB| Open rates'!R3</f>
        <v>46027</v>
      </c>
      <c r="T3" s="71">
        <f>'BAR BB| Open rates'!S3</f>
        <v>46029</v>
      </c>
      <c r="U3" s="71">
        <f>'BAR BB| Open rates'!T3</f>
        <v>46031</v>
      </c>
      <c r="V3" s="71">
        <f>'BAR BB| Open rates'!U3</f>
        <v>46033</v>
      </c>
      <c r="W3" s="71">
        <f>'BAR BB| Open rates'!V3</f>
        <v>46038</v>
      </c>
      <c r="X3" s="71">
        <f>'BAR BB| Open rates'!W3</f>
        <v>46045</v>
      </c>
      <c r="Y3" s="71">
        <f>'BAR BB| Open rates'!X3</f>
        <v>46047</v>
      </c>
      <c r="Z3" s="71">
        <f>'BAR BB| Open rates'!Y3</f>
        <v>46052</v>
      </c>
      <c r="AA3" s="71">
        <f>'BAR BB| Open rates'!Z3</f>
        <v>46054</v>
      </c>
      <c r="AB3" s="71">
        <f>'BAR BB| Open rates'!AA3</f>
        <v>46056</v>
      </c>
      <c r="AC3" s="71">
        <f>'BAR BB| Open rates'!AB3</f>
        <v>46059</v>
      </c>
      <c r="AD3" s="71">
        <f>'BAR BB| Open rates'!AC3</f>
        <v>46061</v>
      </c>
      <c r="AE3" s="71">
        <f>'BAR BB| Open rates'!AD3</f>
        <v>46066</v>
      </c>
      <c r="AF3" s="71">
        <f>'BAR BB| Open rates'!AE3</f>
        <v>46072</v>
      </c>
      <c r="AG3" s="71">
        <f>'BAR BB| Open rates'!AF3</f>
        <v>46076</v>
      </c>
      <c r="AH3" s="71">
        <f>'BAR BB| Open rates'!AG3</f>
        <v>46077</v>
      </c>
      <c r="AI3" s="71">
        <f>'BAR BB| Open rates'!AH3</f>
        <v>46082</v>
      </c>
      <c r="AJ3" s="71">
        <f>'BAR BB| Open rates'!AI3</f>
        <v>46083</v>
      </c>
      <c r="AK3" s="71">
        <f>'BAR BB| Open rates'!AJ3</f>
        <v>46087</v>
      </c>
      <c r="AL3" s="71">
        <f>'BAR BB| Open rates'!AK3</f>
        <v>46091</v>
      </c>
      <c r="AM3" s="71">
        <f>'BAR BB| Open rates'!AL3</f>
        <v>46103</v>
      </c>
      <c r="AN3" s="71">
        <f>'BAR BB| Open rates'!AM3</f>
        <v>46110</v>
      </c>
      <c r="AO3" s="71">
        <f>'BAR BB| Open rates'!AN3</f>
        <v>46113</v>
      </c>
      <c r="AP3" s="71">
        <f>'BAR BB| Open rates'!AO3</f>
        <v>46118</v>
      </c>
      <c r="AQ3" s="71">
        <f>'BAR BB| Open rates'!AP3</f>
        <v>46122</v>
      </c>
      <c r="AR3" s="71">
        <f>'BAR BB| Open rates'!AQ3</f>
        <v>46124</v>
      </c>
      <c r="AS3" s="71">
        <f>'BAR BB| Open rates'!AR3</f>
        <v>45760</v>
      </c>
      <c r="AT3" s="71">
        <f>'BAR BB| Open rates'!AS3</f>
        <v>46129</v>
      </c>
      <c r="AU3" s="71">
        <f>'BAR BB| Open rates'!AT3</f>
        <v>46131</v>
      </c>
      <c r="AV3" s="71">
        <f>'BAR BB| Open rates'!AU3</f>
        <v>46136</v>
      </c>
      <c r="AW3" s="71">
        <f>'BAR BB| Open rates'!AV3</f>
        <v>46138</v>
      </c>
    </row>
    <row r="4" spans="1:49" s="205" customFormat="1" ht="28.5" customHeight="1" x14ac:dyDescent="0.2">
      <c r="A4" s="242"/>
      <c r="B4" s="71" t="e">
        <f>'BAR BB| Open rates'!#REF!</f>
        <v>#REF!</v>
      </c>
      <c r="C4" s="71" t="e">
        <f>'BAR BB| Open rates'!#REF!</f>
        <v>#REF!</v>
      </c>
      <c r="D4" s="71">
        <f>'BAR BB| Open rates'!B4</f>
        <v>45988</v>
      </c>
      <c r="E4" s="71">
        <f>'BAR BB| Open rates'!C4</f>
        <v>45990</v>
      </c>
      <c r="F4" s="71">
        <f>'BAR BB| Open rates'!D4</f>
        <v>45991</v>
      </c>
      <c r="G4" s="71">
        <f>'BAR BB| Open rates'!E4</f>
        <v>45995</v>
      </c>
      <c r="H4" s="71">
        <f>'BAR BB| Open rates'!F4</f>
        <v>45997</v>
      </c>
      <c r="I4" s="71">
        <f>'BAR BB| Open rates'!G4</f>
        <v>46002</v>
      </c>
      <c r="J4" s="71">
        <f>'BAR BB| Open rates'!H4</f>
        <v>46004</v>
      </c>
      <c r="K4" s="71">
        <f>'BAR BB| Open rates'!I4</f>
        <v>46005</v>
      </c>
      <c r="L4" s="71">
        <f>'BAR BB| Open rates'!K4</f>
        <v>46013</v>
      </c>
      <c r="M4" s="71">
        <f>'BAR BB| Open rates'!L4</f>
        <v>46015</v>
      </c>
      <c r="N4" s="71">
        <f>'BAR BB| Open rates'!M4</f>
        <v>46016</v>
      </c>
      <c r="O4" s="71">
        <f>'BAR BB| Open rates'!N4</f>
        <v>46019</v>
      </c>
      <c r="P4" s="71">
        <f>'BAR BB| Open rates'!O4</f>
        <v>46020</v>
      </c>
      <c r="Q4" s="71">
        <f>'BAR BB| Open rates'!P4</f>
        <v>46022</v>
      </c>
      <c r="R4" s="71">
        <f>'BAR BB| Open rates'!Q4</f>
        <v>46026</v>
      </c>
      <c r="S4" s="71">
        <f>'BAR BB| Open rates'!R4</f>
        <v>46028</v>
      </c>
      <c r="T4" s="71">
        <f>'BAR BB| Open rates'!S4</f>
        <v>46030</v>
      </c>
      <c r="U4" s="71">
        <f>'BAR BB| Open rates'!T4</f>
        <v>46032</v>
      </c>
      <c r="V4" s="71">
        <f>'BAR BB| Open rates'!U4</f>
        <v>46037</v>
      </c>
      <c r="W4" s="71">
        <f>'BAR BB| Open rates'!V4</f>
        <v>46044</v>
      </c>
      <c r="X4" s="71">
        <f>'BAR BB| Open rates'!W4</f>
        <v>46046</v>
      </c>
      <c r="Y4" s="71">
        <f>'BAR BB| Open rates'!X4</f>
        <v>46051</v>
      </c>
      <c r="Z4" s="71">
        <f>'BAR BB| Open rates'!Y4</f>
        <v>46053</v>
      </c>
      <c r="AA4" s="71">
        <f>'BAR BB| Open rates'!Z4</f>
        <v>46055</v>
      </c>
      <c r="AB4" s="71">
        <f>'BAR BB| Open rates'!AA4</f>
        <v>46058</v>
      </c>
      <c r="AC4" s="71">
        <f>'BAR BB| Open rates'!AB4</f>
        <v>46060</v>
      </c>
      <c r="AD4" s="71">
        <f>'BAR BB| Open rates'!AC4</f>
        <v>46065</v>
      </c>
      <c r="AE4" s="71">
        <f>'BAR BB| Open rates'!AD4</f>
        <v>46071</v>
      </c>
      <c r="AF4" s="71">
        <f>'BAR BB| Open rates'!AE4</f>
        <v>46075</v>
      </c>
      <c r="AG4" s="71">
        <f>'BAR BB| Open rates'!AF4</f>
        <v>46076</v>
      </c>
      <c r="AH4" s="71">
        <f>'BAR BB| Open rates'!AG4</f>
        <v>46081</v>
      </c>
      <c r="AI4" s="71">
        <f>'BAR BB| Open rates'!AH4</f>
        <v>46082</v>
      </c>
      <c r="AJ4" s="71">
        <f>'BAR BB| Open rates'!AI4</f>
        <v>46086</v>
      </c>
      <c r="AK4" s="71">
        <f>'BAR BB| Open rates'!AJ4</f>
        <v>46090</v>
      </c>
      <c r="AL4" s="71">
        <f>'BAR BB| Open rates'!AK4</f>
        <v>46102</v>
      </c>
      <c r="AM4" s="71">
        <f>'BAR BB| Open rates'!AL4</f>
        <v>46109</v>
      </c>
      <c r="AN4" s="71">
        <f>'BAR BB| Open rates'!AM4</f>
        <v>46112</v>
      </c>
      <c r="AO4" s="71">
        <f>'BAR BB| Open rates'!AN4</f>
        <v>46117</v>
      </c>
      <c r="AP4" s="71">
        <f>'BAR BB| Open rates'!AO4</f>
        <v>46121</v>
      </c>
      <c r="AQ4" s="71">
        <f>'BAR BB| Open rates'!AP4</f>
        <v>46123</v>
      </c>
      <c r="AR4" s="71">
        <f>'BAR BB| Open rates'!AQ4</f>
        <v>46124</v>
      </c>
      <c r="AS4" s="71">
        <f>'BAR BB| Open rates'!AR4</f>
        <v>45763</v>
      </c>
      <c r="AT4" s="71">
        <f>'BAR BB| Open rates'!AS4</f>
        <v>46130</v>
      </c>
      <c r="AU4" s="71">
        <f>'BAR BB| Open rates'!AT4</f>
        <v>46135</v>
      </c>
      <c r="AV4" s="71">
        <f>'BAR BB| Open rates'!AU4</f>
        <v>46137</v>
      </c>
      <c r="AW4" s="71">
        <f>'BAR BB| Open rates'!AV4</f>
        <v>46142</v>
      </c>
    </row>
    <row r="5" spans="1:49" s="76" customFormat="1" ht="12" customHeight="1" x14ac:dyDescent="0.2">
      <c r="A5" s="75" t="s">
        <v>53</v>
      </c>
    </row>
    <row r="6" spans="1:49" s="76" customFormat="1" ht="12" customHeight="1" x14ac:dyDescent="0.2">
      <c r="A6" s="15">
        <v>1</v>
      </c>
      <c r="B6" s="26" t="e">
        <f>'BAR BB| Open rates'!#REF!*0.8</f>
        <v>#REF!</v>
      </c>
      <c r="C6" s="26" t="e">
        <f>'BAR BB| Open rates'!#REF!*0.8</f>
        <v>#REF!</v>
      </c>
      <c r="D6" s="26">
        <f>'BAR BB| Open rates'!B6*0.8</f>
        <v>4480</v>
      </c>
      <c r="E6" s="26">
        <f>'BAR BB| Open rates'!C6*0.8</f>
        <v>5280</v>
      </c>
      <c r="F6" s="26">
        <f>'BAR BB| Open rates'!D6*0.8</f>
        <v>4480</v>
      </c>
      <c r="G6" s="26">
        <f>'BAR BB| Open rates'!E6*0.8</f>
        <v>4480</v>
      </c>
      <c r="H6" s="26">
        <f>'BAR BB| Open rates'!F6*0.8</f>
        <v>5280</v>
      </c>
      <c r="I6" s="26">
        <f>'BAR BB| Open rates'!G6*0.8</f>
        <v>5280</v>
      </c>
      <c r="J6" s="26">
        <f>'BAR BB| Open rates'!H6*0.8</f>
        <v>5280</v>
      </c>
      <c r="K6" s="26">
        <f>'BAR BB| Open rates'!I6*0.8</f>
        <v>5280</v>
      </c>
      <c r="L6" s="26">
        <f>'BAR BB| Open rates'!K6*0.8</f>
        <v>8720</v>
      </c>
      <c r="M6" s="26">
        <f>'BAR BB| Open rates'!L6*0.8</f>
        <v>7280</v>
      </c>
      <c r="N6" s="26">
        <f>'BAR BB| Open rates'!M6*0.8</f>
        <v>7280</v>
      </c>
      <c r="O6" s="26">
        <f>'BAR BB| Open rates'!N6*0.8</f>
        <v>7280</v>
      </c>
      <c r="P6" s="26">
        <f>'BAR BB| Open rates'!O6*0.8</f>
        <v>21520</v>
      </c>
      <c r="Q6" s="26">
        <f>'BAR BB| Open rates'!P6*0.8</f>
        <v>21520</v>
      </c>
      <c r="R6" s="26">
        <f>'BAR BB| Open rates'!Q6*0.8</f>
        <v>23920</v>
      </c>
      <c r="S6" s="26">
        <f>'BAR BB| Open rates'!R6*0.8</f>
        <v>25520</v>
      </c>
      <c r="T6" s="26">
        <f>'BAR BB| Open rates'!S6*0.8</f>
        <v>23920</v>
      </c>
      <c r="U6" s="26">
        <f>'BAR BB| Open rates'!T6*0.8</f>
        <v>18320</v>
      </c>
      <c r="V6" s="26">
        <f>'BAR BB| Open rates'!U6*0.8</f>
        <v>11120</v>
      </c>
      <c r="W6" s="26">
        <f>'BAR BB| Open rates'!V6*0.8</f>
        <v>12720</v>
      </c>
      <c r="X6" s="26">
        <f>'BAR BB| Open rates'!W6*0.8</f>
        <v>14320</v>
      </c>
      <c r="Y6" s="26">
        <f>'BAR BB| Open rates'!X6*0.8</f>
        <v>12720</v>
      </c>
      <c r="Z6" s="26">
        <f>'BAR BB| Open rates'!Y6*0.8</f>
        <v>14320</v>
      </c>
      <c r="AA6" s="26">
        <f>'BAR BB| Open rates'!Z6*0.8</f>
        <v>17520</v>
      </c>
      <c r="AB6" s="26">
        <f>'BAR BB| Open rates'!AA6*0.8</f>
        <v>17520</v>
      </c>
      <c r="AC6" s="26">
        <f>'BAR BB| Open rates'!AB6*0.8</f>
        <v>19120</v>
      </c>
      <c r="AD6" s="26">
        <f>'BAR BB| Open rates'!AC6*0.8</f>
        <v>17520</v>
      </c>
      <c r="AE6" s="26">
        <f>'BAR BB| Open rates'!AD6*0.8</f>
        <v>22320</v>
      </c>
      <c r="AF6" s="26">
        <f>'BAR BB| Open rates'!AE6*0.8</f>
        <v>22320</v>
      </c>
      <c r="AG6" s="26">
        <f>'BAR BB| Open rates'!AF6*0.8</f>
        <v>23920</v>
      </c>
      <c r="AH6" s="26">
        <f>'BAR BB| Open rates'!AG6*0.8</f>
        <v>23920</v>
      </c>
      <c r="AI6" s="26">
        <f>'BAR BB| Open rates'!AH6*0.8</f>
        <v>14320</v>
      </c>
      <c r="AJ6" s="26">
        <f>'BAR BB| Open rates'!AI6*0.8</f>
        <v>11120</v>
      </c>
      <c r="AK6" s="26">
        <f>'BAR BB| Open rates'!AJ6*0.8</f>
        <v>12720</v>
      </c>
      <c r="AL6" s="26">
        <f>'BAR BB| Open rates'!AK6*0.8</f>
        <v>8880</v>
      </c>
      <c r="AM6" s="26">
        <f>'BAR BB| Open rates'!AL6*0.8</f>
        <v>7280</v>
      </c>
      <c r="AN6" s="26">
        <f>'BAR BB| Open rates'!AM6*0.8</f>
        <v>6320</v>
      </c>
      <c r="AO6" s="26">
        <f>'BAR BB| Open rates'!AN6*0.8</f>
        <v>6320</v>
      </c>
      <c r="AP6" s="26">
        <f>'BAR BB| Open rates'!AO6*0.8</f>
        <v>4720</v>
      </c>
      <c r="AQ6" s="26">
        <f>'BAR BB| Open rates'!AP6*0.8</f>
        <v>5280</v>
      </c>
      <c r="AR6" s="26">
        <f>'BAR BB| Open rates'!AQ6*0.8</f>
        <v>4720</v>
      </c>
      <c r="AS6" s="26">
        <f>'BAR BB| Open rates'!AR6*0.8</f>
        <v>4720</v>
      </c>
      <c r="AT6" s="26">
        <f>'BAR BB| Open rates'!AS6*0.8</f>
        <v>5280</v>
      </c>
      <c r="AU6" s="26">
        <f>'BAR BB| Open rates'!AT6*0.8</f>
        <v>4720</v>
      </c>
      <c r="AV6" s="26">
        <f>'BAR BB| Open rates'!AU6*0.8</f>
        <v>5280</v>
      </c>
      <c r="AW6" s="26">
        <f>'BAR BB| Open rates'!AV6*0.8</f>
        <v>4720</v>
      </c>
    </row>
    <row r="7" spans="1:49" s="76" customFormat="1" ht="12" customHeight="1" x14ac:dyDescent="0.2">
      <c r="A7" s="15">
        <v>2</v>
      </c>
      <c r="B7" s="26" t="e">
        <f>'BAR BB| Open rates'!#REF!*0.8</f>
        <v>#REF!</v>
      </c>
      <c r="C7" s="26" t="e">
        <f>'BAR BB| Open rates'!#REF!*0.8</f>
        <v>#REF!</v>
      </c>
      <c r="D7" s="26">
        <f>'BAR BB| Open rates'!B7*0.8</f>
        <v>5680</v>
      </c>
      <c r="E7" s="26">
        <f>'BAR BB| Open rates'!C7*0.8</f>
        <v>6480</v>
      </c>
      <c r="F7" s="26">
        <f>'BAR BB| Open rates'!D7*0.8</f>
        <v>5680</v>
      </c>
      <c r="G7" s="26">
        <f>'BAR BB| Open rates'!E7*0.8</f>
        <v>5680</v>
      </c>
      <c r="H7" s="26">
        <f>'BAR BB| Open rates'!F7*0.8</f>
        <v>6480</v>
      </c>
      <c r="I7" s="26">
        <f>'BAR BB| Open rates'!G7*0.8</f>
        <v>6480</v>
      </c>
      <c r="J7" s="26">
        <f>'BAR BB| Open rates'!H7*0.8</f>
        <v>6480</v>
      </c>
      <c r="K7" s="26">
        <f>'BAR BB| Open rates'!I7*0.8</f>
        <v>6480</v>
      </c>
      <c r="L7" s="26">
        <f>'BAR BB| Open rates'!K7*0.8</f>
        <v>9920</v>
      </c>
      <c r="M7" s="26">
        <f>'BAR BB| Open rates'!L7*0.8</f>
        <v>8480</v>
      </c>
      <c r="N7" s="26">
        <f>'BAR BB| Open rates'!M7*0.8</f>
        <v>8480</v>
      </c>
      <c r="O7" s="26">
        <f>'BAR BB| Open rates'!N7*0.8</f>
        <v>8480</v>
      </c>
      <c r="P7" s="26">
        <f>'BAR BB| Open rates'!O7*0.8</f>
        <v>23120</v>
      </c>
      <c r="Q7" s="26">
        <f>'BAR BB| Open rates'!P7*0.8</f>
        <v>23120</v>
      </c>
      <c r="R7" s="26">
        <f>'BAR BB| Open rates'!Q7*0.8</f>
        <v>25520</v>
      </c>
      <c r="S7" s="26">
        <f>'BAR BB| Open rates'!R7*0.8</f>
        <v>27120</v>
      </c>
      <c r="T7" s="26">
        <f>'BAR BB| Open rates'!S7*0.8</f>
        <v>25520</v>
      </c>
      <c r="U7" s="26">
        <f>'BAR BB| Open rates'!T7*0.8</f>
        <v>19920</v>
      </c>
      <c r="V7" s="26">
        <f>'BAR BB| Open rates'!U7*0.8</f>
        <v>12720</v>
      </c>
      <c r="W7" s="26">
        <f>'BAR BB| Open rates'!V7*0.8</f>
        <v>14320</v>
      </c>
      <c r="X7" s="26">
        <f>'BAR BB| Open rates'!W7*0.8</f>
        <v>15920</v>
      </c>
      <c r="Y7" s="26">
        <f>'BAR BB| Open rates'!X7*0.8</f>
        <v>14320</v>
      </c>
      <c r="Z7" s="26">
        <f>'BAR BB| Open rates'!Y7*0.8</f>
        <v>15920</v>
      </c>
      <c r="AA7" s="26">
        <f>'BAR BB| Open rates'!Z7*0.8</f>
        <v>19120</v>
      </c>
      <c r="AB7" s="26">
        <f>'BAR BB| Open rates'!AA7*0.8</f>
        <v>19120</v>
      </c>
      <c r="AC7" s="26">
        <f>'BAR BB| Open rates'!AB7*0.8</f>
        <v>20720</v>
      </c>
      <c r="AD7" s="26">
        <f>'BAR BB| Open rates'!AC7*0.8</f>
        <v>19120</v>
      </c>
      <c r="AE7" s="26">
        <f>'BAR BB| Open rates'!AD7*0.8</f>
        <v>23920</v>
      </c>
      <c r="AF7" s="26">
        <f>'BAR BB| Open rates'!AE7*0.8</f>
        <v>23920</v>
      </c>
      <c r="AG7" s="26">
        <f>'BAR BB| Open rates'!AF7*0.8</f>
        <v>25520</v>
      </c>
      <c r="AH7" s="26">
        <f>'BAR BB| Open rates'!AG7*0.8</f>
        <v>25520</v>
      </c>
      <c r="AI7" s="26">
        <f>'BAR BB| Open rates'!AH7*0.8</f>
        <v>15920</v>
      </c>
      <c r="AJ7" s="26">
        <f>'BAR BB| Open rates'!AI7*0.8</f>
        <v>12720</v>
      </c>
      <c r="AK7" s="26">
        <f>'BAR BB| Open rates'!AJ7*0.8</f>
        <v>14320</v>
      </c>
      <c r="AL7" s="26">
        <f>'BAR BB| Open rates'!AK7*0.8</f>
        <v>10480</v>
      </c>
      <c r="AM7" s="26">
        <f>'BAR BB| Open rates'!AL7*0.8</f>
        <v>8880</v>
      </c>
      <c r="AN7" s="26">
        <f>'BAR BB| Open rates'!AM7*0.8</f>
        <v>7920</v>
      </c>
      <c r="AO7" s="26">
        <f>'BAR BB| Open rates'!AN7*0.8</f>
        <v>7920</v>
      </c>
      <c r="AP7" s="26">
        <f>'BAR BB| Open rates'!AO7*0.8</f>
        <v>6320</v>
      </c>
      <c r="AQ7" s="26">
        <f>'BAR BB| Open rates'!AP7*0.8</f>
        <v>6880</v>
      </c>
      <c r="AR7" s="26">
        <f>'BAR BB| Open rates'!AQ7*0.8</f>
        <v>6320</v>
      </c>
      <c r="AS7" s="26">
        <f>'BAR BB| Open rates'!AR7*0.8</f>
        <v>6320</v>
      </c>
      <c r="AT7" s="26">
        <f>'BAR BB| Open rates'!AS7*0.8</f>
        <v>6880</v>
      </c>
      <c r="AU7" s="26">
        <f>'BAR BB| Open rates'!AT7*0.8</f>
        <v>6320</v>
      </c>
      <c r="AV7" s="26">
        <f>'BAR BB| Open rates'!AU7*0.8</f>
        <v>6880</v>
      </c>
      <c r="AW7" s="26">
        <f>'BAR BB| Open rates'!AV7*0.8</f>
        <v>6320</v>
      </c>
    </row>
    <row r="8" spans="1:49"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row>
    <row r="9" spans="1:49" s="76" customFormat="1" ht="12" customHeight="1" x14ac:dyDescent="0.2">
      <c r="A9" s="220">
        <v>1</v>
      </c>
      <c r="B9" s="26" t="e">
        <f>'BAR BB| Open rates'!#REF!*0.8</f>
        <v>#REF!</v>
      </c>
      <c r="C9" s="26" t="e">
        <f>'BAR BB| Open rates'!#REF!*0.8</f>
        <v>#REF!</v>
      </c>
      <c r="D9" s="26">
        <f>'BAR BB| Open rates'!B9*0.8</f>
        <v>6080</v>
      </c>
      <c r="E9" s="26">
        <f>'BAR BB| Open rates'!C9*0.8</f>
        <v>6880</v>
      </c>
      <c r="F9" s="26">
        <f>'BAR BB| Open rates'!D9*0.8</f>
        <v>6080</v>
      </c>
      <c r="G9" s="26">
        <f>'BAR BB| Open rates'!E9*0.8</f>
        <v>6080</v>
      </c>
      <c r="H9" s="26">
        <f>'BAR BB| Open rates'!F9*0.8</f>
        <v>6880</v>
      </c>
      <c r="I9" s="26">
        <f>'BAR BB| Open rates'!G9*0.8</f>
        <v>6880</v>
      </c>
      <c r="J9" s="26">
        <f>'BAR BB| Open rates'!H9*0.8</f>
        <v>6880</v>
      </c>
      <c r="K9" s="26">
        <f>'BAR BB| Open rates'!I9*0.8</f>
        <v>6880</v>
      </c>
      <c r="L9" s="26">
        <f>'BAR BB| Open rates'!K9*0.8</f>
        <v>10320</v>
      </c>
      <c r="M9" s="26">
        <f>'BAR BB| Open rates'!L9*0.8</f>
        <v>8880</v>
      </c>
      <c r="N9" s="26">
        <f>'BAR BB| Open rates'!M9*0.8</f>
        <v>8880</v>
      </c>
      <c r="O9" s="26">
        <f>'BAR BB| Open rates'!N9*0.8</f>
        <v>8880</v>
      </c>
      <c r="P9" s="26">
        <f>'BAR BB| Open rates'!O9*0.8</f>
        <v>28720</v>
      </c>
      <c r="Q9" s="26">
        <f>'BAR BB| Open rates'!P9*0.8</f>
        <v>28720</v>
      </c>
      <c r="R9" s="26">
        <f>'BAR BB| Open rates'!Q9*0.8</f>
        <v>31120</v>
      </c>
      <c r="S9" s="26">
        <f>'BAR BB| Open rates'!R9*0.8</f>
        <v>32720</v>
      </c>
      <c r="T9" s="26">
        <f>'BAR BB| Open rates'!S9*0.8</f>
        <v>31120</v>
      </c>
      <c r="U9" s="26">
        <f>'BAR BB| Open rates'!T9*0.8</f>
        <v>23120</v>
      </c>
      <c r="V9" s="26">
        <f>'BAR BB| Open rates'!U9*0.8</f>
        <v>15920</v>
      </c>
      <c r="W9" s="26">
        <f>'BAR BB| Open rates'!V9*0.8</f>
        <v>17520</v>
      </c>
      <c r="X9" s="26">
        <f>'BAR BB| Open rates'!W9*0.8</f>
        <v>19120</v>
      </c>
      <c r="Y9" s="26">
        <f>'BAR BB| Open rates'!X9*0.8</f>
        <v>17520</v>
      </c>
      <c r="Z9" s="26">
        <f>'BAR BB| Open rates'!Y9*0.8</f>
        <v>19120</v>
      </c>
      <c r="AA9" s="26">
        <f>'BAR BB| Open rates'!Z9*0.8</f>
        <v>22320</v>
      </c>
      <c r="AB9" s="26">
        <f>'BAR BB| Open rates'!AA9*0.8</f>
        <v>23920</v>
      </c>
      <c r="AC9" s="26">
        <f>'BAR BB| Open rates'!AB9*0.8</f>
        <v>25520</v>
      </c>
      <c r="AD9" s="26">
        <f>'BAR BB| Open rates'!AC9*0.8</f>
        <v>23920</v>
      </c>
      <c r="AE9" s="26">
        <f>'BAR BB| Open rates'!AD9*0.8</f>
        <v>28720</v>
      </c>
      <c r="AF9" s="26">
        <f>'BAR BB| Open rates'!AE9*0.8</f>
        <v>30320</v>
      </c>
      <c r="AG9" s="26">
        <f>'BAR BB| Open rates'!AF9*0.8</f>
        <v>31920</v>
      </c>
      <c r="AH9" s="26">
        <f>'BAR BB| Open rates'!AG9*0.8</f>
        <v>31920</v>
      </c>
      <c r="AI9" s="26">
        <f>'BAR BB| Open rates'!AH9*0.8</f>
        <v>22320</v>
      </c>
      <c r="AJ9" s="26">
        <f>'BAR BB| Open rates'!AI9*0.8</f>
        <v>15920</v>
      </c>
      <c r="AK9" s="26">
        <f>'BAR BB| Open rates'!AJ9*0.8</f>
        <v>17520</v>
      </c>
      <c r="AL9" s="26">
        <f>'BAR BB| Open rates'!AK9*0.8</f>
        <v>13680</v>
      </c>
      <c r="AM9" s="26">
        <f>'BAR BB| Open rates'!AL9*0.8</f>
        <v>12080</v>
      </c>
      <c r="AN9" s="26">
        <f>'BAR BB| Open rates'!AM9*0.8</f>
        <v>11120</v>
      </c>
      <c r="AO9" s="26">
        <f>'BAR BB| Open rates'!AN9*0.8</f>
        <v>8720</v>
      </c>
      <c r="AP9" s="26">
        <f>'BAR BB| Open rates'!AO9*0.8</f>
        <v>7120</v>
      </c>
      <c r="AQ9" s="26">
        <f>'BAR BB| Open rates'!AP9*0.8</f>
        <v>7680</v>
      </c>
      <c r="AR9" s="26">
        <f>'BAR BB| Open rates'!AQ9*0.8</f>
        <v>7120</v>
      </c>
      <c r="AS9" s="26">
        <f>'BAR BB| Open rates'!AR9*0.8</f>
        <v>7120</v>
      </c>
      <c r="AT9" s="26">
        <f>'BAR BB| Open rates'!AS9*0.8</f>
        <v>7680</v>
      </c>
      <c r="AU9" s="26">
        <f>'BAR BB| Open rates'!AT9*0.8</f>
        <v>7120</v>
      </c>
      <c r="AV9" s="26">
        <f>'BAR BB| Open rates'!AU9*0.8</f>
        <v>7680</v>
      </c>
      <c r="AW9" s="26">
        <f>'BAR BB| Open rates'!AV9*0.8</f>
        <v>7120</v>
      </c>
    </row>
    <row r="10" spans="1:49" s="76" customFormat="1" ht="12" customHeight="1" x14ac:dyDescent="0.2">
      <c r="A10" s="220">
        <v>2</v>
      </c>
      <c r="B10" s="26" t="e">
        <f>'BAR BB| Open rates'!#REF!*0.8</f>
        <v>#REF!</v>
      </c>
      <c r="C10" s="26" t="e">
        <f>'BAR BB| Open rates'!#REF!*0.8</f>
        <v>#REF!</v>
      </c>
      <c r="D10" s="26">
        <f>'BAR BB| Open rates'!B10*0.8</f>
        <v>7280</v>
      </c>
      <c r="E10" s="26">
        <f>'BAR BB| Open rates'!C10*0.8</f>
        <v>8080</v>
      </c>
      <c r="F10" s="26">
        <f>'BAR BB| Open rates'!D10*0.8</f>
        <v>7280</v>
      </c>
      <c r="G10" s="26">
        <f>'BAR BB| Open rates'!E10*0.8</f>
        <v>7280</v>
      </c>
      <c r="H10" s="26">
        <f>'BAR BB| Open rates'!F10*0.8</f>
        <v>8080</v>
      </c>
      <c r="I10" s="26">
        <f>'BAR BB| Open rates'!G10*0.8</f>
        <v>8080</v>
      </c>
      <c r="J10" s="26">
        <f>'BAR BB| Open rates'!H10*0.8</f>
        <v>8080</v>
      </c>
      <c r="K10" s="26">
        <f>'BAR BB| Open rates'!I10*0.8</f>
        <v>8080</v>
      </c>
      <c r="L10" s="26">
        <f>'BAR BB| Open rates'!K10*0.8</f>
        <v>11520</v>
      </c>
      <c r="M10" s="26">
        <f>'BAR BB| Open rates'!L10*0.8</f>
        <v>10080</v>
      </c>
      <c r="N10" s="26">
        <f>'BAR BB| Open rates'!M10*0.8</f>
        <v>10080</v>
      </c>
      <c r="O10" s="26">
        <f>'BAR BB| Open rates'!N10*0.8</f>
        <v>10080</v>
      </c>
      <c r="P10" s="26">
        <f>'BAR BB| Open rates'!O10*0.8</f>
        <v>30320</v>
      </c>
      <c r="Q10" s="26">
        <f>'BAR BB| Open rates'!P10*0.8</f>
        <v>30320</v>
      </c>
      <c r="R10" s="26">
        <f>'BAR BB| Open rates'!Q10*0.8</f>
        <v>32720</v>
      </c>
      <c r="S10" s="26">
        <f>'BAR BB| Open rates'!R10*0.8</f>
        <v>34320</v>
      </c>
      <c r="T10" s="26">
        <f>'BAR BB| Open rates'!S10*0.8</f>
        <v>32720</v>
      </c>
      <c r="U10" s="26">
        <f>'BAR BB| Open rates'!T10*0.8</f>
        <v>24720</v>
      </c>
      <c r="V10" s="26">
        <f>'BAR BB| Open rates'!U10*0.8</f>
        <v>17520</v>
      </c>
      <c r="W10" s="26">
        <f>'BAR BB| Open rates'!V10*0.8</f>
        <v>19120</v>
      </c>
      <c r="X10" s="26">
        <f>'BAR BB| Open rates'!W10*0.8</f>
        <v>20720</v>
      </c>
      <c r="Y10" s="26">
        <f>'BAR BB| Open rates'!X10*0.8</f>
        <v>19120</v>
      </c>
      <c r="Z10" s="26">
        <f>'BAR BB| Open rates'!Y10*0.8</f>
        <v>20720</v>
      </c>
      <c r="AA10" s="26">
        <f>'BAR BB| Open rates'!Z10*0.8</f>
        <v>23920</v>
      </c>
      <c r="AB10" s="26">
        <f>'BAR BB| Open rates'!AA10*0.8</f>
        <v>25520</v>
      </c>
      <c r="AC10" s="26">
        <f>'BAR BB| Open rates'!AB10*0.8</f>
        <v>27120</v>
      </c>
      <c r="AD10" s="26">
        <f>'BAR BB| Open rates'!AC10*0.8</f>
        <v>25520</v>
      </c>
      <c r="AE10" s="26">
        <f>'BAR BB| Open rates'!AD10*0.8</f>
        <v>30320</v>
      </c>
      <c r="AF10" s="26">
        <f>'BAR BB| Open rates'!AE10*0.8</f>
        <v>31920</v>
      </c>
      <c r="AG10" s="26">
        <f>'BAR BB| Open rates'!AF10*0.8</f>
        <v>33520</v>
      </c>
      <c r="AH10" s="26">
        <f>'BAR BB| Open rates'!AG10*0.8</f>
        <v>33520</v>
      </c>
      <c r="AI10" s="26">
        <f>'BAR BB| Open rates'!AH10*0.8</f>
        <v>23920</v>
      </c>
      <c r="AJ10" s="26">
        <f>'BAR BB| Open rates'!AI10*0.8</f>
        <v>17520</v>
      </c>
      <c r="AK10" s="26">
        <f>'BAR BB| Open rates'!AJ10*0.8</f>
        <v>19120</v>
      </c>
      <c r="AL10" s="26">
        <f>'BAR BB| Open rates'!AK10*0.8</f>
        <v>15280</v>
      </c>
      <c r="AM10" s="26">
        <f>'BAR BB| Open rates'!AL10*0.8</f>
        <v>13680</v>
      </c>
      <c r="AN10" s="26">
        <f>'BAR BB| Open rates'!AM10*0.8</f>
        <v>12720</v>
      </c>
      <c r="AO10" s="26">
        <f>'BAR BB| Open rates'!AN10*0.8</f>
        <v>10320</v>
      </c>
      <c r="AP10" s="26">
        <f>'BAR BB| Open rates'!AO10*0.8</f>
        <v>8720</v>
      </c>
      <c r="AQ10" s="26">
        <f>'BAR BB| Open rates'!AP10*0.8</f>
        <v>9280</v>
      </c>
      <c r="AR10" s="26">
        <f>'BAR BB| Open rates'!AQ10*0.8</f>
        <v>8720</v>
      </c>
      <c r="AS10" s="26">
        <f>'BAR BB| Open rates'!AR10*0.8</f>
        <v>8720</v>
      </c>
      <c r="AT10" s="26">
        <f>'BAR BB| Open rates'!AS10*0.8</f>
        <v>9280</v>
      </c>
      <c r="AU10" s="26">
        <f>'BAR BB| Open rates'!AT10*0.8</f>
        <v>8720</v>
      </c>
      <c r="AV10" s="26">
        <f>'BAR BB| Open rates'!AU10*0.8</f>
        <v>9280</v>
      </c>
      <c r="AW10" s="26">
        <f>'BAR BB| Open rates'!AV10*0.8</f>
        <v>8720</v>
      </c>
    </row>
    <row r="11" spans="1:49"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row>
    <row r="12" spans="1:49" s="76" customFormat="1" ht="12" customHeight="1" x14ac:dyDescent="0.2">
      <c r="A12" s="220">
        <v>1</v>
      </c>
      <c r="B12" s="26" t="e">
        <f>'BAR BB| Open rates'!#REF!*0.8</f>
        <v>#REF!</v>
      </c>
      <c r="C12" s="26" t="e">
        <f>'BAR BB| Open rates'!#REF!*0.8</f>
        <v>#REF!</v>
      </c>
      <c r="D12" s="26">
        <f>'BAR BB| Open rates'!B12*0.8</f>
        <v>6880</v>
      </c>
      <c r="E12" s="26">
        <f>'BAR BB| Open rates'!C12*0.8</f>
        <v>7680</v>
      </c>
      <c r="F12" s="26">
        <f>'BAR BB| Open rates'!D12*0.8</f>
        <v>6880</v>
      </c>
      <c r="G12" s="26">
        <f>'BAR BB| Open rates'!E12*0.8</f>
        <v>6880</v>
      </c>
      <c r="H12" s="26">
        <f>'BAR BB| Open rates'!F12*0.8</f>
        <v>7680</v>
      </c>
      <c r="I12" s="26">
        <f>'BAR BB| Open rates'!G12*0.8</f>
        <v>7680</v>
      </c>
      <c r="J12" s="26">
        <f>'BAR BB| Open rates'!H12*0.8</f>
        <v>7680</v>
      </c>
      <c r="K12" s="26">
        <f>'BAR BB| Open rates'!I12*0.8</f>
        <v>7680</v>
      </c>
      <c r="L12" s="26">
        <f>'BAR BB| Open rates'!K12*0.8</f>
        <v>11120</v>
      </c>
      <c r="M12" s="26">
        <f>'BAR BB| Open rates'!L12*0.8</f>
        <v>9680</v>
      </c>
      <c r="N12" s="26">
        <f>'BAR BB| Open rates'!M12*0.8</f>
        <v>9680</v>
      </c>
      <c r="O12" s="26">
        <f>'BAR BB| Open rates'!N12*0.8</f>
        <v>9680</v>
      </c>
      <c r="P12" s="26">
        <f>'BAR BB| Open rates'!O12*0.8</f>
        <v>30320</v>
      </c>
      <c r="Q12" s="26">
        <f>'BAR BB| Open rates'!P12*0.8</f>
        <v>30320</v>
      </c>
      <c r="R12" s="26">
        <f>'BAR BB| Open rates'!Q12*0.8</f>
        <v>32720</v>
      </c>
      <c r="S12" s="26">
        <f>'BAR BB| Open rates'!R12*0.8</f>
        <v>34320</v>
      </c>
      <c r="T12" s="26">
        <f>'BAR BB| Open rates'!S12*0.8</f>
        <v>32720</v>
      </c>
      <c r="U12" s="26">
        <f>'BAR BB| Open rates'!T12*0.8</f>
        <v>24720</v>
      </c>
      <c r="V12" s="26">
        <f>'BAR BB| Open rates'!U12*0.8</f>
        <v>17520</v>
      </c>
      <c r="W12" s="26">
        <f>'BAR BB| Open rates'!V12*0.8</f>
        <v>19120</v>
      </c>
      <c r="X12" s="26">
        <f>'BAR BB| Open rates'!W12*0.8</f>
        <v>20720</v>
      </c>
      <c r="Y12" s="26">
        <f>'BAR BB| Open rates'!X12*0.8</f>
        <v>19120</v>
      </c>
      <c r="Z12" s="26">
        <f>'BAR BB| Open rates'!Y12*0.8</f>
        <v>20720</v>
      </c>
      <c r="AA12" s="26">
        <f>'BAR BB| Open rates'!Z12*0.8</f>
        <v>23920</v>
      </c>
      <c r="AB12" s="26">
        <f>'BAR BB| Open rates'!AA12*0.8</f>
        <v>26320</v>
      </c>
      <c r="AC12" s="26">
        <f>'BAR BB| Open rates'!AB12*0.8</f>
        <v>27920</v>
      </c>
      <c r="AD12" s="26">
        <f>'BAR BB| Open rates'!AC12*0.8</f>
        <v>26320</v>
      </c>
      <c r="AE12" s="26">
        <f>'BAR BB| Open rates'!AD12*0.8</f>
        <v>31120</v>
      </c>
      <c r="AF12" s="26">
        <f>'BAR BB| Open rates'!AE12*0.8</f>
        <v>34320</v>
      </c>
      <c r="AG12" s="26">
        <f>'BAR BB| Open rates'!AF12*0.8</f>
        <v>35920</v>
      </c>
      <c r="AH12" s="26">
        <f>'BAR BB| Open rates'!AG12*0.8</f>
        <v>35920</v>
      </c>
      <c r="AI12" s="26">
        <f>'BAR BB| Open rates'!AH12*0.8</f>
        <v>26320</v>
      </c>
      <c r="AJ12" s="26">
        <f>'BAR BB| Open rates'!AI12*0.8</f>
        <v>17520</v>
      </c>
      <c r="AK12" s="26">
        <f>'BAR BB| Open rates'!AJ12*0.8</f>
        <v>19120</v>
      </c>
      <c r="AL12" s="26">
        <f>'BAR BB| Open rates'!AK12*0.8</f>
        <v>15280</v>
      </c>
      <c r="AM12" s="26">
        <f>'BAR BB| Open rates'!AL12*0.8</f>
        <v>13680</v>
      </c>
      <c r="AN12" s="26">
        <f>'BAR BB| Open rates'!AM12*0.8</f>
        <v>12720</v>
      </c>
      <c r="AO12" s="26">
        <f>'BAR BB| Open rates'!AN12*0.8</f>
        <v>9120</v>
      </c>
      <c r="AP12" s="26">
        <f>'BAR BB| Open rates'!AO12*0.8</f>
        <v>7520</v>
      </c>
      <c r="AQ12" s="26">
        <f>'BAR BB| Open rates'!AP12*0.8</f>
        <v>8080</v>
      </c>
      <c r="AR12" s="26">
        <f>'BAR BB| Open rates'!AQ12*0.8</f>
        <v>7520</v>
      </c>
      <c r="AS12" s="26">
        <f>'BAR BB| Open rates'!AR12*0.8</f>
        <v>7520</v>
      </c>
      <c r="AT12" s="26">
        <f>'BAR BB| Open rates'!AS12*0.8</f>
        <v>8080</v>
      </c>
      <c r="AU12" s="26">
        <f>'BAR BB| Open rates'!AT12*0.8</f>
        <v>7520</v>
      </c>
      <c r="AV12" s="26">
        <f>'BAR BB| Open rates'!AU12*0.8</f>
        <v>8080</v>
      </c>
      <c r="AW12" s="26">
        <f>'BAR BB| Open rates'!AV12*0.8</f>
        <v>7520</v>
      </c>
    </row>
    <row r="13" spans="1:49" s="76" customFormat="1" ht="12" customHeight="1" x14ac:dyDescent="0.2">
      <c r="A13" s="220">
        <v>2</v>
      </c>
      <c r="B13" s="26" t="e">
        <f>'BAR BB| Open rates'!#REF!*0.8</f>
        <v>#REF!</v>
      </c>
      <c r="C13" s="26" t="e">
        <f>'BAR BB| Open rates'!#REF!*0.8</f>
        <v>#REF!</v>
      </c>
      <c r="D13" s="26">
        <f>'BAR BB| Open rates'!B13*0.8</f>
        <v>8080</v>
      </c>
      <c r="E13" s="26">
        <f>'BAR BB| Open rates'!C13*0.8</f>
        <v>8880</v>
      </c>
      <c r="F13" s="26">
        <f>'BAR BB| Open rates'!D13*0.8</f>
        <v>8080</v>
      </c>
      <c r="G13" s="26">
        <f>'BAR BB| Open rates'!E13*0.8</f>
        <v>8080</v>
      </c>
      <c r="H13" s="26">
        <f>'BAR BB| Open rates'!F13*0.8</f>
        <v>8880</v>
      </c>
      <c r="I13" s="26">
        <f>'BAR BB| Open rates'!G13*0.8</f>
        <v>8880</v>
      </c>
      <c r="J13" s="26">
        <f>'BAR BB| Open rates'!H13*0.8</f>
        <v>8880</v>
      </c>
      <c r="K13" s="26">
        <f>'BAR BB| Open rates'!I13*0.8</f>
        <v>8880</v>
      </c>
      <c r="L13" s="26">
        <f>'BAR BB| Open rates'!K13*0.8</f>
        <v>12320</v>
      </c>
      <c r="M13" s="26">
        <f>'BAR BB| Open rates'!L13*0.8</f>
        <v>10880</v>
      </c>
      <c r="N13" s="26">
        <f>'BAR BB| Open rates'!M13*0.8</f>
        <v>10880</v>
      </c>
      <c r="O13" s="26">
        <f>'BAR BB| Open rates'!N13*0.8</f>
        <v>10880</v>
      </c>
      <c r="P13" s="26">
        <f>'BAR BB| Open rates'!O13*0.8</f>
        <v>31920</v>
      </c>
      <c r="Q13" s="26">
        <f>'BAR BB| Open rates'!P13*0.8</f>
        <v>31920</v>
      </c>
      <c r="R13" s="26">
        <f>'BAR BB| Open rates'!Q13*0.8</f>
        <v>34320</v>
      </c>
      <c r="S13" s="26">
        <f>'BAR BB| Open rates'!R13*0.8</f>
        <v>35920</v>
      </c>
      <c r="T13" s="26">
        <f>'BAR BB| Open rates'!S13*0.8</f>
        <v>34320</v>
      </c>
      <c r="U13" s="26">
        <f>'BAR BB| Open rates'!T13*0.8</f>
        <v>26320</v>
      </c>
      <c r="V13" s="26">
        <f>'BAR BB| Open rates'!U13*0.8</f>
        <v>19120</v>
      </c>
      <c r="W13" s="26">
        <f>'BAR BB| Open rates'!V13*0.8</f>
        <v>20720</v>
      </c>
      <c r="X13" s="26">
        <f>'BAR BB| Open rates'!W13*0.8</f>
        <v>22320</v>
      </c>
      <c r="Y13" s="26">
        <f>'BAR BB| Open rates'!X13*0.8</f>
        <v>20720</v>
      </c>
      <c r="Z13" s="26">
        <f>'BAR BB| Open rates'!Y13*0.8</f>
        <v>22320</v>
      </c>
      <c r="AA13" s="26">
        <f>'BAR BB| Open rates'!Z13*0.8</f>
        <v>25520</v>
      </c>
      <c r="AB13" s="26">
        <f>'BAR BB| Open rates'!AA13*0.8</f>
        <v>27920</v>
      </c>
      <c r="AC13" s="26">
        <f>'BAR BB| Open rates'!AB13*0.8</f>
        <v>29520</v>
      </c>
      <c r="AD13" s="26">
        <f>'BAR BB| Open rates'!AC13*0.8</f>
        <v>27920</v>
      </c>
      <c r="AE13" s="26">
        <f>'BAR BB| Open rates'!AD13*0.8</f>
        <v>32720</v>
      </c>
      <c r="AF13" s="26">
        <f>'BAR BB| Open rates'!AE13*0.8</f>
        <v>35920</v>
      </c>
      <c r="AG13" s="26">
        <f>'BAR BB| Open rates'!AF13*0.8</f>
        <v>37520</v>
      </c>
      <c r="AH13" s="26">
        <f>'BAR BB| Open rates'!AG13*0.8</f>
        <v>37520</v>
      </c>
      <c r="AI13" s="26">
        <f>'BAR BB| Open rates'!AH13*0.8</f>
        <v>27920</v>
      </c>
      <c r="AJ13" s="26">
        <f>'BAR BB| Open rates'!AI13*0.8</f>
        <v>19120</v>
      </c>
      <c r="AK13" s="26">
        <f>'BAR BB| Open rates'!AJ13*0.8</f>
        <v>20720</v>
      </c>
      <c r="AL13" s="26">
        <f>'BAR BB| Open rates'!AK13*0.8</f>
        <v>16880</v>
      </c>
      <c r="AM13" s="26">
        <f>'BAR BB| Open rates'!AL13*0.8</f>
        <v>15280</v>
      </c>
      <c r="AN13" s="26">
        <f>'BAR BB| Open rates'!AM13*0.8</f>
        <v>14320</v>
      </c>
      <c r="AO13" s="26">
        <f>'BAR BB| Open rates'!AN13*0.8</f>
        <v>10720</v>
      </c>
      <c r="AP13" s="26">
        <f>'BAR BB| Open rates'!AO13*0.8</f>
        <v>9120</v>
      </c>
      <c r="AQ13" s="26">
        <f>'BAR BB| Open rates'!AP13*0.8</f>
        <v>9680</v>
      </c>
      <c r="AR13" s="26">
        <f>'BAR BB| Open rates'!AQ13*0.8</f>
        <v>9120</v>
      </c>
      <c r="AS13" s="26">
        <f>'BAR BB| Open rates'!AR13*0.8</f>
        <v>9120</v>
      </c>
      <c r="AT13" s="26">
        <f>'BAR BB| Open rates'!AS13*0.8</f>
        <v>9680</v>
      </c>
      <c r="AU13" s="26">
        <f>'BAR BB| Open rates'!AT13*0.8</f>
        <v>9120</v>
      </c>
      <c r="AV13" s="26">
        <f>'BAR BB| Open rates'!AU13*0.8</f>
        <v>9680</v>
      </c>
      <c r="AW13" s="26">
        <f>'BAR BB| Open rates'!AV13*0.8</f>
        <v>9120</v>
      </c>
    </row>
    <row r="14" spans="1:49"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row>
    <row r="15" spans="1:49" s="76" customFormat="1" ht="12" customHeight="1" x14ac:dyDescent="0.2">
      <c r="A15" s="15">
        <v>1</v>
      </c>
      <c r="B15" s="26" t="e">
        <f>'BAR BB| Open rates'!#REF!*0.8</f>
        <v>#REF!</v>
      </c>
      <c r="C15" s="26" t="e">
        <f>'BAR BB| Open rates'!#REF!*0.8</f>
        <v>#REF!</v>
      </c>
      <c r="D15" s="26">
        <f>'BAR BB| Open rates'!B15*0.8</f>
        <v>9760</v>
      </c>
      <c r="E15" s="26">
        <f>'BAR BB| Open rates'!C15*0.8</f>
        <v>10560</v>
      </c>
      <c r="F15" s="26">
        <f>'BAR BB| Open rates'!D15*0.8</f>
        <v>9760</v>
      </c>
      <c r="G15" s="26">
        <f>'BAR BB| Open rates'!E15*0.8</f>
        <v>9760</v>
      </c>
      <c r="H15" s="26">
        <f>'BAR BB| Open rates'!F15*0.8</f>
        <v>10560</v>
      </c>
      <c r="I15" s="26">
        <f>'BAR BB| Open rates'!G15*0.8</f>
        <v>10560</v>
      </c>
      <c r="J15" s="26">
        <f>'BAR BB| Open rates'!H15*0.8</f>
        <v>10560</v>
      </c>
      <c r="K15" s="26">
        <f>'BAR BB| Open rates'!I15*0.8</f>
        <v>10560</v>
      </c>
      <c r="L15" s="26">
        <f>'BAR BB| Open rates'!K15*0.8</f>
        <v>14000</v>
      </c>
      <c r="M15" s="26">
        <f>'BAR BB| Open rates'!L15*0.8</f>
        <v>12560</v>
      </c>
      <c r="N15" s="26">
        <f>'BAR BB| Open rates'!M15*0.8</f>
        <v>12560</v>
      </c>
      <c r="O15" s="26">
        <f>'BAR BB| Open rates'!N15*0.8</f>
        <v>12560</v>
      </c>
      <c r="P15" s="26">
        <f>'BAR BB| Open rates'!O15*0.8</f>
        <v>36720</v>
      </c>
      <c r="Q15" s="26">
        <f>'BAR BB| Open rates'!P15*0.8</f>
        <v>36720</v>
      </c>
      <c r="R15" s="26">
        <f>'BAR BB| Open rates'!Q15*0.8</f>
        <v>39120</v>
      </c>
      <c r="S15" s="26">
        <f>'BAR BB| Open rates'!R15*0.8</f>
        <v>40720</v>
      </c>
      <c r="T15" s="26">
        <f>'BAR BB| Open rates'!S15*0.8</f>
        <v>39120</v>
      </c>
      <c r="U15" s="26">
        <f>'BAR BB| Open rates'!T15*0.8</f>
        <v>26320</v>
      </c>
      <c r="V15" s="26">
        <f>'BAR BB| Open rates'!U15*0.8</f>
        <v>19120</v>
      </c>
      <c r="W15" s="26">
        <f>'BAR BB| Open rates'!V15*0.8</f>
        <v>20720</v>
      </c>
      <c r="X15" s="26">
        <f>'BAR BB| Open rates'!W15*0.8</f>
        <v>22320</v>
      </c>
      <c r="Y15" s="26">
        <f>'BAR BB| Open rates'!X15*0.8</f>
        <v>20720</v>
      </c>
      <c r="Z15" s="26">
        <f>'BAR BB| Open rates'!Y15*0.8</f>
        <v>22320</v>
      </c>
      <c r="AA15" s="26">
        <f>'BAR BB| Open rates'!Z15*0.8</f>
        <v>25520</v>
      </c>
      <c r="AB15" s="26">
        <f>'BAR BB| Open rates'!AA15*0.8</f>
        <v>28720</v>
      </c>
      <c r="AC15" s="26">
        <f>'BAR BB| Open rates'!AB15*0.8</f>
        <v>30320</v>
      </c>
      <c r="AD15" s="26">
        <f>'BAR BB| Open rates'!AC15*0.8</f>
        <v>28720</v>
      </c>
      <c r="AE15" s="26">
        <f>'BAR BB| Open rates'!AD15*0.8</f>
        <v>33520</v>
      </c>
      <c r="AF15" s="26">
        <f>'BAR BB| Open rates'!AE15*0.8</f>
        <v>35920</v>
      </c>
      <c r="AG15" s="26">
        <f>'BAR BB| Open rates'!AF15*0.8</f>
        <v>37520</v>
      </c>
      <c r="AH15" s="26">
        <f>'BAR BB| Open rates'!AG15*0.8</f>
        <v>37520</v>
      </c>
      <c r="AI15" s="26">
        <f>'BAR BB| Open rates'!AH15*0.8</f>
        <v>27920</v>
      </c>
      <c r="AJ15" s="26">
        <f>'BAR BB| Open rates'!AI15*0.8</f>
        <v>19120</v>
      </c>
      <c r="AK15" s="26">
        <f>'BAR BB| Open rates'!AJ15*0.8</f>
        <v>20720</v>
      </c>
      <c r="AL15" s="26">
        <f>'BAR BB| Open rates'!AK15*0.8</f>
        <v>16880</v>
      </c>
      <c r="AM15" s="26">
        <f>'BAR BB| Open rates'!AL15*0.8</f>
        <v>15280</v>
      </c>
      <c r="AN15" s="26">
        <f>'BAR BB| Open rates'!AM15*0.8</f>
        <v>14320</v>
      </c>
      <c r="AO15" s="26">
        <f>'BAR BB| Open rates'!AN15*0.8</f>
        <v>11600</v>
      </c>
      <c r="AP15" s="26">
        <f>'BAR BB| Open rates'!AO15*0.8</f>
        <v>10000</v>
      </c>
      <c r="AQ15" s="26">
        <f>'BAR BB| Open rates'!AP15*0.8</f>
        <v>10560</v>
      </c>
      <c r="AR15" s="26">
        <f>'BAR BB| Open rates'!AQ15*0.8</f>
        <v>10000</v>
      </c>
      <c r="AS15" s="26">
        <f>'BAR BB| Open rates'!AR15*0.8</f>
        <v>10000</v>
      </c>
      <c r="AT15" s="26">
        <f>'BAR BB| Open rates'!AS15*0.8</f>
        <v>10560</v>
      </c>
      <c r="AU15" s="26">
        <f>'BAR BB| Open rates'!AT15*0.8</f>
        <v>10000</v>
      </c>
      <c r="AV15" s="26">
        <f>'BAR BB| Open rates'!AU15*0.8</f>
        <v>10560</v>
      </c>
      <c r="AW15" s="26">
        <f>'BAR BB| Open rates'!AV15*0.8</f>
        <v>10000</v>
      </c>
    </row>
    <row r="16" spans="1:49" s="76" customFormat="1" ht="12" customHeight="1" x14ac:dyDescent="0.2">
      <c r="A16" s="15">
        <v>2</v>
      </c>
      <c r="B16" s="26" t="e">
        <f>'BAR BB| Open rates'!#REF!*0.8</f>
        <v>#REF!</v>
      </c>
      <c r="C16" s="26" t="e">
        <f>'BAR BB| Open rates'!#REF!*0.8</f>
        <v>#REF!</v>
      </c>
      <c r="D16" s="26">
        <f>'BAR BB| Open rates'!B16*0.8</f>
        <v>10960</v>
      </c>
      <c r="E16" s="26">
        <f>'BAR BB| Open rates'!C16*0.8</f>
        <v>11760</v>
      </c>
      <c r="F16" s="26">
        <f>'BAR BB| Open rates'!D16*0.8</f>
        <v>10960</v>
      </c>
      <c r="G16" s="26">
        <f>'BAR BB| Open rates'!E16*0.8</f>
        <v>10960</v>
      </c>
      <c r="H16" s="26">
        <f>'BAR BB| Open rates'!F16*0.8</f>
        <v>11760</v>
      </c>
      <c r="I16" s="26">
        <f>'BAR BB| Open rates'!G16*0.8</f>
        <v>11760</v>
      </c>
      <c r="J16" s="26">
        <f>'BAR BB| Open rates'!H16*0.8</f>
        <v>11760</v>
      </c>
      <c r="K16" s="26">
        <f>'BAR BB| Open rates'!I16*0.8</f>
        <v>11760</v>
      </c>
      <c r="L16" s="26">
        <f>'BAR BB| Open rates'!K16*0.8</f>
        <v>15200</v>
      </c>
      <c r="M16" s="26">
        <f>'BAR BB| Open rates'!L16*0.8</f>
        <v>13760</v>
      </c>
      <c r="N16" s="26">
        <f>'BAR BB| Open rates'!M16*0.8</f>
        <v>13760</v>
      </c>
      <c r="O16" s="26">
        <f>'BAR BB| Open rates'!N16*0.8</f>
        <v>13760</v>
      </c>
      <c r="P16" s="26">
        <f>'BAR BB| Open rates'!O16*0.8</f>
        <v>38320</v>
      </c>
      <c r="Q16" s="26">
        <f>'BAR BB| Open rates'!P16*0.8</f>
        <v>38320</v>
      </c>
      <c r="R16" s="26">
        <f>'BAR BB| Open rates'!Q16*0.8</f>
        <v>40720</v>
      </c>
      <c r="S16" s="26">
        <f>'BAR BB| Open rates'!R16*0.8</f>
        <v>42320</v>
      </c>
      <c r="T16" s="26">
        <f>'BAR BB| Open rates'!S16*0.8</f>
        <v>40720</v>
      </c>
      <c r="U16" s="26">
        <f>'BAR BB| Open rates'!T16*0.8</f>
        <v>27920</v>
      </c>
      <c r="V16" s="26">
        <f>'BAR BB| Open rates'!U16*0.8</f>
        <v>20720</v>
      </c>
      <c r="W16" s="26">
        <f>'BAR BB| Open rates'!V16*0.8</f>
        <v>22320</v>
      </c>
      <c r="X16" s="26">
        <f>'BAR BB| Open rates'!W16*0.8</f>
        <v>23920</v>
      </c>
      <c r="Y16" s="26">
        <f>'BAR BB| Open rates'!X16*0.8</f>
        <v>22320</v>
      </c>
      <c r="Z16" s="26">
        <f>'BAR BB| Open rates'!Y16*0.8</f>
        <v>23920</v>
      </c>
      <c r="AA16" s="26">
        <f>'BAR BB| Open rates'!Z16*0.8</f>
        <v>27120</v>
      </c>
      <c r="AB16" s="26">
        <f>'BAR BB| Open rates'!AA16*0.8</f>
        <v>30320</v>
      </c>
      <c r="AC16" s="26">
        <f>'BAR BB| Open rates'!AB16*0.8</f>
        <v>31920</v>
      </c>
      <c r="AD16" s="26">
        <f>'BAR BB| Open rates'!AC16*0.8</f>
        <v>30320</v>
      </c>
      <c r="AE16" s="26">
        <f>'BAR BB| Open rates'!AD16*0.8</f>
        <v>35120</v>
      </c>
      <c r="AF16" s="26">
        <f>'BAR BB| Open rates'!AE16*0.8</f>
        <v>37520</v>
      </c>
      <c r="AG16" s="26">
        <f>'BAR BB| Open rates'!AF16*0.8</f>
        <v>39120</v>
      </c>
      <c r="AH16" s="26">
        <f>'BAR BB| Open rates'!AG16*0.8</f>
        <v>39120</v>
      </c>
      <c r="AI16" s="26">
        <f>'BAR BB| Open rates'!AH16*0.8</f>
        <v>29520</v>
      </c>
      <c r="AJ16" s="26">
        <f>'BAR BB| Open rates'!AI16*0.8</f>
        <v>20720</v>
      </c>
      <c r="AK16" s="26">
        <f>'BAR BB| Open rates'!AJ16*0.8</f>
        <v>22320</v>
      </c>
      <c r="AL16" s="26">
        <f>'BAR BB| Open rates'!AK16*0.8</f>
        <v>18480</v>
      </c>
      <c r="AM16" s="26">
        <f>'BAR BB| Open rates'!AL16*0.8</f>
        <v>16880</v>
      </c>
      <c r="AN16" s="26">
        <f>'BAR BB| Open rates'!AM16*0.8</f>
        <v>15920</v>
      </c>
      <c r="AO16" s="26">
        <f>'BAR BB| Open rates'!AN16*0.8</f>
        <v>13200</v>
      </c>
      <c r="AP16" s="26">
        <f>'BAR BB| Open rates'!AO16*0.8</f>
        <v>11600</v>
      </c>
      <c r="AQ16" s="26">
        <f>'BAR BB| Open rates'!AP16*0.8</f>
        <v>12160</v>
      </c>
      <c r="AR16" s="26">
        <f>'BAR BB| Open rates'!AQ16*0.8</f>
        <v>11600</v>
      </c>
      <c r="AS16" s="26">
        <f>'BAR BB| Open rates'!AR16*0.8</f>
        <v>11600</v>
      </c>
      <c r="AT16" s="26">
        <f>'BAR BB| Open rates'!AS16*0.8</f>
        <v>12160</v>
      </c>
      <c r="AU16" s="26">
        <f>'BAR BB| Open rates'!AT16*0.8</f>
        <v>11600</v>
      </c>
      <c r="AV16" s="26">
        <f>'BAR BB| Open rates'!AU16*0.8</f>
        <v>12160</v>
      </c>
      <c r="AW16" s="26">
        <f>'BAR BB| Open rates'!AV16*0.8</f>
        <v>11600</v>
      </c>
    </row>
    <row r="17" spans="1:49"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row>
    <row r="18" spans="1:49" s="76" customFormat="1" ht="12" customHeight="1" x14ac:dyDescent="0.2">
      <c r="A18" s="15">
        <v>1</v>
      </c>
      <c r="B18" s="26" t="e">
        <f>'BAR BB| Open rates'!#REF!*0.8</f>
        <v>#REF!</v>
      </c>
      <c r="C18" s="26" t="e">
        <f>'BAR BB| Open rates'!#REF!*0.8</f>
        <v>#REF!</v>
      </c>
      <c r="D18" s="26">
        <f>'BAR BB| Open rates'!B18*0.8</f>
        <v>10160</v>
      </c>
      <c r="E18" s="26">
        <f>'BAR BB| Open rates'!C18*0.8</f>
        <v>10960</v>
      </c>
      <c r="F18" s="26">
        <f>'BAR BB| Open rates'!D18*0.8</f>
        <v>10160</v>
      </c>
      <c r="G18" s="26">
        <f>'BAR BB| Open rates'!E18*0.8</f>
        <v>10160</v>
      </c>
      <c r="H18" s="26">
        <f>'BAR BB| Open rates'!F18*0.8</f>
        <v>10960</v>
      </c>
      <c r="I18" s="26">
        <f>'BAR BB| Open rates'!G18*0.8</f>
        <v>10960</v>
      </c>
      <c r="J18" s="26">
        <f>'BAR BB| Open rates'!H18*0.8</f>
        <v>10960</v>
      </c>
      <c r="K18" s="26">
        <f>'BAR BB| Open rates'!I18*0.8</f>
        <v>10960</v>
      </c>
      <c r="L18" s="26">
        <f>'BAR BB| Open rates'!K18*0.8</f>
        <v>14400</v>
      </c>
      <c r="M18" s="26">
        <f>'BAR BB| Open rates'!L18*0.8</f>
        <v>12960</v>
      </c>
      <c r="N18" s="26">
        <f>'BAR BB| Open rates'!M18*0.8</f>
        <v>12960</v>
      </c>
      <c r="O18" s="26">
        <f>'BAR BB| Open rates'!N18*0.8</f>
        <v>12960</v>
      </c>
      <c r="P18" s="26">
        <f>'BAR BB| Open rates'!O18*0.8</f>
        <v>38320</v>
      </c>
      <c r="Q18" s="26">
        <f>'BAR BB| Open rates'!P18*0.8</f>
        <v>38320</v>
      </c>
      <c r="R18" s="26">
        <f>'BAR BB| Open rates'!Q18*0.8</f>
        <v>40720</v>
      </c>
      <c r="S18" s="26">
        <f>'BAR BB| Open rates'!R18*0.8</f>
        <v>42320</v>
      </c>
      <c r="T18" s="26">
        <f>'BAR BB| Open rates'!S18*0.8</f>
        <v>40720</v>
      </c>
      <c r="U18" s="26">
        <f>'BAR BB| Open rates'!T18*0.8</f>
        <v>27120</v>
      </c>
      <c r="V18" s="26">
        <f>'BAR BB| Open rates'!U18*0.8</f>
        <v>19920</v>
      </c>
      <c r="W18" s="26">
        <f>'BAR BB| Open rates'!V18*0.8</f>
        <v>21520</v>
      </c>
      <c r="X18" s="26">
        <f>'BAR BB| Open rates'!W18*0.8</f>
        <v>23120</v>
      </c>
      <c r="Y18" s="26">
        <f>'BAR BB| Open rates'!X18*0.8</f>
        <v>21520</v>
      </c>
      <c r="Z18" s="26">
        <f>'BAR BB| Open rates'!Y18*0.8</f>
        <v>23120</v>
      </c>
      <c r="AA18" s="26">
        <f>'BAR BB| Open rates'!Z18*0.8</f>
        <v>26320</v>
      </c>
      <c r="AB18" s="26">
        <f>'BAR BB| Open rates'!AA18*0.8</f>
        <v>30320</v>
      </c>
      <c r="AC18" s="26">
        <f>'BAR BB| Open rates'!AB18*0.8</f>
        <v>31920</v>
      </c>
      <c r="AD18" s="26">
        <f>'BAR BB| Open rates'!AC18*0.8</f>
        <v>30320</v>
      </c>
      <c r="AE18" s="26">
        <f>'BAR BB| Open rates'!AD18*0.8</f>
        <v>35120</v>
      </c>
      <c r="AF18" s="26">
        <f>'BAR BB| Open rates'!AE18*0.8</f>
        <v>37520</v>
      </c>
      <c r="AG18" s="26">
        <f>'BAR BB| Open rates'!AF18*0.8</f>
        <v>39120</v>
      </c>
      <c r="AH18" s="26">
        <f>'BAR BB| Open rates'!AG18*0.8</f>
        <v>39120</v>
      </c>
      <c r="AI18" s="26">
        <f>'BAR BB| Open rates'!AH18*0.8</f>
        <v>29520</v>
      </c>
      <c r="AJ18" s="26">
        <f>'BAR BB| Open rates'!AI18*0.8</f>
        <v>19920</v>
      </c>
      <c r="AK18" s="26">
        <f>'BAR BB| Open rates'!AJ18*0.8</f>
        <v>21520</v>
      </c>
      <c r="AL18" s="26">
        <f>'BAR BB| Open rates'!AK18*0.8</f>
        <v>17680</v>
      </c>
      <c r="AM18" s="26">
        <f>'BAR BB| Open rates'!AL18*0.8</f>
        <v>16080</v>
      </c>
      <c r="AN18" s="26">
        <f>'BAR BB| Open rates'!AM18*0.8</f>
        <v>15120</v>
      </c>
      <c r="AO18" s="26">
        <f>'BAR BB| Open rates'!AN18*0.8</f>
        <v>12000</v>
      </c>
      <c r="AP18" s="26">
        <f>'BAR BB| Open rates'!AO18*0.8</f>
        <v>10400</v>
      </c>
      <c r="AQ18" s="26">
        <f>'BAR BB| Open rates'!AP18*0.8</f>
        <v>10960</v>
      </c>
      <c r="AR18" s="26">
        <f>'BAR BB| Open rates'!AQ18*0.8</f>
        <v>10400</v>
      </c>
      <c r="AS18" s="26">
        <f>'BAR BB| Open rates'!AR18*0.8</f>
        <v>10400</v>
      </c>
      <c r="AT18" s="26">
        <f>'BAR BB| Open rates'!AS18*0.8</f>
        <v>10960</v>
      </c>
      <c r="AU18" s="26">
        <f>'BAR BB| Open rates'!AT18*0.8</f>
        <v>10400</v>
      </c>
      <c r="AV18" s="26">
        <f>'BAR BB| Open rates'!AU18*0.8</f>
        <v>10960</v>
      </c>
      <c r="AW18" s="26">
        <f>'BAR BB| Open rates'!AV18*0.8</f>
        <v>10400</v>
      </c>
    </row>
    <row r="19" spans="1:49" s="76" customFormat="1" ht="12" customHeight="1" x14ac:dyDescent="0.2">
      <c r="A19" s="15">
        <v>2</v>
      </c>
      <c r="B19" s="26" t="e">
        <f>'BAR BB| Open rates'!#REF!*0.8</f>
        <v>#REF!</v>
      </c>
      <c r="C19" s="26" t="e">
        <f>'BAR BB| Open rates'!#REF!*0.8</f>
        <v>#REF!</v>
      </c>
      <c r="D19" s="26">
        <f>'BAR BB| Open rates'!B19*0.8</f>
        <v>11360</v>
      </c>
      <c r="E19" s="26">
        <f>'BAR BB| Open rates'!C19*0.8</f>
        <v>12160</v>
      </c>
      <c r="F19" s="26">
        <f>'BAR BB| Open rates'!D19*0.8</f>
        <v>11360</v>
      </c>
      <c r="G19" s="26">
        <f>'BAR BB| Open rates'!E19*0.8</f>
        <v>11360</v>
      </c>
      <c r="H19" s="26">
        <f>'BAR BB| Open rates'!F19*0.8</f>
        <v>12160</v>
      </c>
      <c r="I19" s="26">
        <f>'BAR BB| Open rates'!G19*0.8</f>
        <v>12160</v>
      </c>
      <c r="J19" s="26">
        <f>'BAR BB| Open rates'!H19*0.8</f>
        <v>12160</v>
      </c>
      <c r="K19" s="26">
        <f>'BAR BB| Open rates'!I19*0.8</f>
        <v>12160</v>
      </c>
      <c r="L19" s="26">
        <f>'BAR BB| Open rates'!K19*0.8</f>
        <v>15600</v>
      </c>
      <c r="M19" s="26">
        <f>'BAR BB| Open rates'!L19*0.8</f>
        <v>14160</v>
      </c>
      <c r="N19" s="26">
        <f>'BAR BB| Open rates'!M19*0.8</f>
        <v>14160</v>
      </c>
      <c r="O19" s="26">
        <f>'BAR BB| Open rates'!N19*0.8</f>
        <v>14160</v>
      </c>
      <c r="P19" s="26">
        <f>'BAR BB| Open rates'!O19*0.8</f>
        <v>39920</v>
      </c>
      <c r="Q19" s="26">
        <f>'BAR BB| Open rates'!P19*0.8</f>
        <v>39920</v>
      </c>
      <c r="R19" s="26">
        <f>'BAR BB| Open rates'!Q19*0.8</f>
        <v>42320</v>
      </c>
      <c r="S19" s="26">
        <f>'BAR BB| Open rates'!R19*0.8</f>
        <v>43920</v>
      </c>
      <c r="T19" s="26">
        <f>'BAR BB| Open rates'!S19*0.8</f>
        <v>42320</v>
      </c>
      <c r="U19" s="26">
        <f>'BAR BB| Open rates'!T19*0.8</f>
        <v>28720</v>
      </c>
      <c r="V19" s="26">
        <f>'BAR BB| Open rates'!U19*0.8</f>
        <v>21520</v>
      </c>
      <c r="W19" s="26">
        <f>'BAR BB| Open rates'!V19*0.8</f>
        <v>23120</v>
      </c>
      <c r="X19" s="26">
        <f>'BAR BB| Open rates'!W19*0.8</f>
        <v>24720</v>
      </c>
      <c r="Y19" s="26">
        <f>'BAR BB| Open rates'!X19*0.8</f>
        <v>23120</v>
      </c>
      <c r="Z19" s="26">
        <f>'BAR BB| Open rates'!Y19*0.8</f>
        <v>24720</v>
      </c>
      <c r="AA19" s="26">
        <f>'BAR BB| Open rates'!Z19*0.8</f>
        <v>27920</v>
      </c>
      <c r="AB19" s="26">
        <f>'BAR BB| Open rates'!AA19*0.8</f>
        <v>31920</v>
      </c>
      <c r="AC19" s="26">
        <f>'BAR BB| Open rates'!AB19*0.8</f>
        <v>33520</v>
      </c>
      <c r="AD19" s="26">
        <f>'BAR BB| Open rates'!AC19*0.8</f>
        <v>31920</v>
      </c>
      <c r="AE19" s="26">
        <f>'BAR BB| Open rates'!AD19*0.8</f>
        <v>36720</v>
      </c>
      <c r="AF19" s="26">
        <f>'BAR BB| Open rates'!AE19*0.8</f>
        <v>39120</v>
      </c>
      <c r="AG19" s="26">
        <f>'BAR BB| Open rates'!AF19*0.8</f>
        <v>40720</v>
      </c>
      <c r="AH19" s="26">
        <f>'BAR BB| Open rates'!AG19*0.8</f>
        <v>40720</v>
      </c>
      <c r="AI19" s="26">
        <f>'BAR BB| Open rates'!AH19*0.8</f>
        <v>31120</v>
      </c>
      <c r="AJ19" s="26">
        <f>'BAR BB| Open rates'!AI19*0.8</f>
        <v>21520</v>
      </c>
      <c r="AK19" s="26">
        <f>'BAR BB| Open rates'!AJ19*0.8</f>
        <v>23120</v>
      </c>
      <c r="AL19" s="26">
        <f>'BAR BB| Open rates'!AK19*0.8</f>
        <v>19280</v>
      </c>
      <c r="AM19" s="26">
        <f>'BAR BB| Open rates'!AL19*0.8</f>
        <v>17680</v>
      </c>
      <c r="AN19" s="26">
        <f>'BAR BB| Open rates'!AM19*0.8</f>
        <v>16720</v>
      </c>
      <c r="AO19" s="26">
        <f>'BAR BB| Open rates'!AN19*0.8</f>
        <v>13600</v>
      </c>
      <c r="AP19" s="26">
        <f>'BAR BB| Open rates'!AO19*0.8</f>
        <v>12000</v>
      </c>
      <c r="AQ19" s="26">
        <f>'BAR BB| Open rates'!AP19*0.8</f>
        <v>12560</v>
      </c>
      <c r="AR19" s="26">
        <f>'BAR BB| Open rates'!AQ19*0.8</f>
        <v>12000</v>
      </c>
      <c r="AS19" s="26">
        <f>'BAR BB| Open rates'!AR19*0.8</f>
        <v>12000</v>
      </c>
      <c r="AT19" s="26">
        <f>'BAR BB| Open rates'!AS19*0.8</f>
        <v>12560</v>
      </c>
      <c r="AU19" s="26">
        <f>'BAR BB| Open rates'!AT19*0.8</f>
        <v>12000</v>
      </c>
      <c r="AV19" s="26">
        <f>'BAR BB| Open rates'!AU19*0.8</f>
        <v>12560</v>
      </c>
      <c r="AW19" s="26">
        <f>'BAR BB| Open rates'!AV19*0.8</f>
        <v>12000</v>
      </c>
    </row>
    <row r="20" spans="1:49"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row>
    <row r="21" spans="1:49" s="76" customFormat="1" ht="12" customHeight="1" x14ac:dyDescent="0.2">
      <c r="A21" s="15">
        <v>1</v>
      </c>
      <c r="B21" s="26" t="e">
        <f>'BAR BB| Open rates'!#REF!*0.8</f>
        <v>#REF!</v>
      </c>
      <c r="C21" s="26" t="e">
        <f>'BAR BB| Open rates'!#REF!*0.8</f>
        <v>#REF!</v>
      </c>
      <c r="D21" s="26">
        <f>'BAR BB| Open rates'!B21*0.8</f>
        <v>11680</v>
      </c>
      <c r="E21" s="26">
        <f>'BAR BB| Open rates'!C21*0.8</f>
        <v>12480</v>
      </c>
      <c r="F21" s="26">
        <f>'BAR BB| Open rates'!D21*0.8</f>
        <v>11680</v>
      </c>
      <c r="G21" s="26">
        <f>'BAR BB| Open rates'!E21*0.8</f>
        <v>11680</v>
      </c>
      <c r="H21" s="26">
        <f>'BAR BB| Open rates'!F21*0.8</f>
        <v>12480</v>
      </c>
      <c r="I21" s="26">
        <f>'BAR BB| Open rates'!G21*0.8</f>
        <v>12480</v>
      </c>
      <c r="J21" s="26">
        <f>'BAR BB| Open rates'!H21*0.8</f>
        <v>12480</v>
      </c>
      <c r="K21" s="26">
        <f>'BAR BB| Open rates'!I21*0.8</f>
        <v>12480</v>
      </c>
      <c r="L21" s="26">
        <f>'BAR BB| Open rates'!K21*0.8</f>
        <v>15920</v>
      </c>
      <c r="M21" s="26">
        <f>'BAR BB| Open rates'!L21*0.8</f>
        <v>14480</v>
      </c>
      <c r="N21" s="26">
        <f>'BAR BB| Open rates'!M21*0.8</f>
        <v>14480</v>
      </c>
      <c r="O21" s="26">
        <f>'BAR BB| Open rates'!N21*0.8</f>
        <v>14480</v>
      </c>
      <c r="P21" s="26">
        <f>'BAR BB| Open rates'!O21*0.8</f>
        <v>63120</v>
      </c>
      <c r="Q21" s="26">
        <f>'BAR BB| Open rates'!P21*0.8</f>
        <v>63120</v>
      </c>
      <c r="R21" s="26">
        <f>'BAR BB| Open rates'!Q21*0.8</f>
        <v>65520</v>
      </c>
      <c r="S21" s="26">
        <f>'BAR BB| Open rates'!R21*0.8</f>
        <v>67120</v>
      </c>
      <c r="T21" s="26">
        <f>'BAR BB| Open rates'!S21*0.8</f>
        <v>65520</v>
      </c>
      <c r="U21" s="26">
        <f>'BAR BB| Open rates'!T21*0.8</f>
        <v>42320</v>
      </c>
      <c r="V21" s="26">
        <f>'BAR BB| Open rates'!U21*0.8</f>
        <v>35120</v>
      </c>
      <c r="W21" s="26">
        <f>'BAR BB| Open rates'!V21*0.8</f>
        <v>36720</v>
      </c>
      <c r="X21" s="26">
        <f>'BAR BB| Open rates'!W21*0.8</f>
        <v>38320</v>
      </c>
      <c r="Y21" s="26">
        <f>'BAR BB| Open rates'!X21*0.8</f>
        <v>36720</v>
      </c>
      <c r="Z21" s="26">
        <f>'BAR BB| Open rates'!Y21*0.8</f>
        <v>38320</v>
      </c>
      <c r="AA21" s="26">
        <f>'BAR BB| Open rates'!Z21*0.8</f>
        <v>41520</v>
      </c>
      <c r="AB21" s="26">
        <f>'BAR BB| Open rates'!AA21*0.8</f>
        <v>49520</v>
      </c>
      <c r="AC21" s="26">
        <f>'BAR BB| Open rates'!AB21*0.8</f>
        <v>51120</v>
      </c>
      <c r="AD21" s="26">
        <f>'BAR BB| Open rates'!AC21*0.8</f>
        <v>49520</v>
      </c>
      <c r="AE21" s="26">
        <f>'BAR BB| Open rates'!AD21*0.8</f>
        <v>54320</v>
      </c>
      <c r="AF21" s="26">
        <f>'BAR BB| Open rates'!AE21*0.8</f>
        <v>58320</v>
      </c>
      <c r="AG21" s="26">
        <f>'BAR BB| Open rates'!AF21*0.8</f>
        <v>59920</v>
      </c>
      <c r="AH21" s="26">
        <f>'BAR BB| Open rates'!AG21*0.8</f>
        <v>59920</v>
      </c>
      <c r="AI21" s="26">
        <f>'BAR BB| Open rates'!AH21*0.8</f>
        <v>50320</v>
      </c>
      <c r="AJ21" s="26">
        <f>'BAR BB| Open rates'!AI21*0.8</f>
        <v>35120</v>
      </c>
      <c r="AK21" s="26">
        <f>'BAR BB| Open rates'!AJ21*0.8</f>
        <v>36720</v>
      </c>
      <c r="AL21" s="26">
        <f>'BAR BB| Open rates'!AK21*0.8</f>
        <v>32880</v>
      </c>
      <c r="AM21" s="26">
        <f>'BAR BB| Open rates'!AL21*0.8</f>
        <v>31280</v>
      </c>
      <c r="AN21" s="26">
        <f>'BAR BB| Open rates'!AM21*0.8</f>
        <v>30320</v>
      </c>
      <c r="AO21" s="26">
        <f>'BAR BB| Open rates'!AN21*0.8</f>
        <v>13520</v>
      </c>
      <c r="AP21" s="26">
        <f>'BAR BB| Open rates'!AO21*0.8</f>
        <v>11920</v>
      </c>
      <c r="AQ21" s="26">
        <f>'BAR BB| Open rates'!AP21*0.8</f>
        <v>12480</v>
      </c>
      <c r="AR21" s="26">
        <f>'BAR BB| Open rates'!AQ21*0.8</f>
        <v>11920</v>
      </c>
      <c r="AS21" s="26">
        <f>'BAR BB| Open rates'!AR21*0.8</f>
        <v>11920</v>
      </c>
      <c r="AT21" s="26">
        <f>'BAR BB| Open rates'!AS21*0.8</f>
        <v>12480</v>
      </c>
      <c r="AU21" s="26">
        <f>'BAR BB| Open rates'!AT21*0.8</f>
        <v>11920</v>
      </c>
      <c r="AV21" s="26">
        <f>'BAR BB| Open rates'!AU21*0.8</f>
        <v>12480</v>
      </c>
      <c r="AW21" s="26">
        <f>'BAR BB| Open rates'!AV21*0.8</f>
        <v>11920</v>
      </c>
    </row>
    <row r="22" spans="1:49" s="76" customFormat="1" ht="12" customHeight="1" x14ac:dyDescent="0.2">
      <c r="A22" s="15">
        <v>2</v>
      </c>
      <c r="B22" s="26" t="e">
        <f>'BAR BB| Open rates'!#REF!*0.8</f>
        <v>#REF!</v>
      </c>
      <c r="C22" s="26" t="e">
        <f>'BAR BB| Open rates'!#REF!*0.8</f>
        <v>#REF!</v>
      </c>
      <c r="D22" s="26">
        <f>'BAR BB| Open rates'!B22*0.8</f>
        <v>12880</v>
      </c>
      <c r="E22" s="26">
        <f>'BAR BB| Open rates'!C22*0.8</f>
        <v>13680</v>
      </c>
      <c r="F22" s="26">
        <f>'BAR BB| Open rates'!D22*0.8</f>
        <v>12880</v>
      </c>
      <c r="G22" s="26">
        <f>'BAR BB| Open rates'!E22*0.8</f>
        <v>12880</v>
      </c>
      <c r="H22" s="26">
        <f>'BAR BB| Open rates'!F22*0.8</f>
        <v>13680</v>
      </c>
      <c r="I22" s="26">
        <f>'BAR BB| Open rates'!G22*0.8</f>
        <v>13680</v>
      </c>
      <c r="J22" s="26">
        <f>'BAR BB| Open rates'!H22*0.8</f>
        <v>13680</v>
      </c>
      <c r="K22" s="26">
        <f>'BAR BB| Open rates'!I22*0.8</f>
        <v>13680</v>
      </c>
      <c r="L22" s="26">
        <f>'BAR BB| Open rates'!K22*0.8</f>
        <v>17120</v>
      </c>
      <c r="M22" s="26">
        <f>'BAR BB| Open rates'!L22*0.8</f>
        <v>15680</v>
      </c>
      <c r="N22" s="26">
        <f>'BAR BB| Open rates'!M22*0.8</f>
        <v>15680</v>
      </c>
      <c r="O22" s="26">
        <f>'BAR BB| Open rates'!N22*0.8</f>
        <v>15680</v>
      </c>
      <c r="P22" s="26">
        <f>'BAR BB| Open rates'!O22*0.8</f>
        <v>64720</v>
      </c>
      <c r="Q22" s="26">
        <f>'BAR BB| Open rates'!P22*0.8</f>
        <v>64720</v>
      </c>
      <c r="R22" s="26">
        <f>'BAR BB| Open rates'!Q22*0.8</f>
        <v>67120</v>
      </c>
      <c r="S22" s="26">
        <f>'BAR BB| Open rates'!R22*0.8</f>
        <v>68720</v>
      </c>
      <c r="T22" s="26">
        <f>'BAR BB| Open rates'!S22*0.8</f>
        <v>67120</v>
      </c>
      <c r="U22" s="26">
        <f>'BAR BB| Open rates'!T22*0.8</f>
        <v>43920</v>
      </c>
      <c r="V22" s="26">
        <f>'BAR BB| Open rates'!U22*0.8</f>
        <v>36720</v>
      </c>
      <c r="W22" s="26">
        <f>'BAR BB| Open rates'!V22*0.8</f>
        <v>38320</v>
      </c>
      <c r="X22" s="26">
        <f>'BAR BB| Open rates'!W22*0.8</f>
        <v>39920</v>
      </c>
      <c r="Y22" s="26">
        <f>'BAR BB| Open rates'!X22*0.8</f>
        <v>38320</v>
      </c>
      <c r="Z22" s="26">
        <f>'BAR BB| Open rates'!Y22*0.8</f>
        <v>39920</v>
      </c>
      <c r="AA22" s="26">
        <f>'BAR BB| Open rates'!Z22*0.8</f>
        <v>43120</v>
      </c>
      <c r="AB22" s="26">
        <f>'BAR BB| Open rates'!AA22*0.8</f>
        <v>51120</v>
      </c>
      <c r="AC22" s="26">
        <f>'BAR BB| Open rates'!AB22*0.8</f>
        <v>52720</v>
      </c>
      <c r="AD22" s="26">
        <f>'BAR BB| Open rates'!AC22*0.8</f>
        <v>51120</v>
      </c>
      <c r="AE22" s="26">
        <f>'BAR BB| Open rates'!AD22*0.8</f>
        <v>55920</v>
      </c>
      <c r="AF22" s="26">
        <f>'BAR BB| Open rates'!AE22*0.8</f>
        <v>59920</v>
      </c>
      <c r="AG22" s="26">
        <f>'BAR BB| Open rates'!AF22*0.8</f>
        <v>61520</v>
      </c>
      <c r="AH22" s="26">
        <f>'BAR BB| Open rates'!AG22*0.8</f>
        <v>61520</v>
      </c>
      <c r="AI22" s="26">
        <f>'BAR BB| Open rates'!AH22*0.8</f>
        <v>51920</v>
      </c>
      <c r="AJ22" s="26">
        <f>'BAR BB| Open rates'!AI22*0.8</f>
        <v>36720</v>
      </c>
      <c r="AK22" s="26">
        <f>'BAR BB| Open rates'!AJ22*0.8</f>
        <v>38320</v>
      </c>
      <c r="AL22" s="26">
        <f>'BAR BB| Open rates'!AK22*0.8</f>
        <v>34480</v>
      </c>
      <c r="AM22" s="26">
        <f>'BAR BB| Open rates'!AL22*0.8</f>
        <v>32880</v>
      </c>
      <c r="AN22" s="26">
        <f>'BAR BB| Open rates'!AM22*0.8</f>
        <v>31920</v>
      </c>
      <c r="AO22" s="26">
        <f>'BAR BB| Open rates'!AN22*0.8</f>
        <v>15120</v>
      </c>
      <c r="AP22" s="26">
        <f>'BAR BB| Open rates'!AO22*0.8</f>
        <v>13520</v>
      </c>
      <c r="AQ22" s="26">
        <f>'BAR BB| Open rates'!AP22*0.8</f>
        <v>14080</v>
      </c>
      <c r="AR22" s="26">
        <f>'BAR BB| Open rates'!AQ22*0.8</f>
        <v>13520</v>
      </c>
      <c r="AS22" s="26">
        <f>'BAR BB| Open rates'!AR22*0.8</f>
        <v>13520</v>
      </c>
      <c r="AT22" s="26">
        <f>'BAR BB| Open rates'!AS22*0.8</f>
        <v>14080</v>
      </c>
      <c r="AU22" s="26">
        <f>'BAR BB| Open rates'!AT22*0.8</f>
        <v>13520</v>
      </c>
      <c r="AV22" s="26">
        <f>'BAR BB| Open rates'!AU22*0.8</f>
        <v>14080</v>
      </c>
      <c r="AW22" s="26">
        <f>'BAR BB| Open rates'!AV22*0.8</f>
        <v>13520</v>
      </c>
    </row>
    <row r="23" spans="1:49" s="76" customFormat="1" ht="12" customHeight="1" x14ac:dyDescent="0.2">
      <c r="A23" s="15">
        <v>3</v>
      </c>
      <c r="B23" s="26" t="e">
        <f>'BAR BB| Open rates'!#REF!*0.8</f>
        <v>#REF!</v>
      </c>
      <c r="C23" s="26" t="e">
        <f>'BAR BB| Open rates'!#REF!*0.8</f>
        <v>#REF!</v>
      </c>
      <c r="D23" s="26">
        <f>'BAR BB| Open rates'!B23*0.8</f>
        <v>14080</v>
      </c>
      <c r="E23" s="26">
        <f>'BAR BB| Open rates'!C23*0.8</f>
        <v>14880</v>
      </c>
      <c r="F23" s="26">
        <f>'BAR BB| Open rates'!D23*0.8</f>
        <v>14080</v>
      </c>
      <c r="G23" s="26">
        <f>'BAR BB| Open rates'!E23*0.8</f>
        <v>14080</v>
      </c>
      <c r="H23" s="26">
        <f>'BAR BB| Open rates'!F23*0.8</f>
        <v>14880</v>
      </c>
      <c r="I23" s="26">
        <f>'BAR BB| Open rates'!G23*0.8</f>
        <v>14880</v>
      </c>
      <c r="J23" s="26">
        <f>'BAR BB| Open rates'!H23*0.8</f>
        <v>14880</v>
      </c>
      <c r="K23" s="26">
        <f>'BAR BB| Open rates'!I23*0.8</f>
        <v>14880</v>
      </c>
      <c r="L23" s="26">
        <f>'BAR BB| Open rates'!K23*0.8</f>
        <v>18320</v>
      </c>
      <c r="M23" s="26">
        <f>'BAR BB| Open rates'!L23*0.8</f>
        <v>16880</v>
      </c>
      <c r="N23" s="26">
        <f>'BAR BB| Open rates'!M23*0.8</f>
        <v>16880</v>
      </c>
      <c r="O23" s="26">
        <f>'BAR BB| Open rates'!N23*0.8</f>
        <v>16880</v>
      </c>
      <c r="P23" s="26">
        <f>'BAR BB| Open rates'!O23*0.8</f>
        <v>66320</v>
      </c>
      <c r="Q23" s="26">
        <f>'BAR BB| Open rates'!P23*0.8</f>
        <v>66320</v>
      </c>
      <c r="R23" s="26">
        <f>'BAR BB| Open rates'!Q23*0.8</f>
        <v>68720</v>
      </c>
      <c r="S23" s="26">
        <f>'BAR BB| Open rates'!R23*0.8</f>
        <v>70320</v>
      </c>
      <c r="T23" s="26">
        <f>'BAR BB| Open rates'!S23*0.8</f>
        <v>68720</v>
      </c>
      <c r="U23" s="26">
        <f>'BAR BB| Open rates'!T23*0.8</f>
        <v>45520</v>
      </c>
      <c r="V23" s="26">
        <f>'BAR BB| Open rates'!U23*0.8</f>
        <v>38320</v>
      </c>
      <c r="W23" s="26">
        <f>'BAR BB| Open rates'!V23*0.8</f>
        <v>39920</v>
      </c>
      <c r="X23" s="26">
        <f>'BAR BB| Open rates'!W23*0.8</f>
        <v>41520</v>
      </c>
      <c r="Y23" s="26">
        <f>'BAR BB| Open rates'!X23*0.8</f>
        <v>39920</v>
      </c>
      <c r="Z23" s="26">
        <f>'BAR BB| Open rates'!Y23*0.8</f>
        <v>41520</v>
      </c>
      <c r="AA23" s="26">
        <f>'BAR BB| Open rates'!Z23*0.8</f>
        <v>44720</v>
      </c>
      <c r="AB23" s="26">
        <f>'BAR BB| Open rates'!AA23*0.8</f>
        <v>52720</v>
      </c>
      <c r="AC23" s="26">
        <f>'BAR BB| Open rates'!AB23*0.8</f>
        <v>54320</v>
      </c>
      <c r="AD23" s="26">
        <f>'BAR BB| Open rates'!AC23*0.8</f>
        <v>52720</v>
      </c>
      <c r="AE23" s="26">
        <f>'BAR BB| Open rates'!AD23*0.8</f>
        <v>57520</v>
      </c>
      <c r="AF23" s="26">
        <f>'BAR BB| Open rates'!AE23*0.8</f>
        <v>61520</v>
      </c>
      <c r="AG23" s="26">
        <f>'BAR BB| Open rates'!AF23*0.8</f>
        <v>63120</v>
      </c>
      <c r="AH23" s="26">
        <f>'BAR BB| Open rates'!AG23*0.8</f>
        <v>63120</v>
      </c>
      <c r="AI23" s="26">
        <f>'BAR BB| Open rates'!AH23*0.8</f>
        <v>53520</v>
      </c>
      <c r="AJ23" s="26">
        <f>'BAR BB| Open rates'!AI23*0.8</f>
        <v>38320</v>
      </c>
      <c r="AK23" s="26">
        <f>'BAR BB| Open rates'!AJ23*0.8</f>
        <v>39920</v>
      </c>
      <c r="AL23" s="26">
        <f>'BAR BB| Open rates'!AK23*0.8</f>
        <v>36080</v>
      </c>
      <c r="AM23" s="26">
        <f>'BAR BB| Open rates'!AL23*0.8</f>
        <v>34480</v>
      </c>
      <c r="AN23" s="26">
        <f>'BAR BB| Open rates'!AM23*0.8</f>
        <v>33520</v>
      </c>
      <c r="AO23" s="26">
        <f>'BAR BB| Open rates'!AN23*0.8</f>
        <v>16720</v>
      </c>
      <c r="AP23" s="26">
        <f>'BAR BB| Open rates'!AO23*0.8</f>
        <v>15120</v>
      </c>
      <c r="AQ23" s="26">
        <f>'BAR BB| Open rates'!AP23*0.8</f>
        <v>15680</v>
      </c>
      <c r="AR23" s="26">
        <f>'BAR BB| Open rates'!AQ23*0.8</f>
        <v>15120</v>
      </c>
      <c r="AS23" s="26">
        <f>'BAR BB| Open rates'!AR23*0.8</f>
        <v>15120</v>
      </c>
      <c r="AT23" s="26">
        <f>'BAR BB| Open rates'!AS23*0.8</f>
        <v>15680</v>
      </c>
      <c r="AU23" s="26">
        <f>'BAR BB| Open rates'!AT23*0.8</f>
        <v>15120</v>
      </c>
      <c r="AV23" s="26">
        <f>'BAR BB| Open rates'!AU23*0.8</f>
        <v>15680</v>
      </c>
      <c r="AW23" s="26">
        <f>'BAR BB| Open rates'!AV23*0.8</f>
        <v>15120</v>
      </c>
    </row>
    <row r="24" spans="1:49" s="76" customFormat="1" ht="12" customHeight="1" x14ac:dyDescent="0.2">
      <c r="A24" s="15">
        <v>4</v>
      </c>
      <c r="B24" s="26" t="e">
        <f>'BAR BB| Open rates'!#REF!*0.8</f>
        <v>#REF!</v>
      </c>
      <c r="C24" s="26" t="e">
        <f>'BAR BB| Open rates'!#REF!*0.8</f>
        <v>#REF!</v>
      </c>
      <c r="D24" s="26">
        <f>'BAR BB| Open rates'!B24*0.8</f>
        <v>15280</v>
      </c>
      <c r="E24" s="26">
        <f>'BAR BB| Open rates'!C24*0.8</f>
        <v>16080</v>
      </c>
      <c r="F24" s="26">
        <f>'BAR BB| Open rates'!D24*0.8</f>
        <v>15280</v>
      </c>
      <c r="G24" s="26">
        <f>'BAR BB| Open rates'!E24*0.8</f>
        <v>15280</v>
      </c>
      <c r="H24" s="26">
        <f>'BAR BB| Open rates'!F24*0.8</f>
        <v>16080</v>
      </c>
      <c r="I24" s="26">
        <f>'BAR BB| Open rates'!G24*0.8</f>
        <v>16080</v>
      </c>
      <c r="J24" s="26">
        <f>'BAR BB| Open rates'!H24*0.8</f>
        <v>16080</v>
      </c>
      <c r="K24" s="26">
        <f>'BAR BB| Open rates'!I24*0.8</f>
        <v>16080</v>
      </c>
      <c r="L24" s="26">
        <f>'BAR BB| Open rates'!K24*0.8</f>
        <v>19520</v>
      </c>
      <c r="M24" s="26">
        <f>'BAR BB| Open rates'!L24*0.8</f>
        <v>18080</v>
      </c>
      <c r="N24" s="26">
        <f>'BAR BB| Open rates'!M24*0.8</f>
        <v>18080</v>
      </c>
      <c r="O24" s="26">
        <f>'BAR BB| Open rates'!N24*0.8</f>
        <v>18080</v>
      </c>
      <c r="P24" s="26">
        <f>'BAR BB| Open rates'!O24*0.8</f>
        <v>67920</v>
      </c>
      <c r="Q24" s="26">
        <f>'BAR BB| Open rates'!P24*0.8</f>
        <v>67920</v>
      </c>
      <c r="R24" s="26">
        <f>'BAR BB| Open rates'!Q24*0.8</f>
        <v>70320</v>
      </c>
      <c r="S24" s="26">
        <f>'BAR BB| Open rates'!R24*0.8</f>
        <v>71920</v>
      </c>
      <c r="T24" s="26">
        <f>'BAR BB| Open rates'!S24*0.8</f>
        <v>70320</v>
      </c>
      <c r="U24" s="26">
        <f>'BAR BB| Open rates'!T24*0.8</f>
        <v>47120</v>
      </c>
      <c r="V24" s="26">
        <f>'BAR BB| Open rates'!U24*0.8</f>
        <v>39920</v>
      </c>
      <c r="W24" s="26">
        <f>'BAR BB| Open rates'!V24*0.8</f>
        <v>41520</v>
      </c>
      <c r="X24" s="26">
        <f>'BAR BB| Open rates'!W24*0.8</f>
        <v>43120</v>
      </c>
      <c r="Y24" s="26">
        <f>'BAR BB| Open rates'!X24*0.8</f>
        <v>41520</v>
      </c>
      <c r="Z24" s="26">
        <f>'BAR BB| Open rates'!Y24*0.8</f>
        <v>43120</v>
      </c>
      <c r="AA24" s="26">
        <f>'BAR BB| Open rates'!Z24*0.8</f>
        <v>46320</v>
      </c>
      <c r="AB24" s="26">
        <f>'BAR BB| Open rates'!AA24*0.8</f>
        <v>54320</v>
      </c>
      <c r="AC24" s="26">
        <f>'BAR BB| Open rates'!AB24*0.8</f>
        <v>55920</v>
      </c>
      <c r="AD24" s="26">
        <f>'BAR BB| Open rates'!AC24*0.8</f>
        <v>54320</v>
      </c>
      <c r="AE24" s="26">
        <f>'BAR BB| Open rates'!AD24*0.8</f>
        <v>59120</v>
      </c>
      <c r="AF24" s="26">
        <f>'BAR BB| Open rates'!AE24*0.8</f>
        <v>63120</v>
      </c>
      <c r="AG24" s="26">
        <f>'BAR BB| Open rates'!AF24*0.8</f>
        <v>64720</v>
      </c>
      <c r="AH24" s="26">
        <f>'BAR BB| Open rates'!AG24*0.8</f>
        <v>64720</v>
      </c>
      <c r="AI24" s="26">
        <f>'BAR BB| Open rates'!AH24*0.8</f>
        <v>55120</v>
      </c>
      <c r="AJ24" s="26">
        <f>'BAR BB| Open rates'!AI24*0.8</f>
        <v>39920</v>
      </c>
      <c r="AK24" s="26">
        <f>'BAR BB| Open rates'!AJ24*0.8</f>
        <v>41520</v>
      </c>
      <c r="AL24" s="26">
        <f>'BAR BB| Open rates'!AK24*0.8</f>
        <v>37680</v>
      </c>
      <c r="AM24" s="26">
        <f>'BAR BB| Open rates'!AL24*0.8</f>
        <v>36080</v>
      </c>
      <c r="AN24" s="26">
        <f>'BAR BB| Open rates'!AM24*0.8</f>
        <v>35120</v>
      </c>
      <c r="AO24" s="26">
        <f>'BAR BB| Open rates'!AN24*0.8</f>
        <v>18320</v>
      </c>
      <c r="AP24" s="26">
        <f>'BAR BB| Open rates'!AO24*0.8</f>
        <v>16720</v>
      </c>
      <c r="AQ24" s="26">
        <f>'BAR BB| Open rates'!AP24*0.8</f>
        <v>17280</v>
      </c>
      <c r="AR24" s="26">
        <f>'BAR BB| Open rates'!AQ24*0.8</f>
        <v>16720</v>
      </c>
      <c r="AS24" s="26">
        <f>'BAR BB| Open rates'!AR24*0.8</f>
        <v>16720</v>
      </c>
      <c r="AT24" s="26">
        <f>'BAR BB| Open rates'!AS24*0.8</f>
        <v>17280</v>
      </c>
      <c r="AU24" s="26">
        <f>'BAR BB| Open rates'!AT24*0.8</f>
        <v>16720</v>
      </c>
      <c r="AV24" s="26">
        <f>'BAR BB| Open rates'!AU24*0.8</f>
        <v>17280</v>
      </c>
      <c r="AW24" s="26">
        <f>'BAR BB| Open rates'!AV24*0.8</f>
        <v>16720</v>
      </c>
    </row>
    <row r="25" spans="1:49"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row>
    <row r="26" spans="1:49" s="76" customFormat="1" ht="12" customHeight="1" x14ac:dyDescent="0.2">
      <c r="A26" s="15">
        <v>1</v>
      </c>
      <c r="B26" s="26" t="e">
        <f>'BAR BB| Open rates'!#REF!*0.8</f>
        <v>#REF!</v>
      </c>
      <c r="C26" s="26" t="e">
        <f>'BAR BB| Open rates'!#REF!*0.8</f>
        <v>#REF!</v>
      </c>
      <c r="D26" s="26">
        <f>'BAR BB| Open rates'!B26*0.8</f>
        <v>16480</v>
      </c>
      <c r="E26" s="26">
        <f>'BAR BB| Open rates'!C26*0.8</f>
        <v>17280</v>
      </c>
      <c r="F26" s="26">
        <f>'BAR BB| Open rates'!D26*0.8</f>
        <v>16480</v>
      </c>
      <c r="G26" s="26">
        <f>'BAR BB| Open rates'!E26*0.8</f>
        <v>16480</v>
      </c>
      <c r="H26" s="26">
        <f>'BAR BB| Open rates'!F26*0.8</f>
        <v>17280</v>
      </c>
      <c r="I26" s="26">
        <f>'BAR BB| Open rates'!G26*0.8</f>
        <v>17280</v>
      </c>
      <c r="J26" s="26">
        <f>'BAR BB| Open rates'!H26*0.8</f>
        <v>17280</v>
      </c>
      <c r="K26" s="26">
        <f>'BAR BB| Open rates'!I26*0.8</f>
        <v>17280</v>
      </c>
      <c r="L26" s="26">
        <f>'BAR BB| Open rates'!K26*0.8</f>
        <v>20720</v>
      </c>
      <c r="M26" s="26">
        <f>'BAR BB| Open rates'!L26*0.8</f>
        <v>19280</v>
      </c>
      <c r="N26" s="26">
        <f>'BAR BB| Open rates'!M26*0.8</f>
        <v>19280</v>
      </c>
      <c r="O26" s="26">
        <f>'BAR BB| Open rates'!N26*0.8</f>
        <v>19280</v>
      </c>
      <c r="P26" s="26">
        <f>'BAR BB| Open rates'!O26*0.8</f>
        <v>71120</v>
      </c>
      <c r="Q26" s="26">
        <f>'BAR BB| Open rates'!P26*0.8</f>
        <v>71120</v>
      </c>
      <c r="R26" s="26">
        <f>'BAR BB| Open rates'!Q26*0.8</f>
        <v>73520</v>
      </c>
      <c r="S26" s="26">
        <f>'BAR BB| Open rates'!R26*0.8</f>
        <v>75120</v>
      </c>
      <c r="T26" s="26">
        <f>'BAR BB| Open rates'!S26*0.8</f>
        <v>73520</v>
      </c>
      <c r="U26" s="26">
        <f>'BAR BB| Open rates'!T26*0.8</f>
        <v>46320</v>
      </c>
      <c r="V26" s="26">
        <f>'BAR BB| Open rates'!U26*0.8</f>
        <v>39120</v>
      </c>
      <c r="W26" s="26">
        <f>'BAR BB| Open rates'!V26*0.8</f>
        <v>40720</v>
      </c>
      <c r="X26" s="26">
        <f>'BAR BB| Open rates'!W26*0.8</f>
        <v>42320</v>
      </c>
      <c r="Y26" s="26">
        <f>'BAR BB| Open rates'!X26*0.8</f>
        <v>40720</v>
      </c>
      <c r="Z26" s="26">
        <f>'BAR BB| Open rates'!Y26*0.8</f>
        <v>42320</v>
      </c>
      <c r="AA26" s="26">
        <f>'BAR BB| Open rates'!Z26*0.8</f>
        <v>45520</v>
      </c>
      <c r="AB26" s="26">
        <f>'BAR BB| Open rates'!AA26*0.8</f>
        <v>65520</v>
      </c>
      <c r="AC26" s="26">
        <f>'BAR BB| Open rates'!AB26*0.8</f>
        <v>67120</v>
      </c>
      <c r="AD26" s="26">
        <f>'BAR BB| Open rates'!AC26*0.8</f>
        <v>65520</v>
      </c>
      <c r="AE26" s="26">
        <f>'BAR BB| Open rates'!AD26*0.8</f>
        <v>70320</v>
      </c>
      <c r="AF26" s="26">
        <f>'BAR BB| Open rates'!AE26*0.8</f>
        <v>74320</v>
      </c>
      <c r="AG26" s="26">
        <f>'BAR BB| Open rates'!AF26*0.8</f>
        <v>75920</v>
      </c>
      <c r="AH26" s="26">
        <f>'BAR BB| Open rates'!AG26*0.8</f>
        <v>75920</v>
      </c>
      <c r="AI26" s="26">
        <f>'BAR BB| Open rates'!AH26*0.8</f>
        <v>66320</v>
      </c>
      <c r="AJ26" s="26">
        <f>'BAR BB| Open rates'!AI26*0.8</f>
        <v>39120</v>
      </c>
      <c r="AK26" s="26">
        <f>'BAR BB| Open rates'!AJ26*0.8</f>
        <v>40720</v>
      </c>
      <c r="AL26" s="26">
        <f>'BAR BB| Open rates'!AK26*0.8</f>
        <v>36880</v>
      </c>
      <c r="AM26" s="26">
        <f>'BAR BB| Open rates'!AL26*0.8</f>
        <v>35280</v>
      </c>
      <c r="AN26" s="26">
        <f>'BAR BB| Open rates'!AM26*0.8</f>
        <v>34320</v>
      </c>
      <c r="AO26" s="26">
        <f>'BAR BB| Open rates'!AN26*0.8</f>
        <v>22320</v>
      </c>
      <c r="AP26" s="26">
        <f>'BAR BB| Open rates'!AO26*0.8</f>
        <v>20720</v>
      </c>
      <c r="AQ26" s="26">
        <f>'BAR BB| Open rates'!AP26*0.8</f>
        <v>21280</v>
      </c>
      <c r="AR26" s="26">
        <f>'BAR BB| Open rates'!AQ26*0.8</f>
        <v>20720</v>
      </c>
      <c r="AS26" s="26">
        <f>'BAR BB| Open rates'!AR26*0.8</f>
        <v>20720</v>
      </c>
      <c r="AT26" s="26">
        <f>'BAR BB| Open rates'!AS26*0.8</f>
        <v>21280</v>
      </c>
      <c r="AU26" s="26">
        <f>'BAR BB| Open rates'!AT26*0.8</f>
        <v>20720</v>
      </c>
      <c r="AV26" s="26">
        <f>'BAR BB| Open rates'!AU26*0.8</f>
        <v>21280</v>
      </c>
      <c r="AW26" s="26">
        <f>'BAR BB| Open rates'!AV26*0.8</f>
        <v>20720</v>
      </c>
    </row>
    <row r="27" spans="1:49" s="76" customFormat="1" ht="12" customHeight="1" x14ac:dyDescent="0.2">
      <c r="A27" s="15">
        <v>2</v>
      </c>
      <c r="B27" s="26" t="e">
        <f>'BAR BB| Open rates'!#REF!*0.8</f>
        <v>#REF!</v>
      </c>
      <c r="C27" s="26" t="e">
        <f>'BAR BB| Open rates'!#REF!*0.8</f>
        <v>#REF!</v>
      </c>
      <c r="D27" s="26">
        <f>'BAR BB| Open rates'!B27*0.8</f>
        <v>17680</v>
      </c>
      <c r="E27" s="26">
        <f>'BAR BB| Open rates'!C27*0.8</f>
        <v>18480</v>
      </c>
      <c r="F27" s="26">
        <f>'BAR BB| Open rates'!D27*0.8</f>
        <v>17680</v>
      </c>
      <c r="G27" s="26">
        <f>'BAR BB| Open rates'!E27*0.8</f>
        <v>17680</v>
      </c>
      <c r="H27" s="26">
        <f>'BAR BB| Open rates'!F27*0.8</f>
        <v>18480</v>
      </c>
      <c r="I27" s="26">
        <f>'BAR BB| Open rates'!G27*0.8</f>
        <v>18480</v>
      </c>
      <c r="J27" s="26">
        <f>'BAR BB| Open rates'!H27*0.8</f>
        <v>18480</v>
      </c>
      <c r="K27" s="26">
        <f>'BAR BB| Open rates'!I27*0.8</f>
        <v>18480</v>
      </c>
      <c r="L27" s="26">
        <f>'BAR BB| Open rates'!K27*0.8</f>
        <v>21920</v>
      </c>
      <c r="M27" s="26">
        <f>'BAR BB| Open rates'!L27*0.8</f>
        <v>20480</v>
      </c>
      <c r="N27" s="26">
        <f>'BAR BB| Open rates'!M27*0.8</f>
        <v>20480</v>
      </c>
      <c r="O27" s="26">
        <f>'BAR BB| Open rates'!N27*0.8</f>
        <v>20480</v>
      </c>
      <c r="P27" s="26">
        <f>'BAR BB| Open rates'!O27*0.8</f>
        <v>72720</v>
      </c>
      <c r="Q27" s="26">
        <f>'BAR BB| Open rates'!P27*0.8</f>
        <v>72720</v>
      </c>
      <c r="R27" s="26">
        <f>'BAR BB| Open rates'!Q27*0.8</f>
        <v>75120</v>
      </c>
      <c r="S27" s="26">
        <f>'BAR BB| Open rates'!R27*0.8</f>
        <v>76720</v>
      </c>
      <c r="T27" s="26">
        <f>'BAR BB| Open rates'!S27*0.8</f>
        <v>75120</v>
      </c>
      <c r="U27" s="26">
        <f>'BAR BB| Open rates'!T27*0.8</f>
        <v>47920</v>
      </c>
      <c r="V27" s="26">
        <f>'BAR BB| Open rates'!U27*0.8</f>
        <v>40720</v>
      </c>
      <c r="W27" s="26">
        <f>'BAR BB| Open rates'!V27*0.8</f>
        <v>42320</v>
      </c>
      <c r="X27" s="26">
        <f>'BAR BB| Open rates'!W27*0.8</f>
        <v>43920</v>
      </c>
      <c r="Y27" s="26">
        <f>'BAR BB| Open rates'!X27*0.8</f>
        <v>42320</v>
      </c>
      <c r="Z27" s="26">
        <f>'BAR BB| Open rates'!Y27*0.8</f>
        <v>43920</v>
      </c>
      <c r="AA27" s="26">
        <f>'BAR BB| Open rates'!Z27*0.8</f>
        <v>47120</v>
      </c>
      <c r="AB27" s="26">
        <f>'BAR BB| Open rates'!AA27*0.8</f>
        <v>67120</v>
      </c>
      <c r="AC27" s="26">
        <f>'BAR BB| Open rates'!AB27*0.8</f>
        <v>68720</v>
      </c>
      <c r="AD27" s="26">
        <f>'BAR BB| Open rates'!AC27*0.8</f>
        <v>67120</v>
      </c>
      <c r="AE27" s="26">
        <f>'BAR BB| Open rates'!AD27*0.8</f>
        <v>71920</v>
      </c>
      <c r="AF27" s="26">
        <f>'BAR BB| Open rates'!AE27*0.8</f>
        <v>75920</v>
      </c>
      <c r="AG27" s="26">
        <f>'BAR BB| Open rates'!AF27*0.8</f>
        <v>77520</v>
      </c>
      <c r="AH27" s="26">
        <f>'BAR BB| Open rates'!AG27*0.8</f>
        <v>77520</v>
      </c>
      <c r="AI27" s="26">
        <f>'BAR BB| Open rates'!AH27*0.8</f>
        <v>67920</v>
      </c>
      <c r="AJ27" s="26">
        <f>'BAR BB| Open rates'!AI27*0.8</f>
        <v>40720</v>
      </c>
      <c r="AK27" s="26">
        <f>'BAR BB| Open rates'!AJ27*0.8</f>
        <v>42320</v>
      </c>
      <c r="AL27" s="26">
        <f>'BAR BB| Open rates'!AK27*0.8</f>
        <v>38480</v>
      </c>
      <c r="AM27" s="26">
        <f>'BAR BB| Open rates'!AL27*0.8</f>
        <v>36880</v>
      </c>
      <c r="AN27" s="26">
        <f>'BAR BB| Open rates'!AM27*0.8</f>
        <v>35920</v>
      </c>
      <c r="AO27" s="26">
        <f>'BAR BB| Open rates'!AN27*0.8</f>
        <v>23920</v>
      </c>
      <c r="AP27" s="26">
        <f>'BAR BB| Open rates'!AO27*0.8</f>
        <v>22320</v>
      </c>
      <c r="AQ27" s="26">
        <f>'BAR BB| Open rates'!AP27*0.8</f>
        <v>22880</v>
      </c>
      <c r="AR27" s="26">
        <f>'BAR BB| Open rates'!AQ27*0.8</f>
        <v>22320</v>
      </c>
      <c r="AS27" s="26">
        <f>'BAR BB| Open rates'!AR27*0.8</f>
        <v>22320</v>
      </c>
      <c r="AT27" s="26">
        <f>'BAR BB| Open rates'!AS27*0.8</f>
        <v>22880</v>
      </c>
      <c r="AU27" s="26">
        <f>'BAR BB| Open rates'!AT27*0.8</f>
        <v>22320</v>
      </c>
      <c r="AV27" s="26">
        <f>'BAR BB| Open rates'!AU27*0.8</f>
        <v>22880</v>
      </c>
      <c r="AW27" s="26">
        <f>'BAR BB| Open rates'!AV27*0.8</f>
        <v>22320</v>
      </c>
    </row>
    <row r="28" spans="1:49" s="76" customFormat="1" ht="12" customHeight="1" x14ac:dyDescent="0.2">
      <c r="A28" s="15">
        <v>3</v>
      </c>
      <c r="B28" s="26" t="e">
        <f>'BAR BB| Open rates'!#REF!*0.8</f>
        <v>#REF!</v>
      </c>
      <c r="C28" s="26" t="e">
        <f>'BAR BB| Open rates'!#REF!*0.8</f>
        <v>#REF!</v>
      </c>
      <c r="D28" s="26">
        <f>'BAR BB| Open rates'!B28*0.8</f>
        <v>18880</v>
      </c>
      <c r="E28" s="26">
        <f>'BAR BB| Open rates'!C28*0.8</f>
        <v>19680</v>
      </c>
      <c r="F28" s="26">
        <f>'BAR BB| Open rates'!D28*0.8</f>
        <v>18880</v>
      </c>
      <c r="G28" s="26">
        <f>'BAR BB| Open rates'!E28*0.8</f>
        <v>18880</v>
      </c>
      <c r="H28" s="26">
        <f>'BAR BB| Open rates'!F28*0.8</f>
        <v>19680</v>
      </c>
      <c r="I28" s="26">
        <f>'BAR BB| Open rates'!G28*0.8</f>
        <v>19680</v>
      </c>
      <c r="J28" s="26">
        <f>'BAR BB| Open rates'!H28*0.8</f>
        <v>19680</v>
      </c>
      <c r="K28" s="26">
        <f>'BAR BB| Open rates'!I28*0.8</f>
        <v>19680</v>
      </c>
      <c r="L28" s="26">
        <f>'BAR BB| Open rates'!K28*0.8</f>
        <v>23120</v>
      </c>
      <c r="M28" s="26">
        <f>'BAR BB| Open rates'!L28*0.8</f>
        <v>21680</v>
      </c>
      <c r="N28" s="26">
        <f>'BAR BB| Open rates'!M28*0.8</f>
        <v>21680</v>
      </c>
      <c r="O28" s="26">
        <f>'BAR BB| Open rates'!N28*0.8</f>
        <v>21680</v>
      </c>
      <c r="P28" s="26">
        <f>'BAR BB| Open rates'!O28*0.8</f>
        <v>74320</v>
      </c>
      <c r="Q28" s="26">
        <f>'BAR BB| Open rates'!P28*0.8</f>
        <v>74320</v>
      </c>
      <c r="R28" s="26">
        <f>'BAR BB| Open rates'!Q28*0.8</f>
        <v>76720</v>
      </c>
      <c r="S28" s="26">
        <f>'BAR BB| Open rates'!R28*0.8</f>
        <v>78320</v>
      </c>
      <c r="T28" s="26">
        <f>'BAR BB| Open rates'!S28*0.8</f>
        <v>76720</v>
      </c>
      <c r="U28" s="26">
        <f>'BAR BB| Open rates'!T28*0.8</f>
        <v>49520</v>
      </c>
      <c r="V28" s="26">
        <f>'BAR BB| Open rates'!U28*0.8</f>
        <v>42320</v>
      </c>
      <c r="W28" s="26">
        <f>'BAR BB| Open rates'!V28*0.8</f>
        <v>43920</v>
      </c>
      <c r="X28" s="26">
        <f>'BAR BB| Open rates'!W28*0.8</f>
        <v>45520</v>
      </c>
      <c r="Y28" s="26">
        <f>'BAR BB| Open rates'!X28*0.8</f>
        <v>43920</v>
      </c>
      <c r="Z28" s="26">
        <f>'BAR BB| Open rates'!Y28*0.8</f>
        <v>45520</v>
      </c>
      <c r="AA28" s="26">
        <f>'BAR BB| Open rates'!Z28*0.8</f>
        <v>48720</v>
      </c>
      <c r="AB28" s="26">
        <f>'BAR BB| Open rates'!AA28*0.8</f>
        <v>68720</v>
      </c>
      <c r="AC28" s="26">
        <f>'BAR BB| Open rates'!AB28*0.8</f>
        <v>70320</v>
      </c>
      <c r="AD28" s="26">
        <f>'BAR BB| Open rates'!AC28*0.8</f>
        <v>68720</v>
      </c>
      <c r="AE28" s="26">
        <f>'BAR BB| Open rates'!AD28*0.8</f>
        <v>73520</v>
      </c>
      <c r="AF28" s="26">
        <f>'BAR BB| Open rates'!AE28*0.8</f>
        <v>77520</v>
      </c>
      <c r="AG28" s="26">
        <f>'BAR BB| Open rates'!AF28*0.8</f>
        <v>79120</v>
      </c>
      <c r="AH28" s="26">
        <f>'BAR BB| Open rates'!AG28*0.8</f>
        <v>79120</v>
      </c>
      <c r="AI28" s="26">
        <f>'BAR BB| Open rates'!AH28*0.8</f>
        <v>69520</v>
      </c>
      <c r="AJ28" s="26">
        <f>'BAR BB| Open rates'!AI28*0.8</f>
        <v>42320</v>
      </c>
      <c r="AK28" s="26">
        <f>'BAR BB| Open rates'!AJ28*0.8</f>
        <v>43920</v>
      </c>
      <c r="AL28" s="26">
        <f>'BAR BB| Open rates'!AK28*0.8</f>
        <v>40080</v>
      </c>
      <c r="AM28" s="26">
        <f>'BAR BB| Open rates'!AL28*0.8</f>
        <v>38480</v>
      </c>
      <c r="AN28" s="26">
        <f>'BAR BB| Open rates'!AM28*0.8</f>
        <v>37520</v>
      </c>
      <c r="AO28" s="26">
        <f>'BAR BB| Open rates'!AN28*0.8</f>
        <v>25520</v>
      </c>
      <c r="AP28" s="26">
        <f>'BAR BB| Open rates'!AO28*0.8</f>
        <v>23920</v>
      </c>
      <c r="AQ28" s="26">
        <f>'BAR BB| Open rates'!AP28*0.8</f>
        <v>24480</v>
      </c>
      <c r="AR28" s="26">
        <f>'BAR BB| Open rates'!AQ28*0.8</f>
        <v>23920</v>
      </c>
      <c r="AS28" s="26">
        <f>'BAR BB| Open rates'!AR28*0.8</f>
        <v>23920</v>
      </c>
      <c r="AT28" s="26">
        <f>'BAR BB| Open rates'!AS28*0.8</f>
        <v>24480</v>
      </c>
      <c r="AU28" s="26">
        <f>'BAR BB| Open rates'!AT28*0.8</f>
        <v>23920</v>
      </c>
      <c r="AV28" s="26">
        <f>'BAR BB| Open rates'!AU28*0.8</f>
        <v>24480</v>
      </c>
      <c r="AW28" s="26">
        <f>'BAR BB| Open rates'!AV28*0.8</f>
        <v>23920</v>
      </c>
    </row>
    <row r="29" spans="1:49" s="76" customFormat="1" ht="12" customHeight="1" x14ac:dyDescent="0.2">
      <c r="A29" s="15">
        <v>4</v>
      </c>
      <c r="B29" s="26" t="e">
        <f>'BAR BB| Open rates'!#REF!*0.8</f>
        <v>#REF!</v>
      </c>
      <c r="C29" s="26" t="e">
        <f>'BAR BB| Open rates'!#REF!*0.8</f>
        <v>#REF!</v>
      </c>
      <c r="D29" s="26">
        <f>'BAR BB| Open rates'!B29*0.8</f>
        <v>20080</v>
      </c>
      <c r="E29" s="26">
        <f>'BAR BB| Open rates'!C29*0.8</f>
        <v>20880</v>
      </c>
      <c r="F29" s="26">
        <f>'BAR BB| Open rates'!D29*0.8</f>
        <v>20080</v>
      </c>
      <c r="G29" s="26">
        <f>'BAR BB| Open rates'!E29*0.8</f>
        <v>20080</v>
      </c>
      <c r="H29" s="26">
        <f>'BAR BB| Open rates'!F29*0.8</f>
        <v>20880</v>
      </c>
      <c r="I29" s="26">
        <f>'BAR BB| Open rates'!G29*0.8</f>
        <v>20880</v>
      </c>
      <c r="J29" s="26">
        <f>'BAR BB| Open rates'!H29*0.8</f>
        <v>20880</v>
      </c>
      <c r="K29" s="26">
        <f>'BAR BB| Open rates'!I29*0.8</f>
        <v>20880</v>
      </c>
      <c r="L29" s="26">
        <f>'BAR BB| Open rates'!K29*0.8</f>
        <v>24320</v>
      </c>
      <c r="M29" s="26">
        <f>'BAR BB| Open rates'!L29*0.8</f>
        <v>22880</v>
      </c>
      <c r="N29" s="26">
        <f>'BAR BB| Open rates'!M29*0.8</f>
        <v>22880</v>
      </c>
      <c r="O29" s="26">
        <f>'BAR BB| Open rates'!N29*0.8</f>
        <v>22880</v>
      </c>
      <c r="P29" s="26">
        <f>'BAR BB| Open rates'!O29*0.8</f>
        <v>75920</v>
      </c>
      <c r="Q29" s="26">
        <f>'BAR BB| Open rates'!P29*0.8</f>
        <v>75920</v>
      </c>
      <c r="R29" s="26">
        <f>'BAR BB| Open rates'!Q29*0.8</f>
        <v>78320</v>
      </c>
      <c r="S29" s="26">
        <f>'BAR BB| Open rates'!R29*0.8</f>
        <v>79920</v>
      </c>
      <c r="T29" s="26">
        <f>'BAR BB| Open rates'!S29*0.8</f>
        <v>78320</v>
      </c>
      <c r="U29" s="26">
        <f>'BAR BB| Open rates'!T29*0.8</f>
        <v>51120</v>
      </c>
      <c r="V29" s="26">
        <f>'BAR BB| Open rates'!U29*0.8</f>
        <v>43920</v>
      </c>
      <c r="W29" s="26">
        <f>'BAR BB| Open rates'!V29*0.8</f>
        <v>45520</v>
      </c>
      <c r="X29" s="26">
        <f>'BAR BB| Open rates'!W29*0.8</f>
        <v>47120</v>
      </c>
      <c r="Y29" s="26">
        <f>'BAR BB| Open rates'!X29*0.8</f>
        <v>45520</v>
      </c>
      <c r="Z29" s="26">
        <f>'BAR BB| Open rates'!Y29*0.8</f>
        <v>47120</v>
      </c>
      <c r="AA29" s="26">
        <f>'BAR BB| Open rates'!Z29*0.8</f>
        <v>50320</v>
      </c>
      <c r="AB29" s="26">
        <f>'BAR BB| Open rates'!AA29*0.8</f>
        <v>70320</v>
      </c>
      <c r="AC29" s="26">
        <f>'BAR BB| Open rates'!AB29*0.8</f>
        <v>71920</v>
      </c>
      <c r="AD29" s="26">
        <f>'BAR BB| Open rates'!AC29*0.8</f>
        <v>70320</v>
      </c>
      <c r="AE29" s="26">
        <f>'BAR BB| Open rates'!AD29*0.8</f>
        <v>75120</v>
      </c>
      <c r="AF29" s="26">
        <f>'BAR BB| Open rates'!AE29*0.8</f>
        <v>79120</v>
      </c>
      <c r="AG29" s="26">
        <f>'BAR BB| Open rates'!AF29*0.8</f>
        <v>80720</v>
      </c>
      <c r="AH29" s="26">
        <f>'BAR BB| Open rates'!AG29*0.8</f>
        <v>80720</v>
      </c>
      <c r="AI29" s="26">
        <f>'BAR BB| Open rates'!AH29*0.8</f>
        <v>71120</v>
      </c>
      <c r="AJ29" s="26">
        <f>'BAR BB| Open rates'!AI29*0.8</f>
        <v>43920</v>
      </c>
      <c r="AK29" s="26">
        <f>'BAR BB| Open rates'!AJ29*0.8</f>
        <v>45520</v>
      </c>
      <c r="AL29" s="26">
        <f>'BAR BB| Open rates'!AK29*0.8</f>
        <v>41680</v>
      </c>
      <c r="AM29" s="26">
        <f>'BAR BB| Open rates'!AL29*0.8</f>
        <v>40080</v>
      </c>
      <c r="AN29" s="26">
        <f>'BAR BB| Open rates'!AM29*0.8</f>
        <v>39120</v>
      </c>
      <c r="AO29" s="26">
        <f>'BAR BB| Open rates'!AN29*0.8</f>
        <v>27120</v>
      </c>
      <c r="AP29" s="26">
        <f>'BAR BB| Open rates'!AO29*0.8</f>
        <v>25520</v>
      </c>
      <c r="AQ29" s="26">
        <f>'BAR BB| Open rates'!AP29*0.8</f>
        <v>26080</v>
      </c>
      <c r="AR29" s="26">
        <f>'BAR BB| Open rates'!AQ29*0.8</f>
        <v>25520</v>
      </c>
      <c r="AS29" s="26">
        <f>'BAR BB| Open rates'!AR29*0.8</f>
        <v>25520</v>
      </c>
      <c r="AT29" s="26">
        <f>'BAR BB| Open rates'!AS29*0.8</f>
        <v>26080</v>
      </c>
      <c r="AU29" s="26">
        <f>'BAR BB| Open rates'!AT29*0.8</f>
        <v>25520</v>
      </c>
      <c r="AV29" s="26">
        <f>'BAR BB| Open rates'!AU29*0.8</f>
        <v>26080</v>
      </c>
      <c r="AW29" s="26">
        <f>'BAR BB| Open rates'!AV29*0.8</f>
        <v>25520</v>
      </c>
    </row>
    <row r="30" spans="1:49" s="76" customFormat="1" ht="12" customHeight="1" x14ac:dyDescent="0.2">
      <c r="A30" s="20"/>
    </row>
    <row r="31" spans="1:49" s="76" customFormat="1" ht="12" customHeight="1" x14ac:dyDescent="0.2">
      <c r="A31" s="20"/>
    </row>
    <row r="32" spans="1:49"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7" t="s">
        <v>318</v>
      </c>
    </row>
    <row r="46" spans="1:1" x14ac:dyDescent="0.2">
      <c r="A46" s="288"/>
    </row>
    <row r="47" spans="1:1" ht="181.5" customHeight="1" thickBot="1" x14ac:dyDescent="0.25">
      <c r="A47" s="289"/>
    </row>
  </sheetData>
  <mergeCells count="2">
    <mergeCell ref="A32:A34"/>
    <mergeCell ref="A45:A47"/>
  </mergeCells>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238"/>
  <sheetViews>
    <sheetView topLeftCell="A4" workbookViewId="0">
      <pane xSplit="1" topLeftCell="B1" activePane="topRight" state="frozen"/>
      <selection activeCell="A10" sqref="A10"/>
      <selection pane="topRight" activeCell="A41" sqref="A41"/>
    </sheetView>
  </sheetViews>
  <sheetFormatPr defaultColWidth="10.140625" defaultRowHeight="12.75" x14ac:dyDescent="0.2"/>
  <cols>
    <col min="1" max="1" width="45.28515625" style="5" customWidth="1"/>
    <col min="9" max="13" width="0" hidden="1" customWidth="1"/>
  </cols>
  <sheetData>
    <row r="1" spans="1:37" ht="24" x14ac:dyDescent="0.2">
      <c r="A1" s="47" t="s">
        <v>50</v>
      </c>
    </row>
    <row r="2" spans="1:37" s="11" customFormat="1" ht="24" customHeight="1" x14ac:dyDescent="0.2">
      <c r="A2" s="134" t="s">
        <v>166</v>
      </c>
    </row>
    <row r="3" spans="1:37" s="11" customFormat="1" ht="12.75" customHeight="1" x14ac:dyDescent="0.2">
      <c r="A3" s="131" t="s">
        <v>171</v>
      </c>
    </row>
    <row r="4" spans="1:37" ht="21.75" customHeight="1" x14ac:dyDescent="0.2">
      <c r="A4" s="154" t="s">
        <v>52</v>
      </c>
      <c r="B4" s="143">
        <f>'BAR BB| Open rates'!H3</f>
        <v>46003</v>
      </c>
      <c r="C4" s="143">
        <f>'BAR BB| Open rates'!I3</f>
        <v>46005</v>
      </c>
      <c r="D4" s="282">
        <f>'BAR BB| Open rates'!J3</f>
        <v>46006</v>
      </c>
      <c r="E4" s="282">
        <f>'BAR BB| Open rates'!K3</f>
        <v>46010</v>
      </c>
      <c r="F4" s="282">
        <f>'BAR BB| Open rates'!L3</f>
        <v>46014</v>
      </c>
      <c r="G4" s="282">
        <f>'BAR BB| Open rates'!M3</f>
        <v>46016</v>
      </c>
      <c r="H4" s="143">
        <f>'BAR BB| Open rates'!N3</f>
        <v>46017</v>
      </c>
      <c r="I4" s="143">
        <f>'BAR BB| Open rates'!O3</f>
        <v>46020</v>
      </c>
      <c r="J4" s="143">
        <f>'BAR BB| Open rates'!P3</f>
        <v>46021</v>
      </c>
      <c r="K4" s="143">
        <f>'BAR BB| Open rates'!Q3</f>
        <v>46023</v>
      </c>
      <c r="L4" s="143">
        <f>'BAR BB| Open rates'!R3</f>
        <v>46027</v>
      </c>
      <c r="M4" s="143">
        <f>'BAR BB| Open rates'!S3</f>
        <v>46029</v>
      </c>
      <c r="N4" s="143">
        <f>'BAR BB| Open rates'!T3</f>
        <v>46031</v>
      </c>
      <c r="O4" s="143">
        <f>'BAR BB| Open rates'!U3</f>
        <v>46033</v>
      </c>
      <c r="P4" s="143">
        <f>'BAR BB| Open rates'!V3</f>
        <v>46038</v>
      </c>
      <c r="Q4" s="143">
        <f>'BAR BB| Open rates'!W3</f>
        <v>46045</v>
      </c>
      <c r="R4" s="143">
        <f>'BAR BB| Open rates'!X3</f>
        <v>46047</v>
      </c>
      <c r="S4" s="143">
        <f>'BAR BB| Open rates'!Y3</f>
        <v>46052</v>
      </c>
      <c r="T4" s="143">
        <f>'BAR BB| Open rates'!Z3</f>
        <v>46054</v>
      </c>
      <c r="U4" s="143">
        <f>'BAR BB| Open rates'!AA3</f>
        <v>46056</v>
      </c>
      <c r="V4" s="143">
        <f>'BAR BB| Open rates'!AB3</f>
        <v>46059</v>
      </c>
      <c r="W4" s="143">
        <f>'BAR BB| Open rates'!AC3</f>
        <v>46061</v>
      </c>
      <c r="X4" s="143">
        <f>'BAR BB| Open rates'!AD3</f>
        <v>46066</v>
      </c>
      <c r="Y4" s="143">
        <f>'BAR BB| Open rates'!AE3</f>
        <v>46072</v>
      </c>
      <c r="Z4" s="143">
        <f>'BAR BB| Open rates'!AF3</f>
        <v>46076</v>
      </c>
      <c r="AA4" s="143">
        <f>'BAR BB| Open rates'!AG3</f>
        <v>46077</v>
      </c>
      <c r="AB4" s="282">
        <f>'BAR BB| Open rates'!AH3</f>
        <v>46082</v>
      </c>
      <c r="AC4" s="143">
        <f>'BAR BB| Open rates'!AI3</f>
        <v>46083</v>
      </c>
      <c r="AD4" s="143">
        <f>'BAR BB| Open rates'!AJ3</f>
        <v>46087</v>
      </c>
      <c r="AE4" s="143">
        <f>'BAR BB| Open rates'!AK3</f>
        <v>46091</v>
      </c>
      <c r="AF4" s="143">
        <f>'BAR BB| Open rates'!AL3</f>
        <v>46103</v>
      </c>
      <c r="AG4" s="143">
        <f>'BAR BB| Open rates'!AM3</f>
        <v>46110</v>
      </c>
      <c r="AH4" s="143">
        <f>'BAR BB| Open rates'!AN3</f>
        <v>46113</v>
      </c>
      <c r="AI4" s="143">
        <f>'BAR BB| Open rates'!AO3</f>
        <v>46118</v>
      </c>
      <c r="AJ4" s="143">
        <f>'BAR BB| Open rates'!AP3</f>
        <v>46122</v>
      </c>
      <c r="AK4" s="143">
        <f>'BAR BB| Open rates'!AQ3</f>
        <v>46124</v>
      </c>
    </row>
    <row r="5" spans="1:37" ht="21.75" customHeight="1" x14ac:dyDescent="0.2">
      <c r="A5" s="154"/>
      <c r="B5" s="143">
        <f>'BAR BB| Open rates'!H4</f>
        <v>46004</v>
      </c>
      <c r="C5" s="143">
        <f>'BAR BB| Open rates'!I4</f>
        <v>46005</v>
      </c>
      <c r="D5" s="282">
        <f>'BAR BB| Open rates'!J4</f>
        <v>46009</v>
      </c>
      <c r="E5" s="282">
        <f>'BAR BB| Open rates'!K4</f>
        <v>46013</v>
      </c>
      <c r="F5" s="282">
        <f>'BAR BB| Open rates'!L4</f>
        <v>46015</v>
      </c>
      <c r="G5" s="282">
        <f>'BAR BB| Open rates'!M4</f>
        <v>46016</v>
      </c>
      <c r="H5" s="143">
        <f>'BAR BB| Open rates'!N4</f>
        <v>46019</v>
      </c>
      <c r="I5" s="143">
        <f>'BAR BB| Open rates'!O4</f>
        <v>46020</v>
      </c>
      <c r="J5" s="143">
        <f>'BAR BB| Open rates'!P4</f>
        <v>46022</v>
      </c>
      <c r="K5" s="143">
        <f>'BAR BB| Open rates'!Q4</f>
        <v>46026</v>
      </c>
      <c r="L5" s="143">
        <f>'BAR BB| Open rates'!R4</f>
        <v>46028</v>
      </c>
      <c r="M5" s="143">
        <f>'BAR BB| Open rates'!S4</f>
        <v>46030</v>
      </c>
      <c r="N5" s="143">
        <f>'BAR BB| Open rates'!T4</f>
        <v>46032</v>
      </c>
      <c r="O5" s="143">
        <f>'BAR BB| Open rates'!U4</f>
        <v>46037</v>
      </c>
      <c r="P5" s="143">
        <f>'BAR BB| Open rates'!V4</f>
        <v>46044</v>
      </c>
      <c r="Q5" s="143">
        <f>'BAR BB| Open rates'!W4</f>
        <v>46046</v>
      </c>
      <c r="R5" s="143">
        <f>'BAR BB| Open rates'!X4</f>
        <v>46051</v>
      </c>
      <c r="S5" s="143">
        <f>'BAR BB| Open rates'!Y4</f>
        <v>46053</v>
      </c>
      <c r="T5" s="143">
        <f>'BAR BB| Open rates'!Z4</f>
        <v>46055</v>
      </c>
      <c r="U5" s="143">
        <f>'BAR BB| Open rates'!AA4</f>
        <v>46058</v>
      </c>
      <c r="V5" s="143">
        <f>'BAR BB| Open rates'!AB4</f>
        <v>46060</v>
      </c>
      <c r="W5" s="143">
        <f>'BAR BB| Open rates'!AC4</f>
        <v>46065</v>
      </c>
      <c r="X5" s="143">
        <f>'BAR BB| Open rates'!AD4</f>
        <v>46071</v>
      </c>
      <c r="Y5" s="143">
        <f>'BAR BB| Open rates'!AE4</f>
        <v>46075</v>
      </c>
      <c r="Z5" s="143">
        <f>'BAR BB| Open rates'!AF4</f>
        <v>46076</v>
      </c>
      <c r="AA5" s="143">
        <f>'BAR BB| Open rates'!AG4</f>
        <v>46081</v>
      </c>
      <c r="AB5" s="282">
        <f>'BAR BB| Open rates'!AH4</f>
        <v>46082</v>
      </c>
      <c r="AC5" s="143">
        <f>'BAR BB| Open rates'!AI4</f>
        <v>46086</v>
      </c>
      <c r="AD5" s="143">
        <f>'BAR BB| Open rates'!AJ4</f>
        <v>46090</v>
      </c>
      <c r="AE5" s="143">
        <f>'BAR BB| Open rates'!AK4</f>
        <v>46102</v>
      </c>
      <c r="AF5" s="143">
        <f>'BAR BB| Open rates'!AL4</f>
        <v>46109</v>
      </c>
      <c r="AG5" s="143">
        <f>'BAR BB| Open rates'!AM4</f>
        <v>46112</v>
      </c>
      <c r="AH5" s="143">
        <f>'BAR BB| Open rates'!AN4</f>
        <v>46117</v>
      </c>
      <c r="AI5" s="143">
        <f>'BAR BB| Open rates'!AO4</f>
        <v>46121</v>
      </c>
      <c r="AJ5" s="143">
        <f>'BAR BB| Open rates'!AP4</f>
        <v>46123</v>
      </c>
      <c r="AK5" s="143">
        <f>'BAR BB| Open rates'!AQ4</f>
        <v>46124</v>
      </c>
    </row>
    <row r="6" spans="1:37"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11" customFormat="1" ht="12.75" customHeight="1" x14ac:dyDescent="0.2">
      <c r="A7" s="42">
        <v>1</v>
      </c>
      <c r="B7" s="84">
        <f>'BAR BB| Open rates'!H6*0.9</f>
        <v>5940</v>
      </c>
      <c r="C7" s="84">
        <f>'BAR BB| Open rates'!I6*0.9</f>
        <v>5940</v>
      </c>
      <c r="D7" s="84">
        <f>'BAR BB| Open rates'!J6*0.9</f>
        <v>7110</v>
      </c>
      <c r="E7" s="84">
        <f>'BAR BB| Open rates'!K6*0.9</f>
        <v>9810</v>
      </c>
      <c r="F7" s="84">
        <f>'BAR BB| Open rates'!L6*0.9</f>
        <v>8190</v>
      </c>
      <c r="G7" s="84">
        <f>'BAR BB| Open rates'!M6*0.9</f>
        <v>8190</v>
      </c>
      <c r="H7" s="84">
        <f>'BAR BB| Open rates'!N6*0.9</f>
        <v>8190</v>
      </c>
      <c r="I7" s="84">
        <f>'BAR BB| Open rates'!O6*0.9</f>
        <v>24210</v>
      </c>
      <c r="J7" s="84">
        <f>'BAR BB| Open rates'!P6*0.9</f>
        <v>24210</v>
      </c>
      <c r="K7" s="84">
        <f>'BAR BB| Open rates'!Q6*0.9</f>
        <v>26910</v>
      </c>
      <c r="L7" s="84">
        <f>'BAR BB| Open rates'!R6*0.9</f>
        <v>28710</v>
      </c>
      <c r="M7" s="84">
        <f>'BAR BB| Open rates'!S6*0.9</f>
        <v>26910</v>
      </c>
      <c r="N7" s="84">
        <f>'BAR BB| Open rates'!T6*0.9</f>
        <v>20610</v>
      </c>
      <c r="O7" s="84">
        <f>'BAR BB| Open rates'!U6*0.9</f>
        <v>12510</v>
      </c>
      <c r="P7" s="84">
        <f>'BAR BB| Open rates'!V6*0.9</f>
        <v>14310</v>
      </c>
      <c r="Q7" s="84">
        <f>'BAR BB| Open rates'!W6*0.9</f>
        <v>16110</v>
      </c>
      <c r="R7" s="84">
        <f>'BAR BB| Open rates'!X6*0.9</f>
        <v>14310</v>
      </c>
      <c r="S7" s="84">
        <f>'BAR BB| Open rates'!Y6*0.9</f>
        <v>16110</v>
      </c>
      <c r="T7" s="84">
        <f>'BAR BB| Open rates'!Z6*0.9</f>
        <v>19710</v>
      </c>
      <c r="U7" s="84">
        <f>'BAR BB| Open rates'!AA6*0.9</f>
        <v>19710</v>
      </c>
      <c r="V7" s="84">
        <f>'BAR BB| Open rates'!AB6*0.9</f>
        <v>21510</v>
      </c>
      <c r="W7" s="84">
        <f>'BAR BB| Open rates'!AC6*0.9</f>
        <v>19710</v>
      </c>
      <c r="X7" s="84">
        <f>'BAR BB| Open rates'!AD6*0.9</f>
        <v>25110</v>
      </c>
      <c r="Y7" s="84">
        <f>'BAR BB| Open rates'!AE6*0.9</f>
        <v>25110</v>
      </c>
      <c r="Z7" s="84">
        <f>'BAR BB| Open rates'!AF6*0.9</f>
        <v>26910</v>
      </c>
      <c r="AA7" s="84">
        <f>'BAR BB| Open rates'!AG6*0.9</f>
        <v>26910</v>
      </c>
      <c r="AB7" s="84">
        <f>'BAR BB| Open rates'!AH6*0.9</f>
        <v>16110</v>
      </c>
      <c r="AC7" s="84">
        <f>'BAR BB| Open rates'!AI6*0.9</f>
        <v>12510</v>
      </c>
      <c r="AD7" s="84">
        <f>'BAR BB| Open rates'!AJ6*0.9</f>
        <v>14310</v>
      </c>
      <c r="AE7" s="84">
        <f>'BAR BB| Open rates'!AK6*0.9</f>
        <v>9990</v>
      </c>
      <c r="AF7" s="84">
        <f>'BAR BB| Open rates'!AL6*0.9</f>
        <v>8190</v>
      </c>
      <c r="AG7" s="84">
        <f>'BAR BB| Open rates'!AM6*0.9</f>
        <v>7110</v>
      </c>
      <c r="AH7" s="84">
        <f>'BAR BB| Open rates'!AN6*0.9</f>
        <v>7110</v>
      </c>
      <c r="AI7" s="84">
        <f>'BAR BB| Open rates'!AO6*0.9</f>
        <v>5310</v>
      </c>
      <c r="AJ7" s="84">
        <f>'BAR BB| Open rates'!AP6*0.9</f>
        <v>5940</v>
      </c>
      <c r="AK7" s="84">
        <f>'BAR BB| Open rates'!AQ6*0.9</f>
        <v>5310</v>
      </c>
    </row>
    <row r="8" spans="1:37" s="11" customFormat="1" ht="12.75" customHeight="1" x14ac:dyDescent="0.2">
      <c r="A8" s="42">
        <v>2</v>
      </c>
      <c r="B8" s="84">
        <f>'BAR BB| Open rates'!H7*0.9</f>
        <v>7290</v>
      </c>
      <c r="C8" s="84">
        <f>'BAR BB| Open rates'!I7*0.9</f>
        <v>7290</v>
      </c>
      <c r="D8" s="84">
        <f>'BAR BB| Open rates'!J7*0.9</f>
        <v>8460</v>
      </c>
      <c r="E8" s="84">
        <f>'BAR BB| Open rates'!K7*0.9</f>
        <v>11160</v>
      </c>
      <c r="F8" s="84">
        <f>'BAR BB| Open rates'!L7*0.9</f>
        <v>9540</v>
      </c>
      <c r="G8" s="84">
        <f>'BAR BB| Open rates'!M7*0.9</f>
        <v>9540</v>
      </c>
      <c r="H8" s="84">
        <f>'BAR BB| Open rates'!N7*0.9</f>
        <v>9540</v>
      </c>
      <c r="I8" s="84">
        <f>'BAR BB| Open rates'!O7*0.9</f>
        <v>26010</v>
      </c>
      <c r="J8" s="84">
        <f>'BAR BB| Open rates'!P7*0.9</f>
        <v>26010</v>
      </c>
      <c r="K8" s="84">
        <f>'BAR BB| Open rates'!Q7*0.9</f>
        <v>28710</v>
      </c>
      <c r="L8" s="84">
        <f>'BAR BB| Open rates'!R7*0.9</f>
        <v>30510</v>
      </c>
      <c r="M8" s="84">
        <f>'BAR BB| Open rates'!S7*0.9</f>
        <v>28710</v>
      </c>
      <c r="N8" s="84">
        <f>'BAR BB| Open rates'!T7*0.9</f>
        <v>22410</v>
      </c>
      <c r="O8" s="84">
        <f>'BAR BB| Open rates'!U7*0.9</f>
        <v>14310</v>
      </c>
      <c r="P8" s="84">
        <f>'BAR BB| Open rates'!V7*0.9</f>
        <v>16110</v>
      </c>
      <c r="Q8" s="84">
        <f>'BAR BB| Open rates'!W7*0.9</f>
        <v>17910</v>
      </c>
      <c r="R8" s="84">
        <f>'BAR BB| Open rates'!X7*0.9</f>
        <v>16110</v>
      </c>
      <c r="S8" s="84">
        <f>'BAR BB| Open rates'!Y7*0.9</f>
        <v>17910</v>
      </c>
      <c r="T8" s="84">
        <f>'BAR BB| Open rates'!Z7*0.9</f>
        <v>21510</v>
      </c>
      <c r="U8" s="84">
        <f>'BAR BB| Open rates'!AA7*0.9</f>
        <v>21510</v>
      </c>
      <c r="V8" s="84">
        <f>'BAR BB| Open rates'!AB7*0.9</f>
        <v>23310</v>
      </c>
      <c r="W8" s="84">
        <f>'BAR BB| Open rates'!AC7*0.9</f>
        <v>21510</v>
      </c>
      <c r="X8" s="84">
        <f>'BAR BB| Open rates'!AD7*0.9</f>
        <v>26910</v>
      </c>
      <c r="Y8" s="84">
        <f>'BAR BB| Open rates'!AE7*0.9</f>
        <v>26910</v>
      </c>
      <c r="Z8" s="84">
        <f>'BAR BB| Open rates'!AF7*0.9</f>
        <v>28710</v>
      </c>
      <c r="AA8" s="84">
        <f>'BAR BB| Open rates'!AG7*0.9</f>
        <v>28710</v>
      </c>
      <c r="AB8" s="84">
        <f>'BAR BB| Open rates'!AH7*0.9</f>
        <v>17910</v>
      </c>
      <c r="AC8" s="84">
        <f>'BAR BB| Open rates'!AI7*0.9</f>
        <v>14310</v>
      </c>
      <c r="AD8" s="84">
        <f>'BAR BB| Open rates'!AJ7*0.9</f>
        <v>16110</v>
      </c>
      <c r="AE8" s="84">
        <f>'BAR BB| Open rates'!AK7*0.9</f>
        <v>11790</v>
      </c>
      <c r="AF8" s="84">
        <f>'BAR BB| Open rates'!AL7*0.9</f>
        <v>9990</v>
      </c>
      <c r="AG8" s="84">
        <f>'BAR BB| Open rates'!AM7*0.9</f>
        <v>8910</v>
      </c>
      <c r="AH8" s="84">
        <f>'BAR BB| Open rates'!AN7*0.9</f>
        <v>8910</v>
      </c>
      <c r="AI8" s="84">
        <f>'BAR BB| Open rates'!AO7*0.9</f>
        <v>7110</v>
      </c>
      <c r="AJ8" s="84">
        <f>'BAR BB| Open rates'!AP7*0.9</f>
        <v>7740</v>
      </c>
      <c r="AK8" s="84">
        <f>'BAR BB| Open rates'!AQ7*0.9</f>
        <v>7110</v>
      </c>
    </row>
    <row r="9" spans="1:37"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7" s="11" customFormat="1" ht="12.75" customHeight="1" x14ac:dyDescent="0.2">
      <c r="A10" s="42">
        <v>1</v>
      </c>
      <c r="B10" s="84">
        <f>'BAR BB| Open rates'!H9*0.9</f>
        <v>7740</v>
      </c>
      <c r="C10" s="84">
        <f>'BAR BB| Open rates'!I9*0.9</f>
        <v>7740</v>
      </c>
      <c r="D10" s="84">
        <f>'BAR BB| Open rates'!J9*0.9</f>
        <v>8910</v>
      </c>
      <c r="E10" s="84">
        <f>'BAR BB| Open rates'!K9*0.9</f>
        <v>11610</v>
      </c>
      <c r="F10" s="84">
        <f>'BAR BB| Open rates'!L9*0.9</f>
        <v>9990</v>
      </c>
      <c r="G10" s="84">
        <f>'BAR BB| Open rates'!M9*0.9</f>
        <v>9990</v>
      </c>
      <c r="H10" s="84">
        <f>'BAR BB| Open rates'!N9*0.9</f>
        <v>9990</v>
      </c>
      <c r="I10" s="84">
        <f>'BAR BB| Open rates'!O9*0.9</f>
        <v>32310</v>
      </c>
      <c r="J10" s="84">
        <f>'BAR BB| Open rates'!P9*0.9</f>
        <v>32310</v>
      </c>
      <c r="K10" s="84">
        <f>'BAR BB| Open rates'!Q9*0.9</f>
        <v>35010</v>
      </c>
      <c r="L10" s="84">
        <f>'BAR BB| Open rates'!R9*0.9</f>
        <v>36810</v>
      </c>
      <c r="M10" s="84">
        <f>'BAR BB| Open rates'!S9*0.9</f>
        <v>35010</v>
      </c>
      <c r="N10" s="84">
        <f>'BAR BB| Open rates'!T9*0.9</f>
        <v>26010</v>
      </c>
      <c r="O10" s="84">
        <f>'BAR BB| Open rates'!U9*0.9</f>
        <v>17910</v>
      </c>
      <c r="P10" s="84">
        <f>'BAR BB| Open rates'!V9*0.9</f>
        <v>19710</v>
      </c>
      <c r="Q10" s="84">
        <f>'BAR BB| Open rates'!W9*0.9</f>
        <v>21510</v>
      </c>
      <c r="R10" s="84">
        <f>'BAR BB| Open rates'!X9*0.9</f>
        <v>19710</v>
      </c>
      <c r="S10" s="84">
        <f>'BAR BB| Open rates'!Y9*0.9</f>
        <v>21510</v>
      </c>
      <c r="T10" s="84">
        <f>'BAR BB| Open rates'!Z9*0.9</f>
        <v>25110</v>
      </c>
      <c r="U10" s="84">
        <f>'BAR BB| Open rates'!AA9*0.9</f>
        <v>26910</v>
      </c>
      <c r="V10" s="84">
        <f>'BAR BB| Open rates'!AB9*0.9</f>
        <v>28710</v>
      </c>
      <c r="W10" s="84">
        <f>'BAR BB| Open rates'!AC9*0.9</f>
        <v>26910</v>
      </c>
      <c r="X10" s="84">
        <f>'BAR BB| Open rates'!AD9*0.9</f>
        <v>32310</v>
      </c>
      <c r="Y10" s="84">
        <f>'BAR BB| Open rates'!AE9*0.9</f>
        <v>34110</v>
      </c>
      <c r="Z10" s="84">
        <f>'BAR BB| Open rates'!AF9*0.9</f>
        <v>35910</v>
      </c>
      <c r="AA10" s="84">
        <f>'BAR BB| Open rates'!AG9*0.9</f>
        <v>35910</v>
      </c>
      <c r="AB10" s="84">
        <f>'BAR BB| Open rates'!AH9*0.9</f>
        <v>25110</v>
      </c>
      <c r="AC10" s="84">
        <f>'BAR BB| Open rates'!AI9*0.9</f>
        <v>17910</v>
      </c>
      <c r="AD10" s="84">
        <f>'BAR BB| Open rates'!AJ9*0.9</f>
        <v>19710</v>
      </c>
      <c r="AE10" s="84">
        <f>'BAR BB| Open rates'!AK9*0.9</f>
        <v>15390</v>
      </c>
      <c r="AF10" s="84">
        <f>'BAR BB| Open rates'!AL9*0.9</f>
        <v>13590</v>
      </c>
      <c r="AG10" s="84">
        <f>'BAR BB| Open rates'!AM9*0.9</f>
        <v>12510</v>
      </c>
      <c r="AH10" s="84">
        <f>'BAR BB| Open rates'!AN9*0.9</f>
        <v>9810</v>
      </c>
      <c r="AI10" s="84">
        <f>'BAR BB| Open rates'!AO9*0.9</f>
        <v>8010</v>
      </c>
      <c r="AJ10" s="84">
        <f>'BAR BB| Open rates'!AP9*0.9</f>
        <v>8640</v>
      </c>
      <c r="AK10" s="84">
        <f>'BAR BB| Open rates'!AQ9*0.9</f>
        <v>8010</v>
      </c>
    </row>
    <row r="11" spans="1:37" s="11" customFormat="1" ht="12.75" customHeight="1" x14ac:dyDescent="0.2">
      <c r="A11" s="42">
        <v>2</v>
      </c>
      <c r="B11" s="84">
        <f>'BAR BB| Open rates'!H10*0.9</f>
        <v>9090</v>
      </c>
      <c r="C11" s="84">
        <f>'BAR BB| Open rates'!I10*0.9</f>
        <v>9090</v>
      </c>
      <c r="D11" s="84">
        <f>'BAR BB| Open rates'!J10*0.9</f>
        <v>10260</v>
      </c>
      <c r="E11" s="84">
        <f>'BAR BB| Open rates'!K10*0.9</f>
        <v>12960</v>
      </c>
      <c r="F11" s="84">
        <f>'BAR BB| Open rates'!L10*0.9</f>
        <v>11340</v>
      </c>
      <c r="G11" s="84">
        <f>'BAR BB| Open rates'!M10*0.9</f>
        <v>11340</v>
      </c>
      <c r="H11" s="84">
        <f>'BAR BB| Open rates'!N10*0.9</f>
        <v>11340</v>
      </c>
      <c r="I11" s="84">
        <f>'BAR BB| Open rates'!O10*0.9</f>
        <v>34110</v>
      </c>
      <c r="J11" s="84">
        <f>'BAR BB| Open rates'!P10*0.9</f>
        <v>34110</v>
      </c>
      <c r="K11" s="84">
        <f>'BAR BB| Open rates'!Q10*0.9</f>
        <v>36810</v>
      </c>
      <c r="L11" s="84">
        <f>'BAR BB| Open rates'!R10*0.9</f>
        <v>38610</v>
      </c>
      <c r="M11" s="84">
        <f>'BAR BB| Open rates'!S10*0.9</f>
        <v>36810</v>
      </c>
      <c r="N11" s="84">
        <f>'BAR BB| Open rates'!T10*0.9</f>
        <v>27810</v>
      </c>
      <c r="O11" s="84">
        <f>'BAR BB| Open rates'!U10*0.9</f>
        <v>19710</v>
      </c>
      <c r="P11" s="84">
        <f>'BAR BB| Open rates'!V10*0.9</f>
        <v>21510</v>
      </c>
      <c r="Q11" s="84">
        <f>'BAR BB| Open rates'!W10*0.9</f>
        <v>23310</v>
      </c>
      <c r="R11" s="84">
        <f>'BAR BB| Open rates'!X10*0.9</f>
        <v>21510</v>
      </c>
      <c r="S11" s="84">
        <f>'BAR BB| Open rates'!Y10*0.9</f>
        <v>23310</v>
      </c>
      <c r="T11" s="84">
        <f>'BAR BB| Open rates'!Z10*0.9</f>
        <v>26910</v>
      </c>
      <c r="U11" s="84">
        <f>'BAR BB| Open rates'!AA10*0.9</f>
        <v>28710</v>
      </c>
      <c r="V11" s="84">
        <f>'BAR BB| Open rates'!AB10*0.9</f>
        <v>30510</v>
      </c>
      <c r="W11" s="84">
        <f>'BAR BB| Open rates'!AC10*0.9</f>
        <v>28710</v>
      </c>
      <c r="X11" s="84">
        <f>'BAR BB| Open rates'!AD10*0.9</f>
        <v>34110</v>
      </c>
      <c r="Y11" s="84">
        <f>'BAR BB| Open rates'!AE10*0.9</f>
        <v>35910</v>
      </c>
      <c r="Z11" s="84">
        <f>'BAR BB| Open rates'!AF10*0.9</f>
        <v>37710</v>
      </c>
      <c r="AA11" s="84">
        <f>'BAR BB| Open rates'!AG10*0.9</f>
        <v>37710</v>
      </c>
      <c r="AB11" s="84">
        <f>'BAR BB| Open rates'!AH10*0.9</f>
        <v>26910</v>
      </c>
      <c r="AC11" s="84">
        <f>'BAR BB| Open rates'!AI10*0.9</f>
        <v>19710</v>
      </c>
      <c r="AD11" s="84">
        <f>'BAR BB| Open rates'!AJ10*0.9</f>
        <v>21510</v>
      </c>
      <c r="AE11" s="84">
        <f>'BAR BB| Open rates'!AK10*0.9</f>
        <v>17190</v>
      </c>
      <c r="AF11" s="84">
        <f>'BAR BB| Open rates'!AL10*0.9</f>
        <v>15390</v>
      </c>
      <c r="AG11" s="84">
        <f>'BAR BB| Open rates'!AM10*0.9</f>
        <v>14310</v>
      </c>
      <c r="AH11" s="84">
        <f>'BAR BB| Open rates'!AN10*0.9</f>
        <v>11610</v>
      </c>
      <c r="AI11" s="84">
        <f>'BAR BB| Open rates'!AO10*0.9</f>
        <v>9810</v>
      </c>
      <c r="AJ11" s="84">
        <f>'BAR BB| Open rates'!AP10*0.9</f>
        <v>10440</v>
      </c>
      <c r="AK11" s="84">
        <f>'BAR BB| Open rates'!AQ10*0.9</f>
        <v>9810</v>
      </c>
    </row>
    <row r="12" spans="1:37"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row>
    <row r="13" spans="1:37" s="11" customFormat="1" ht="12.75" customHeight="1" x14ac:dyDescent="0.2">
      <c r="A13" s="42">
        <v>1</v>
      </c>
      <c r="B13" s="84">
        <f>'BAR BB| Open rates'!H12*0.9</f>
        <v>8640</v>
      </c>
      <c r="C13" s="84">
        <f>'BAR BB| Open rates'!I12*0.9</f>
        <v>8640</v>
      </c>
      <c r="D13" s="84">
        <f>'BAR BB| Open rates'!J12*0.9</f>
        <v>9810</v>
      </c>
      <c r="E13" s="84">
        <f>'BAR BB| Open rates'!K12*0.9</f>
        <v>12510</v>
      </c>
      <c r="F13" s="84">
        <f>'BAR BB| Open rates'!L12*0.9</f>
        <v>10890</v>
      </c>
      <c r="G13" s="84">
        <f>'BAR BB| Open rates'!M12*0.9</f>
        <v>10890</v>
      </c>
      <c r="H13" s="84">
        <f>'BAR BB| Open rates'!N12*0.9</f>
        <v>10890</v>
      </c>
      <c r="I13" s="84">
        <f>'BAR BB| Open rates'!O12*0.9</f>
        <v>34110</v>
      </c>
      <c r="J13" s="84">
        <f>'BAR BB| Open rates'!P12*0.9</f>
        <v>34110</v>
      </c>
      <c r="K13" s="84">
        <f>'BAR BB| Open rates'!Q12*0.9</f>
        <v>36810</v>
      </c>
      <c r="L13" s="84">
        <f>'BAR BB| Open rates'!R12*0.9</f>
        <v>38610</v>
      </c>
      <c r="M13" s="84">
        <f>'BAR BB| Open rates'!S12*0.9</f>
        <v>36810</v>
      </c>
      <c r="N13" s="84">
        <f>'BAR BB| Open rates'!T12*0.9</f>
        <v>27810</v>
      </c>
      <c r="O13" s="84">
        <f>'BAR BB| Open rates'!U12*0.9</f>
        <v>19710</v>
      </c>
      <c r="P13" s="84">
        <f>'BAR BB| Open rates'!V12*0.9</f>
        <v>21510</v>
      </c>
      <c r="Q13" s="84">
        <f>'BAR BB| Open rates'!W12*0.9</f>
        <v>23310</v>
      </c>
      <c r="R13" s="84">
        <f>'BAR BB| Open rates'!X12*0.9</f>
        <v>21510</v>
      </c>
      <c r="S13" s="84">
        <f>'BAR BB| Open rates'!Y12*0.9</f>
        <v>23310</v>
      </c>
      <c r="T13" s="84">
        <f>'BAR BB| Open rates'!Z12*0.9</f>
        <v>26910</v>
      </c>
      <c r="U13" s="84">
        <f>'BAR BB| Open rates'!AA12*0.9</f>
        <v>29610</v>
      </c>
      <c r="V13" s="84">
        <f>'BAR BB| Open rates'!AB12*0.9</f>
        <v>31410</v>
      </c>
      <c r="W13" s="84">
        <f>'BAR BB| Open rates'!AC12*0.9</f>
        <v>29610</v>
      </c>
      <c r="X13" s="84">
        <f>'BAR BB| Open rates'!AD12*0.9</f>
        <v>35010</v>
      </c>
      <c r="Y13" s="84">
        <f>'BAR BB| Open rates'!AE12*0.9</f>
        <v>38610</v>
      </c>
      <c r="Z13" s="84">
        <f>'BAR BB| Open rates'!AF12*0.9</f>
        <v>40410</v>
      </c>
      <c r="AA13" s="84">
        <f>'BAR BB| Open rates'!AG12*0.9</f>
        <v>40410</v>
      </c>
      <c r="AB13" s="84">
        <f>'BAR BB| Open rates'!AH12*0.9</f>
        <v>29610</v>
      </c>
      <c r="AC13" s="84">
        <f>'BAR BB| Open rates'!AI12*0.9</f>
        <v>19710</v>
      </c>
      <c r="AD13" s="84">
        <f>'BAR BB| Open rates'!AJ12*0.9</f>
        <v>21510</v>
      </c>
      <c r="AE13" s="84">
        <f>'BAR BB| Open rates'!AK12*0.9</f>
        <v>17190</v>
      </c>
      <c r="AF13" s="84">
        <f>'BAR BB| Open rates'!AL12*0.9</f>
        <v>15390</v>
      </c>
      <c r="AG13" s="84">
        <f>'BAR BB| Open rates'!AM12*0.9</f>
        <v>14310</v>
      </c>
      <c r="AH13" s="84">
        <f>'BAR BB| Open rates'!AN12*0.9</f>
        <v>10260</v>
      </c>
      <c r="AI13" s="84">
        <f>'BAR BB| Open rates'!AO12*0.9</f>
        <v>8460</v>
      </c>
      <c r="AJ13" s="84">
        <f>'BAR BB| Open rates'!AP12*0.9</f>
        <v>9090</v>
      </c>
      <c r="AK13" s="84">
        <f>'BAR BB| Open rates'!AQ12*0.9</f>
        <v>8460</v>
      </c>
    </row>
    <row r="14" spans="1:37" s="11" customFormat="1" ht="12.75" customHeight="1" x14ac:dyDescent="0.2">
      <c r="A14" s="42">
        <v>2</v>
      </c>
      <c r="B14" s="84">
        <f>'BAR BB| Open rates'!H13*0.9</f>
        <v>9990</v>
      </c>
      <c r="C14" s="84">
        <f>'BAR BB| Open rates'!I13*0.9</f>
        <v>9990</v>
      </c>
      <c r="D14" s="84">
        <f>'BAR BB| Open rates'!J13*0.9</f>
        <v>11160</v>
      </c>
      <c r="E14" s="84">
        <f>'BAR BB| Open rates'!K13*0.9</f>
        <v>13860</v>
      </c>
      <c r="F14" s="84">
        <f>'BAR BB| Open rates'!L13*0.9</f>
        <v>12240</v>
      </c>
      <c r="G14" s="84">
        <f>'BAR BB| Open rates'!M13*0.9</f>
        <v>12240</v>
      </c>
      <c r="H14" s="84">
        <f>'BAR BB| Open rates'!N13*0.9</f>
        <v>12240</v>
      </c>
      <c r="I14" s="84">
        <f>'BAR BB| Open rates'!O13*0.9</f>
        <v>35910</v>
      </c>
      <c r="J14" s="84">
        <f>'BAR BB| Open rates'!P13*0.9</f>
        <v>35910</v>
      </c>
      <c r="K14" s="84">
        <f>'BAR BB| Open rates'!Q13*0.9</f>
        <v>38610</v>
      </c>
      <c r="L14" s="84">
        <f>'BAR BB| Open rates'!R13*0.9</f>
        <v>40410</v>
      </c>
      <c r="M14" s="84">
        <f>'BAR BB| Open rates'!S13*0.9</f>
        <v>38610</v>
      </c>
      <c r="N14" s="84">
        <f>'BAR BB| Open rates'!T13*0.9</f>
        <v>29610</v>
      </c>
      <c r="O14" s="84">
        <f>'BAR BB| Open rates'!U13*0.9</f>
        <v>21510</v>
      </c>
      <c r="P14" s="84">
        <f>'BAR BB| Open rates'!V13*0.9</f>
        <v>23310</v>
      </c>
      <c r="Q14" s="84">
        <f>'BAR BB| Open rates'!W13*0.9</f>
        <v>25110</v>
      </c>
      <c r="R14" s="84">
        <f>'BAR BB| Open rates'!X13*0.9</f>
        <v>23310</v>
      </c>
      <c r="S14" s="84">
        <f>'BAR BB| Open rates'!Y13*0.9</f>
        <v>25110</v>
      </c>
      <c r="T14" s="84">
        <f>'BAR BB| Open rates'!Z13*0.9</f>
        <v>28710</v>
      </c>
      <c r="U14" s="84">
        <f>'BAR BB| Open rates'!AA13*0.9</f>
        <v>31410</v>
      </c>
      <c r="V14" s="84">
        <f>'BAR BB| Open rates'!AB13*0.9</f>
        <v>33210</v>
      </c>
      <c r="W14" s="84">
        <f>'BAR BB| Open rates'!AC13*0.9</f>
        <v>31410</v>
      </c>
      <c r="X14" s="84">
        <f>'BAR BB| Open rates'!AD13*0.9</f>
        <v>36810</v>
      </c>
      <c r="Y14" s="84">
        <f>'BAR BB| Open rates'!AE13*0.9</f>
        <v>40410</v>
      </c>
      <c r="Z14" s="84">
        <f>'BAR BB| Open rates'!AF13*0.9</f>
        <v>42210</v>
      </c>
      <c r="AA14" s="84">
        <f>'BAR BB| Open rates'!AG13*0.9</f>
        <v>42210</v>
      </c>
      <c r="AB14" s="84">
        <f>'BAR BB| Open rates'!AH13*0.9</f>
        <v>31410</v>
      </c>
      <c r="AC14" s="84">
        <f>'BAR BB| Open rates'!AI13*0.9</f>
        <v>21510</v>
      </c>
      <c r="AD14" s="84">
        <f>'BAR BB| Open rates'!AJ13*0.9</f>
        <v>23310</v>
      </c>
      <c r="AE14" s="84">
        <f>'BAR BB| Open rates'!AK13*0.9</f>
        <v>18990</v>
      </c>
      <c r="AF14" s="84">
        <f>'BAR BB| Open rates'!AL13*0.9</f>
        <v>17190</v>
      </c>
      <c r="AG14" s="84">
        <f>'BAR BB| Open rates'!AM13*0.9</f>
        <v>16110</v>
      </c>
      <c r="AH14" s="84">
        <f>'BAR BB| Open rates'!AN13*0.9</f>
        <v>12060</v>
      </c>
      <c r="AI14" s="84">
        <f>'BAR BB| Open rates'!AO13*0.9</f>
        <v>10260</v>
      </c>
      <c r="AJ14" s="84">
        <f>'BAR BB| Open rates'!AP13*0.9</f>
        <v>10890</v>
      </c>
      <c r="AK14" s="84">
        <f>'BAR BB| Open rates'!AQ13*0.9</f>
        <v>10260</v>
      </c>
    </row>
    <row r="15" spans="1:37" s="11" customFormat="1" ht="12.75" customHeight="1" x14ac:dyDescent="0.2">
      <c r="A15" s="123"/>
    </row>
    <row r="16" spans="1:37" x14ac:dyDescent="0.2">
      <c r="A16" s="283" t="s">
        <v>157</v>
      </c>
    </row>
    <row r="17" spans="1:1" x14ac:dyDescent="0.2">
      <c r="A17" s="283"/>
    </row>
    <row r="18" spans="1:1" ht="13.5" thickBot="1" x14ac:dyDescent="0.25">
      <c r="A18" s="123"/>
    </row>
    <row r="19" spans="1:1" s="11" customFormat="1" ht="266.25" customHeight="1" thickBot="1" x14ac:dyDescent="0.25">
      <c r="A19" s="261" t="s">
        <v>325</v>
      </c>
    </row>
    <row r="20" spans="1:1" s="11" customFormat="1" ht="12.75" customHeight="1" x14ac:dyDescent="0.2"/>
    <row r="21" spans="1:1" x14ac:dyDescent="0.2">
      <c r="A21" s="150" t="s">
        <v>80</v>
      </c>
    </row>
    <row r="22" spans="1:1" ht="25.5" customHeight="1" x14ac:dyDescent="0.2">
      <c r="A22" s="201" t="s">
        <v>322</v>
      </c>
    </row>
    <row r="23" spans="1:1" ht="49.5" customHeight="1" x14ac:dyDescent="0.2">
      <c r="A23" s="201" t="s">
        <v>323</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54" t="s">
        <v>324</v>
      </c>
    </row>
    <row r="39" spans="1:1" x14ac:dyDescent="0.2">
      <c r="A39" s="13"/>
    </row>
    <row r="40" spans="1:1" x14ac:dyDescent="0.2">
      <c r="A40" s="138" t="s">
        <v>65</v>
      </c>
    </row>
    <row r="41" spans="1:1" ht="98.25" customHeight="1" x14ac:dyDescent="0.2">
      <c r="A41" s="146" t="s">
        <v>334</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K231"/>
  <sheetViews>
    <sheetView workbookViewId="0">
      <pane xSplit="1" topLeftCell="AH1" activePane="topRight" state="frozen"/>
      <selection activeCell="A10" sqref="A10"/>
      <selection pane="topRight" activeCell="B4" sqref="B4:AK14"/>
    </sheetView>
  </sheetViews>
  <sheetFormatPr defaultColWidth="10.140625" defaultRowHeight="12.75" x14ac:dyDescent="0.2"/>
  <cols>
    <col min="1" max="1" width="45.28515625" style="5" customWidth="1"/>
    <col min="9" max="12" width="0" hidden="1" customWidth="1"/>
  </cols>
  <sheetData>
    <row r="1" spans="1:37" ht="24" x14ac:dyDescent="0.2">
      <c r="A1" s="47" t="s">
        <v>50</v>
      </c>
    </row>
    <row r="2" spans="1:37" s="11" customFormat="1" ht="24" customHeight="1" x14ac:dyDescent="0.2">
      <c r="A2" s="134" t="s">
        <v>166</v>
      </c>
    </row>
    <row r="3" spans="1:37" s="11" customFormat="1" ht="12.75" customHeight="1" x14ac:dyDescent="0.2">
      <c r="A3" s="131" t="s">
        <v>262</v>
      </c>
    </row>
    <row r="4" spans="1:37" ht="21.75" customHeight="1" x14ac:dyDescent="0.2">
      <c r="A4" s="154" t="s">
        <v>52</v>
      </c>
      <c r="B4" s="143">
        <f>'BAR BB| Open rates'!H3</f>
        <v>46003</v>
      </c>
      <c r="C4" s="143">
        <f>'BAR BB| Open rates'!I3</f>
        <v>46005</v>
      </c>
      <c r="D4" s="143">
        <f>'BAR BB| Open rates'!J3</f>
        <v>46006</v>
      </c>
      <c r="E4" s="143">
        <f>'BAR BB| Open rates'!K3</f>
        <v>46010</v>
      </c>
      <c r="F4" s="143">
        <f>'BAR BB| Open rates'!L3</f>
        <v>46014</v>
      </c>
      <c r="G4" s="143">
        <f>'BAR BB| Open rates'!M3</f>
        <v>46016</v>
      </c>
      <c r="H4" s="143">
        <f>'BAR BB| Open rates'!N3</f>
        <v>46017</v>
      </c>
      <c r="I4" s="143">
        <f>'BAR BB| Open rates'!O3</f>
        <v>46020</v>
      </c>
      <c r="J4" s="143">
        <f>'BAR BB| Open rates'!P3</f>
        <v>46021</v>
      </c>
      <c r="K4" s="143">
        <f>'BAR BB| Open rates'!Q3</f>
        <v>46023</v>
      </c>
      <c r="L4" s="143">
        <f>'BAR BB| Open rates'!R3</f>
        <v>46027</v>
      </c>
      <c r="M4" s="143">
        <f>'BAR BB| Open rates'!S3</f>
        <v>46029</v>
      </c>
      <c r="N4" s="143">
        <f>'BAR BB| Open rates'!T3</f>
        <v>46031</v>
      </c>
      <c r="O4" s="143">
        <f>'BAR BB| Open rates'!U3</f>
        <v>46033</v>
      </c>
      <c r="P4" s="143">
        <f>'BAR BB| Open rates'!V3</f>
        <v>46038</v>
      </c>
      <c r="Q4" s="143">
        <f>'BAR BB| Open rates'!W3</f>
        <v>46045</v>
      </c>
      <c r="R4" s="143">
        <f>'BAR BB| Open rates'!X3</f>
        <v>46047</v>
      </c>
      <c r="S4" s="143">
        <f>'BAR BB| Open rates'!Y3</f>
        <v>46052</v>
      </c>
      <c r="T4" s="143">
        <f>'BAR BB| Open rates'!Z3</f>
        <v>46054</v>
      </c>
      <c r="U4" s="143">
        <f>'BAR BB| Open rates'!AA3</f>
        <v>46056</v>
      </c>
      <c r="V4" s="143">
        <f>'BAR BB| Open rates'!AB3</f>
        <v>46059</v>
      </c>
      <c r="W4" s="143">
        <f>'BAR BB| Open rates'!AC3</f>
        <v>46061</v>
      </c>
      <c r="X4" s="143">
        <f>'BAR BB| Open rates'!AD3</f>
        <v>46066</v>
      </c>
      <c r="Y4" s="143">
        <f>'BAR BB| Open rates'!AE3</f>
        <v>46072</v>
      </c>
      <c r="Z4" s="143">
        <f>'BAR BB| Open rates'!AF3</f>
        <v>46076</v>
      </c>
      <c r="AA4" s="143">
        <f>'BAR BB| Open rates'!AG3</f>
        <v>46077</v>
      </c>
      <c r="AB4" s="143">
        <f>'BAR BB| Open rates'!AH3</f>
        <v>46082</v>
      </c>
      <c r="AC4" s="143">
        <f>'BAR BB| Open rates'!AI3</f>
        <v>46083</v>
      </c>
      <c r="AD4" s="143">
        <f>'BAR BB| Open rates'!AJ3</f>
        <v>46087</v>
      </c>
      <c r="AE4" s="143">
        <f>'BAR BB| Open rates'!AK3</f>
        <v>46091</v>
      </c>
      <c r="AF4" s="143">
        <f>'BAR BB| Open rates'!AL3</f>
        <v>46103</v>
      </c>
      <c r="AG4" s="143">
        <f>'BAR BB| Open rates'!AM3</f>
        <v>46110</v>
      </c>
      <c r="AH4" s="143">
        <f>'BAR BB| Open rates'!AN3</f>
        <v>46113</v>
      </c>
      <c r="AI4" s="143">
        <f>'BAR BB| Open rates'!AO3</f>
        <v>46118</v>
      </c>
      <c r="AJ4" s="143">
        <f>'BAR BB| Open rates'!AP3</f>
        <v>46122</v>
      </c>
      <c r="AK4" s="143">
        <f>'BAR BB| Open rates'!AQ3</f>
        <v>46124</v>
      </c>
    </row>
    <row r="5" spans="1:37" ht="21.75" customHeight="1" x14ac:dyDescent="0.2">
      <c r="A5" s="154"/>
      <c r="B5" s="206">
        <f>'BAR BB| Open rates'!H4</f>
        <v>46004</v>
      </c>
      <c r="C5" s="206">
        <f>'BAR BB| Open rates'!I4</f>
        <v>46005</v>
      </c>
      <c r="D5" s="206">
        <f>'BAR BB| Open rates'!J4</f>
        <v>46009</v>
      </c>
      <c r="E5" s="206">
        <f>'BAR BB| Open rates'!K4</f>
        <v>46013</v>
      </c>
      <c r="F5" s="206">
        <f>'BAR BB| Open rates'!L4</f>
        <v>46015</v>
      </c>
      <c r="G5" s="206">
        <f>'BAR BB| Open rates'!M4</f>
        <v>46016</v>
      </c>
      <c r="H5" s="206">
        <f>'BAR BB| Open rates'!N4</f>
        <v>46019</v>
      </c>
      <c r="I5" s="206">
        <f>'BAR BB| Open rates'!O4</f>
        <v>46020</v>
      </c>
      <c r="J5" s="206">
        <f>'BAR BB| Open rates'!P4</f>
        <v>46022</v>
      </c>
      <c r="K5" s="206">
        <f>'BAR BB| Open rates'!Q4</f>
        <v>46026</v>
      </c>
      <c r="L5" s="206">
        <f>'BAR BB| Open rates'!R4</f>
        <v>46028</v>
      </c>
      <c r="M5" s="206">
        <f>'BAR BB| Open rates'!S4</f>
        <v>46030</v>
      </c>
      <c r="N5" s="206">
        <f>'BAR BB| Open rates'!T4</f>
        <v>46032</v>
      </c>
      <c r="O5" s="206">
        <f>'BAR BB| Open rates'!U4</f>
        <v>46037</v>
      </c>
      <c r="P5" s="206">
        <f>'BAR BB| Open rates'!V4</f>
        <v>46044</v>
      </c>
      <c r="Q5" s="206">
        <f>'BAR BB| Open rates'!W4</f>
        <v>46046</v>
      </c>
      <c r="R5" s="206">
        <f>'BAR BB| Open rates'!X4</f>
        <v>46051</v>
      </c>
      <c r="S5" s="206">
        <f>'BAR BB| Open rates'!Y4</f>
        <v>46053</v>
      </c>
      <c r="T5" s="206">
        <f>'BAR BB| Open rates'!Z4</f>
        <v>46055</v>
      </c>
      <c r="U5" s="206">
        <f>'BAR BB| Open rates'!AA4</f>
        <v>46058</v>
      </c>
      <c r="V5" s="206">
        <f>'BAR BB| Open rates'!AB4</f>
        <v>46060</v>
      </c>
      <c r="W5" s="206">
        <f>'BAR BB| Open rates'!AC4</f>
        <v>46065</v>
      </c>
      <c r="X5" s="206">
        <f>'BAR BB| Open rates'!AD4</f>
        <v>46071</v>
      </c>
      <c r="Y5" s="206">
        <f>'BAR BB| Open rates'!AE4</f>
        <v>46075</v>
      </c>
      <c r="Z5" s="206">
        <f>'BAR BB| Open rates'!AF4</f>
        <v>46076</v>
      </c>
      <c r="AA5" s="206">
        <f>'BAR BB| Open rates'!AG4</f>
        <v>46081</v>
      </c>
      <c r="AB5" s="206">
        <f>'BAR BB| Open rates'!AH4</f>
        <v>46082</v>
      </c>
      <c r="AC5" s="206">
        <f>'BAR BB| Open rates'!AI4</f>
        <v>46086</v>
      </c>
      <c r="AD5" s="206">
        <f>'BAR BB| Open rates'!AJ4</f>
        <v>46090</v>
      </c>
      <c r="AE5" s="206">
        <f>'BAR BB| Open rates'!AK4</f>
        <v>46102</v>
      </c>
      <c r="AF5" s="206">
        <f>'BAR BB| Open rates'!AL4</f>
        <v>46109</v>
      </c>
      <c r="AG5" s="206">
        <f>'BAR BB| Open rates'!AM4</f>
        <v>46112</v>
      </c>
      <c r="AH5" s="206">
        <f>'BAR BB| Open rates'!AN4</f>
        <v>46117</v>
      </c>
      <c r="AI5" s="206">
        <f>'BAR BB| Open rates'!AO4</f>
        <v>46121</v>
      </c>
      <c r="AJ5" s="206">
        <f>'BAR BB| Open rates'!AP4</f>
        <v>46123</v>
      </c>
      <c r="AK5" s="206">
        <f>'BAR BB| Open rates'!AQ4</f>
        <v>46124</v>
      </c>
    </row>
    <row r="6" spans="1:37"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11" customFormat="1" ht="12.75" customHeight="1" x14ac:dyDescent="0.2">
      <c r="A7" s="42">
        <v>1</v>
      </c>
      <c r="B7" s="84">
        <f>'BAR BB| Open rates'!H6*0.9*0.87</f>
        <v>5167.8</v>
      </c>
      <c r="C7" s="84">
        <f>'BAR BB| Open rates'!I6*0.9*0.87</f>
        <v>5167.8</v>
      </c>
      <c r="D7" s="84">
        <f>'BAR BB| Open rates'!J6*0.9*0.87</f>
        <v>6185.7</v>
      </c>
      <c r="E7" s="84">
        <f>'BAR BB| Open rates'!K6*0.9*0.87</f>
        <v>8534.7000000000007</v>
      </c>
      <c r="F7" s="84">
        <f>'BAR BB| Open rates'!L6*0.9*0.87</f>
        <v>7125.3</v>
      </c>
      <c r="G7" s="84">
        <f>'BAR BB| Open rates'!M6*0.9*0.87</f>
        <v>7125.3</v>
      </c>
      <c r="H7" s="84">
        <f>'BAR BB| Open rates'!N6*0.9*0.87</f>
        <v>7125.3</v>
      </c>
      <c r="I7" s="84">
        <f>'BAR BB| Open rates'!O6*0.9*0.87</f>
        <v>21062.7</v>
      </c>
      <c r="J7" s="84">
        <f>'BAR BB| Open rates'!P6*0.9*0.87</f>
        <v>21062.7</v>
      </c>
      <c r="K7" s="84">
        <f>'BAR BB| Open rates'!Q6*0.9*0.87</f>
        <v>23411.7</v>
      </c>
      <c r="L7" s="84">
        <f>'BAR BB| Open rates'!R6*0.9*0.87</f>
        <v>24977.7</v>
      </c>
      <c r="M7" s="84">
        <f>'BAR BB| Open rates'!S6*0.9*0.87</f>
        <v>23411.7</v>
      </c>
      <c r="N7" s="84">
        <f>'BAR BB| Open rates'!T6*0.9*0.87</f>
        <v>17930.7</v>
      </c>
      <c r="O7" s="84">
        <f>'BAR BB| Open rates'!U6*0.9*0.87</f>
        <v>10883.7</v>
      </c>
      <c r="P7" s="84">
        <f>'BAR BB| Open rates'!V6*0.9*0.87</f>
        <v>12449.7</v>
      </c>
      <c r="Q7" s="84">
        <f>'BAR BB| Open rates'!W6*0.9*0.87</f>
        <v>14015.7</v>
      </c>
      <c r="R7" s="84">
        <f>'BAR BB| Open rates'!X6*0.9*0.87</f>
        <v>12449.7</v>
      </c>
      <c r="S7" s="84">
        <f>'BAR BB| Open rates'!Y6*0.9*0.87</f>
        <v>14015.7</v>
      </c>
      <c r="T7" s="84">
        <f>'BAR BB| Open rates'!Z6*0.9*0.87</f>
        <v>17147.7</v>
      </c>
      <c r="U7" s="84">
        <f>'BAR BB| Open rates'!AA6*0.9*0.87</f>
        <v>17147.7</v>
      </c>
      <c r="V7" s="84">
        <f>'BAR BB| Open rates'!AB6*0.9*0.87</f>
        <v>18713.7</v>
      </c>
      <c r="W7" s="84">
        <f>'BAR BB| Open rates'!AC6*0.9*0.87</f>
        <v>17147.7</v>
      </c>
      <c r="X7" s="84">
        <f>'BAR BB| Open rates'!AD6*0.9*0.87</f>
        <v>21845.7</v>
      </c>
      <c r="Y7" s="84">
        <f>'BAR BB| Open rates'!AE6*0.9*0.87</f>
        <v>21845.7</v>
      </c>
      <c r="Z7" s="84">
        <f>'BAR BB| Open rates'!AF6*0.9*0.87</f>
        <v>23411.7</v>
      </c>
      <c r="AA7" s="84">
        <f>'BAR BB| Open rates'!AG6*0.9*0.87</f>
        <v>23411.7</v>
      </c>
      <c r="AB7" s="84">
        <f>'BAR BB| Open rates'!AH6*0.9*0.87</f>
        <v>14015.7</v>
      </c>
      <c r="AC7" s="84">
        <f>'BAR BB| Open rates'!AI6*0.9*0.87</f>
        <v>10883.7</v>
      </c>
      <c r="AD7" s="84">
        <f>'BAR BB| Open rates'!AJ6*0.9*0.87</f>
        <v>12449.7</v>
      </c>
      <c r="AE7" s="84">
        <f>'BAR BB| Open rates'!AK6*0.9*0.87</f>
        <v>8691.2999999999993</v>
      </c>
      <c r="AF7" s="84">
        <f>'BAR BB| Open rates'!AL6*0.9*0.87</f>
        <v>7125.3</v>
      </c>
      <c r="AG7" s="84">
        <f>'BAR BB| Open rates'!AM6*0.9*0.87</f>
        <v>6185.7</v>
      </c>
      <c r="AH7" s="84">
        <f>'BAR BB| Open rates'!AN6*0.9*0.87</f>
        <v>6185.7</v>
      </c>
      <c r="AI7" s="84">
        <f>'BAR BB| Open rates'!AO6*0.9*0.87</f>
        <v>4619.7</v>
      </c>
      <c r="AJ7" s="84">
        <f>'BAR BB| Open rates'!AP6*0.9*0.87</f>
        <v>5167.8</v>
      </c>
      <c r="AK7" s="84">
        <f>'BAR BB| Open rates'!AQ6*0.9*0.87</f>
        <v>4619.7</v>
      </c>
    </row>
    <row r="8" spans="1:37" s="11" customFormat="1" ht="12.75" customHeight="1" x14ac:dyDescent="0.2">
      <c r="A8" s="42">
        <v>2</v>
      </c>
      <c r="B8" s="84">
        <f>'BAR BB| Open rates'!H7*0.9*0.87</f>
        <v>6342.3</v>
      </c>
      <c r="C8" s="84">
        <f>'BAR BB| Open rates'!I7*0.9*0.87</f>
        <v>6342.3</v>
      </c>
      <c r="D8" s="84">
        <f>'BAR BB| Open rates'!J7*0.9*0.87</f>
        <v>7360.2</v>
      </c>
      <c r="E8" s="84">
        <f>'BAR BB| Open rates'!K7*0.9*0.87</f>
        <v>9709.2000000000007</v>
      </c>
      <c r="F8" s="84">
        <f>'BAR BB| Open rates'!L7*0.9*0.87</f>
        <v>8299.7999999999993</v>
      </c>
      <c r="G8" s="84">
        <f>'BAR BB| Open rates'!M7*0.9*0.87</f>
        <v>8299.7999999999993</v>
      </c>
      <c r="H8" s="84">
        <f>'BAR BB| Open rates'!N7*0.9*0.87</f>
        <v>8299.7999999999993</v>
      </c>
      <c r="I8" s="84">
        <f>'BAR BB| Open rates'!O7*0.9*0.87</f>
        <v>22628.7</v>
      </c>
      <c r="J8" s="84">
        <f>'BAR BB| Open rates'!P7*0.9*0.87</f>
        <v>22628.7</v>
      </c>
      <c r="K8" s="84">
        <f>'BAR BB| Open rates'!Q7*0.9*0.87</f>
        <v>24977.7</v>
      </c>
      <c r="L8" s="84">
        <f>'BAR BB| Open rates'!R7*0.9*0.87</f>
        <v>26543.7</v>
      </c>
      <c r="M8" s="84">
        <f>'BAR BB| Open rates'!S7*0.9*0.87</f>
        <v>24977.7</v>
      </c>
      <c r="N8" s="84">
        <f>'BAR BB| Open rates'!T7*0.9*0.87</f>
        <v>19496.7</v>
      </c>
      <c r="O8" s="84">
        <f>'BAR BB| Open rates'!U7*0.9*0.87</f>
        <v>12449.7</v>
      </c>
      <c r="P8" s="84">
        <f>'BAR BB| Open rates'!V7*0.9*0.87</f>
        <v>14015.7</v>
      </c>
      <c r="Q8" s="84">
        <f>'BAR BB| Open rates'!W7*0.9*0.87</f>
        <v>15581.7</v>
      </c>
      <c r="R8" s="84">
        <f>'BAR BB| Open rates'!X7*0.9*0.87</f>
        <v>14015.7</v>
      </c>
      <c r="S8" s="84">
        <f>'BAR BB| Open rates'!Y7*0.9*0.87</f>
        <v>15581.7</v>
      </c>
      <c r="T8" s="84">
        <f>'BAR BB| Open rates'!Z7*0.9*0.87</f>
        <v>18713.7</v>
      </c>
      <c r="U8" s="84">
        <f>'BAR BB| Open rates'!AA7*0.9*0.87</f>
        <v>18713.7</v>
      </c>
      <c r="V8" s="84">
        <f>'BAR BB| Open rates'!AB7*0.9*0.87</f>
        <v>20279.7</v>
      </c>
      <c r="W8" s="84">
        <f>'BAR BB| Open rates'!AC7*0.9*0.87</f>
        <v>18713.7</v>
      </c>
      <c r="X8" s="84">
        <f>'BAR BB| Open rates'!AD7*0.9*0.87</f>
        <v>23411.7</v>
      </c>
      <c r="Y8" s="84">
        <f>'BAR BB| Open rates'!AE7*0.9*0.87</f>
        <v>23411.7</v>
      </c>
      <c r="Z8" s="84">
        <f>'BAR BB| Open rates'!AF7*0.9*0.87</f>
        <v>24977.7</v>
      </c>
      <c r="AA8" s="84">
        <f>'BAR BB| Open rates'!AG7*0.9*0.87</f>
        <v>24977.7</v>
      </c>
      <c r="AB8" s="84">
        <f>'BAR BB| Open rates'!AH7*0.9*0.87</f>
        <v>15581.7</v>
      </c>
      <c r="AC8" s="84">
        <f>'BAR BB| Open rates'!AI7*0.9*0.87</f>
        <v>12449.7</v>
      </c>
      <c r="AD8" s="84">
        <f>'BAR BB| Open rates'!AJ7*0.9*0.87</f>
        <v>14015.7</v>
      </c>
      <c r="AE8" s="84">
        <f>'BAR BB| Open rates'!AK7*0.9*0.87</f>
        <v>10257.299999999999</v>
      </c>
      <c r="AF8" s="84">
        <f>'BAR BB| Open rates'!AL7*0.9*0.87</f>
        <v>8691.2999999999993</v>
      </c>
      <c r="AG8" s="84">
        <f>'BAR BB| Open rates'!AM7*0.9*0.87</f>
        <v>7751.7</v>
      </c>
      <c r="AH8" s="84">
        <f>'BAR BB| Open rates'!AN7*0.9*0.87</f>
        <v>7751.7</v>
      </c>
      <c r="AI8" s="84">
        <f>'BAR BB| Open rates'!AO7*0.9*0.87</f>
        <v>6185.7</v>
      </c>
      <c r="AJ8" s="84">
        <f>'BAR BB| Open rates'!AP7*0.9*0.87</f>
        <v>6733.8</v>
      </c>
      <c r="AK8" s="84">
        <f>'BAR BB| Open rates'!AQ7*0.9*0.87</f>
        <v>6185.7</v>
      </c>
    </row>
    <row r="9" spans="1:37"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7" s="11" customFormat="1" ht="12.75" customHeight="1" x14ac:dyDescent="0.2">
      <c r="A10" s="42">
        <v>1</v>
      </c>
      <c r="B10" s="84">
        <f>'BAR BB| Open rates'!H9*0.9*0.87</f>
        <v>6733.8</v>
      </c>
      <c r="C10" s="84">
        <f>'BAR BB| Open rates'!I9*0.9*0.87</f>
        <v>6733.8</v>
      </c>
      <c r="D10" s="84">
        <f>'BAR BB| Open rates'!J9*0.9*0.87</f>
        <v>7751.7</v>
      </c>
      <c r="E10" s="84">
        <f>'BAR BB| Open rates'!K9*0.9*0.87</f>
        <v>10100.700000000001</v>
      </c>
      <c r="F10" s="84">
        <f>'BAR BB| Open rates'!L9*0.9*0.87</f>
        <v>8691.2999999999993</v>
      </c>
      <c r="G10" s="84">
        <f>'BAR BB| Open rates'!M9*0.9*0.87</f>
        <v>8691.2999999999993</v>
      </c>
      <c r="H10" s="84">
        <f>'BAR BB| Open rates'!N9*0.9*0.87</f>
        <v>8691.2999999999993</v>
      </c>
      <c r="I10" s="84">
        <f>'BAR BB| Open rates'!O9*0.9*0.87</f>
        <v>28109.7</v>
      </c>
      <c r="J10" s="84">
        <f>'BAR BB| Open rates'!P9*0.9*0.87</f>
        <v>28109.7</v>
      </c>
      <c r="K10" s="84">
        <f>'BAR BB| Open rates'!Q9*0.9*0.87</f>
        <v>30458.7</v>
      </c>
      <c r="L10" s="84">
        <f>'BAR BB| Open rates'!R9*0.9*0.87</f>
        <v>32024.7</v>
      </c>
      <c r="M10" s="84">
        <f>'BAR BB| Open rates'!S9*0.9*0.87</f>
        <v>30458.7</v>
      </c>
      <c r="N10" s="84">
        <f>'BAR BB| Open rates'!T9*0.9*0.87</f>
        <v>22628.7</v>
      </c>
      <c r="O10" s="84">
        <f>'BAR BB| Open rates'!U9*0.9*0.87</f>
        <v>15581.7</v>
      </c>
      <c r="P10" s="84">
        <f>'BAR BB| Open rates'!V9*0.9*0.87</f>
        <v>17147.7</v>
      </c>
      <c r="Q10" s="84">
        <f>'BAR BB| Open rates'!W9*0.9*0.87</f>
        <v>18713.7</v>
      </c>
      <c r="R10" s="84">
        <f>'BAR BB| Open rates'!X9*0.9*0.87</f>
        <v>17147.7</v>
      </c>
      <c r="S10" s="84">
        <f>'BAR BB| Open rates'!Y9*0.9*0.87</f>
        <v>18713.7</v>
      </c>
      <c r="T10" s="84">
        <f>'BAR BB| Open rates'!Z9*0.9*0.87</f>
        <v>21845.7</v>
      </c>
      <c r="U10" s="84">
        <f>'BAR BB| Open rates'!AA9*0.9*0.87</f>
        <v>23411.7</v>
      </c>
      <c r="V10" s="84">
        <f>'BAR BB| Open rates'!AB9*0.9*0.87</f>
        <v>24977.7</v>
      </c>
      <c r="W10" s="84">
        <f>'BAR BB| Open rates'!AC9*0.9*0.87</f>
        <v>23411.7</v>
      </c>
      <c r="X10" s="84">
        <f>'BAR BB| Open rates'!AD9*0.9*0.87</f>
        <v>28109.7</v>
      </c>
      <c r="Y10" s="84">
        <f>'BAR BB| Open rates'!AE9*0.9*0.87</f>
        <v>29675.7</v>
      </c>
      <c r="Z10" s="84">
        <f>'BAR BB| Open rates'!AF9*0.9*0.87</f>
        <v>31241.7</v>
      </c>
      <c r="AA10" s="84">
        <f>'BAR BB| Open rates'!AG9*0.9*0.87</f>
        <v>31241.7</v>
      </c>
      <c r="AB10" s="84">
        <f>'BAR BB| Open rates'!AH9*0.9*0.87</f>
        <v>21845.7</v>
      </c>
      <c r="AC10" s="84">
        <f>'BAR BB| Open rates'!AI9*0.9*0.87</f>
        <v>15581.7</v>
      </c>
      <c r="AD10" s="84">
        <f>'BAR BB| Open rates'!AJ9*0.9*0.87</f>
        <v>17147.7</v>
      </c>
      <c r="AE10" s="84">
        <f>'BAR BB| Open rates'!AK9*0.9*0.87</f>
        <v>13389.3</v>
      </c>
      <c r="AF10" s="84">
        <f>'BAR BB| Open rates'!AL9*0.9*0.87</f>
        <v>11823.3</v>
      </c>
      <c r="AG10" s="84">
        <f>'BAR BB| Open rates'!AM9*0.9*0.87</f>
        <v>10883.7</v>
      </c>
      <c r="AH10" s="84">
        <f>'BAR BB| Open rates'!AN9*0.9*0.87</f>
        <v>8534.7000000000007</v>
      </c>
      <c r="AI10" s="84">
        <f>'BAR BB| Open rates'!AO9*0.9*0.87</f>
        <v>6968.7</v>
      </c>
      <c r="AJ10" s="84">
        <f>'BAR BB| Open rates'!AP9*0.9*0.87</f>
        <v>7516.8</v>
      </c>
      <c r="AK10" s="84">
        <f>'BAR BB| Open rates'!AQ9*0.9*0.87</f>
        <v>6968.7</v>
      </c>
    </row>
    <row r="11" spans="1:37" s="11" customFormat="1" ht="12.75" customHeight="1" x14ac:dyDescent="0.2">
      <c r="A11" s="42">
        <v>2</v>
      </c>
      <c r="B11" s="84">
        <f>'BAR BB| Open rates'!H10*0.9*0.87</f>
        <v>7908.3</v>
      </c>
      <c r="C11" s="84">
        <f>'BAR BB| Open rates'!I10*0.9*0.87</f>
        <v>7908.3</v>
      </c>
      <c r="D11" s="84">
        <f>'BAR BB| Open rates'!J10*0.9*0.87</f>
        <v>8926.2000000000007</v>
      </c>
      <c r="E11" s="84">
        <f>'BAR BB| Open rates'!K10*0.9*0.87</f>
        <v>11275.2</v>
      </c>
      <c r="F11" s="84">
        <f>'BAR BB| Open rates'!L10*0.9*0.87</f>
        <v>9865.7999999999993</v>
      </c>
      <c r="G11" s="84">
        <f>'BAR BB| Open rates'!M10*0.9*0.87</f>
        <v>9865.7999999999993</v>
      </c>
      <c r="H11" s="84">
        <f>'BAR BB| Open rates'!N10*0.9*0.87</f>
        <v>9865.7999999999993</v>
      </c>
      <c r="I11" s="84">
        <f>'BAR BB| Open rates'!O10*0.9*0.87</f>
        <v>29675.7</v>
      </c>
      <c r="J11" s="84">
        <f>'BAR BB| Open rates'!P10*0.9*0.87</f>
        <v>29675.7</v>
      </c>
      <c r="K11" s="84">
        <f>'BAR BB| Open rates'!Q10*0.9*0.87</f>
        <v>32024.7</v>
      </c>
      <c r="L11" s="84">
        <f>'BAR BB| Open rates'!R10*0.9*0.87</f>
        <v>33590.699999999997</v>
      </c>
      <c r="M11" s="84">
        <f>'BAR BB| Open rates'!S10*0.9*0.87</f>
        <v>32024.7</v>
      </c>
      <c r="N11" s="84">
        <f>'BAR BB| Open rates'!T10*0.9*0.87</f>
        <v>24194.7</v>
      </c>
      <c r="O11" s="84">
        <f>'BAR BB| Open rates'!U10*0.9*0.87</f>
        <v>17147.7</v>
      </c>
      <c r="P11" s="84">
        <f>'BAR BB| Open rates'!V10*0.9*0.87</f>
        <v>18713.7</v>
      </c>
      <c r="Q11" s="84">
        <f>'BAR BB| Open rates'!W10*0.9*0.87</f>
        <v>20279.7</v>
      </c>
      <c r="R11" s="84">
        <f>'BAR BB| Open rates'!X10*0.9*0.87</f>
        <v>18713.7</v>
      </c>
      <c r="S11" s="84">
        <f>'BAR BB| Open rates'!Y10*0.9*0.87</f>
        <v>20279.7</v>
      </c>
      <c r="T11" s="84">
        <f>'BAR BB| Open rates'!Z10*0.9*0.87</f>
        <v>23411.7</v>
      </c>
      <c r="U11" s="84">
        <f>'BAR BB| Open rates'!AA10*0.9*0.87</f>
        <v>24977.7</v>
      </c>
      <c r="V11" s="84">
        <f>'BAR BB| Open rates'!AB10*0.9*0.87</f>
        <v>26543.7</v>
      </c>
      <c r="W11" s="84">
        <f>'BAR BB| Open rates'!AC10*0.9*0.87</f>
        <v>24977.7</v>
      </c>
      <c r="X11" s="84">
        <f>'BAR BB| Open rates'!AD10*0.9*0.87</f>
        <v>29675.7</v>
      </c>
      <c r="Y11" s="84">
        <f>'BAR BB| Open rates'!AE10*0.9*0.87</f>
        <v>31241.7</v>
      </c>
      <c r="Z11" s="84">
        <f>'BAR BB| Open rates'!AF10*0.9*0.87</f>
        <v>32807.699999999997</v>
      </c>
      <c r="AA11" s="84">
        <f>'BAR BB| Open rates'!AG10*0.9*0.87</f>
        <v>32807.699999999997</v>
      </c>
      <c r="AB11" s="84">
        <f>'BAR BB| Open rates'!AH10*0.9*0.87</f>
        <v>23411.7</v>
      </c>
      <c r="AC11" s="84">
        <f>'BAR BB| Open rates'!AI10*0.9*0.87</f>
        <v>17147.7</v>
      </c>
      <c r="AD11" s="84">
        <f>'BAR BB| Open rates'!AJ10*0.9*0.87</f>
        <v>18713.7</v>
      </c>
      <c r="AE11" s="84">
        <f>'BAR BB| Open rates'!AK10*0.9*0.87</f>
        <v>14955.3</v>
      </c>
      <c r="AF11" s="84">
        <f>'BAR BB| Open rates'!AL10*0.9*0.87</f>
        <v>13389.3</v>
      </c>
      <c r="AG11" s="84">
        <f>'BAR BB| Open rates'!AM10*0.9*0.87</f>
        <v>12449.7</v>
      </c>
      <c r="AH11" s="84">
        <f>'BAR BB| Open rates'!AN10*0.9*0.87</f>
        <v>10100.700000000001</v>
      </c>
      <c r="AI11" s="84">
        <f>'BAR BB| Open rates'!AO10*0.9*0.87</f>
        <v>8534.7000000000007</v>
      </c>
      <c r="AJ11" s="84">
        <f>'BAR BB| Open rates'!AP10*0.9*0.87</f>
        <v>9082.7999999999993</v>
      </c>
      <c r="AK11" s="84">
        <f>'BAR BB| Open rates'!AQ10*0.9*0.87</f>
        <v>8534.7000000000007</v>
      </c>
    </row>
    <row r="12" spans="1:37"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row>
    <row r="13" spans="1:37" s="11" customFormat="1" ht="12.75" customHeight="1" x14ac:dyDescent="0.2">
      <c r="A13" s="42">
        <v>1</v>
      </c>
      <c r="B13" s="84">
        <f>'BAR BB| Open rates'!H12*0.9*0.87</f>
        <v>7516.8</v>
      </c>
      <c r="C13" s="84">
        <f>'BAR BB| Open rates'!I12*0.9*0.87</f>
        <v>7516.8</v>
      </c>
      <c r="D13" s="84">
        <f>'BAR BB| Open rates'!J12*0.9*0.87</f>
        <v>8534.7000000000007</v>
      </c>
      <c r="E13" s="84">
        <f>'BAR BB| Open rates'!K12*0.9*0.87</f>
        <v>10883.7</v>
      </c>
      <c r="F13" s="84">
        <f>'BAR BB| Open rates'!L12*0.9*0.87</f>
        <v>9474.2999999999993</v>
      </c>
      <c r="G13" s="84">
        <f>'BAR BB| Open rates'!M12*0.9*0.87</f>
        <v>9474.2999999999993</v>
      </c>
      <c r="H13" s="84">
        <f>'BAR BB| Open rates'!N12*0.9*0.87</f>
        <v>9474.2999999999993</v>
      </c>
      <c r="I13" s="84">
        <f>'BAR BB| Open rates'!O12*0.9*0.87</f>
        <v>29675.7</v>
      </c>
      <c r="J13" s="84">
        <f>'BAR BB| Open rates'!P12*0.9*0.87</f>
        <v>29675.7</v>
      </c>
      <c r="K13" s="84">
        <f>'BAR BB| Open rates'!Q12*0.9*0.87</f>
        <v>32024.7</v>
      </c>
      <c r="L13" s="84">
        <f>'BAR BB| Open rates'!R12*0.9*0.87</f>
        <v>33590.699999999997</v>
      </c>
      <c r="M13" s="84">
        <f>'BAR BB| Open rates'!S12*0.9*0.87</f>
        <v>32024.7</v>
      </c>
      <c r="N13" s="84">
        <f>'BAR BB| Open rates'!T12*0.9*0.87</f>
        <v>24194.7</v>
      </c>
      <c r="O13" s="84">
        <f>'BAR BB| Open rates'!U12*0.9*0.87</f>
        <v>17147.7</v>
      </c>
      <c r="P13" s="84">
        <f>'BAR BB| Open rates'!V12*0.9*0.87</f>
        <v>18713.7</v>
      </c>
      <c r="Q13" s="84">
        <f>'BAR BB| Open rates'!W12*0.9*0.87</f>
        <v>20279.7</v>
      </c>
      <c r="R13" s="84">
        <f>'BAR BB| Open rates'!X12*0.9*0.87</f>
        <v>18713.7</v>
      </c>
      <c r="S13" s="84">
        <f>'BAR BB| Open rates'!Y12*0.9*0.87</f>
        <v>20279.7</v>
      </c>
      <c r="T13" s="84">
        <f>'BAR BB| Open rates'!Z12*0.9*0.87</f>
        <v>23411.7</v>
      </c>
      <c r="U13" s="84">
        <f>'BAR BB| Open rates'!AA12*0.9*0.87</f>
        <v>25760.7</v>
      </c>
      <c r="V13" s="84">
        <f>'BAR BB| Open rates'!AB12*0.9*0.87</f>
        <v>27326.7</v>
      </c>
      <c r="W13" s="84">
        <f>'BAR BB| Open rates'!AC12*0.9*0.87</f>
        <v>25760.7</v>
      </c>
      <c r="X13" s="84">
        <f>'BAR BB| Open rates'!AD12*0.9*0.87</f>
        <v>30458.7</v>
      </c>
      <c r="Y13" s="84">
        <f>'BAR BB| Open rates'!AE12*0.9*0.87</f>
        <v>33590.699999999997</v>
      </c>
      <c r="Z13" s="84">
        <f>'BAR BB| Open rates'!AF12*0.9*0.87</f>
        <v>35156.699999999997</v>
      </c>
      <c r="AA13" s="84">
        <f>'BAR BB| Open rates'!AG12*0.9*0.87</f>
        <v>35156.699999999997</v>
      </c>
      <c r="AB13" s="84">
        <f>'BAR BB| Open rates'!AH12*0.9*0.87</f>
        <v>25760.7</v>
      </c>
      <c r="AC13" s="84">
        <f>'BAR BB| Open rates'!AI12*0.9*0.87</f>
        <v>17147.7</v>
      </c>
      <c r="AD13" s="84">
        <f>'BAR BB| Open rates'!AJ12*0.9*0.87</f>
        <v>18713.7</v>
      </c>
      <c r="AE13" s="84">
        <f>'BAR BB| Open rates'!AK12*0.9*0.87</f>
        <v>14955.3</v>
      </c>
      <c r="AF13" s="84">
        <f>'BAR BB| Open rates'!AL12*0.9*0.87</f>
        <v>13389.3</v>
      </c>
      <c r="AG13" s="84">
        <f>'BAR BB| Open rates'!AM12*0.9*0.87</f>
        <v>12449.7</v>
      </c>
      <c r="AH13" s="84">
        <f>'BAR BB| Open rates'!AN12*0.9*0.87</f>
        <v>8926.2000000000007</v>
      </c>
      <c r="AI13" s="84">
        <f>'BAR BB| Open rates'!AO12*0.9*0.87</f>
        <v>7360.2</v>
      </c>
      <c r="AJ13" s="84">
        <f>'BAR BB| Open rates'!AP12*0.9*0.87</f>
        <v>7908.3</v>
      </c>
      <c r="AK13" s="84">
        <f>'BAR BB| Open rates'!AQ12*0.9*0.87</f>
        <v>7360.2</v>
      </c>
    </row>
    <row r="14" spans="1:37" s="11" customFormat="1" ht="12.75" customHeight="1" x14ac:dyDescent="0.2">
      <c r="A14" s="42">
        <v>2</v>
      </c>
      <c r="B14" s="84">
        <f>'BAR BB| Open rates'!H13*0.9*0.87</f>
        <v>8691.2999999999993</v>
      </c>
      <c r="C14" s="84">
        <f>'BAR BB| Open rates'!I13*0.9*0.87</f>
        <v>8691.2999999999993</v>
      </c>
      <c r="D14" s="84">
        <f>'BAR BB| Open rates'!J13*0.9*0.87</f>
        <v>9709.2000000000007</v>
      </c>
      <c r="E14" s="84">
        <f>'BAR BB| Open rates'!K13*0.9*0.87</f>
        <v>12058.2</v>
      </c>
      <c r="F14" s="84">
        <f>'BAR BB| Open rates'!L13*0.9*0.87</f>
        <v>10648.8</v>
      </c>
      <c r="G14" s="84">
        <f>'BAR BB| Open rates'!M13*0.9*0.87</f>
        <v>10648.8</v>
      </c>
      <c r="H14" s="84">
        <f>'BAR BB| Open rates'!N13*0.9*0.87</f>
        <v>10648.8</v>
      </c>
      <c r="I14" s="84">
        <f>'BAR BB| Open rates'!O13*0.9*0.87</f>
        <v>31241.7</v>
      </c>
      <c r="J14" s="84">
        <f>'BAR BB| Open rates'!P13*0.9*0.87</f>
        <v>31241.7</v>
      </c>
      <c r="K14" s="84">
        <f>'BAR BB| Open rates'!Q13*0.9*0.87</f>
        <v>33590.699999999997</v>
      </c>
      <c r="L14" s="84">
        <f>'BAR BB| Open rates'!R13*0.9*0.87</f>
        <v>35156.699999999997</v>
      </c>
      <c r="M14" s="84">
        <f>'BAR BB| Open rates'!S13*0.9*0.87</f>
        <v>33590.699999999997</v>
      </c>
      <c r="N14" s="84">
        <f>'BAR BB| Open rates'!T13*0.9*0.87</f>
        <v>25760.7</v>
      </c>
      <c r="O14" s="84">
        <f>'BAR BB| Open rates'!U13*0.9*0.87</f>
        <v>18713.7</v>
      </c>
      <c r="P14" s="84">
        <f>'BAR BB| Open rates'!V13*0.9*0.87</f>
        <v>20279.7</v>
      </c>
      <c r="Q14" s="84">
        <f>'BAR BB| Open rates'!W13*0.9*0.87</f>
        <v>21845.7</v>
      </c>
      <c r="R14" s="84">
        <f>'BAR BB| Open rates'!X13*0.9*0.87</f>
        <v>20279.7</v>
      </c>
      <c r="S14" s="84">
        <f>'BAR BB| Open rates'!Y13*0.9*0.87</f>
        <v>21845.7</v>
      </c>
      <c r="T14" s="84">
        <f>'BAR BB| Open rates'!Z13*0.9*0.87</f>
        <v>24977.7</v>
      </c>
      <c r="U14" s="84">
        <f>'BAR BB| Open rates'!AA13*0.9*0.87</f>
        <v>27326.7</v>
      </c>
      <c r="V14" s="84">
        <f>'BAR BB| Open rates'!AB13*0.9*0.87</f>
        <v>28892.7</v>
      </c>
      <c r="W14" s="84">
        <f>'BAR BB| Open rates'!AC13*0.9*0.87</f>
        <v>27326.7</v>
      </c>
      <c r="X14" s="84">
        <f>'BAR BB| Open rates'!AD13*0.9*0.87</f>
        <v>32024.7</v>
      </c>
      <c r="Y14" s="84">
        <f>'BAR BB| Open rates'!AE13*0.9*0.87</f>
        <v>35156.699999999997</v>
      </c>
      <c r="Z14" s="84">
        <f>'BAR BB| Open rates'!AF13*0.9*0.87</f>
        <v>36722.699999999997</v>
      </c>
      <c r="AA14" s="84">
        <f>'BAR BB| Open rates'!AG13*0.9*0.87</f>
        <v>36722.699999999997</v>
      </c>
      <c r="AB14" s="84">
        <f>'BAR BB| Open rates'!AH13*0.9*0.87</f>
        <v>27326.7</v>
      </c>
      <c r="AC14" s="84">
        <f>'BAR BB| Open rates'!AI13*0.9*0.87</f>
        <v>18713.7</v>
      </c>
      <c r="AD14" s="84">
        <f>'BAR BB| Open rates'!AJ13*0.9*0.87</f>
        <v>20279.7</v>
      </c>
      <c r="AE14" s="84">
        <f>'BAR BB| Open rates'!AK13*0.9*0.87</f>
        <v>16521.3</v>
      </c>
      <c r="AF14" s="84">
        <f>'BAR BB| Open rates'!AL13*0.9*0.87</f>
        <v>14955.3</v>
      </c>
      <c r="AG14" s="84">
        <f>'BAR BB| Open rates'!AM13*0.9*0.87</f>
        <v>14015.7</v>
      </c>
      <c r="AH14" s="84">
        <f>'BAR BB| Open rates'!AN13*0.9*0.87</f>
        <v>10492.2</v>
      </c>
      <c r="AI14" s="84">
        <f>'BAR BB| Open rates'!AO13*0.9*0.87</f>
        <v>8926.2000000000007</v>
      </c>
      <c r="AJ14" s="84">
        <f>'BAR BB| Open rates'!AP13*0.9*0.87</f>
        <v>9474.2999999999993</v>
      </c>
      <c r="AK14" s="84">
        <f>'BAR BB| Open rates'!AQ13*0.9*0.87</f>
        <v>8926.2000000000007</v>
      </c>
    </row>
    <row r="15" spans="1:37" s="11" customFormat="1" ht="12" customHeight="1" x14ac:dyDescent="0.2">
      <c r="A15" s="123"/>
    </row>
    <row r="16" spans="1:37" ht="12.75" customHeight="1" x14ac:dyDescent="0.2">
      <c r="A16" s="283" t="s">
        <v>157</v>
      </c>
    </row>
    <row r="17" spans="1:1" x14ac:dyDescent="0.2">
      <c r="A17" s="283"/>
    </row>
    <row r="18" spans="1:1" ht="13.5" thickBot="1" x14ac:dyDescent="0.25">
      <c r="A18" s="123"/>
    </row>
    <row r="19" spans="1:1" s="11" customFormat="1" ht="266.25" customHeight="1" thickBot="1" x14ac:dyDescent="0.25">
      <c r="A19" s="261" t="s">
        <v>325</v>
      </c>
    </row>
    <row r="20" spans="1:1" s="11" customFormat="1" ht="12.75" customHeight="1" x14ac:dyDescent="0.2"/>
    <row r="21" spans="1:1" x14ac:dyDescent="0.2">
      <c r="A21" s="150" t="s">
        <v>80</v>
      </c>
    </row>
    <row r="22" spans="1:1" ht="25.5" customHeight="1" x14ac:dyDescent="0.2">
      <c r="A22" s="201" t="s">
        <v>322</v>
      </c>
    </row>
    <row r="23" spans="1:1" ht="49.5" customHeight="1" x14ac:dyDescent="0.2">
      <c r="A23" s="201" t="s">
        <v>323</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54" t="s">
        <v>324</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K240"/>
  <sheetViews>
    <sheetView workbookViewId="0">
      <pane xSplit="1" topLeftCell="X1" activePane="topRight" state="frozen"/>
      <selection activeCell="A10" sqref="A10"/>
      <selection pane="topRight" activeCell="B5" sqref="B5:AK15"/>
    </sheetView>
  </sheetViews>
  <sheetFormatPr defaultColWidth="10.140625" defaultRowHeight="12.75" x14ac:dyDescent="0.2"/>
  <cols>
    <col min="1" max="1" width="45.28515625" style="5" customWidth="1"/>
    <col min="9" max="12" width="0" hidden="1" customWidth="1"/>
  </cols>
  <sheetData>
    <row r="1" spans="1:37" ht="24" x14ac:dyDescent="0.2">
      <c r="A1" s="47" t="s">
        <v>50</v>
      </c>
    </row>
    <row r="2" spans="1:37" ht="13.5" customHeight="1" x14ac:dyDescent="0.2">
      <c r="A2"/>
    </row>
    <row r="3" spans="1:37" s="11" customFormat="1" ht="24" customHeight="1" x14ac:dyDescent="0.2">
      <c r="A3" s="134" t="s">
        <v>166</v>
      </c>
    </row>
    <row r="4" spans="1:37" s="11" customFormat="1" ht="12.75" customHeight="1" x14ac:dyDescent="0.2">
      <c r="A4" s="131" t="s">
        <v>263</v>
      </c>
    </row>
    <row r="5" spans="1:37" ht="21.75" customHeight="1" x14ac:dyDescent="0.2">
      <c r="A5" s="154" t="s">
        <v>52</v>
      </c>
      <c r="B5" s="143">
        <f>'BAR BB| Open rates'!H3</f>
        <v>46003</v>
      </c>
      <c r="C5" s="143">
        <f>'BAR BB| Open rates'!I3</f>
        <v>46005</v>
      </c>
      <c r="D5" s="143">
        <f>'BAR BB| Open rates'!J3</f>
        <v>46006</v>
      </c>
      <c r="E5" s="143">
        <f>'BAR BB| Open rates'!K3</f>
        <v>46010</v>
      </c>
      <c r="F5" s="143">
        <f>'BAR BB| Open rates'!L3</f>
        <v>46014</v>
      </c>
      <c r="G5" s="143">
        <f>'BAR BB| Open rates'!M3</f>
        <v>46016</v>
      </c>
      <c r="H5" s="143">
        <f>'BAR BB| Open rates'!N3</f>
        <v>46017</v>
      </c>
      <c r="I5" s="143">
        <f>'BAR BB| Open rates'!O3</f>
        <v>46020</v>
      </c>
      <c r="J5" s="143">
        <f>'BAR BB| Open rates'!P3</f>
        <v>46021</v>
      </c>
      <c r="K5" s="143">
        <f>'BAR BB| Open rates'!Q3</f>
        <v>46023</v>
      </c>
      <c r="L5" s="143">
        <f>'BAR BB| Open rates'!R3</f>
        <v>46027</v>
      </c>
      <c r="M5" s="143">
        <f>'BAR BB| Open rates'!S3</f>
        <v>46029</v>
      </c>
      <c r="N5" s="143">
        <f>'BAR BB| Open rates'!T3</f>
        <v>46031</v>
      </c>
      <c r="O5" s="143">
        <f>'BAR BB| Open rates'!U3</f>
        <v>46033</v>
      </c>
      <c r="P5" s="143">
        <f>'BAR BB| Open rates'!V3</f>
        <v>46038</v>
      </c>
      <c r="Q5" s="143">
        <f>'BAR BB| Open rates'!W3</f>
        <v>46045</v>
      </c>
      <c r="R5" s="143">
        <f>'BAR BB| Open rates'!X3</f>
        <v>46047</v>
      </c>
      <c r="S5" s="143">
        <f>'BAR BB| Open rates'!Y3</f>
        <v>46052</v>
      </c>
      <c r="T5" s="143">
        <f>'BAR BB| Open rates'!Z3</f>
        <v>46054</v>
      </c>
      <c r="U5" s="143">
        <f>'BAR BB| Open rates'!AA3</f>
        <v>46056</v>
      </c>
      <c r="V5" s="143">
        <f>'BAR BB| Open rates'!AB3</f>
        <v>46059</v>
      </c>
      <c r="W5" s="143">
        <f>'BAR BB| Open rates'!AC3</f>
        <v>46061</v>
      </c>
      <c r="X5" s="143">
        <f>'BAR BB| Open rates'!AD3</f>
        <v>46066</v>
      </c>
      <c r="Y5" s="143">
        <f>'BAR BB| Open rates'!AE3</f>
        <v>46072</v>
      </c>
      <c r="Z5" s="143">
        <f>'BAR BB| Open rates'!AF3</f>
        <v>46076</v>
      </c>
      <c r="AA5" s="143">
        <f>'BAR BB| Open rates'!AG3</f>
        <v>46077</v>
      </c>
      <c r="AB5" s="143">
        <f>'BAR BB| Open rates'!AH3</f>
        <v>46082</v>
      </c>
      <c r="AC5" s="143">
        <f>'BAR BB| Open rates'!AI3</f>
        <v>46083</v>
      </c>
      <c r="AD5" s="143">
        <f>'BAR BB| Open rates'!AJ3</f>
        <v>46087</v>
      </c>
      <c r="AE5" s="143">
        <f>'BAR BB| Open rates'!AK3</f>
        <v>46091</v>
      </c>
      <c r="AF5" s="143">
        <f>'BAR BB| Open rates'!AL3</f>
        <v>46103</v>
      </c>
      <c r="AG5" s="143">
        <f>'BAR BB| Open rates'!AM3</f>
        <v>46110</v>
      </c>
      <c r="AH5" s="143">
        <f>'BAR BB| Open rates'!AN3</f>
        <v>46113</v>
      </c>
      <c r="AI5" s="143">
        <f>'BAR BB| Open rates'!AO3</f>
        <v>46118</v>
      </c>
      <c r="AJ5" s="143">
        <f>'BAR BB| Open rates'!AP3</f>
        <v>46122</v>
      </c>
      <c r="AK5" s="143">
        <f>'BAR BB| Open rates'!AQ3</f>
        <v>46124</v>
      </c>
    </row>
    <row r="6" spans="1:37" ht="21.75" customHeight="1" x14ac:dyDescent="0.2">
      <c r="A6" s="154"/>
      <c r="B6" s="143">
        <f>'BAR BB| Open rates'!H4</f>
        <v>46004</v>
      </c>
      <c r="C6" s="143">
        <f>'BAR BB| Open rates'!I4</f>
        <v>46005</v>
      </c>
      <c r="D6" s="143">
        <f>'BAR BB| Open rates'!J4</f>
        <v>46009</v>
      </c>
      <c r="E6" s="143">
        <f>'BAR BB| Open rates'!K4</f>
        <v>46013</v>
      </c>
      <c r="F6" s="143">
        <f>'BAR BB| Open rates'!L4</f>
        <v>46015</v>
      </c>
      <c r="G6" s="143">
        <f>'BAR BB| Open rates'!M4</f>
        <v>46016</v>
      </c>
      <c r="H6" s="143">
        <f>'BAR BB| Open rates'!N4</f>
        <v>46019</v>
      </c>
      <c r="I6" s="143">
        <f>'BAR BB| Open rates'!O4</f>
        <v>46020</v>
      </c>
      <c r="J6" s="143">
        <f>'BAR BB| Open rates'!P4</f>
        <v>46022</v>
      </c>
      <c r="K6" s="143">
        <f>'BAR BB| Open rates'!Q4</f>
        <v>46026</v>
      </c>
      <c r="L6" s="143">
        <f>'BAR BB| Open rates'!R4</f>
        <v>46028</v>
      </c>
      <c r="M6" s="143">
        <f>'BAR BB| Open rates'!S4</f>
        <v>46030</v>
      </c>
      <c r="N6" s="143">
        <f>'BAR BB| Open rates'!T4</f>
        <v>46032</v>
      </c>
      <c r="O6" s="143">
        <f>'BAR BB| Open rates'!U4</f>
        <v>46037</v>
      </c>
      <c r="P6" s="143">
        <f>'BAR BB| Open rates'!V4</f>
        <v>46044</v>
      </c>
      <c r="Q6" s="143">
        <f>'BAR BB| Open rates'!W4</f>
        <v>46046</v>
      </c>
      <c r="R6" s="143">
        <f>'BAR BB| Open rates'!X4</f>
        <v>46051</v>
      </c>
      <c r="S6" s="143">
        <f>'BAR BB| Open rates'!Y4</f>
        <v>46053</v>
      </c>
      <c r="T6" s="143">
        <f>'BAR BB| Open rates'!Z4</f>
        <v>46055</v>
      </c>
      <c r="U6" s="143">
        <f>'BAR BB| Open rates'!AA4</f>
        <v>46058</v>
      </c>
      <c r="V6" s="143">
        <f>'BAR BB| Open rates'!AB4</f>
        <v>46060</v>
      </c>
      <c r="W6" s="143">
        <f>'BAR BB| Open rates'!AC4</f>
        <v>46065</v>
      </c>
      <c r="X6" s="143">
        <f>'BAR BB| Open rates'!AD4</f>
        <v>46071</v>
      </c>
      <c r="Y6" s="143">
        <f>'BAR BB| Open rates'!AE4</f>
        <v>46075</v>
      </c>
      <c r="Z6" s="143">
        <f>'BAR BB| Open rates'!AF4</f>
        <v>46076</v>
      </c>
      <c r="AA6" s="143">
        <f>'BAR BB| Open rates'!AG4</f>
        <v>46081</v>
      </c>
      <c r="AB6" s="143">
        <f>'BAR BB| Open rates'!AH4</f>
        <v>46082</v>
      </c>
      <c r="AC6" s="143">
        <f>'BAR BB| Open rates'!AI4</f>
        <v>46086</v>
      </c>
      <c r="AD6" s="143">
        <f>'BAR BB| Open rates'!AJ4</f>
        <v>46090</v>
      </c>
      <c r="AE6" s="143">
        <f>'BAR BB| Open rates'!AK4</f>
        <v>46102</v>
      </c>
      <c r="AF6" s="143">
        <f>'BAR BB| Open rates'!AL4</f>
        <v>46109</v>
      </c>
      <c r="AG6" s="143">
        <f>'BAR BB| Open rates'!AM4</f>
        <v>46112</v>
      </c>
      <c r="AH6" s="143">
        <f>'BAR BB| Open rates'!AN4</f>
        <v>46117</v>
      </c>
      <c r="AI6" s="143">
        <f>'BAR BB| Open rates'!AO4</f>
        <v>46121</v>
      </c>
      <c r="AJ6" s="143">
        <f>'BAR BB| Open rates'!AP4</f>
        <v>46123</v>
      </c>
      <c r="AK6" s="143">
        <f>'BAR BB| Open rates'!AQ4</f>
        <v>46124</v>
      </c>
    </row>
    <row r="7" spans="1:37" s="11" customFormat="1" ht="12.75" customHeight="1" x14ac:dyDescent="0.2">
      <c r="A7" s="33" t="s">
        <v>53</v>
      </c>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row>
    <row r="8" spans="1:37" s="11" customFormat="1" ht="12.75" customHeight="1" x14ac:dyDescent="0.2">
      <c r="A8" s="42">
        <v>1</v>
      </c>
      <c r="B8" s="84">
        <f>'BAR BB| Open rates'!H6*0.9*0.87+25</f>
        <v>5192.8</v>
      </c>
      <c r="C8" s="84">
        <f>'BAR BB| Open rates'!I6*0.9*0.87+25</f>
        <v>5192.8</v>
      </c>
      <c r="D8" s="84">
        <f>'BAR BB| Open rates'!J6*0.9*0.87+25</f>
        <v>6210.7</v>
      </c>
      <c r="E8" s="84">
        <f>'BAR BB| Open rates'!K6*0.9*0.87+25</f>
        <v>8559.7000000000007</v>
      </c>
      <c r="F8" s="84">
        <f>'BAR BB| Open rates'!L6*0.9*0.87+25</f>
        <v>7150.3</v>
      </c>
      <c r="G8" s="84">
        <f>'BAR BB| Open rates'!M6*0.9*0.87+25</f>
        <v>7150.3</v>
      </c>
      <c r="H8" s="84">
        <f>'BAR BB| Open rates'!N6*0.9*0.87+25</f>
        <v>7150.3</v>
      </c>
      <c r="I8" s="84">
        <f>'BAR BB| Open rates'!O6*0.9*0.87+25</f>
        <v>21087.7</v>
      </c>
      <c r="J8" s="84">
        <f>'BAR BB| Open rates'!P6*0.9*0.87+25</f>
        <v>21087.7</v>
      </c>
      <c r="K8" s="84">
        <f>'BAR BB| Open rates'!Q6*0.9*0.87+25</f>
        <v>23436.7</v>
      </c>
      <c r="L8" s="84">
        <f>'BAR BB| Open rates'!R6*0.9*0.87+25</f>
        <v>25002.7</v>
      </c>
      <c r="M8" s="84">
        <f>'BAR BB| Open rates'!S6*0.9*0.87+25</f>
        <v>23436.7</v>
      </c>
      <c r="N8" s="84">
        <f>'BAR BB| Open rates'!T6*0.9*0.87+25</f>
        <v>17955.7</v>
      </c>
      <c r="O8" s="84">
        <f>'BAR BB| Open rates'!U6*0.9*0.87+25</f>
        <v>10908.7</v>
      </c>
      <c r="P8" s="84">
        <f>'BAR BB| Open rates'!V6*0.9*0.87+25</f>
        <v>12474.7</v>
      </c>
      <c r="Q8" s="84">
        <f>'BAR BB| Open rates'!W6*0.9*0.87+25</f>
        <v>14040.7</v>
      </c>
      <c r="R8" s="84">
        <f>'BAR BB| Open rates'!X6*0.9*0.87+25</f>
        <v>12474.7</v>
      </c>
      <c r="S8" s="84">
        <f>'BAR BB| Open rates'!Y6*0.9*0.87+25</f>
        <v>14040.7</v>
      </c>
      <c r="T8" s="84">
        <f>'BAR BB| Open rates'!Z6*0.9*0.87+25</f>
        <v>17172.7</v>
      </c>
      <c r="U8" s="84">
        <f>'BAR BB| Open rates'!AA6*0.9*0.87+25</f>
        <v>17172.7</v>
      </c>
      <c r="V8" s="84">
        <f>'BAR BB| Open rates'!AB6*0.9*0.87+25</f>
        <v>18738.7</v>
      </c>
      <c r="W8" s="84">
        <f>'BAR BB| Open rates'!AC6*0.9*0.87+25</f>
        <v>17172.7</v>
      </c>
      <c r="X8" s="84">
        <f>'BAR BB| Open rates'!AD6*0.9*0.87+25</f>
        <v>21870.7</v>
      </c>
      <c r="Y8" s="84">
        <f>'BAR BB| Open rates'!AE6*0.9*0.87+25</f>
        <v>21870.7</v>
      </c>
      <c r="Z8" s="84">
        <f>'BAR BB| Open rates'!AF6*0.9*0.87+25</f>
        <v>23436.7</v>
      </c>
      <c r="AA8" s="84">
        <f>'BAR BB| Open rates'!AG6*0.9*0.87+25</f>
        <v>23436.7</v>
      </c>
      <c r="AB8" s="84">
        <f>'BAR BB| Open rates'!AH6*0.9*0.87+25</f>
        <v>14040.7</v>
      </c>
      <c r="AC8" s="84">
        <f>'BAR BB| Open rates'!AI6*0.9*0.87+25</f>
        <v>10908.7</v>
      </c>
      <c r="AD8" s="84">
        <f>'BAR BB| Open rates'!AJ6*0.9*0.87+25</f>
        <v>12474.7</v>
      </c>
      <c r="AE8" s="84">
        <f>'BAR BB| Open rates'!AK6*0.9*0.87+25</f>
        <v>8716.2999999999993</v>
      </c>
      <c r="AF8" s="84">
        <f>'BAR BB| Open rates'!AL6*0.9*0.87+25</f>
        <v>7150.3</v>
      </c>
      <c r="AG8" s="84">
        <f>'BAR BB| Open rates'!AM6*0.9*0.87+25</f>
        <v>6210.7</v>
      </c>
      <c r="AH8" s="84">
        <f>'BAR BB| Open rates'!AN6*0.9*0.87+25</f>
        <v>6210.7</v>
      </c>
      <c r="AI8" s="84">
        <f>'BAR BB| Open rates'!AO6*0.9*0.87+25</f>
        <v>4644.7</v>
      </c>
      <c r="AJ8" s="84">
        <f>'BAR BB| Open rates'!AP6*0.9*0.87+25</f>
        <v>5192.8</v>
      </c>
      <c r="AK8" s="84">
        <f>'BAR BB| Open rates'!AQ6*0.9*0.87+25</f>
        <v>4644.7</v>
      </c>
    </row>
    <row r="9" spans="1:37" s="11" customFormat="1" ht="12.75" customHeight="1" x14ac:dyDescent="0.2">
      <c r="A9" s="42">
        <v>2</v>
      </c>
      <c r="B9" s="84">
        <f>'BAR BB| Open rates'!H7*0.9*0.87+25</f>
        <v>6367.3</v>
      </c>
      <c r="C9" s="84">
        <f>'BAR BB| Open rates'!I7*0.9*0.87+25</f>
        <v>6367.3</v>
      </c>
      <c r="D9" s="84">
        <f>'BAR BB| Open rates'!J7*0.9*0.87+25</f>
        <v>7385.2</v>
      </c>
      <c r="E9" s="84">
        <f>'BAR BB| Open rates'!K7*0.9*0.87+25</f>
        <v>9734.2000000000007</v>
      </c>
      <c r="F9" s="84">
        <f>'BAR BB| Open rates'!L7*0.9*0.87+25</f>
        <v>8324.7999999999993</v>
      </c>
      <c r="G9" s="84">
        <f>'BAR BB| Open rates'!M7*0.9*0.87+25</f>
        <v>8324.7999999999993</v>
      </c>
      <c r="H9" s="84">
        <f>'BAR BB| Open rates'!N7*0.9*0.87+25</f>
        <v>8324.7999999999993</v>
      </c>
      <c r="I9" s="84">
        <f>'BAR BB| Open rates'!O7*0.9*0.87+25</f>
        <v>22653.7</v>
      </c>
      <c r="J9" s="84">
        <f>'BAR BB| Open rates'!P7*0.9*0.87+25</f>
        <v>22653.7</v>
      </c>
      <c r="K9" s="84">
        <f>'BAR BB| Open rates'!Q7*0.9*0.87+25</f>
        <v>25002.7</v>
      </c>
      <c r="L9" s="84">
        <f>'BAR BB| Open rates'!R7*0.9*0.87+25</f>
        <v>26568.7</v>
      </c>
      <c r="M9" s="84">
        <f>'BAR BB| Open rates'!S7*0.9*0.87+25</f>
        <v>25002.7</v>
      </c>
      <c r="N9" s="84">
        <f>'BAR BB| Open rates'!T7*0.9*0.87+25</f>
        <v>19521.7</v>
      </c>
      <c r="O9" s="84">
        <f>'BAR BB| Open rates'!U7*0.9*0.87+25</f>
        <v>12474.7</v>
      </c>
      <c r="P9" s="84">
        <f>'BAR BB| Open rates'!V7*0.9*0.87+25</f>
        <v>14040.7</v>
      </c>
      <c r="Q9" s="84">
        <f>'BAR BB| Open rates'!W7*0.9*0.87+25</f>
        <v>15606.7</v>
      </c>
      <c r="R9" s="84">
        <f>'BAR BB| Open rates'!X7*0.9*0.87+25</f>
        <v>14040.7</v>
      </c>
      <c r="S9" s="84">
        <f>'BAR BB| Open rates'!Y7*0.9*0.87+25</f>
        <v>15606.7</v>
      </c>
      <c r="T9" s="84">
        <f>'BAR BB| Open rates'!Z7*0.9*0.87+25</f>
        <v>18738.7</v>
      </c>
      <c r="U9" s="84">
        <f>'BAR BB| Open rates'!AA7*0.9*0.87+25</f>
        <v>18738.7</v>
      </c>
      <c r="V9" s="84">
        <f>'BAR BB| Open rates'!AB7*0.9*0.87+25</f>
        <v>20304.7</v>
      </c>
      <c r="W9" s="84">
        <f>'BAR BB| Open rates'!AC7*0.9*0.87+25</f>
        <v>18738.7</v>
      </c>
      <c r="X9" s="84">
        <f>'BAR BB| Open rates'!AD7*0.9*0.87+25</f>
        <v>23436.7</v>
      </c>
      <c r="Y9" s="84">
        <f>'BAR BB| Open rates'!AE7*0.9*0.87+25</f>
        <v>23436.7</v>
      </c>
      <c r="Z9" s="84">
        <f>'BAR BB| Open rates'!AF7*0.9*0.87+25</f>
        <v>25002.7</v>
      </c>
      <c r="AA9" s="84">
        <f>'BAR BB| Open rates'!AG7*0.9*0.87+25</f>
        <v>25002.7</v>
      </c>
      <c r="AB9" s="84">
        <f>'BAR BB| Open rates'!AH7*0.9*0.87+25</f>
        <v>15606.7</v>
      </c>
      <c r="AC9" s="84">
        <f>'BAR BB| Open rates'!AI7*0.9*0.87+25</f>
        <v>12474.7</v>
      </c>
      <c r="AD9" s="84">
        <f>'BAR BB| Open rates'!AJ7*0.9*0.87+25</f>
        <v>14040.7</v>
      </c>
      <c r="AE9" s="84">
        <f>'BAR BB| Open rates'!AK7*0.9*0.87+25</f>
        <v>10282.299999999999</v>
      </c>
      <c r="AF9" s="84">
        <f>'BAR BB| Open rates'!AL7*0.9*0.87+25</f>
        <v>8716.2999999999993</v>
      </c>
      <c r="AG9" s="84">
        <f>'BAR BB| Open rates'!AM7*0.9*0.87+25</f>
        <v>7776.7</v>
      </c>
      <c r="AH9" s="84">
        <f>'BAR BB| Open rates'!AN7*0.9*0.87+25</f>
        <v>7776.7</v>
      </c>
      <c r="AI9" s="84">
        <f>'BAR BB| Open rates'!AO7*0.9*0.87+25</f>
        <v>6210.7</v>
      </c>
      <c r="AJ9" s="84">
        <f>'BAR BB| Open rates'!AP7*0.9*0.87+25</f>
        <v>6758.8</v>
      </c>
      <c r="AK9" s="84">
        <f>'BAR BB| Open rates'!AQ7*0.9*0.87+25</f>
        <v>6210.7</v>
      </c>
    </row>
    <row r="10" spans="1:37" s="11" customFormat="1" ht="12.75" customHeight="1" x14ac:dyDescent="0.2">
      <c r="A10" s="33" t="s">
        <v>54</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row>
    <row r="11" spans="1:37" s="11" customFormat="1" ht="12.75" customHeight="1" x14ac:dyDescent="0.2">
      <c r="A11" s="42">
        <v>1</v>
      </c>
      <c r="B11" s="84">
        <f>'BAR BB| Open rates'!H9*0.9*0.87+25</f>
        <v>6758.8</v>
      </c>
      <c r="C11" s="84">
        <f>'BAR BB| Open rates'!I9*0.9*0.87+25</f>
        <v>6758.8</v>
      </c>
      <c r="D11" s="84">
        <f>'BAR BB| Open rates'!J9*0.9*0.87+25</f>
        <v>7776.7</v>
      </c>
      <c r="E11" s="84">
        <f>'BAR BB| Open rates'!K9*0.9*0.87+25</f>
        <v>10125.700000000001</v>
      </c>
      <c r="F11" s="84">
        <f>'BAR BB| Open rates'!L9*0.9*0.87+25</f>
        <v>8716.2999999999993</v>
      </c>
      <c r="G11" s="84">
        <f>'BAR BB| Open rates'!M9*0.9*0.87+25</f>
        <v>8716.2999999999993</v>
      </c>
      <c r="H11" s="84">
        <f>'BAR BB| Open rates'!N9*0.9*0.87+25</f>
        <v>8716.2999999999993</v>
      </c>
      <c r="I11" s="84">
        <f>'BAR BB| Open rates'!O9*0.9*0.87+25</f>
        <v>28134.7</v>
      </c>
      <c r="J11" s="84">
        <f>'BAR BB| Open rates'!P9*0.9*0.87+25</f>
        <v>28134.7</v>
      </c>
      <c r="K11" s="84">
        <f>'BAR BB| Open rates'!Q9*0.9*0.87+25</f>
        <v>30483.7</v>
      </c>
      <c r="L11" s="84">
        <f>'BAR BB| Open rates'!R9*0.9*0.87+25</f>
        <v>32049.7</v>
      </c>
      <c r="M11" s="84">
        <f>'BAR BB| Open rates'!S9*0.9*0.87+25</f>
        <v>30483.7</v>
      </c>
      <c r="N11" s="84">
        <f>'BAR BB| Open rates'!T9*0.9*0.87+25</f>
        <v>22653.7</v>
      </c>
      <c r="O11" s="84">
        <f>'BAR BB| Open rates'!U9*0.9*0.87+25</f>
        <v>15606.7</v>
      </c>
      <c r="P11" s="84">
        <f>'BAR BB| Open rates'!V9*0.9*0.87+25</f>
        <v>17172.7</v>
      </c>
      <c r="Q11" s="84">
        <f>'BAR BB| Open rates'!W9*0.9*0.87+25</f>
        <v>18738.7</v>
      </c>
      <c r="R11" s="84">
        <f>'BAR BB| Open rates'!X9*0.9*0.87+25</f>
        <v>17172.7</v>
      </c>
      <c r="S11" s="84">
        <f>'BAR BB| Open rates'!Y9*0.9*0.87+25</f>
        <v>18738.7</v>
      </c>
      <c r="T11" s="84">
        <f>'BAR BB| Open rates'!Z9*0.9*0.87+25</f>
        <v>21870.7</v>
      </c>
      <c r="U11" s="84">
        <f>'BAR BB| Open rates'!AA9*0.9*0.87+25</f>
        <v>23436.7</v>
      </c>
      <c r="V11" s="84">
        <f>'BAR BB| Open rates'!AB9*0.9*0.87+25</f>
        <v>25002.7</v>
      </c>
      <c r="W11" s="84">
        <f>'BAR BB| Open rates'!AC9*0.9*0.87+25</f>
        <v>23436.7</v>
      </c>
      <c r="X11" s="84">
        <f>'BAR BB| Open rates'!AD9*0.9*0.87+25</f>
        <v>28134.7</v>
      </c>
      <c r="Y11" s="84">
        <f>'BAR BB| Open rates'!AE9*0.9*0.87+25</f>
        <v>29700.7</v>
      </c>
      <c r="Z11" s="84">
        <f>'BAR BB| Open rates'!AF9*0.9*0.87+25</f>
        <v>31266.7</v>
      </c>
      <c r="AA11" s="84">
        <f>'BAR BB| Open rates'!AG9*0.9*0.87+25</f>
        <v>31266.7</v>
      </c>
      <c r="AB11" s="84">
        <f>'BAR BB| Open rates'!AH9*0.9*0.87+25</f>
        <v>21870.7</v>
      </c>
      <c r="AC11" s="84">
        <f>'BAR BB| Open rates'!AI9*0.9*0.87+25</f>
        <v>15606.7</v>
      </c>
      <c r="AD11" s="84">
        <f>'BAR BB| Open rates'!AJ9*0.9*0.87+25</f>
        <v>17172.7</v>
      </c>
      <c r="AE11" s="84">
        <f>'BAR BB| Open rates'!AK9*0.9*0.87+25</f>
        <v>13414.3</v>
      </c>
      <c r="AF11" s="84">
        <f>'BAR BB| Open rates'!AL9*0.9*0.87+25</f>
        <v>11848.3</v>
      </c>
      <c r="AG11" s="84">
        <f>'BAR BB| Open rates'!AM9*0.9*0.87+25</f>
        <v>10908.7</v>
      </c>
      <c r="AH11" s="84">
        <f>'BAR BB| Open rates'!AN9*0.9*0.87+25</f>
        <v>8559.7000000000007</v>
      </c>
      <c r="AI11" s="84">
        <f>'BAR BB| Open rates'!AO9*0.9*0.87+25</f>
        <v>6993.7</v>
      </c>
      <c r="AJ11" s="84">
        <f>'BAR BB| Open rates'!AP9*0.9*0.87+25</f>
        <v>7541.8</v>
      </c>
      <c r="AK11" s="84">
        <f>'BAR BB| Open rates'!AQ9*0.9*0.87+25</f>
        <v>6993.7</v>
      </c>
    </row>
    <row r="12" spans="1:37" s="11" customFormat="1" ht="12.75" customHeight="1" x14ac:dyDescent="0.2">
      <c r="A12" s="42">
        <v>2</v>
      </c>
      <c r="B12" s="84">
        <f>'BAR BB| Open rates'!H10*0.9*0.87+25</f>
        <v>7933.3</v>
      </c>
      <c r="C12" s="84">
        <f>'BAR BB| Open rates'!I10*0.9*0.87+25</f>
        <v>7933.3</v>
      </c>
      <c r="D12" s="84">
        <f>'BAR BB| Open rates'!J10*0.9*0.87+25</f>
        <v>8951.2000000000007</v>
      </c>
      <c r="E12" s="84">
        <f>'BAR BB| Open rates'!K10*0.9*0.87+25</f>
        <v>11300.2</v>
      </c>
      <c r="F12" s="84">
        <f>'BAR BB| Open rates'!L10*0.9*0.87+25</f>
        <v>9890.7999999999993</v>
      </c>
      <c r="G12" s="84">
        <f>'BAR BB| Open rates'!M10*0.9*0.87+25</f>
        <v>9890.7999999999993</v>
      </c>
      <c r="H12" s="84">
        <f>'BAR BB| Open rates'!N10*0.9*0.87+25</f>
        <v>9890.7999999999993</v>
      </c>
      <c r="I12" s="84">
        <f>'BAR BB| Open rates'!O10*0.9*0.87+25</f>
        <v>29700.7</v>
      </c>
      <c r="J12" s="84">
        <f>'BAR BB| Open rates'!P10*0.9*0.87+25</f>
        <v>29700.7</v>
      </c>
      <c r="K12" s="84">
        <f>'BAR BB| Open rates'!Q10*0.9*0.87+25</f>
        <v>32049.7</v>
      </c>
      <c r="L12" s="84">
        <f>'BAR BB| Open rates'!R10*0.9*0.87+25</f>
        <v>33615.699999999997</v>
      </c>
      <c r="M12" s="84">
        <f>'BAR BB| Open rates'!S10*0.9*0.87+25</f>
        <v>32049.7</v>
      </c>
      <c r="N12" s="84">
        <f>'BAR BB| Open rates'!T10*0.9*0.87+25</f>
        <v>24219.7</v>
      </c>
      <c r="O12" s="84">
        <f>'BAR BB| Open rates'!U10*0.9*0.87+25</f>
        <v>17172.7</v>
      </c>
      <c r="P12" s="84">
        <f>'BAR BB| Open rates'!V10*0.9*0.87+25</f>
        <v>18738.7</v>
      </c>
      <c r="Q12" s="84">
        <f>'BAR BB| Open rates'!W10*0.9*0.87+25</f>
        <v>20304.7</v>
      </c>
      <c r="R12" s="84">
        <f>'BAR BB| Open rates'!X10*0.9*0.87+25</f>
        <v>18738.7</v>
      </c>
      <c r="S12" s="84">
        <f>'BAR BB| Open rates'!Y10*0.9*0.87+25</f>
        <v>20304.7</v>
      </c>
      <c r="T12" s="84">
        <f>'BAR BB| Open rates'!Z10*0.9*0.87+25</f>
        <v>23436.7</v>
      </c>
      <c r="U12" s="84">
        <f>'BAR BB| Open rates'!AA10*0.9*0.87+25</f>
        <v>25002.7</v>
      </c>
      <c r="V12" s="84">
        <f>'BAR BB| Open rates'!AB10*0.9*0.87+25</f>
        <v>26568.7</v>
      </c>
      <c r="W12" s="84">
        <f>'BAR BB| Open rates'!AC10*0.9*0.87+25</f>
        <v>25002.7</v>
      </c>
      <c r="X12" s="84">
        <f>'BAR BB| Open rates'!AD10*0.9*0.87+25</f>
        <v>29700.7</v>
      </c>
      <c r="Y12" s="84">
        <f>'BAR BB| Open rates'!AE10*0.9*0.87+25</f>
        <v>31266.7</v>
      </c>
      <c r="Z12" s="84">
        <f>'BAR BB| Open rates'!AF10*0.9*0.87+25</f>
        <v>32832.699999999997</v>
      </c>
      <c r="AA12" s="84">
        <f>'BAR BB| Open rates'!AG10*0.9*0.87+25</f>
        <v>32832.699999999997</v>
      </c>
      <c r="AB12" s="84">
        <f>'BAR BB| Open rates'!AH10*0.9*0.87+25</f>
        <v>23436.7</v>
      </c>
      <c r="AC12" s="84">
        <f>'BAR BB| Open rates'!AI10*0.9*0.87+25</f>
        <v>17172.7</v>
      </c>
      <c r="AD12" s="84">
        <f>'BAR BB| Open rates'!AJ10*0.9*0.87+25</f>
        <v>18738.7</v>
      </c>
      <c r="AE12" s="84">
        <f>'BAR BB| Open rates'!AK10*0.9*0.87+25</f>
        <v>14980.3</v>
      </c>
      <c r="AF12" s="84">
        <f>'BAR BB| Open rates'!AL10*0.9*0.87+25</f>
        <v>13414.3</v>
      </c>
      <c r="AG12" s="84">
        <f>'BAR BB| Open rates'!AM10*0.9*0.87+25</f>
        <v>12474.7</v>
      </c>
      <c r="AH12" s="84">
        <f>'BAR BB| Open rates'!AN10*0.9*0.87+25</f>
        <v>10125.700000000001</v>
      </c>
      <c r="AI12" s="84">
        <f>'BAR BB| Open rates'!AO10*0.9*0.87+25</f>
        <v>8559.7000000000007</v>
      </c>
      <c r="AJ12" s="84">
        <f>'BAR BB| Open rates'!AP10*0.9*0.87+25</f>
        <v>9107.7999999999993</v>
      </c>
      <c r="AK12" s="84">
        <f>'BAR BB| Open rates'!AQ10*0.9*0.87+25</f>
        <v>8559.7000000000007</v>
      </c>
    </row>
    <row r="13" spans="1:37" s="11" customFormat="1" ht="12.75" customHeight="1" x14ac:dyDescent="0.2">
      <c r="A13" s="33" t="s">
        <v>151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row>
    <row r="14" spans="1:37" s="11" customFormat="1" ht="12.75" customHeight="1" x14ac:dyDescent="0.2">
      <c r="A14" s="42">
        <v>1</v>
      </c>
      <c r="B14" s="84">
        <f>'BAR BB| Open rates'!H12*0.9*0.87+25</f>
        <v>7541.8</v>
      </c>
      <c r="C14" s="84">
        <f>'BAR BB| Open rates'!I12*0.9*0.87+25</f>
        <v>7541.8</v>
      </c>
      <c r="D14" s="84">
        <f>'BAR BB| Open rates'!J12*0.9*0.87+25</f>
        <v>8559.7000000000007</v>
      </c>
      <c r="E14" s="84">
        <f>'BAR BB| Open rates'!K12*0.9*0.87+25</f>
        <v>10908.7</v>
      </c>
      <c r="F14" s="84">
        <f>'BAR BB| Open rates'!L12*0.9*0.87+25</f>
        <v>9499.2999999999993</v>
      </c>
      <c r="G14" s="84">
        <f>'BAR BB| Open rates'!M12*0.9*0.87+25</f>
        <v>9499.2999999999993</v>
      </c>
      <c r="H14" s="84">
        <f>'BAR BB| Open rates'!N12*0.9*0.87+25</f>
        <v>9499.2999999999993</v>
      </c>
      <c r="I14" s="84">
        <f>'BAR BB| Open rates'!O12*0.9*0.87+25</f>
        <v>29700.7</v>
      </c>
      <c r="J14" s="84">
        <f>'BAR BB| Open rates'!P12*0.9*0.87+25</f>
        <v>29700.7</v>
      </c>
      <c r="K14" s="84">
        <f>'BAR BB| Open rates'!Q12*0.9*0.87+25</f>
        <v>32049.7</v>
      </c>
      <c r="L14" s="84">
        <f>'BAR BB| Open rates'!R12*0.9*0.87+25</f>
        <v>33615.699999999997</v>
      </c>
      <c r="M14" s="84">
        <f>'BAR BB| Open rates'!S12*0.9*0.87+25</f>
        <v>32049.7</v>
      </c>
      <c r="N14" s="84">
        <f>'BAR BB| Open rates'!T12*0.9*0.87+25</f>
        <v>24219.7</v>
      </c>
      <c r="O14" s="84">
        <f>'BAR BB| Open rates'!U12*0.9*0.87+25</f>
        <v>17172.7</v>
      </c>
      <c r="P14" s="84">
        <f>'BAR BB| Open rates'!V12*0.9*0.87+25</f>
        <v>18738.7</v>
      </c>
      <c r="Q14" s="84">
        <f>'BAR BB| Open rates'!W12*0.9*0.87+25</f>
        <v>20304.7</v>
      </c>
      <c r="R14" s="84">
        <f>'BAR BB| Open rates'!X12*0.9*0.87+25</f>
        <v>18738.7</v>
      </c>
      <c r="S14" s="84">
        <f>'BAR BB| Open rates'!Y12*0.9*0.87+25</f>
        <v>20304.7</v>
      </c>
      <c r="T14" s="84">
        <f>'BAR BB| Open rates'!Z12*0.9*0.87+25</f>
        <v>23436.7</v>
      </c>
      <c r="U14" s="84">
        <f>'BAR BB| Open rates'!AA12*0.9*0.87+25</f>
        <v>25785.7</v>
      </c>
      <c r="V14" s="84">
        <f>'BAR BB| Open rates'!AB12*0.9*0.87+25</f>
        <v>27351.7</v>
      </c>
      <c r="W14" s="84">
        <f>'BAR BB| Open rates'!AC12*0.9*0.87+25</f>
        <v>25785.7</v>
      </c>
      <c r="X14" s="84">
        <f>'BAR BB| Open rates'!AD12*0.9*0.87+25</f>
        <v>30483.7</v>
      </c>
      <c r="Y14" s="84">
        <f>'BAR BB| Open rates'!AE12*0.9*0.87+25</f>
        <v>33615.699999999997</v>
      </c>
      <c r="Z14" s="84">
        <f>'BAR BB| Open rates'!AF12*0.9*0.87+25</f>
        <v>35181.699999999997</v>
      </c>
      <c r="AA14" s="84">
        <f>'BAR BB| Open rates'!AG12*0.9*0.87+25</f>
        <v>35181.699999999997</v>
      </c>
      <c r="AB14" s="84">
        <f>'BAR BB| Open rates'!AH12*0.9*0.87+25</f>
        <v>25785.7</v>
      </c>
      <c r="AC14" s="84">
        <f>'BAR BB| Open rates'!AI12*0.9*0.87+25</f>
        <v>17172.7</v>
      </c>
      <c r="AD14" s="84">
        <f>'BAR BB| Open rates'!AJ12*0.9*0.87+25</f>
        <v>18738.7</v>
      </c>
      <c r="AE14" s="84">
        <f>'BAR BB| Open rates'!AK12*0.9*0.87+25</f>
        <v>14980.3</v>
      </c>
      <c r="AF14" s="84">
        <f>'BAR BB| Open rates'!AL12*0.9*0.87+25</f>
        <v>13414.3</v>
      </c>
      <c r="AG14" s="84">
        <f>'BAR BB| Open rates'!AM12*0.9*0.87+25</f>
        <v>12474.7</v>
      </c>
      <c r="AH14" s="84">
        <f>'BAR BB| Open rates'!AN12*0.9*0.87+25</f>
        <v>8951.2000000000007</v>
      </c>
      <c r="AI14" s="84">
        <f>'BAR BB| Open rates'!AO12*0.9*0.87+25</f>
        <v>7385.2</v>
      </c>
      <c r="AJ14" s="84">
        <f>'BAR BB| Open rates'!AP12*0.9*0.87+25</f>
        <v>7933.3</v>
      </c>
      <c r="AK14" s="84">
        <f>'BAR BB| Open rates'!AQ12*0.9*0.87+25</f>
        <v>7385.2</v>
      </c>
    </row>
    <row r="15" spans="1:37" s="11" customFormat="1" ht="12.75" customHeight="1" x14ac:dyDescent="0.2">
      <c r="A15" s="42">
        <v>2</v>
      </c>
      <c r="B15" s="84">
        <f>'BAR BB| Open rates'!H13*0.9*0.87+25</f>
        <v>8716.2999999999993</v>
      </c>
      <c r="C15" s="84">
        <f>'BAR BB| Open rates'!I13*0.9*0.87+25</f>
        <v>8716.2999999999993</v>
      </c>
      <c r="D15" s="84">
        <f>'BAR BB| Open rates'!J13*0.9*0.87+25</f>
        <v>9734.2000000000007</v>
      </c>
      <c r="E15" s="84">
        <f>'BAR BB| Open rates'!K13*0.9*0.87+25</f>
        <v>12083.2</v>
      </c>
      <c r="F15" s="84">
        <f>'BAR BB| Open rates'!L13*0.9*0.87+25</f>
        <v>10673.8</v>
      </c>
      <c r="G15" s="84">
        <f>'BAR BB| Open rates'!M13*0.9*0.87+25</f>
        <v>10673.8</v>
      </c>
      <c r="H15" s="84">
        <f>'BAR BB| Open rates'!N13*0.9*0.87+25</f>
        <v>10673.8</v>
      </c>
      <c r="I15" s="84">
        <f>'BAR BB| Open rates'!O13*0.9*0.87+25</f>
        <v>31266.7</v>
      </c>
      <c r="J15" s="84">
        <f>'BAR BB| Open rates'!P13*0.9*0.87+25</f>
        <v>31266.7</v>
      </c>
      <c r="K15" s="84">
        <f>'BAR BB| Open rates'!Q13*0.9*0.87+25</f>
        <v>33615.699999999997</v>
      </c>
      <c r="L15" s="84">
        <f>'BAR BB| Open rates'!R13*0.9*0.87+25</f>
        <v>35181.699999999997</v>
      </c>
      <c r="M15" s="84">
        <f>'BAR BB| Open rates'!S13*0.9*0.87+25</f>
        <v>33615.699999999997</v>
      </c>
      <c r="N15" s="84">
        <f>'BAR BB| Open rates'!T13*0.9*0.87+25</f>
        <v>25785.7</v>
      </c>
      <c r="O15" s="84">
        <f>'BAR BB| Open rates'!U13*0.9*0.87+25</f>
        <v>18738.7</v>
      </c>
      <c r="P15" s="84">
        <f>'BAR BB| Open rates'!V13*0.9*0.87+25</f>
        <v>20304.7</v>
      </c>
      <c r="Q15" s="84">
        <f>'BAR BB| Open rates'!W13*0.9*0.87+25</f>
        <v>21870.7</v>
      </c>
      <c r="R15" s="84">
        <f>'BAR BB| Open rates'!X13*0.9*0.87+25</f>
        <v>20304.7</v>
      </c>
      <c r="S15" s="84">
        <f>'BAR BB| Open rates'!Y13*0.9*0.87+25</f>
        <v>21870.7</v>
      </c>
      <c r="T15" s="84">
        <f>'BAR BB| Open rates'!Z13*0.9*0.87+25</f>
        <v>25002.7</v>
      </c>
      <c r="U15" s="84">
        <f>'BAR BB| Open rates'!AA13*0.9*0.87+25</f>
        <v>27351.7</v>
      </c>
      <c r="V15" s="84">
        <f>'BAR BB| Open rates'!AB13*0.9*0.87+25</f>
        <v>28917.7</v>
      </c>
      <c r="W15" s="84">
        <f>'BAR BB| Open rates'!AC13*0.9*0.87+25</f>
        <v>27351.7</v>
      </c>
      <c r="X15" s="84">
        <f>'BAR BB| Open rates'!AD13*0.9*0.87+25</f>
        <v>32049.7</v>
      </c>
      <c r="Y15" s="84">
        <f>'BAR BB| Open rates'!AE13*0.9*0.87+25</f>
        <v>35181.699999999997</v>
      </c>
      <c r="Z15" s="84">
        <f>'BAR BB| Open rates'!AF13*0.9*0.87+25</f>
        <v>36747.699999999997</v>
      </c>
      <c r="AA15" s="84">
        <f>'BAR BB| Open rates'!AG13*0.9*0.87+25</f>
        <v>36747.699999999997</v>
      </c>
      <c r="AB15" s="84">
        <f>'BAR BB| Open rates'!AH13*0.9*0.87+25</f>
        <v>27351.7</v>
      </c>
      <c r="AC15" s="84">
        <f>'BAR BB| Open rates'!AI13*0.9*0.87+25</f>
        <v>18738.7</v>
      </c>
      <c r="AD15" s="84">
        <f>'BAR BB| Open rates'!AJ13*0.9*0.87+25</f>
        <v>20304.7</v>
      </c>
      <c r="AE15" s="84">
        <f>'BAR BB| Open rates'!AK13*0.9*0.87+25</f>
        <v>16546.3</v>
      </c>
      <c r="AF15" s="84">
        <f>'BAR BB| Open rates'!AL13*0.9*0.87+25</f>
        <v>14980.3</v>
      </c>
      <c r="AG15" s="84">
        <f>'BAR BB| Open rates'!AM13*0.9*0.87+25</f>
        <v>14040.7</v>
      </c>
      <c r="AH15" s="84">
        <f>'BAR BB| Open rates'!AN13*0.9*0.87+25</f>
        <v>10517.2</v>
      </c>
      <c r="AI15" s="84">
        <f>'BAR BB| Open rates'!AO13*0.9*0.87+25</f>
        <v>8951.2000000000007</v>
      </c>
      <c r="AJ15" s="84">
        <f>'BAR BB| Open rates'!AP13*0.9*0.87+25</f>
        <v>9499.2999999999993</v>
      </c>
      <c r="AK15" s="84">
        <f>'BAR BB| Open rates'!AQ13*0.9*0.87+25</f>
        <v>8951.2000000000007</v>
      </c>
    </row>
    <row r="16" spans="1:37" s="11" customFormat="1" ht="12.75" customHeight="1" x14ac:dyDescent="0.2">
      <c r="A16" s="123"/>
    </row>
    <row r="17" spans="1:1" ht="12.75" customHeight="1" x14ac:dyDescent="0.2">
      <c r="A17" s="283" t="s">
        <v>157</v>
      </c>
    </row>
    <row r="18" spans="1:1" x14ac:dyDescent="0.2">
      <c r="A18" s="283"/>
    </row>
    <row r="19" spans="1:1" ht="13.5" thickBot="1" x14ac:dyDescent="0.25">
      <c r="A19" s="123"/>
    </row>
    <row r="20" spans="1:1" s="11" customFormat="1" ht="266.25" customHeight="1" thickBot="1" x14ac:dyDescent="0.25">
      <c r="A20" s="261" t="s">
        <v>325</v>
      </c>
    </row>
    <row r="21" spans="1:1" s="11" customFormat="1" ht="12.75" customHeight="1" x14ac:dyDescent="0.2"/>
    <row r="22" spans="1:1" x14ac:dyDescent="0.2">
      <c r="A22" s="150" t="s">
        <v>80</v>
      </c>
    </row>
    <row r="23" spans="1:1" ht="25.5" customHeight="1" x14ac:dyDescent="0.2">
      <c r="A23" s="201" t="s">
        <v>322</v>
      </c>
    </row>
    <row r="24" spans="1:1" ht="49.5" customHeight="1" x14ac:dyDescent="0.2">
      <c r="A24" s="201" t="s">
        <v>323</v>
      </c>
    </row>
    <row r="25" spans="1:1" ht="12.75" customHeight="1" x14ac:dyDescent="0.2">
      <c r="A25"/>
    </row>
    <row r="26" spans="1:1" x14ac:dyDescent="0.2">
      <c r="A26" s="136" t="s">
        <v>58</v>
      </c>
    </row>
    <row r="27" spans="1:1" s="149" customFormat="1" ht="35.25" customHeight="1" x14ac:dyDescent="0.2">
      <c r="A27" s="137" t="s">
        <v>163</v>
      </c>
    </row>
    <row r="28" spans="1:1" s="149" customFormat="1" ht="35.25" customHeight="1" x14ac:dyDescent="0.2">
      <c r="A28" s="145" t="s">
        <v>188</v>
      </c>
    </row>
    <row r="29" spans="1:1" s="149" customFormat="1" ht="35.25" customHeight="1" x14ac:dyDescent="0.2">
      <c r="A29" s="137" t="s">
        <v>164</v>
      </c>
    </row>
    <row r="30" spans="1:1" s="149" customFormat="1" ht="13.5" customHeight="1" x14ac:dyDescent="0.2">
      <c r="A30" s="137" t="s">
        <v>165</v>
      </c>
    </row>
    <row r="31" spans="1:1" s="149" customFormat="1" ht="35.25" customHeight="1" x14ac:dyDescent="0.2">
      <c r="A31" s="137" t="s">
        <v>162</v>
      </c>
    </row>
    <row r="32" spans="1:1" ht="24" x14ac:dyDescent="0.2">
      <c r="A32" s="141" t="s">
        <v>173</v>
      </c>
    </row>
    <row r="33" spans="1:1" s="149" customFormat="1" ht="26.25" customHeight="1" x14ac:dyDescent="0.2">
      <c r="A33" s="151"/>
    </row>
    <row r="34" spans="1:1" s="149" customFormat="1" ht="12" customHeight="1" x14ac:dyDescent="0.2">
      <c r="A34" s="151"/>
    </row>
    <row r="35" spans="1:1" s="149" customFormat="1" ht="198.75" customHeight="1" x14ac:dyDescent="0.2">
      <c r="A35" s="178" t="s">
        <v>208</v>
      </c>
    </row>
    <row r="36" spans="1:1" x14ac:dyDescent="0.2">
      <c r="A36" s="142"/>
    </row>
    <row r="37" spans="1:1" ht="24" x14ac:dyDescent="0.2">
      <c r="A37" s="150" t="s">
        <v>92</v>
      </c>
    </row>
    <row r="38" spans="1:1" ht="40.5" hidden="1" customHeight="1" x14ac:dyDescent="0.2">
      <c r="A38" s="199" t="s">
        <v>222</v>
      </c>
    </row>
    <row r="39" spans="1:1" s="11" customFormat="1" ht="24" customHeight="1" x14ac:dyDescent="0.2">
      <c r="A39" s="254" t="s">
        <v>324</v>
      </c>
    </row>
    <row r="40" spans="1:1" x14ac:dyDescent="0.2">
      <c r="A40" s="13"/>
    </row>
    <row r="41" spans="1:1" x14ac:dyDescent="0.2">
      <c r="A41" s="138" t="s">
        <v>65</v>
      </c>
    </row>
    <row r="42" spans="1:1" ht="98.25" customHeight="1" x14ac:dyDescent="0.2">
      <c r="A42" s="146" t="s">
        <v>261</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K238"/>
  <sheetViews>
    <sheetView workbookViewId="0">
      <pane xSplit="1" topLeftCell="Y1" activePane="topRight" state="frozen"/>
      <selection activeCell="A10" sqref="A10"/>
      <selection pane="topRight" activeCell="B4" sqref="B4:AK14"/>
    </sheetView>
  </sheetViews>
  <sheetFormatPr defaultColWidth="10.140625" defaultRowHeight="12.75" x14ac:dyDescent="0.2"/>
  <cols>
    <col min="1" max="1" width="45.28515625" style="5" customWidth="1"/>
    <col min="8" max="8" width="10.140625" customWidth="1"/>
    <col min="9" max="12" width="10.140625" hidden="1" customWidth="1"/>
  </cols>
  <sheetData>
    <row r="1" spans="1:37" ht="24" x14ac:dyDescent="0.2">
      <c r="A1" s="47" t="s">
        <v>50</v>
      </c>
    </row>
    <row r="2" spans="1:37" s="11" customFormat="1" ht="24" customHeight="1" x14ac:dyDescent="0.2">
      <c r="A2" s="134" t="s">
        <v>166</v>
      </c>
    </row>
    <row r="3" spans="1:37" s="11" customFormat="1" ht="12.75" customHeight="1" x14ac:dyDescent="0.2">
      <c r="A3" s="131" t="s">
        <v>264</v>
      </c>
    </row>
    <row r="4" spans="1:37" ht="21.75" customHeight="1" x14ac:dyDescent="0.2">
      <c r="A4" s="154" t="s">
        <v>52</v>
      </c>
      <c r="B4" s="143">
        <f>'BAR BB| Open rates'!H3</f>
        <v>46003</v>
      </c>
      <c r="C4" s="143">
        <f>'BAR BB| Open rates'!I3</f>
        <v>46005</v>
      </c>
      <c r="D4" s="143">
        <f>'BAR BB| Open rates'!J3</f>
        <v>46006</v>
      </c>
      <c r="E4" s="143">
        <f>'BAR BB| Open rates'!K3</f>
        <v>46010</v>
      </c>
      <c r="F4" s="143">
        <f>'BAR BB| Open rates'!L3</f>
        <v>46014</v>
      </c>
      <c r="G4" s="143">
        <f>'BAR BB| Open rates'!M3</f>
        <v>46016</v>
      </c>
      <c r="H4" s="143">
        <f>'BAR BB| Open rates'!N3</f>
        <v>46017</v>
      </c>
      <c r="I4" s="143">
        <f>'BAR BB| Open rates'!O3</f>
        <v>46020</v>
      </c>
      <c r="J4" s="143">
        <f>'BAR BB| Open rates'!P3</f>
        <v>46021</v>
      </c>
      <c r="K4" s="143">
        <f>'BAR BB| Open rates'!Q3</f>
        <v>46023</v>
      </c>
      <c r="L4" s="143">
        <f>'BAR BB| Open rates'!R3</f>
        <v>46027</v>
      </c>
      <c r="M4" s="143">
        <f>'BAR BB| Open rates'!S3</f>
        <v>46029</v>
      </c>
      <c r="N4" s="143">
        <f>'BAR BB| Open rates'!T3</f>
        <v>46031</v>
      </c>
      <c r="O4" s="143">
        <f>'BAR BB| Open rates'!U3</f>
        <v>46033</v>
      </c>
      <c r="P4" s="143">
        <f>'BAR BB| Open rates'!V3</f>
        <v>46038</v>
      </c>
      <c r="Q4" s="143">
        <f>'BAR BB| Open rates'!W3</f>
        <v>46045</v>
      </c>
      <c r="R4" s="143">
        <f>'BAR BB| Open rates'!X3</f>
        <v>46047</v>
      </c>
      <c r="S4" s="143">
        <f>'BAR BB| Open rates'!Y3</f>
        <v>46052</v>
      </c>
      <c r="T4" s="143">
        <f>'BAR BB| Open rates'!Z3</f>
        <v>46054</v>
      </c>
      <c r="U4" s="143">
        <f>'BAR BB| Open rates'!AA3</f>
        <v>46056</v>
      </c>
      <c r="V4" s="143">
        <f>'BAR BB| Open rates'!AB3</f>
        <v>46059</v>
      </c>
      <c r="W4" s="143">
        <f>'BAR BB| Open rates'!AC3</f>
        <v>46061</v>
      </c>
      <c r="X4" s="143">
        <f>'BAR BB| Open rates'!AD3</f>
        <v>46066</v>
      </c>
      <c r="Y4" s="143">
        <f>'BAR BB| Open rates'!AE3</f>
        <v>46072</v>
      </c>
      <c r="Z4" s="143">
        <f>'BAR BB| Open rates'!AF3</f>
        <v>46076</v>
      </c>
      <c r="AA4" s="143">
        <f>'BAR BB| Open rates'!AG3</f>
        <v>46077</v>
      </c>
      <c r="AB4" s="143">
        <f>'BAR BB| Open rates'!AH3</f>
        <v>46082</v>
      </c>
      <c r="AC4" s="143">
        <f>'BAR BB| Open rates'!AI3</f>
        <v>46083</v>
      </c>
      <c r="AD4" s="143">
        <f>'BAR BB| Open rates'!AJ3</f>
        <v>46087</v>
      </c>
      <c r="AE4" s="143">
        <f>'BAR BB| Open rates'!AK3</f>
        <v>46091</v>
      </c>
      <c r="AF4" s="143">
        <f>'BAR BB| Open rates'!AL3</f>
        <v>46103</v>
      </c>
      <c r="AG4" s="143">
        <f>'BAR BB| Open rates'!AM3</f>
        <v>46110</v>
      </c>
      <c r="AH4" s="143">
        <f>'BAR BB| Open rates'!AN3</f>
        <v>46113</v>
      </c>
      <c r="AI4" s="143">
        <f>'BAR BB| Open rates'!AO3</f>
        <v>46118</v>
      </c>
      <c r="AJ4" s="143">
        <f>'BAR BB| Open rates'!AP3</f>
        <v>46122</v>
      </c>
      <c r="AK4" s="143">
        <f>'BAR BB| Open rates'!AQ3</f>
        <v>46124</v>
      </c>
    </row>
    <row r="5" spans="1:37" ht="21.75" customHeight="1" x14ac:dyDescent="0.2">
      <c r="A5" s="154"/>
      <c r="B5" s="143">
        <f>'BAR BB| Open rates'!H4</f>
        <v>46004</v>
      </c>
      <c r="C5" s="143">
        <f>'BAR BB| Open rates'!I4</f>
        <v>46005</v>
      </c>
      <c r="D5" s="143">
        <f>'BAR BB| Open rates'!J4</f>
        <v>46009</v>
      </c>
      <c r="E5" s="143">
        <f>'BAR BB| Open rates'!K4</f>
        <v>46013</v>
      </c>
      <c r="F5" s="143">
        <f>'BAR BB| Open rates'!L4</f>
        <v>46015</v>
      </c>
      <c r="G5" s="143">
        <f>'BAR BB| Open rates'!M4</f>
        <v>46016</v>
      </c>
      <c r="H5" s="143">
        <f>'BAR BB| Open rates'!N4</f>
        <v>46019</v>
      </c>
      <c r="I5" s="143">
        <f>'BAR BB| Open rates'!O4</f>
        <v>46020</v>
      </c>
      <c r="J5" s="143">
        <f>'BAR BB| Open rates'!P4</f>
        <v>46022</v>
      </c>
      <c r="K5" s="143">
        <f>'BAR BB| Open rates'!Q4</f>
        <v>46026</v>
      </c>
      <c r="L5" s="143">
        <f>'BAR BB| Open rates'!R4</f>
        <v>46028</v>
      </c>
      <c r="M5" s="143">
        <f>'BAR BB| Open rates'!S4</f>
        <v>46030</v>
      </c>
      <c r="N5" s="143">
        <f>'BAR BB| Open rates'!T4</f>
        <v>46032</v>
      </c>
      <c r="O5" s="143">
        <f>'BAR BB| Open rates'!U4</f>
        <v>46037</v>
      </c>
      <c r="P5" s="143">
        <f>'BAR BB| Open rates'!V4</f>
        <v>46044</v>
      </c>
      <c r="Q5" s="143">
        <f>'BAR BB| Open rates'!W4</f>
        <v>46046</v>
      </c>
      <c r="R5" s="143">
        <f>'BAR BB| Open rates'!X4</f>
        <v>46051</v>
      </c>
      <c r="S5" s="143">
        <f>'BAR BB| Open rates'!Y4</f>
        <v>46053</v>
      </c>
      <c r="T5" s="143">
        <f>'BAR BB| Open rates'!Z4</f>
        <v>46055</v>
      </c>
      <c r="U5" s="143">
        <f>'BAR BB| Open rates'!AA4</f>
        <v>46058</v>
      </c>
      <c r="V5" s="143">
        <f>'BAR BB| Open rates'!AB4</f>
        <v>46060</v>
      </c>
      <c r="W5" s="143">
        <f>'BAR BB| Open rates'!AC4</f>
        <v>46065</v>
      </c>
      <c r="X5" s="143">
        <f>'BAR BB| Open rates'!AD4</f>
        <v>46071</v>
      </c>
      <c r="Y5" s="143">
        <f>'BAR BB| Open rates'!AE4</f>
        <v>46075</v>
      </c>
      <c r="Z5" s="143">
        <f>'BAR BB| Open rates'!AF4</f>
        <v>46076</v>
      </c>
      <c r="AA5" s="143">
        <f>'BAR BB| Open rates'!AG4</f>
        <v>46081</v>
      </c>
      <c r="AB5" s="143">
        <f>'BAR BB| Open rates'!AH4</f>
        <v>46082</v>
      </c>
      <c r="AC5" s="143">
        <f>'BAR BB| Open rates'!AI4</f>
        <v>46086</v>
      </c>
      <c r="AD5" s="143">
        <f>'BAR BB| Open rates'!AJ4</f>
        <v>46090</v>
      </c>
      <c r="AE5" s="143">
        <f>'BAR BB| Open rates'!AK4</f>
        <v>46102</v>
      </c>
      <c r="AF5" s="143">
        <f>'BAR BB| Open rates'!AL4</f>
        <v>46109</v>
      </c>
      <c r="AG5" s="143">
        <f>'BAR BB| Open rates'!AM4</f>
        <v>46112</v>
      </c>
      <c r="AH5" s="143">
        <f>'BAR BB| Open rates'!AN4</f>
        <v>46117</v>
      </c>
      <c r="AI5" s="143">
        <f>'BAR BB| Open rates'!AO4</f>
        <v>46121</v>
      </c>
      <c r="AJ5" s="143">
        <f>'BAR BB| Open rates'!AP4</f>
        <v>46123</v>
      </c>
      <c r="AK5" s="143">
        <f>'BAR BB| Open rates'!AQ4</f>
        <v>46124</v>
      </c>
    </row>
    <row r="6" spans="1:37"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11" customFormat="1" ht="12.75" customHeight="1" x14ac:dyDescent="0.2">
      <c r="A7" s="42">
        <v>1</v>
      </c>
      <c r="B7" s="84">
        <f>'BAR BB| Open rates'!H6*0.9*0.9</f>
        <v>5346</v>
      </c>
      <c r="C7" s="84">
        <f>'BAR BB| Open rates'!I6*0.9*0.9</f>
        <v>5346</v>
      </c>
      <c r="D7" s="84">
        <f>'BAR BB| Open rates'!J6*0.9*0.9</f>
        <v>6399</v>
      </c>
      <c r="E7" s="84">
        <f>'BAR BB| Open rates'!K6*0.9*0.9</f>
        <v>8829</v>
      </c>
      <c r="F7" s="84">
        <f>'BAR BB| Open rates'!L6*0.9*0.9</f>
        <v>7371</v>
      </c>
      <c r="G7" s="84">
        <f>'BAR BB| Open rates'!M6*0.9*0.9</f>
        <v>7371</v>
      </c>
      <c r="H7" s="84">
        <f>'BAR BB| Open rates'!N6*0.9*0.9</f>
        <v>7371</v>
      </c>
      <c r="I7" s="84">
        <f>'BAR BB| Open rates'!O6*0.9*0.9</f>
        <v>21789</v>
      </c>
      <c r="J7" s="84">
        <f>'BAR BB| Open rates'!P6*0.9*0.9</f>
        <v>21789</v>
      </c>
      <c r="K7" s="84">
        <f>'BAR BB| Open rates'!Q6*0.9*0.9</f>
        <v>24219</v>
      </c>
      <c r="L7" s="84">
        <f>'BAR BB| Open rates'!R6*0.9*0.9</f>
        <v>25839</v>
      </c>
      <c r="M7" s="84">
        <f>'BAR BB| Open rates'!S6*0.9*0.9</f>
        <v>24219</v>
      </c>
      <c r="N7" s="84">
        <f>'BAR BB| Open rates'!T6*0.9*0.9</f>
        <v>18549</v>
      </c>
      <c r="O7" s="84">
        <f>'BAR BB| Open rates'!U6*0.9*0.9</f>
        <v>11259</v>
      </c>
      <c r="P7" s="84">
        <f>'BAR BB| Open rates'!V6*0.9*0.9</f>
        <v>12879</v>
      </c>
      <c r="Q7" s="84">
        <f>'BAR BB| Open rates'!W6*0.9*0.9</f>
        <v>14499</v>
      </c>
      <c r="R7" s="84">
        <f>'BAR BB| Open rates'!X6*0.9*0.9</f>
        <v>12879</v>
      </c>
      <c r="S7" s="84">
        <f>'BAR BB| Open rates'!Y6*0.9*0.9</f>
        <v>14499</v>
      </c>
      <c r="T7" s="84">
        <f>'BAR BB| Open rates'!Z6*0.9*0.9</f>
        <v>17739</v>
      </c>
      <c r="U7" s="84">
        <f>'BAR BB| Open rates'!AA6*0.9*0.9</f>
        <v>17739</v>
      </c>
      <c r="V7" s="84">
        <f>'BAR BB| Open rates'!AB6*0.9*0.9</f>
        <v>19359</v>
      </c>
      <c r="W7" s="84">
        <f>'BAR BB| Open rates'!AC6*0.9*0.9</f>
        <v>17739</v>
      </c>
      <c r="X7" s="84">
        <f>'BAR BB| Open rates'!AD6*0.9*0.9</f>
        <v>22599</v>
      </c>
      <c r="Y7" s="84">
        <f>'BAR BB| Open rates'!AE6*0.9*0.9</f>
        <v>22599</v>
      </c>
      <c r="Z7" s="84">
        <f>'BAR BB| Open rates'!AF6*0.9*0.9</f>
        <v>24219</v>
      </c>
      <c r="AA7" s="84">
        <f>'BAR BB| Open rates'!AG6*0.9*0.9</f>
        <v>24219</v>
      </c>
      <c r="AB7" s="84">
        <f>'BAR BB| Open rates'!AH6*0.9*0.9</f>
        <v>14499</v>
      </c>
      <c r="AC7" s="84">
        <f>'BAR BB| Open rates'!AI6*0.9*0.9</f>
        <v>11259</v>
      </c>
      <c r="AD7" s="84">
        <f>'BAR BB| Open rates'!AJ6*0.9*0.9</f>
        <v>12879</v>
      </c>
      <c r="AE7" s="84">
        <f>'BAR BB| Open rates'!AK6*0.9*0.9</f>
        <v>8991</v>
      </c>
      <c r="AF7" s="84">
        <f>'BAR BB| Open rates'!AL6*0.9*0.9</f>
        <v>7371</v>
      </c>
      <c r="AG7" s="84">
        <f>'BAR BB| Open rates'!AM6*0.9*0.9</f>
        <v>6399</v>
      </c>
      <c r="AH7" s="84">
        <f>'BAR BB| Open rates'!AN6*0.9*0.9</f>
        <v>6399</v>
      </c>
      <c r="AI7" s="84">
        <f>'BAR BB| Open rates'!AO6*0.9*0.9</f>
        <v>4779</v>
      </c>
      <c r="AJ7" s="84">
        <f>'BAR BB| Open rates'!AP6*0.9*0.9</f>
        <v>5346</v>
      </c>
      <c r="AK7" s="84">
        <f>'BAR BB| Open rates'!AQ6*0.9*0.9</f>
        <v>4779</v>
      </c>
    </row>
    <row r="8" spans="1:37" s="11" customFormat="1" ht="12.75" customHeight="1" x14ac:dyDescent="0.2">
      <c r="A8" s="42">
        <v>2</v>
      </c>
      <c r="B8" s="84">
        <f>'BAR BB| Open rates'!H7*0.9*0.9</f>
        <v>6561</v>
      </c>
      <c r="C8" s="84">
        <f>'BAR BB| Open rates'!I7*0.9*0.9</f>
        <v>6561</v>
      </c>
      <c r="D8" s="84">
        <f>'BAR BB| Open rates'!J7*0.9*0.9</f>
        <v>7614</v>
      </c>
      <c r="E8" s="84">
        <f>'BAR BB| Open rates'!K7*0.9*0.9</f>
        <v>10044</v>
      </c>
      <c r="F8" s="84">
        <f>'BAR BB| Open rates'!L7*0.9*0.9</f>
        <v>8586</v>
      </c>
      <c r="G8" s="84">
        <f>'BAR BB| Open rates'!M7*0.9*0.9</f>
        <v>8586</v>
      </c>
      <c r="H8" s="84">
        <f>'BAR BB| Open rates'!N7*0.9*0.9</f>
        <v>8586</v>
      </c>
      <c r="I8" s="84">
        <f>'BAR BB| Open rates'!O7*0.9*0.9</f>
        <v>23409</v>
      </c>
      <c r="J8" s="84">
        <f>'BAR BB| Open rates'!P7*0.9*0.9</f>
        <v>23409</v>
      </c>
      <c r="K8" s="84">
        <f>'BAR BB| Open rates'!Q7*0.9*0.9</f>
        <v>25839</v>
      </c>
      <c r="L8" s="84">
        <f>'BAR BB| Open rates'!R7*0.9*0.9</f>
        <v>27459</v>
      </c>
      <c r="M8" s="84">
        <f>'BAR BB| Open rates'!S7*0.9*0.9</f>
        <v>25839</v>
      </c>
      <c r="N8" s="84">
        <f>'BAR BB| Open rates'!T7*0.9*0.9</f>
        <v>20169</v>
      </c>
      <c r="O8" s="84">
        <f>'BAR BB| Open rates'!U7*0.9*0.9</f>
        <v>12879</v>
      </c>
      <c r="P8" s="84">
        <f>'BAR BB| Open rates'!V7*0.9*0.9</f>
        <v>14499</v>
      </c>
      <c r="Q8" s="84">
        <f>'BAR BB| Open rates'!W7*0.9*0.9</f>
        <v>16119</v>
      </c>
      <c r="R8" s="84">
        <f>'BAR BB| Open rates'!X7*0.9*0.9</f>
        <v>14499</v>
      </c>
      <c r="S8" s="84">
        <f>'BAR BB| Open rates'!Y7*0.9*0.9</f>
        <v>16119</v>
      </c>
      <c r="T8" s="84">
        <f>'BAR BB| Open rates'!Z7*0.9*0.9</f>
        <v>19359</v>
      </c>
      <c r="U8" s="84">
        <f>'BAR BB| Open rates'!AA7*0.9*0.9</f>
        <v>19359</v>
      </c>
      <c r="V8" s="84">
        <f>'BAR BB| Open rates'!AB7*0.9*0.9</f>
        <v>20979</v>
      </c>
      <c r="W8" s="84">
        <f>'BAR BB| Open rates'!AC7*0.9*0.9</f>
        <v>19359</v>
      </c>
      <c r="X8" s="84">
        <f>'BAR BB| Open rates'!AD7*0.9*0.9</f>
        <v>24219</v>
      </c>
      <c r="Y8" s="84">
        <f>'BAR BB| Open rates'!AE7*0.9*0.9</f>
        <v>24219</v>
      </c>
      <c r="Z8" s="84">
        <f>'BAR BB| Open rates'!AF7*0.9*0.9</f>
        <v>25839</v>
      </c>
      <c r="AA8" s="84">
        <f>'BAR BB| Open rates'!AG7*0.9*0.9</f>
        <v>25839</v>
      </c>
      <c r="AB8" s="84">
        <f>'BAR BB| Open rates'!AH7*0.9*0.9</f>
        <v>16119</v>
      </c>
      <c r="AC8" s="84">
        <f>'BAR BB| Open rates'!AI7*0.9*0.9</f>
        <v>12879</v>
      </c>
      <c r="AD8" s="84">
        <f>'BAR BB| Open rates'!AJ7*0.9*0.9</f>
        <v>14499</v>
      </c>
      <c r="AE8" s="84">
        <f>'BAR BB| Open rates'!AK7*0.9*0.9</f>
        <v>10611</v>
      </c>
      <c r="AF8" s="84">
        <f>'BAR BB| Open rates'!AL7*0.9*0.9</f>
        <v>8991</v>
      </c>
      <c r="AG8" s="84">
        <f>'BAR BB| Open rates'!AM7*0.9*0.9</f>
        <v>8019</v>
      </c>
      <c r="AH8" s="84">
        <f>'BAR BB| Open rates'!AN7*0.9*0.9</f>
        <v>8019</v>
      </c>
      <c r="AI8" s="84">
        <f>'BAR BB| Open rates'!AO7*0.9*0.9</f>
        <v>6399</v>
      </c>
      <c r="AJ8" s="84">
        <f>'BAR BB| Open rates'!AP7*0.9*0.9</f>
        <v>6966</v>
      </c>
      <c r="AK8" s="84">
        <f>'BAR BB| Open rates'!AQ7*0.9*0.9</f>
        <v>6399</v>
      </c>
    </row>
    <row r="9" spans="1:37"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7" s="11" customFormat="1" ht="12.75" customHeight="1" x14ac:dyDescent="0.2">
      <c r="A10" s="42">
        <v>1</v>
      </c>
      <c r="B10" s="84">
        <f>'BAR BB| Open rates'!H9*0.9*0.9</f>
        <v>6966</v>
      </c>
      <c r="C10" s="84">
        <f>'BAR BB| Open rates'!I9*0.9*0.9</f>
        <v>6966</v>
      </c>
      <c r="D10" s="84">
        <f>'BAR BB| Open rates'!J9*0.9*0.9</f>
        <v>8019</v>
      </c>
      <c r="E10" s="84">
        <f>'BAR BB| Open rates'!K9*0.9*0.9</f>
        <v>10449</v>
      </c>
      <c r="F10" s="84">
        <f>'BAR BB| Open rates'!L9*0.9*0.9</f>
        <v>8991</v>
      </c>
      <c r="G10" s="84">
        <f>'BAR BB| Open rates'!M9*0.9*0.9</f>
        <v>8991</v>
      </c>
      <c r="H10" s="84">
        <f>'BAR BB| Open rates'!N9*0.9*0.9</f>
        <v>8991</v>
      </c>
      <c r="I10" s="84">
        <f>'BAR BB| Open rates'!O9*0.9*0.9</f>
        <v>29079</v>
      </c>
      <c r="J10" s="84">
        <f>'BAR BB| Open rates'!P9*0.9*0.9</f>
        <v>29079</v>
      </c>
      <c r="K10" s="84">
        <f>'BAR BB| Open rates'!Q9*0.9*0.9</f>
        <v>31509</v>
      </c>
      <c r="L10" s="84">
        <f>'BAR BB| Open rates'!R9*0.9*0.9</f>
        <v>33129</v>
      </c>
      <c r="M10" s="84">
        <f>'BAR BB| Open rates'!S9*0.9*0.9</f>
        <v>31509</v>
      </c>
      <c r="N10" s="84">
        <f>'BAR BB| Open rates'!T9*0.9*0.9</f>
        <v>23409</v>
      </c>
      <c r="O10" s="84">
        <f>'BAR BB| Open rates'!U9*0.9*0.9</f>
        <v>16119</v>
      </c>
      <c r="P10" s="84">
        <f>'BAR BB| Open rates'!V9*0.9*0.9</f>
        <v>17739</v>
      </c>
      <c r="Q10" s="84">
        <f>'BAR BB| Open rates'!W9*0.9*0.9</f>
        <v>19359</v>
      </c>
      <c r="R10" s="84">
        <f>'BAR BB| Open rates'!X9*0.9*0.9</f>
        <v>17739</v>
      </c>
      <c r="S10" s="84">
        <f>'BAR BB| Open rates'!Y9*0.9*0.9</f>
        <v>19359</v>
      </c>
      <c r="T10" s="84">
        <f>'BAR BB| Open rates'!Z9*0.9*0.9</f>
        <v>22599</v>
      </c>
      <c r="U10" s="84">
        <f>'BAR BB| Open rates'!AA9*0.9*0.9</f>
        <v>24219</v>
      </c>
      <c r="V10" s="84">
        <f>'BAR BB| Open rates'!AB9*0.9*0.9</f>
        <v>25839</v>
      </c>
      <c r="W10" s="84">
        <f>'BAR BB| Open rates'!AC9*0.9*0.9</f>
        <v>24219</v>
      </c>
      <c r="X10" s="84">
        <f>'BAR BB| Open rates'!AD9*0.9*0.9</f>
        <v>29079</v>
      </c>
      <c r="Y10" s="84">
        <f>'BAR BB| Open rates'!AE9*0.9*0.9</f>
        <v>30699</v>
      </c>
      <c r="Z10" s="84">
        <f>'BAR BB| Open rates'!AF9*0.9*0.9</f>
        <v>32319</v>
      </c>
      <c r="AA10" s="84">
        <f>'BAR BB| Open rates'!AG9*0.9*0.9</f>
        <v>32319</v>
      </c>
      <c r="AB10" s="84">
        <f>'BAR BB| Open rates'!AH9*0.9*0.9</f>
        <v>22599</v>
      </c>
      <c r="AC10" s="84">
        <f>'BAR BB| Open rates'!AI9*0.9*0.9</f>
        <v>16119</v>
      </c>
      <c r="AD10" s="84">
        <f>'BAR BB| Open rates'!AJ9*0.9*0.9</f>
        <v>17739</v>
      </c>
      <c r="AE10" s="84">
        <f>'BAR BB| Open rates'!AK9*0.9*0.9</f>
        <v>13851</v>
      </c>
      <c r="AF10" s="84">
        <f>'BAR BB| Open rates'!AL9*0.9*0.9</f>
        <v>12231</v>
      </c>
      <c r="AG10" s="84">
        <f>'BAR BB| Open rates'!AM9*0.9*0.9</f>
        <v>11259</v>
      </c>
      <c r="AH10" s="84">
        <f>'BAR BB| Open rates'!AN9*0.9*0.9</f>
        <v>8829</v>
      </c>
      <c r="AI10" s="84">
        <f>'BAR BB| Open rates'!AO9*0.9*0.9</f>
        <v>7209</v>
      </c>
      <c r="AJ10" s="84">
        <f>'BAR BB| Open rates'!AP9*0.9*0.9</f>
        <v>7776</v>
      </c>
      <c r="AK10" s="84">
        <f>'BAR BB| Open rates'!AQ9*0.9*0.9</f>
        <v>7209</v>
      </c>
    </row>
    <row r="11" spans="1:37" s="11" customFormat="1" ht="12.75" customHeight="1" x14ac:dyDescent="0.2">
      <c r="A11" s="42">
        <v>2</v>
      </c>
      <c r="B11" s="84">
        <f>'BAR BB| Open rates'!H10*0.9*0.9</f>
        <v>8181</v>
      </c>
      <c r="C11" s="84">
        <f>'BAR BB| Open rates'!I10*0.9*0.9</f>
        <v>8181</v>
      </c>
      <c r="D11" s="84">
        <f>'BAR BB| Open rates'!J10*0.9*0.9</f>
        <v>9234</v>
      </c>
      <c r="E11" s="84">
        <f>'BAR BB| Open rates'!K10*0.9*0.9</f>
        <v>11664</v>
      </c>
      <c r="F11" s="84">
        <f>'BAR BB| Open rates'!L10*0.9*0.9</f>
        <v>10206</v>
      </c>
      <c r="G11" s="84">
        <f>'BAR BB| Open rates'!M10*0.9*0.9</f>
        <v>10206</v>
      </c>
      <c r="H11" s="84">
        <f>'BAR BB| Open rates'!N10*0.9*0.9</f>
        <v>10206</v>
      </c>
      <c r="I11" s="84">
        <f>'BAR BB| Open rates'!O10*0.9*0.9</f>
        <v>30699</v>
      </c>
      <c r="J11" s="84">
        <f>'BAR BB| Open rates'!P10*0.9*0.9</f>
        <v>30699</v>
      </c>
      <c r="K11" s="84">
        <f>'BAR BB| Open rates'!Q10*0.9*0.9</f>
        <v>33129</v>
      </c>
      <c r="L11" s="84">
        <f>'BAR BB| Open rates'!R10*0.9*0.9</f>
        <v>34749</v>
      </c>
      <c r="M11" s="84">
        <f>'BAR BB| Open rates'!S10*0.9*0.9</f>
        <v>33129</v>
      </c>
      <c r="N11" s="84">
        <f>'BAR BB| Open rates'!T10*0.9*0.9</f>
        <v>25029</v>
      </c>
      <c r="O11" s="84">
        <f>'BAR BB| Open rates'!U10*0.9*0.9</f>
        <v>17739</v>
      </c>
      <c r="P11" s="84">
        <f>'BAR BB| Open rates'!V10*0.9*0.9</f>
        <v>19359</v>
      </c>
      <c r="Q11" s="84">
        <f>'BAR BB| Open rates'!W10*0.9*0.9</f>
        <v>20979</v>
      </c>
      <c r="R11" s="84">
        <f>'BAR BB| Open rates'!X10*0.9*0.9</f>
        <v>19359</v>
      </c>
      <c r="S11" s="84">
        <f>'BAR BB| Open rates'!Y10*0.9*0.9</f>
        <v>20979</v>
      </c>
      <c r="T11" s="84">
        <f>'BAR BB| Open rates'!Z10*0.9*0.9</f>
        <v>24219</v>
      </c>
      <c r="U11" s="84">
        <f>'BAR BB| Open rates'!AA10*0.9*0.9</f>
        <v>25839</v>
      </c>
      <c r="V11" s="84">
        <f>'BAR BB| Open rates'!AB10*0.9*0.9</f>
        <v>27459</v>
      </c>
      <c r="W11" s="84">
        <f>'BAR BB| Open rates'!AC10*0.9*0.9</f>
        <v>25839</v>
      </c>
      <c r="X11" s="84">
        <f>'BAR BB| Open rates'!AD10*0.9*0.9</f>
        <v>30699</v>
      </c>
      <c r="Y11" s="84">
        <f>'BAR BB| Open rates'!AE10*0.9*0.9</f>
        <v>32319</v>
      </c>
      <c r="Z11" s="84">
        <f>'BAR BB| Open rates'!AF10*0.9*0.9</f>
        <v>33939</v>
      </c>
      <c r="AA11" s="84">
        <f>'BAR BB| Open rates'!AG10*0.9*0.9</f>
        <v>33939</v>
      </c>
      <c r="AB11" s="84">
        <f>'BAR BB| Open rates'!AH10*0.9*0.9</f>
        <v>24219</v>
      </c>
      <c r="AC11" s="84">
        <f>'BAR BB| Open rates'!AI10*0.9*0.9</f>
        <v>17739</v>
      </c>
      <c r="AD11" s="84">
        <f>'BAR BB| Open rates'!AJ10*0.9*0.9</f>
        <v>19359</v>
      </c>
      <c r="AE11" s="84">
        <f>'BAR BB| Open rates'!AK10*0.9*0.9</f>
        <v>15471</v>
      </c>
      <c r="AF11" s="84">
        <f>'BAR BB| Open rates'!AL10*0.9*0.9</f>
        <v>13851</v>
      </c>
      <c r="AG11" s="84">
        <f>'BAR BB| Open rates'!AM10*0.9*0.9</f>
        <v>12879</v>
      </c>
      <c r="AH11" s="84">
        <f>'BAR BB| Open rates'!AN10*0.9*0.9</f>
        <v>10449</v>
      </c>
      <c r="AI11" s="84">
        <f>'BAR BB| Open rates'!AO10*0.9*0.9</f>
        <v>8829</v>
      </c>
      <c r="AJ11" s="84">
        <f>'BAR BB| Open rates'!AP10*0.9*0.9</f>
        <v>9396</v>
      </c>
      <c r="AK11" s="84">
        <f>'BAR BB| Open rates'!AQ10*0.9*0.9</f>
        <v>8829</v>
      </c>
    </row>
    <row r="12" spans="1:37"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row>
    <row r="13" spans="1:37" s="11" customFormat="1" ht="12.75" customHeight="1" x14ac:dyDescent="0.2">
      <c r="A13" s="42">
        <v>1</v>
      </c>
      <c r="B13" s="84">
        <f>'BAR BB| Open rates'!H12*0.9*0.9</f>
        <v>7776</v>
      </c>
      <c r="C13" s="84">
        <f>'BAR BB| Open rates'!I12*0.9*0.9</f>
        <v>7776</v>
      </c>
      <c r="D13" s="84">
        <f>'BAR BB| Open rates'!J12*0.9*0.9</f>
        <v>8829</v>
      </c>
      <c r="E13" s="84">
        <f>'BAR BB| Open rates'!K12*0.9*0.9</f>
        <v>11259</v>
      </c>
      <c r="F13" s="84">
        <f>'BAR BB| Open rates'!L12*0.9*0.9</f>
        <v>9801</v>
      </c>
      <c r="G13" s="84">
        <f>'BAR BB| Open rates'!M12*0.9*0.9</f>
        <v>9801</v>
      </c>
      <c r="H13" s="84">
        <f>'BAR BB| Open rates'!N12*0.9*0.9</f>
        <v>9801</v>
      </c>
      <c r="I13" s="84">
        <f>'BAR BB| Open rates'!O12*0.9*0.9</f>
        <v>30699</v>
      </c>
      <c r="J13" s="84">
        <f>'BAR BB| Open rates'!P12*0.9*0.9</f>
        <v>30699</v>
      </c>
      <c r="K13" s="84">
        <f>'BAR BB| Open rates'!Q12*0.9*0.9</f>
        <v>33129</v>
      </c>
      <c r="L13" s="84">
        <f>'BAR BB| Open rates'!R12*0.9*0.9</f>
        <v>34749</v>
      </c>
      <c r="M13" s="84">
        <f>'BAR BB| Open rates'!S12*0.9*0.9</f>
        <v>33129</v>
      </c>
      <c r="N13" s="84">
        <f>'BAR BB| Open rates'!T12*0.9*0.9</f>
        <v>25029</v>
      </c>
      <c r="O13" s="84">
        <f>'BAR BB| Open rates'!U12*0.9*0.9</f>
        <v>17739</v>
      </c>
      <c r="P13" s="84">
        <f>'BAR BB| Open rates'!V12*0.9*0.9</f>
        <v>19359</v>
      </c>
      <c r="Q13" s="84">
        <f>'BAR BB| Open rates'!W12*0.9*0.9</f>
        <v>20979</v>
      </c>
      <c r="R13" s="84">
        <f>'BAR BB| Open rates'!X12*0.9*0.9</f>
        <v>19359</v>
      </c>
      <c r="S13" s="84">
        <f>'BAR BB| Open rates'!Y12*0.9*0.9</f>
        <v>20979</v>
      </c>
      <c r="T13" s="84">
        <f>'BAR BB| Open rates'!Z12*0.9*0.9</f>
        <v>24219</v>
      </c>
      <c r="U13" s="84">
        <f>'BAR BB| Open rates'!AA12*0.9*0.9</f>
        <v>26649</v>
      </c>
      <c r="V13" s="84">
        <f>'BAR BB| Open rates'!AB12*0.9*0.9</f>
        <v>28269</v>
      </c>
      <c r="W13" s="84">
        <f>'BAR BB| Open rates'!AC12*0.9*0.9</f>
        <v>26649</v>
      </c>
      <c r="X13" s="84">
        <f>'BAR BB| Open rates'!AD12*0.9*0.9</f>
        <v>31509</v>
      </c>
      <c r="Y13" s="84">
        <f>'BAR BB| Open rates'!AE12*0.9*0.9</f>
        <v>34749</v>
      </c>
      <c r="Z13" s="84">
        <f>'BAR BB| Open rates'!AF12*0.9*0.9</f>
        <v>36369</v>
      </c>
      <c r="AA13" s="84">
        <f>'BAR BB| Open rates'!AG12*0.9*0.9</f>
        <v>36369</v>
      </c>
      <c r="AB13" s="84">
        <f>'BAR BB| Open rates'!AH12*0.9*0.9</f>
        <v>26649</v>
      </c>
      <c r="AC13" s="84">
        <f>'BAR BB| Open rates'!AI12*0.9*0.9</f>
        <v>17739</v>
      </c>
      <c r="AD13" s="84">
        <f>'BAR BB| Open rates'!AJ12*0.9*0.9</f>
        <v>19359</v>
      </c>
      <c r="AE13" s="84">
        <f>'BAR BB| Open rates'!AK12*0.9*0.9</f>
        <v>15471</v>
      </c>
      <c r="AF13" s="84">
        <f>'BAR BB| Open rates'!AL12*0.9*0.9</f>
        <v>13851</v>
      </c>
      <c r="AG13" s="84">
        <f>'BAR BB| Open rates'!AM12*0.9*0.9</f>
        <v>12879</v>
      </c>
      <c r="AH13" s="84">
        <f>'BAR BB| Open rates'!AN12*0.9*0.9</f>
        <v>9234</v>
      </c>
      <c r="AI13" s="84">
        <f>'BAR BB| Open rates'!AO12*0.9*0.9</f>
        <v>7614</v>
      </c>
      <c r="AJ13" s="84">
        <f>'BAR BB| Open rates'!AP12*0.9*0.9</f>
        <v>8181</v>
      </c>
      <c r="AK13" s="84">
        <f>'BAR BB| Open rates'!AQ12*0.9*0.9</f>
        <v>7614</v>
      </c>
    </row>
    <row r="14" spans="1:37" s="11" customFormat="1" ht="12.75" customHeight="1" x14ac:dyDescent="0.2">
      <c r="A14" s="161">
        <v>2</v>
      </c>
      <c r="B14" s="84">
        <f>'BAR BB| Open rates'!H13*0.9*0.9</f>
        <v>8991</v>
      </c>
      <c r="C14" s="84">
        <f>'BAR BB| Open rates'!I13*0.9*0.9</f>
        <v>8991</v>
      </c>
      <c r="D14" s="84">
        <f>'BAR BB| Open rates'!J13*0.9*0.9</f>
        <v>10044</v>
      </c>
      <c r="E14" s="84">
        <f>'BAR BB| Open rates'!K13*0.9*0.9</f>
        <v>12474</v>
      </c>
      <c r="F14" s="84">
        <f>'BAR BB| Open rates'!L13*0.9*0.9</f>
        <v>11016</v>
      </c>
      <c r="G14" s="84">
        <f>'BAR BB| Open rates'!M13*0.9*0.9</f>
        <v>11016</v>
      </c>
      <c r="H14" s="84">
        <f>'BAR BB| Open rates'!N13*0.9*0.9</f>
        <v>11016</v>
      </c>
      <c r="I14" s="84">
        <f>'BAR BB| Open rates'!O13*0.9*0.9</f>
        <v>32319</v>
      </c>
      <c r="J14" s="84">
        <f>'BAR BB| Open rates'!P13*0.9*0.9</f>
        <v>32319</v>
      </c>
      <c r="K14" s="84">
        <f>'BAR BB| Open rates'!Q13*0.9*0.9</f>
        <v>34749</v>
      </c>
      <c r="L14" s="84">
        <f>'BAR BB| Open rates'!R13*0.9*0.9</f>
        <v>36369</v>
      </c>
      <c r="M14" s="84">
        <f>'BAR BB| Open rates'!S13*0.9*0.9</f>
        <v>34749</v>
      </c>
      <c r="N14" s="84">
        <f>'BAR BB| Open rates'!T13*0.9*0.9</f>
        <v>26649</v>
      </c>
      <c r="O14" s="84">
        <f>'BAR BB| Open rates'!U13*0.9*0.9</f>
        <v>19359</v>
      </c>
      <c r="P14" s="84">
        <f>'BAR BB| Open rates'!V13*0.9*0.9</f>
        <v>20979</v>
      </c>
      <c r="Q14" s="84">
        <f>'BAR BB| Open rates'!W13*0.9*0.9</f>
        <v>22599</v>
      </c>
      <c r="R14" s="84">
        <f>'BAR BB| Open rates'!X13*0.9*0.9</f>
        <v>20979</v>
      </c>
      <c r="S14" s="84">
        <f>'BAR BB| Open rates'!Y13*0.9*0.9</f>
        <v>22599</v>
      </c>
      <c r="T14" s="84">
        <f>'BAR BB| Open rates'!Z13*0.9*0.9</f>
        <v>25839</v>
      </c>
      <c r="U14" s="84">
        <f>'BAR BB| Open rates'!AA13*0.9*0.9</f>
        <v>28269</v>
      </c>
      <c r="V14" s="84">
        <f>'BAR BB| Open rates'!AB13*0.9*0.9</f>
        <v>29889</v>
      </c>
      <c r="W14" s="84">
        <f>'BAR BB| Open rates'!AC13*0.9*0.9</f>
        <v>28269</v>
      </c>
      <c r="X14" s="84">
        <f>'BAR BB| Open rates'!AD13*0.9*0.9</f>
        <v>33129</v>
      </c>
      <c r="Y14" s="84">
        <f>'BAR BB| Open rates'!AE13*0.9*0.9</f>
        <v>36369</v>
      </c>
      <c r="Z14" s="84">
        <f>'BAR BB| Open rates'!AF13*0.9*0.9</f>
        <v>37989</v>
      </c>
      <c r="AA14" s="84">
        <f>'BAR BB| Open rates'!AG13*0.9*0.9</f>
        <v>37989</v>
      </c>
      <c r="AB14" s="84">
        <f>'BAR BB| Open rates'!AH13*0.9*0.9</f>
        <v>28269</v>
      </c>
      <c r="AC14" s="84">
        <f>'BAR BB| Open rates'!AI13*0.9*0.9</f>
        <v>19359</v>
      </c>
      <c r="AD14" s="84">
        <f>'BAR BB| Open rates'!AJ13*0.9*0.9</f>
        <v>20979</v>
      </c>
      <c r="AE14" s="84">
        <f>'BAR BB| Open rates'!AK13*0.9*0.9</f>
        <v>17091</v>
      </c>
      <c r="AF14" s="84">
        <f>'BAR BB| Open rates'!AL13*0.9*0.9</f>
        <v>15471</v>
      </c>
      <c r="AG14" s="84">
        <f>'BAR BB| Open rates'!AM13*0.9*0.9</f>
        <v>14499</v>
      </c>
      <c r="AH14" s="84">
        <f>'BAR BB| Open rates'!AN13*0.9*0.9</f>
        <v>10854</v>
      </c>
      <c r="AI14" s="84">
        <f>'BAR BB| Open rates'!AO13*0.9*0.9</f>
        <v>9234</v>
      </c>
      <c r="AJ14" s="84">
        <f>'BAR BB| Open rates'!AP13*0.9*0.9</f>
        <v>9801</v>
      </c>
      <c r="AK14" s="84">
        <f>'BAR BB| Open rates'!AQ13*0.9*0.9</f>
        <v>9234</v>
      </c>
    </row>
    <row r="15" spans="1:37" ht="12.75" customHeight="1" x14ac:dyDescent="0.2">
      <c r="A15" s="283" t="s">
        <v>157</v>
      </c>
    </row>
    <row r="16" spans="1:37" x14ac:dyDescent="0.2">
      <c r="A16" s="283"/>
    </row>
    <row r="17" spans="1:1" ht="13.5" thickBot="1" x14ac:dyDescent="0.25">
      <c r="A17" s="123"/>
    </row>
    <row r="18" spans="1:1" s="11" customFormat="1" ht="266.25" customHeight="1" thickBot="1" x14ac:dyDescent="0.25">
      <c r="A18" s="261" t="s">
        <v>325</v>
      </c>
    </row>
    <row r="19" spans="1:1" s="11" customFormat="1" ht="12.75" customHeight="1" x14ac:dyDescent="0.2"/>
    <row r="20" spans="1:1" x14ac:dyDescent="0.2">
      <c r="A20" s="150" t="s">
        <v>80</v>
      </c>
    </row>
    <row r="21" spans="1:1" ht="25.5" customHeight="1" x14ac:dyDescent="0.2">
      <c r="A21" s="201" t="s">
        <v>322</v>
      </c>
    </row>
    <row r="22" spans="1:1" ht="49.5" customHeight="1" x14ac:dyDescent="0.2">
      <c r="A22" s="201" t="s">
        <v>323</v>
      </c>
    </row>
    <row r="23" spans="1:1" ht="12.75" customHeight="1" x14ac:dyDescent="0.2">
      <c r="A23"/>
    </row>
    <row r="24" spans="1:1" x14ac:dyDescent="0.2">
      <c r="A24" s="136" t="s">
        <v>58</v>
      </c>
    </row>
    <row r="25" spans="1:1" s="149" customFormat="1" ht="35.25" customHeight="1" x14ac:dyDescent="0.2">
      <c r="A25" s="137" t="s">
        <v>163</v>
      </c>
    </row>
    <row r="26" spans="1:1" s="149" customFormat="1" ht="35.25" customHeight="1" x14ac:dyDescent="0.2">
      <c r="A26" s="145" t="s">
        <v>188</v>
      </c>
    </row>
    <row r="27" spans="1:1" s="149" customFormat="1" ht="35.25" customHeight="1" x14ac:dyDescent="0.2">
      <c r="A27" s="137" t="s">
        <v>164</v>
      </c>
    </row>
    <row r="28" spans="1:1" s="149" customFormat="1" ht="13.5" customHeight="1" x14ac:dyDescent="0.2">
      <c r="A28" s="137" t="s">
        <v>165</v>
      </c>
    </row>
    <row r="29" spans="1:1" s="149" customFormat="1" ht="35.25" customHeight="1" x14ac:dyDescent="0.2">
      <c r="A29" s="137" t="s">
        <v>162</v>
      </c>
    </row>
    <row r="30" spans="1:1" ht="24" x14ac:dyDescent="0.2">
      <c r="A30" s="141" t="s">
        <v>173</v>
      </c>
    </row>
    <row r="31" spans="1:1" s="149" customFormat="1" ht="26.25" customHeight="1" x14ac:dyDescent="0.2">
      <c r="A31" s="151"/>
    </row>
    <row r="32" spans="1:1" s="149" customFormat="1" ht="12" customHeight="1" x14ac:dyDescent="0.2">
      <c r="A32" s="151"/>
    </row>
    <row r="33" spans="1:1" s="149" customFormat="1" ht="198.75" customHeight="1" x14ac:dyDescent="0.2">
      <c r="A33" s="178" t="s">
        <v>208</v>
      </c>
    </row>
    <row r="34" spans="1:1" x14ac:dyDescent="0.2">
      <c r="A34" s="142"/>
    </row>
    <row r="35" spans="1:1" ht="24" x14ac:dyDescent="0.2">
      <c r="A35" s="150" t="s">
        <v>92</v>
      </c>
    </row>
    <row r="36" spans="1:1" ht="40.5" hidden="1" customHeight="1" x14ac:dyDescent="0.2">
      <c r="A36" s="199" t="s">
        <v>222</v>
      </c>
    </row>
    <row r="37" spans="1:1" s="11" customFormat="1" ht="24" customHeight="1" x14ac:dyDescent="0.2">
      <c r="A37" s="254" t="s">
        <v>324</v>
      </c>
    </row>
    <row r="38" spans="1:1" x14ac:dyDescent="0.2">
      <c r="A38" s="13"/>
    </row>
    <row r="39" spans="1:1" x14ac:dyDescent="0.2">
      <c r="A39" s="138" t="s">
        <v>65</v>
      </c>
    </row>
    <row r="40" spans="1:1" ht="98.25" customHeight="1" x14ac:dyDescent="0.2">
      <c r="A40" s="146" t="s">
        <v>261</v>
      </c>
    </row>
    <row r="41" spans="1:1" x14ac:dyDescent="0.2">
      <c r="A41" s="132"/>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4" t="s">
        <v>166</v>
      </c>
    </row>
    <row r="3" spans="1:2" s="11" customFormat="1" ht="12.75" customHeight="1" x14ac:dyDescent="0.2">
      <c r="A3" s="131" t="s">
        <v>229</v>
      </c>
    </row>
    <row r="4" spans="1:2" ht="21.75" customHeight="1" x14ac:dyDescent="0.2">
      <c r="A4" s="154" t="s">
        <v>52</v>
      </c>
      <c r="B4" s="143" t="e">
        <f>'BAR BB| Open rates'!#REF!</f>
        <v>#REF!</v>
      </c>
    </row>
    <row r="5" spans="1:2" ht="21.75" customHeight="1" x14ac:dyDescent="0.2">
      <c r="A5" s="154"/>
      <c r="B5" s="143" t="e">
        <f>'BAR BB| Open rates'!#REF!</f>
        <v>#REF!</v>
      </c>
    </row>
    <row r="6" spans="1:2" s="11" customFormat="1" ht="12.75" customHeight="1" x14ac:dyDescent="0.2">
      <c r="A6" s="33" t="s">
        <v>53</v>
      </c>
      <c r="B6" s="135"/>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151</v>
      </c>
      <c r="B12" s="84"/>
    </row>
    <row r="13" spans="1:2" s="11" customFormat="1" ht="12.75" customHeight="1" x14ac:dyDescent="0.2">
      <c r="A13" s="42">
        <v>1</v>
      </c>
      <c r="B13" s="84" t="e">
        <f>'BAR BB| Open rates'!#REF!*0.9*0.87+25</f>
        <v>#REF!</v>
      </c>
    </row>
    <row r="14" spans="1:2" s="11" customFormat="1" ht="12.75" customHeight="1" x14ac:dyDescent="0.2">
      <c r="A14" s="161">
        <v>2</v>
      </c>
      <c r="B14" s="84" t="e">
        <f>'BAR BB| Open rates'!#REF!*0.9*0.87+25</f>
        <v>#REF!</v>
      </c>
    </row>
    <row r="15" spans="1:2" s="11" customFormat="1" ht="12.75" customHeight="1" x14ac:dyDescent="0.2">
      <c r="A15" s="123"/>
    </row>
    <row r="16" spans="1:2" x14ac:dyDescent="0.2">
      <c r="A16" s="283" t="s">
        <v>157</v>
      </c>
    </row>
    <row r="17" spans="1:1" x14ac:dyDescent="0.2">
      <c r="A17" s="283"/>
    </row>
    <row r="18" spans="1:1" ht="13.5" thickBot="1" x14ac:dyDescent="0.25">
      <c r="A18" s="123"/>
    </row>
    <row r="19" spans="1:1" s="11" customFormat="1" ht="266.25" customHeight="1" thickBot="1" x14ac:dyDescent="0.25">
      <c r="A19" s="202" t="s">
        <v>291</v>
      </c>
    </row>
    <row r="20" spans="1:1" s="11" customFormat="1" ht="12.75" customHeight="1" x14ac:dyDescent="0.2"/>
    <row r="21" spans="1:1" x14ac:dyDescent="0.2">
      <c r="A21" s="150" t="s">
        <v>80</v>
      </c>
    </row>
    <row r="22" spans="1:1" ht="25.5" customHeight="1" x14ac:dyDescent="0.2">
      <c r="A22" s="201" t="s">
        <v>289</v>
      </c>
    </row>
    <row r="23" spans="1:1" ht="49.5" customHeight="1" x14ac:dyDescent="0.2">
      <c r="A23" s="201" t="s">
        <v>290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03"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57" t="s">
        <v>170</v>
      </c>
    </row>
    <row r="4" spans="1:22" ht="21.75" hidden="1" customHeight="1" x14ac:dyDescent="0.2">
      <c r="A4" s="158" t="s">
        <v>52</v>
      </c>
      <c r="B4" s="143" t="e">
        <f>'BAR BB| Open rates'!#REF!</f>
        <v>#REF!</v>
      </c>
      <c r="C4" s="143" t="e">
        <f>'BAR BB| Open rates'!#REF!</f>
        <v>#REF!</v>
      </c>
      <c r="D4" s="143" t="e">
        <f>'BAR BB| Open rates'!#REF!</f>
        <v>#REF!</v>
      </c>
      <c r="E4" s="143" t="e">
        <f>'BAR BB| Open rates'!#REF!</f>
        <v>#REF!</v>
      </c>
      <c r="F4" s="143" t="e">
        <f>'BAR BB| Open rates'!#REF!</f>
        <v>#REF!</v>
      </c>
      <c r="G4" s="143" t="e">
        <f>'BAR BB| Open rates'!#REF!</f>
        <v>#REF!</v>
      </c>
      <c r="H4" s="143" t="e">
        <f>'BAR BB| Open rates'!#REF!</f>
        <v>#REF!</v>
      </c>
      <c r="I4" s="143" t="e">
        <f>'BAR BB| Open rates'!#REF!</f>
        <v>#REF!</v>
      </c>
      <c r="J4" s="143" t="e">
        <f>'BAR BB| Open rates'!#REF!</f>
        <v>#REF!</v>
      </c>
      <c r="K4" s="143" t="e">
        <f>'BAR BB| Open rates'!#REF!</f>
        <v>#REF!</v>
      </c>
      <c r="L4" s="143" t="e">
        <f>'BAR BB| Open rates'!#REF!</f>
        <v>#REF!</v>
      </c>
      <c r="M4" s="143" t="e">
        <f>'BAR BB| Open rates'!#REF!</f>
        <v>#REF!</v>
      </c>
      <c r="N4" s="143" t="e">
        <f>'BAR BB| Open rates'!#REF!</f>
        <v>#REF!</v>
      </c>
      <c r="O4" s="143" t="e">
        <f>'BAR BB| Open rates'!#REF!</f>
        <v>#REF!</v>
      </c>
      <c r="P4" s="143" t="e">
        <f>'BAR BB| Open rates'!#REF!</f>
        <v>#REF!</v>
      </c>
      <c r="Q4" s="143" t="e">
        <f>'BAR BB| Open rates'!#REF!</f>
        <v>#REF!</v>
      </c>
      <c r="R4" s="143" t="e">
        <f>'BAR BB| Open rates'!#REF!</f>
        <v>#REF!</v>
      </c>
      <c r="S4" s="143" t="e">
        <f>'BAR BB| Open rates'!#REF!</f>
        <v>#REF!</v>
      </c>
      <c r="T4" s="143" t="e">
        <f>'BAR BB| Open rates'!#REF!</f>
        <v>#REF!</v>
      </c>
      <c r="U4" s="143" t="e">
        <f>'BAR BB| Open rates'!#REF!</f>
        <v>#REF!</v>
      </c>
      <c r="V4" s="143" t="e">
        <f>'BAR BB| Open rates'!#REF!</f>
        <v>#REF!</v>
      </c>
    </row>
    <row r="5" spans="1:22" ht="21.75" hidden="1" customHeight="1" x14ac:dyDescent="0.2">
      <c r="A5" s="154"/>
      <c r="B5" s="143" t="e">
        <f>'BAR BB| Open rates'!#REF!</f>
        <v>#REF!</v>
      </c>
      <c r="C5" s="143" t="e">
        <f>'BAR BB| Open rates'!#REF!</f>
        <v>#REF!</v>
      </c>
      <c r="D5" s="143" t="e">
        <f>'BAR BB| Open rates'!#REF!</f>
        <v>#REF!</v>
      </c>
      <c r="E5" s="143" t="e">
        <f>'BAR BB| Open rates'!#REF!</f>
        <v>#REF!</v>
      </c>
      <c r="F5" s="143" t="e">
        <f>'BAR BB| Open rates'!#REF!</f>
        <v>#REF!</v>
      </c>
      <c r="G5" s="143" t="e">
        <f>'BAR BB| Open rates'!#REF!</f>
        <v>#REF!</v>
      </c>
      <c r="H5" s="143" t="e">
        <f>'BAR BB| Open rates'!#REF!</f>
        <v>#REF!</v>
      </c>
      <c r="I5" s="143" t="e">
        <f>'BAR BB| Open rates'!#REF!</f>
        <v>#REF!</v>
      </c>
      <c r="J5" s="143" t="e">
        <f>'BAR BB| Open rates'!#REF!</f>
        <v>#REF!</v>
      </c>
      <c r="K5" s="143" t="e">
        <f>'BAR BB| Open rates'!#REF!</f>
        <v>#REF!</v>
      </c>
      <c r="L5" s="143" t="e">
        <f>'BAR BB| Open rates'!#REF!</f>
        <v>#REF!</v>
      </c>
      <c r="M5" s="143" t="e">
        <f>'BAR BB| Open rates'!#REF!</f>
        <v>#REF!</v>
      </c>
      <c r="N5" s="143" t="e">
        <f>'BAR BB| Open rates'!#REF!</f>
        <v>#REF!</v>
      </c>
      <c r="O5" s="143" t="e">
        <f>'BAR BB| Open rates'!#REF!</f>
        <v>#REF!</v>
      </c>
      <c r="P5" s="143" t="e">
        <f>'BAR BB| Open rates'!#REF!</f>
        <v>#REF!</v>
      </c>
      <c r="Q5" s="143" t="e">
        <f>'BAR BB| Open rates'!#REF!</f>
        <v>#REF!</v>
      </c>
      <c r="R5" s="143" t="e">
        <f>'BAR BB| Open rates'!#REF!</f>
        <v>#REF!</v>
      </c>
      <c r="S5" s="143" t="e">
        <f>'BAR BB| Open rates'!#REF!</f>
        <v>#REF!</v>
      </c>
      <c r="T5" s="143" t="e">
        <f>'BAR BB| Open rates'!#REF!</f>
        <v>#REF!</v>
      </c>
      <c r="U5" s="143" t="e">
        <f>'BAR BB| Open rates'!#REF!</f>
        <v>#REF!</v>
      </c>
      <c r="V5" s="143" t="e">
        <f>'BAR BB| Open rates'!#REF!</f>
        <v>#REF!</v>
      </c>
    </row>
    <row r="6" spans="1:22" s="11" customFormat="1" ht="12.75" hidden="1" customHeight="1" x14ac:dyDescent="0.2">
      <c r="A6" s="155" t="s">
        <v>53</v>
      </c>
      <c r="B6" s="152"/>
      <c r="C6" s="152"/>
      <c r="D6" s="152"/>
      <c r="E6" s="152"/>
      <c r="F6" s="152"/>
      <c r="G6" s="152"/>
      <c r="H6" s="152"/>
      <c r="I6" s="152"/>
      <c r="J6" s="152"/>
      <c r="K6" s="152"/>
      <c r="L6" s="152"/>
      <c r="M6" s="152"/>
      <c r="N6" s="152"/>
      <c r="O6" s="152"/>
      <c r="P6" s="152"/>
      <c r="Q6" s="152"/>
      <c r="R6" s="152"/>
      <c r="S6" s="152"/>
      <c r="T6" s="152"/>
      <c r="U6" s="152"/>
      <c r="V6" s="152"/>
    </row>
    <row r="7" spans="1:22" s="11" customFormat="1" ht="12.75" hidden="1" customHeight="1" x14ac:dyDescent="0.2">
      <c r="A7" s="156">
        <v>1</v>
      </c>
      <c r="B7" s="153" t="e">
        <f>'BAR BB| Open rates'!#REF!</f>
        <v>#REF!</v>
      </c>
      <c r="C7" s="153" t="e">
        <f>'BAR BB| Open rates'!#REF!</f>
        <v>#REF!</v>
      </c>
      <c r="D7" s="153" t="e">
        <f>'BAR BB| Open rates'!#REF!</f>
        <v>#REF!</v>
      </c>
      <c r="E7" s="153" t="e">
        <f>'BAR BB| Open rates'!#REF!</f>
        <v>#REF!</v>
      </c>
      <c r="F7" s="153" t="e">
        <f>'BAR BB| Open rates'!#REF!</f>
        <v>#REF!</v>
      </c>
      <c r="G7" s="153" t="e">
        <f>'BAR BB| Open rates'!#REF!</f>
        <v>#REF!</v>
      </c>
      <c r="H7" s="153" t="e">
        <f>'BAR BB| Open rates'!#REF!</f>
        <v>#REF!</v>
      </c>
      <c r="I7" s="153" t="e">
        <f>'BAR BB| Open rates'!#REF!</f>
        <v>#REF!</v>
      </c>
      <c r="J7" s="153" t="e">
        <f>'BAR BB| Open rates'!#REF!</f>
        <v>#REF!</v>
      </c>
      <c r="K7" s="153" t="e">
        <f>'BAR BB| Open rates'!#REF!</f>
        <v>#REF!</v>
      </c>
      <c r="L7" s="153" t="e">
        <f>'BAR BB| Open rates'!#REF!</f>
        <v>#REF!</v>
      </c>
      <c r="M7" s="153" t="e">
        <f>'BAR BB| Open rates'!#REF!</f>
        <v>#REF!</v>
      </c>
      <c r="N7" s="153" t="e">
        <f>'BAR BB| Open rates'!#REF!</f>
        <v>#REF!</v>
      </c>
      <c r="O7" s="153" t="e">
        <f>'BAR BB| Open rates'!#REF!</f>
        <v>#REF!</v>
      </c>
      <c r="P7" s="153" t="e">
        <f>'BAR BB| Open rates'!#REF!</f>
        <v>#REF!</v>
      </c>
      <c r="Q7" s="153" t="e">
        <f>'BAR BB| Open rates'!#REF!</f>
        <v>#REF!</v>
      </c>
      <c r="R7" s="153" t="e">
        <f>'BAR BB| Open rates'!#REF!</f>
        <v>#REF!</v>
      </c>
      <c r="S7" s="153" t="e">
        <f>'BAR BB| Open rates'!#REF!</f>
        <v>#REF!</v>
      </c>
      <c r="T7" s="153" t="e">
        <f>'BAR BB| Open rates'!#REF!</f>
        <v>#REF!</v>
      </c>
      <c r="U7" s="153" t="e">
        <f>'BAR BB| Open rates'!#REF!</f>
        <v>#REF!</v>
      </c>
      <c r="V7" s="153" t="e">
        <f>'BAR BB| Open rates'!#REF!</f>
        <v>#REF!</v>
      </c>
    </row>
    <row r="8" spans="1:22" s="11" customFormat="1" ht="12.75" hidden="1" customHeight="1" x14ac:dyDescent="0.2">
      <c r="A8" s="156">
        <v>2</v>
      </c>
      <c r="B8" s="153" t="e">
        <f>'BAR BB| Open rates'!#REF!</f>
        <v>#REF!</v>
      </c>
      <c r="C8" s="153" t="e">
        <f>'BAR BB| Open rates'!#REF!</f>
        <v>#REF!</v>
      </c>
      <c r="D8" s="153" t="e">
        <f>'BAR BB| Open rates'!#REF!</f>
        <v>#REF!</v>
      </c>
      <c r="E8" s="153" t="e">
        <f>'BAR BB| Open rates'!#REF!</f>
        <v>#REF!</v>
      </c>
      <c r="F8" s="153" t="e">
        <f>'BAR BB| Open rates'!#REF!</f>
        <v>#REF!</v>
      </c>
      <c r="G8" s="153" t="e">
        <f>'BAR BB| Open rates'!#REF!</f>
        <v>#REF!</v>
      </c>
      <c r="H8" s="153" t="e">
        <f>'BAR BB| Open rates'!#REF!</f>
        <v>#REF!</v>
      </c>
      <c r="I8" s="153" t="e">
        <f>'BAR BB| Open rates'!#REF!</f>
        <v>#REF!</v>
      </c>
      <c r="J8" s="153" t="e">
        <f>'BAR BB| Open rates'!#REF!</f>
        <v>#REF!</v>
      </c>
      <c r="K8" s="153" t="e">
        <f>'BAR BB| Open rates'!#REF!</f>
        <v>#REF!</v>
      </c>
      <c r="L8" s="153" t="e">
        <f>'BAR BB| Open rates'!#REF!</f>
        <v>#REF!</v>
      </c>
      <c r="M8" s="153" t="e">
        <f>'BAR BB| Open rates'!#REF!</f>
        <v>#REF!</v>
      </c>
      <c r="N8" s="153" t="e">
        <f>'BAR BB| Open rates'!#REF!</f>
        <v>#REF!</v>
      </c>
      <c r="O8" s="153" t="e">
        <f>'BAR BB| Open rates'!#REF!</f>
        <v>#REF!</v>
      </c>
      <c r="P8" s="153" t="e">
        <f>'BAR BB| Open rates'!#REF!</f>
        <v>#REF!</v>
      </c>
      <c r="Q8" s="153" t="e">
        <f>'BAR BB| Open rates'!#REF!</f>
        <v>#REF!</v>
      </c>
      <c r="R8" s="153" t="e">
        <f>'BAR BB| Open rates'!#REF!</f>
        <v>#REF!</v>
      </c>
      <c r="S8" s="153" t="e">
        <f>'BAR BB| Open rates'!#REF!</f>
        <v>#REF!</v>
      </c>
      <c r="T8" s="153" t="e">
        <f>'BAR BB| Open rates'!#REF!</f>
        <v>#REF!</v>
      </c>
      <c r="U8" s="153" t="e">
        <f>'BAR BB| Open rates'!#REF!</f>
        <v>#REF!</v>
      </c>
      <c r="V8" s="153" t="e">
        <f>'BAR BB| Open rates'!#REF!</f>
        <v>#REF!</v>
      </c>
    </row>
    <row r="9" spans="1:22" s="11" customFormat="1" ht="12.75" hidden="1" customHeight="1" x14ac:dyDescent="0.2">
      <c r="A9" s="155" t="s">
        <v>54</v>
      </c>
      <c r="B9" s="153"/>
      <c r="C9" s="153"/>
      <c r="D9" s="153"/>
      <c r="E9" s="153"/>
      <c r="F9" s="153"/>
      <c r="G9" s="153"/>
      <c r="H9" s="153"/>
      <c r="I9" s="153"/>
      <c r="J9" s="153"/>
      <c r="K9" s="153"/>
      <c r="L9" s="153"/>
      <c r="M9" s="153"/>
      <c r="N9" s="153"/>
      <c r="O9" s="153"/>
      <c r="P9" s="153"/>
      <c r="Q9" s="153"/>
      <c r="R9" s="153"/>
      <c r="S9" s="153"/>
      <c r="T9" s="153"/>
      <c r="U9" s="153"/>
      <c r="V9" s="153"/>
    </row>
    <row r="10" spans="1:22" s="11" customFormat="1" ht="12.75" hidden="1" customHeight="1" x14ac:dyDescent="0.2">
      <c r="A10" s="156">
        <v>1</v>
      </c>
      <c r="B10" s="153" t="e">
        <f>'BAR BB| Open rates'!#REF!</f>
        <v>#REF!</v>
      </c>
      <c r="C10" s="153" t="e">
        <f>'BAR BB| Open rates'!#REF!</f>
        <v>#REF!</v>
      </c>
      <c r="D10" s="153" t="e">
        <f>'BAR BB| Open rates'!#REF!</f>
        <v>#REF!</v>
      </c>
      <c r="E10" s="153" t="e">
        <f>'BAR BB| Open rates'!#REF!</f>
        <v>#REF!</v>
      </c>
      <c r="F10" s="153" t="e">
        <f>'BAR BB| Open rates'!#REF!</f>
        <v>#REF!</v>
      </c>
      <c r="G10" s="153" t="e">
        <f>'BAR BB| Open rates'!#REF!</f>
        <v>#REF!</v>
      </c>
      <c r="H10" s="153" t="e">
        <f>'BAR BB| Open rates'!#REF!</f>
        <v>#REF!</v>
      </c>
      <c r="I10" s="153" t="e">
        <f>'BAR BB| Open rates'!#REF!</f>
        <v>#REF!</v>
      </c>
      <c r="J10" s="153" t="e">
        <f>'BAR BB| Open rates'!#REF!</f>
        <v>#REF!</v>
      </c>
      <c r="K10" s="153" t="e">
        <f>'BAR BB| Open rates'!#REF!</f>
        <v>#REF!</v>
      </c>
      <c r="L10" s="153" t="e">
        <f>'BAR BB| Open rates'!#REF!</f>
        <v>#REF!</v>
      </c>
      <c r="M10" s="153" t="e">
        <f>'BAR BB| Open rates'!#REF!</f>
        <v>#REF!</v>
      </c>
      <c r="N10" s="153" t="e">
        <f>'BAR BB| Open rates'!#REF!</f>
        <v>#REF!</v>
      </c>
      <c r="O10" s="153" t="e">
        <f>'BAR BB| Open rates'!#REF!</f>
        <v>#REF!</v>
      </c>
      <c r="P10" s="153" t="e">
        <f>'BAR BB| Open rates'!#REF!</f>
        <v>#REF!</v>
      </c>
      <c r="Q10" s="153" t="e">
        <f>'BAR BB| Open rates'!#REF!</f>
        <v>#REF!</v>
      </c>
      <c r="R10" s="153" t="e">
        <f>'BAR BB| Open rates'!#REF!</f>
        <v>#REF!</v>
      </c>
      <c r="S10" s="153" t="e">
        <f>'BAR BB| Open rates'!#REF!</f>
        <v>#REF!</v>
      </c>
      <c r="T10" s="153" t="e">
        <f>'BAR BB| Open rates'!#REF!</f>
        <v>#REF!</v>
      </c>
      <c r="U10" s="153" t="e">
        <f>'BAR BB| Open rates'!#REF!</f>
        <v>#REF!</v>
      </c>
      <c r="V10" s="153" t="e">
        <f>'BAR BB| Open rates'!#REF!</f>
        <v>#REF!</v>
      </c>
    </row>
    <row r="11" spans="1:22" s="11" customFormat="1" ht="12.75" hidden="1" customHeight="1" x14ac:dyDescent="0.2">
      <c r="A11" s="156">
        <v>2</v>
      </c>
      <c r="B11" s="153" t="e">
        <f>'BAR BB| Open rates'!#REF!</f>
        <v>#REF!</v>
      </c>
      <c r="C11" s="153" t="e">
        <f>'BAR BB| Open rates'!#REF!</f>
        <v>#REF!</v>
      </c>
      <c r="D11" s="153" t="e">
        <f>'BAR BB| Open rates'!#REF!</f>
        <v>#REF!</v>
      </c>
      <c r="E11" s="153" t="e">
        <f>'BAR BB| Open rates'!#REF!</f>
        <v>#REF!</v>
      </c>
      <c r="F11" s="153" t="e">
        <f>'BAR BB| Open rates'!#REF!</f>
        <v>#REF!</v>
      </c>
      <c r="G11" s="153" t="e">
        <f>'BAR BB| Open rates'!#REF!</f>
        <v>#REF!</v>
      </c>
      <c r="H11" s="153" t="e">
        <f>'BAR BB| Open rates'!#REF!</f>
        <v>#REF!</v>
      </c>
      <c r="I11" s="153" t="e">
        <f>'BAR BB| Open rates'!#REF!</f>
        <v>#REF!</v>
      </c>
      <c r="J11" s="153" t="e">
        <f>'BAR BB| Open rates'!#REF!</f>
        <v>#REF!</v>
      </c>
      <c r="K11" s="153" t="e">
        <f>'BAR BB| Open rates'!#REF!</f>
        <v>#REF!</v>
      </c>
      <c r="L11" s="153" t="e">
        <f>'BAR BB| Open rates'!#REF!</f>
        <v>#REF!</v>
      </c>
      <c r="M11" s="153" t="e">
        <f>'BAR BB| Open rates'!#REF!</f>
        <v>#REF!</v>
      </c>
      <c r="N11" s="153" t="e">
        <f>'BAR BB| Open rates'!#REF!</f>
        <v>#REF!</v>
      </c>
      <c r="O11" s="153" t="e">
        <f>'BAR BB| Open rates'!#REF!</f>
        <v>#REF!</v>
      </c>
      <c r="P11" s="153" t="e">
        <f>'BAR BB| Open rates'!#REF!</f>
        <v>#REF!</v>
      </c>
      <c r="Q11" s="153" t="e">
        <f>'BAR BB| Open rates'!#REF!</f>
        <v>#REF!</v>
      </c>
      <c r="R11" s="153" t="e">
        <f>'BAR BB| Open rates'!#REF!</f>
        <v>#REF!</v>
      </c>
      <c r="S11" s="153" t="e">
        <f>'BAR BB| Open rates'!#REF!</f>
        <v>#REF!</v>
      </c>
      <c r="T11" s="153" t="e">
        <f>'BAR BB| Open rates'!#REF!</f>
        <v>#REF!</v>
      </c>
      <c r="U11" s="153" t="e">
        <f>'BAR BB| Open rates'!#REF!</f>
        <v>#REF!</v>
      </c>
      <c r="V11" s="153" t="e">
        <f>'BAR BB| Open rates'!#REF!</f>
        <v>#REF!</v>
      </c>
    </row>
    <row r="12" spans="1:22" s="11" customFormat="1" ht="12.75" hidden="1" customHeight="1" x14ac:dyDescent="0.2">
      <c r="A12" s="155" t="s">
        <v>151</v>
      </c>
      <c r="B12" s="153"/>
      <c r="C12" s="153"/>
      <c r="D12" s="153"/>
      <c r="E12" s="153"/>
      <c r="F12" s="153"/>
      <c r="G12" s="153"/>
      <c r="H12" s="153"/>
      <c r="I12" s="153"/>
      <c r="J12" s="153"/>
      <c r="K12" s="153"/>
      <c r="L12" s="153"/>
      <c r="M12" s="153"/>
      <c r="N12" s="153"/>
      <c r="O12" s="153"/>
      <c r="P12" s="153"/>
      <c r="Q12" s="153"/>
      <c r="R12" s="153"/>
      <c r="S12" s="153"/>
      <c r="T12" s="153"/>
      <c r="U12" s="153"/>
      <c r="V12" s="153"/>
    </row>
    <row r="13" spans="1:22" s="11" customFormat="1" ht="12.75" hidden="1" customHeight="1" x14ac:dyDescent="0.2">
      <c r="A13" s="156">
        <v>1</v>
      </c>
      <c r="B13" s="153" t="e">
        <f>'BAR BB| Open rates'!#REF!</f>
        <v>#REF!</v>
      </c>
      <c r="C13" s="153" t="e">
        <f>'BAR BB| Open rates'!#REF!</f>
        <v>#REF!</v>
      </c>
      <c r="D13" s="153" t="e">
        <f>'BAR BB| Open rates'!#REF!</f>
        <v>#REF!</v>
      </c>
      <c r="E13" s="153" t="e">
        <f>'BAR BB| Open rates'!#REF!</f>
        <v>#REF!</v>
      </c>
      <c r="F13" s="153" t="e">
        <f>'BAR BB| Open rates'!#REF!</f>
        <v>#REF!</v>
      </c>
      <c r="G13" s="153" t="e">
        <f>'BAR BB| Open rates'!#REF!</f>
        <v>#REF!</v>
      </c>
      <c r="H13" s="153" t="e">
        <f>'BAR BB| Open rates'!#REF!</f>
        <v>#REF!</v>
      </c>
      <c r="I13" s="153" t="e">
        <f>'BAR BB| Open rates'!#REF!</f>
        <v>#REF!</v>
      </c>
      <c r="J13" s="153" t="e">
        <f>'BAR BB| Open rates'!#REF!</f>
        <v>#REF!</v>
      </c>
      <c r="K13" s="153" t="e">
        <f>'BAR BB| Open rates'!#REF!</f>
        <v>#REF!</v>
      </c>
      <c r="L13" s="153" t="e">
        <f>'BAR BB| Open rates'!#REF!</f>
        <v>#REF!</v>
      </c>
      <c r="M13" s="153" t="e">
        <f>'BAR BB| Open rates'!#REF!</f>
        <v>#REF!</v>
      </c>
      <c r="N13" s="153" t="e">
        <f>'BAR BB| Open rates'!#REF!</f>
        <v>#REF!</v>
      </c>
      <c r="O13" s="153" t="e">
        <f>'BAR BB| Open rates'!#REF!</f>
        <v>#REF!</v>
      </c>
      <c r="P13" s="153" t="e">
        <f>'BAR BB| Open rates'!#REF!</f>
        <v>#REF!</v>
      </c>
      <c r="Q13" s="153" t="e">
        <f>'BAR BB| Open rates'!#REF!</f>
        <v>#REF!</v>
      </c>
      <c r="R13" s="153" t="e">
        <f>'BAR BB| Open rates'!#REF!</f>
        <v>#REF!</v>
      </c>
      <c r="S13" s="153" t="e">
        <f>'BAR BB| Open rates'!#REF!</f>
        <v>#REF!</v>
      </c>
      <c r="T13" s="153" t="e">
        <f>'BAR BB| Open rates'!#REF!</f>
        <v>#REF!</v>
      </c>
      <c r="U13" s="153" t="e">
        <f>'BAR BB| Open rates'!#REF!</f>
        <v>#REF!</v>
      </c>
      <c r="V13" s="153" t="e">
        <f>'BAR BB| Open rates'!#REF!</f>
        <v>#REF!</v>
      </c>
    </row>
    <row r="14" spans="1:22" s="11" customFormat="1" ht="12.75" hidden="1" customHeight="1" thickBot="1" x14ac:dyDescent="0.25">
      <c r="A14" s="156">
        <v>2</v>
      </c>
      <c r="B14" s="153" t="e">
        <f>'BAR BB| Open rates'!#REF!</f>
        <v>#REF!</v>
      </c>
      <c r="C14" s="153" t="e">
        <f>'BAR BB| Open rates'!#REF!</f>
        <v>#REF!</v>
      </c>
      <c r="D14" s="153" t="e">
        <f>'BAR BB| Open rates'!#REF!</f>
        <v>#REF!</v>
      </c>
      <c r="E14" s="153" t="e">
        <f>'BAR BB| Open rates'!#REF!</f>
        <v>#REF!</v>
      </c>
      <c r="F14" s="153" t="e">
        <f>'BAR BB| Open rates'!#REF!</f>
        <v>#REF!</v>
      </c>
      <c r="G14" s="153" t="e">
        <f>'BAR BB| Open rates'!#REF!</f>
        <v>#REF!</v>
      </c>
      <c r="H14" s="153" t="e">
        <f>'BAR BB| Open rates'!#REF!</f>
        <v>#REF!</v>
      </c>
      <c r="I14" s="153" t="e">
        <f>'BAR BB| Open rates'!#REF!</f>
        <v>#REF!</v>
      </c>
      <c r="J14" s="153" t="e">
        <f>'BAR BB| Open rates'!#REF!</f>
        <v>#REF!</v>
      </c>
      <c r="K14" s="153" t="e">
        <f>'BAR BB| Open rates'!#REF!</f>
        <v>#REF!</v>
      </c>
      <c r="L14" s="153" t="e">
        <f>'BAR BB| Open rates'!#REF!</f>
        <v>#REF!</v>
      </c>
      <c r="M14" s="153" t="e">
        <f>'BAR BB| Open rates'!#REF!</f>
        <v>#REF!</v>
      </c>
      <c r="N14" s="153" t="e">
        <f>'BAR BB| Open rates'!#REF!</f>
        <v>#REF!</v>
      </c>
      <c r="O14" s="153" t="e">
        <f>'BAR BB| Open rates'!#REF!</f>
        <v>#REF!</v>
      </c>
      <c r="P14" s="153" t="e">
        <f>'BAR BB| Open rates'!#REF!</f>
        <v>#REF!</v>
      </c>
      <c r="Q14" s="153" t="e">
        <f>'BAR BB| Open rates'!#REF!</f>
        <v>#REF!</v>
      </c>
      <c r="R14" s="153" t="e">
        <f>'BAR BB| Open rates'!#REF!</f>
        <v>#REF!</v>
      </c>
      <c r="S14" s="153" t="e">
        <f>'BAR BB| Open rates'!#REF!</f>
        <v>#REF!</v>
      </c>
      <c r="T14" s="153" t="e">
        <f>'BAR BB| Open rates'!#REF!</f>
        <v>#REF!</v>
      </c>
      <c r="U14" s="153" t="e">
        <f>'BAR BB| Open rates'!#REF!</f>
        <v>#REF!</v>
      </c>
      <c r="V14" s="153" t="e">
        <f>'BAR BB| Open rates'!#REF!</f>
        <v>#REF!</v>
      </c>
    </row>
    <row r="15" spans="1:22" s="11" customFormat="1" ht="12.75" hidden="1" customHeight="1" x14ac:dyDescent="0.2">
      <c r="A15" s="160" t="s">
        <v>167</v>
      </c>
      <c r="B15" s="179">
        <v>2700</v>
      </c>
      <c r="C15" s="181">
        <v>3500</v>
      </c>
      <c r="D15" s="181">
        <v>3500</v>
      </c>
      <c r="E15" s="181">
        <v>3500</v>
      </c>
      <c r="F15" s="181">
        <v>3500</v>
      </c>
      <c r="G15" s="181">
        <v>3500</v>
      </c>
      <c r="H15" s="181">
        <v>3500</v>
      </c>
      <c r="I15" s="181">
        <v>3500</v>
      </c>
      <c r="J15" s="181">
        <v>3500</v>
      </c>
      <c r="K15" s="181">
        <v>3500</v>
      </c>
      <c r="L15" s="181">
        <v>3500</v>
      </c>
      <c r="M15" s="181">
        <v>3500</v>
      </c>
      <c r="N15" s="181">
        <v>3500</v>
      </c>
      <c r="O15" s="181">
        <v>3500</v>
      </c>
      <c r="P15" s="181">
        <v>3500</v>
      </c>
      <c r="Q15" s="181">
        <v>3500</v>
      </c>
      <c r="R15" s="179">
        <v>2700</v>
      </c>
      <c r="S15" s="179">
        <v>2700</v>
      </c>
      <c r="T15" s="179">
        <v>2700</v>
      </c>
      <c r="U15" s="179">
        <v>2700</v>
      </c>
      <c r="V15" s="179">
        <v>2700</v>
      </c>
    </row>
    <row r="16" spans="1:22" s="11" customFormat="1" ht="12.75" hidden="1" customHeight="1" x14ac:dyDescent="0.2">
      <c r="A16" s="156" t="s">
        <v>168</v>
      </c>
      <c r="B16" s="176">
        <f t="shared" ref="B16:V16" si="0">B15*2</f>
        <v>5400</v>
      </c>
      <c r="C16" s="180">
        <f t="shared" si="0"/>
        <v>7000</v>
      </c>
      <c r="D16" s="180">
        <f t="shared" si="0"/>
        <v>7000</v>
      </c>
      <c r="E16" s="180">
        <f t="shared" si="0"/>
        <v>7000</v>
      </c>
      <c r="F16" s="180">
        <f t="shared" si="0"/>
        <v>7000</v>
      </c>
      <c r="G16" s="180">
        <f t="shared" si="0"/>
        <v>7000</v>
      </c>
      <c r="H16" s="180">
        <f t="shared" si="0"/>
        <v>7000</v>
      </c>
      <c r="I16" s="180">
        <f t="shared" si="0"/>
        <v>7000</v>
      </c>
      <c r="J16" s="180">
        <f t="shared" si="0"/>
        <v>7000</v>
      </c>
      <c r="K16" s="180">
        <f t="shared" si="0"/>
        <v>7000</v>
      </c>
      <c r="L16" s="180">
        <f t="shared" si="0"/>
        <v>7000</v>
      </c>
      <c r="M16" s="180">
        <f t="shared" si="0"/>
        <v>7000</v>
      </c>
      <c r="N16" s="180">
        <f t="shared" si="0"/>
        <v>7000</v>
      </c>
      <c r="O16" s="176">
        <f t="shared" si="0"/>
        <v>7000</v>
      </c>
      <c r="P16" s="176">
        <f t="shared" si="0"/>
        <v>7000</v>
      </c>
      <c r="Q16" s="176">
        <f t="shared" si="0"/>
        <v>7000</v>
      </c>
      <c r="R16" s="176">
        <f t="shared" si="0"/>
        <v>5400</v>
      </c>
      <c r="S16" s="176">
        <f t="shared" si="0"/>
        <v>5400</v>
      </c>
      <c r="T16" s="176">
        <f t="shared" si="0"/>
        <v>5400</v>
      </c>
      <c r="U16" s="176">
        <f t="shared" si="0"/>
        <v>5400</v>
      </c>
      <c r="V16" s="176">
        <f t="shared" si="0"/>
        <v>5400</v>
      </c>
    </row>
    <row r="17" spans="1:22" s="11" customFormat="1" ht="12.75" hidden="1" customHeight="1" thickBot="1" x14ac:dyDescent="0.25">
      <c r="A17" s="159" t="s">
        <v>169</v>
      </c>
      <c r="B17" s="176">
        <f t="shared" ref="B17:V17" si="1">4000+B15</f>
        <v>6700</v>
      </c>
      <c r="C17" s="180">
        <f t="shared" si="1"/>
        <v>7500</v>
      </c>
      <c r="D17" s="180">
        <f t="shared" si="1"/>
        <v>7500</v>
      </c>
      <c r="E17" s="180">
        <f t="shared" si="1"/>
        <v>7500</v>
      </c>
      <c r="F17" s="180">
        <f t="shared" si="1"/>
        <v>7500</v>
      </c>
      <c r="G17" s="180">
        <f t="shared" si="1"/>
        <v>7500</v>
      </c>
      <c r="H17" s="180">
        <f t="shared" si="1"/>
        <v>7500</v>
      </c>
      <c r="I17" s="180">
        <f t="shared" si="1"/>
        <v>7500</v>
      </c>
      <c r="J17" s="180">
        <f t="shared" si="1"/>
        <v>7500</v>
      </c>
      <c r="K17" s="180">
        <f t="shared" si="1"/>
        <v>7500</v>
      </c>
      <c r="L17" s="180">
        <f t="shared" si="1"/>
        <v>7500</v>
      </c>
      <c r="M17" s="180">
        <f t="shared" si="1"/>
        <v>7500</v>
      </c>
      <c r="N17" s="180">
        <f t="shared" si="1"/>
        <v>7500</v>
      </c>
      <c r="O17" s="176">
        <f t="shared" si="1"/>
        <v>7500</v>
      </c>
      <c r="P17" s="176">
        <f t="shared" si="1"/>
        <v>7500</v>
      </c>
      <c r="Q17" s="176">
        <f t="shared" si="1"/>
        <v>7500</v>
      </c>
      <c r="R17" s="176">
        <f t="shared" si="1"/>
        <v>6700</v>
      </c>
      <c r="S17" s="176">
        <f t="shared" si="1"/>
        <v>6700</v>
      </c>
      <c r="T17" s="176">
        <f t="shared" si="1"/>
        <v>6700</v>
      </c>
      <c r="U17" s="176">
        <f t="shared" si="1"/>
        <v>6700</v>
      </c>
      <c r="V17" s="176">
        <f t="shared" si="1"/>
        <v>6700</v>
      </c>
    </row>
    <row r="18" spans="1:22" s="11" customFormat="1" ht="24" hidden="1" customHeight="1" x14ac:dyDescent="0.2">
      <c r="A18" s="134" t="s">
        <v>166</v>
      </c>
    </row>
    <row r="19" spans="1:22" s="11" customFormat="1" ht="12.75" hidden="1" customHeight="1" x14ac:dyDescent="0.2">
      <c r="A19" s="131"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5"/>
      <c r="C22" s="135"/>
      <c r="D22" s="135"/>
      <c r="E22" s="135"/>
      <c r="F22" s="135"/>
      <c r="G22" s="135"/>
      <c r="H22" s="135"/>
      <c r="I22" s="135"/>
      <c r="J22" s="135"/>
      <c r="K22" s="135"/>
      <c r="L22" s="135"/>
      <c r="M22" s="135"/>
      <c r="N22" s="135"/>
      <c r="O22" s="135"/>
      <c r="P22" s="135"/>
      <c r="Q22" s="135"/>
      <c r="R22" s="135"/>
      <c r="S22" s="135"/>
      <c r="T22" s="135"/>
      <c r="U22" s="135"/>
      <c r="V22" s="135"/>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1">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2" t="s">
        <v>172</v>
      </c>
    </row>
    <row r="32" spans="1:22" s="11" customFormat="1" ht="12.75" hidden="1" customHeight="1" thickBot="1" x14ac:dyDescent="0.25">
      <c r="A32" s="160" t="s">
        <v>167</v>
      </c>
      <c r="B32" s="177">
        <f t="shared" ref="B32:V32" si="5">B15*0.85</f>
        <v>2295</v>
      </c>
      <c r="C32" s="177">
        <f t="shared" si="5"/>
        <v>2975</v>
      </c>
      <c r="D32" s="177">
        <f t="shared" si="5"/>
        <v>2975</v>
      </c>
      <c r="E32" s="177">
        <f t="shared" si="5"/>
        <v>2975</v>
      </c>
      <c r="F32" s="177">
        <f t="shared" si="5"/>
        <v>2975</v>
      </c>
      <c r="G32" s="177">
        <f t="shared" si="5"/>
        <v>2975</v>
      </c>
      <c r="H32" s="177">
        <f t="shared" si="5"/>
        <v>2975</v>
      </c>
      <c r="I32" s="177">
        <f t="shared" si="5"/>
        <v>2975</v>
      </c>
      <c r="J32" s="177">
        <f t="shared" si="5"/>
        <v>2975</v>
      </c>
      <c r="K32" s="177">
        <f t="shared" si="5"/>
        <v>2975</v>
      </c>
      <c r="L32" s="177">
        <f t="shared" si="5"/>
        <v>2975</v>
      </c>
      <c r="M32" s="177">
        <f t="shared" si="5"/>
        <v>2975</v>
      </c>
      <c r="N32" s="177">
        <f t="shared" si="5"/>
        <v>2975</v>
      </c>
      <c r="O32" s="177">
        <f t="shared" si="5"/>
        <v>2975</v>
      </c>
      <c r="P32" s="177">
        <f t="shared" si="5"/>
        <v>2975</v>
      </c>
      <c r="Q32" s="177">
        <f t="shared" si="5"/>
        <v>2975</v>
      </c>
      <c r="R32" s="177">
        <f t="shared" si="5"/>
        <v>2295</v>
      </c>
      <c r="S32" s="177">
        <f t="shared" si="5"/>
        <v>2295</v>
      </c>
      <c r="T32" s="177">
        <f t="shared" si="5"/>
        <v>2295</v>
      </c>
      <c r="U32" s="177">
        <f t="shared" si="5"/>
        <v>2295</v>
      </c>
      <c r="V32" s="177">
        <f t="shared" si="5"/>
        <v>2295</v>
      </c>
    </row>
    <row r="33" spans="1:22" s="11" customFormat="1" ht="12.75" hidden="1" customHeight="1" x14ac:dyDescent="0.2">
      <c r="A33" s="156" t="s">
        <v>168</v>
      </c>
      <c r="B33" s="177">
        <f t="shared" ref="B33:V33" si="6">B16*0.85</f>
        <v>4590</v>
      </c>
      <c r="C33" s="177">
        <f t="shared" si="6"/>
        <v>5950</v>
      </c>
      <c r="D33" s="177">
        <f t="shared" si="6"/>
        <v>5950</v>
      </c>
      <c r="E33" s="177">
        <f t="shared" si="6"/>
        <v>5950</v>
      </c>
      <c r="F33" s="177">
        <f t="shared" si="6"/>
        <v>5950</v>
      </c>
      <c r="G33" s="177">
        <f t="shared" si="6"/>
        <v>5950</v>
      </c>
      <c r="H33" s="177">
        <f t="shared" si="6"/>
        <v>5950</v>
      </c>
      <c r="I33" s="177">
        <f t="shared" si="6"/>
        <v>5950</v>
      </c>
      <c r="J33" s="177">
        <f t="shared" si="6"/>
        <v>5950</v>
      </c>
      <c r="K33" s="177">
        <f t="shared" si="6"/>
        <v>5950</v>
      </c>
      <c r="L33" s="177">
        <f t="shared" si="6"/>
        <v>5950</v>
      </c>
      <c r="M33" s="177">
        <f t="shared" si="6"/>
        <v>5950</v>
      </c>
      <c r="N33" s="177">
        <f t="shared" si="6"/>
        <v>5950</v>
      </c>
      <c r="O33" s="177">
        <f t="shared" si="6"/>
        <v>5950</v>
      </c>
      <c r="P33" s="177">
        <f t="shared" si="6"/>
        <v>5950</v>
      </c>
      <c r="Q33" s="177">
        <f t="shared" si="6"/>
        <v>5950</v>
      </c>
      <c r="R33" s="177">
        <f t="shared" si="6"/>
        <v>4590</v>
      </c>
      <c r="S33" s="177">
        <f t="shared" si="6"/>
        <v>4590</v>
      </c>
      <c r="T33" s="177">
        <f t="shared" si="6"/>
        <v>4590</v>
      </c>
      <c r="U33" s="177">
        <f t="shared" si="6"/>
        <v>4590</v>
      </c>
      <c r="V33" s="177">
        <f t="shared" si="6"/>
        <v>4590</v>
      </c>
    </row>
    <row r="34" spans="1:22" s="11" customFormat="1" ht="12.75" hidden="1" customHeight="1" x14ac:dyDescent="0.2">
      <c r="A34" s="123"/>
    </row>
    <row r="35" spans="1:22" s="11" customFormat="1" ht="24" customHeight="1" x14ac:dyDescent="0.2">
      <c r="A35" s="134" t="s">
        <v>166</v>
      </c>
    </row>
    <row r="36" spans="1:22" s="11" customFormat="1" ht="12.75" customHeight="1" x14ac:dyDescent="0.2">
      <c r="A36" s="131"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5"/>
      <c r="C39" s="135"/>
      <c r="D39" s="135"/>
      <c r="E39" s="135"/>
      <c r="F39" s="135"/>
      <c r="G39" s="135"/>
      <c r="H39" s="135"/>
      <c r="I39" s="135"/>
      <c r="J39" s="135"/>
      <c r="K39" s="135"/>
      <c r="L39" s="135"/>
      <c r="M39" s="135"/>
      <c r="N39" s="135"/>
      <c r="O39" s="135"/>
      <c r="P39" s="135"/>
      <c r="Q39" s="135"/>
      <c r="R39" s="135"/>
      <c r="S39" s="135"/>
      <c r="T39" s="135"/>
      <c r="U39" s="135"/>
      <c r="V39" s="135"/>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83" t="s">
        <v>157</v>
      </c>
    </row>
    <row r="50" spans="1:8" x14ac:dyDescent="0.2">
      <c r="A50" s="283"/>
    </row>
    <row r="51" spans="1:8" x14ac:dyDescent="0.2">
      <c r="A51" s="123"/>
    </row>
    <row r="52" spans="1:8" s="11" customFormat="1" ht="12.75" customHeight="1" x14ac:dyDescent="0.2">
      <c r="A52" s="324" t="s">
        <v>207</v>
      </c>
      <c r="B52" s="325"/>
      <c r="C52" s="325"/>
      <c r="D52" s="325"/>
      <c r="E52" s="325"/>
      <c r="F52" s="325"/>
      <c r="G52" s="325"/>
      <c r="H52" s="325"/>
    </row>
    <row r="53" spans="1:8" s="11" customFormat="1" ht="12.75" customHeight="1" x14ac:dyDescent="0.2">
      <c r="A53" s="324"/>
      <c r="B53" s="325"/>
      <c r="C53" s="325"/>
      <c r="D53" s="325"/>
      <c r="E53" s="325"/>
      <c r="F53" s="325"/>
      <c r="G53" s="325"/>
      <c r="H53" s="325"/>
    </row>
    <row r="54" spans="1:8" s="11" customFormat="1" ht="12.75" customHeight="1" x14ac:dyDescent="0.2">
      <c r="A54" s="324"/>
      <c r="B54" s="325"/>
      <c r="C54" s="325"/>
      <c r="D54" s="325"/>
      <c r="E54" s="325"/>
      <c r="F54" s="325"/>
      <c r="G54" s="325"/>
      <c r="H54" s="325"/>
    </row>
    <row r="55" spans="1:8" s="11" customFormat="1" ht="12.75" customHeight="1" x14ac:dyDescent="0.2">
      <c r="A55" s="324"/>
      <c r="B55" s="325"/>
      <c r="C55" s="325"/>
      <c r="D55" s="325"/>
      <c r="E55" s="325"/>
      <c r="F55" s="325"/>
      <c r="G55" s="325"/>
      <c r="H55" s="325"/>
    </row>
    <row r="56" spans="1:8" s="11" customFormat="1" ht="12.75" customHeight="1" x14ac:dyDescent="0.2">
      <c r="A56" s="324"/>
      <c r="B56" s="325"/>
      <c r="C56" s="325"/>
      <c r="D56" s="325"/>
      <c r="E56" s="325"/>
      <c r="F56" s="325"/>
      <c r="G56" s="325"/>
      <c r="H56" s="325"/>
    </row>
    <row r="57" spans="1:8" s="11" customFormat="1" ht="12.75" customHeight="1" x14ac:dyDescent="0.2">
      <c r="A57" s="324"/>
      <c r="B57" s="325"/>
      <c r="C57" s="325"/>
      <c r="D57" s="325"/>
      <c r="E57" s="325"/>
      <c r="F57" s="325"/>
      <c r="G57" s="325"/>
      <c r="H57" s="325"/>
    </row>
    <row r="58" spans="1:8" s="11" customFormat="1" ht="12.75" customHeight="1" x14ac:dyDescent="0.2"/>
    <row r="59" spans="1:8" x14ac:dyDescent="0.2">
      <c r="A59" s="150" t="s">
        <v>80</v>
      </c>
    </row>
    <row r="60" spans="1:8" ht="34.5" customHeight="1" x14ac:dyDescent="0.2">
      <c r="A60" s="145" t="s">
        <v>209</v>
      </c>
    </row>
    <row r="61" spans="1:8" ht="34.5" customHeight="1" x14ac:dyDescent="0.2">
      <c r="A61" s="145" t="s">
        <v>225</v>
      </c>
    </row>
    <row r="62" spans="1:8" ht="12.75" customHeight="1" x14ac:dyDescent="0.2">
      <c r="A62"/>
    </row>
    <row r="63" spans="1:8" x14ac:dyDescent="0.2">
      <c r="A63" s="136" t="s">
        <v>58</v>
      </c>
    </row>
    <row r="64" spans="1:8" s="149" customFormat="1" ht="35.25" customHeight="1" x14ac:dyDescent="0.2">
      <c r="A64" s="137" t="s">
        <v>163</v>
      </c>
    </row>
    <row r="65" spans="1:1" s="149" customFormat="1" ht="35.25" customHeight="1" x14ac:dyDescent="0.2">
      <c r="A65" s="145" t="s">
        <v>188</v>
      </c>
    </row>
    <row r="66" spans="1:1" s="149" customFormat="1" ht="35.25" customHeight="1" x14ac:dyDescent="0.2">
      <c r="A66" s="137" t="s">
        <v>164</v>
      </c>
    </row>
    <row r="67" spans="1:1" s="149" customFormat="1" ht="13.5" customHeight="1" x14ac:dyDescent="0.2">
      <c r="A67" s="137" t="s">
        <v>165</v>
      </c>
    </row>
    <row r="68" spans="1:1" s="149" customFormat="1" ht="35.25" customHeight="1" x14ac:dyDescent="0.2">
      <c r="A68" s="137" t="s">
        <v>162</v>
      </c>
    </row>
    <row r="69" spans="1:1" ht="24" x14ac:dyDescent="0.2">
      <c r="A69" s="141" t="s">
        <v>173</v>
      </c>
    </row>
    <row r="70" spans="1:1" s="149" customFormat="1" ht="26.25" customHeight="1" x14ac:dyDescent="0.2">
      <c r="A70" s="151" t="s">
        <v>90</v>
      </c>
    </row>
    <row r="71" spans="1:1" s="149" customFormat="1" ht="12" customHeight="1" x14ac:dyDescent="0.2">
      <c r="A71" s="151"/>
    </row>
    <row r="72" spans="1:1" s="149" customFormat="1" ht="217.5" customHeight="1" x14ac:dyDescent="0.2">
      <c r="A72" s="178" t="s">
        <v>208</v>
      </c>
    </row>
    <row r="73" spans="1:1" s="149" customFormat="1" ht="13.5" customHeight="1" x14ac:dyDescent="0.2">
      <c r="A73" s="137"/>
    </row>
    <row r="74" spans="1:1" x14ac:dyDescent="0.2">
      <c r="A74" s="141"/>
    </row>
    <row r="75" spans="1:1" x14ac:dyDescent="0.2">
      <c r="A75" s="142"/>
    </row>
    <row r="76" spans="1:1" ht="24" x14ac:dyDescent="0.2">
      <c r="A76" s="150" t="s">
        <v>92</v>
      </c>
    </row>
    <row r="77" spans="1:1" ht="36" hidden="1" x14ac:dyDescent="0.2">
      <c r="A77" s="167" t="s">
        <v>222</v>
      </c>
    </row>
    <row r="78" spans="1:1" s="11" customFormat="1" ht="50.25" customHeight="1" x14ac:dyDescent="0.2">
      <c r="A78" s="167" t="s">
        <v>210</v>
      </c>
    </row>
    <row r="79" spans="1:1" s="11" customFormat="1" ht="38.25" customHeight="1" x14ac:dyDescent="0.2">
      <c r="A79" s="167" t="s">
        <v>211</v>
      </c>
    </row>
    <row r="80" spans="1:1" x14ac:dyDescent="0.2">
      <c r="A80" s="13"/>
    </row>
    <row r="81" spans="1:1" x14ac:dyDescent="0.2">
      <c r="A81" s="138" t="s">
        <v>65</v>
      </c>
    </row>
    <row r="82" spans="1:1" ht="108" customHeight="1" x14ac:dyDescent="0.2">
      <c r="A82" s="146" t="s">
        <v>226</v>
      </c>
    </row>
    <row r="83" spans="1:1" x14ac:dyDescent="0.2">
      <c r="A83" s="132"/>
    </row>
    <row r="84" spans="1:1" x14ac:dyDescent="0.2">
      <c r="A84" s="139"/>
    </row>
    <row r="85" spans="1:1" x14ac:dyDescent="0.2">
      <c r="A85" s="139"/>
    </row>
    <row r="86" spans="1:1" x14ac:dyDescent="0.2">
      <c r="A86" s="139"/>
    </row>
    <row r="87" spans="1:1" x14ac:dyDescent="0.2">
      <c r="A87" s="139"/>
    </row>
    <row r="88" spans="1:1" x14ac:dyDescent="0.2">
      <c r="A88" s="139"/>
    </row>
    <row r="89" spans="1:1" x14ac:dyDescent="0.2">
      <c r="A89" s="139"/>
    </row>
    <row r="90" spans="1:1" x14ac:dyDescent="0.2">
      <c r="A90" s="139"/>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C000"/>
  </sheetPr>
  <dimension ref="A1:AK231"/>
  <sheetViews>
    <sheetView workbookViewId="0">
      <pane xSplit="1" topLeftCell="X1" activePane="topRight" state="frozen"/>
      <selection activeCell="A10" sqref="A10"/>
      <selection pane="topRight" activeCell="B4" sqref="B4:AK14"/>
    </sheetView>
  </sheetViews>
  <sheetFormatPr defaultColWidth="10.140625" defaultRowHeight="12.75" x14ac:dyDescent="0.2"/>
  <cols>
    <col min="1" max="1" width="45.28515625" style="5" customWidth="1"/>
    <col min="9" max="12" width="0" hidden="1" customWidth="1"/>
  </cols>
  <sheetData>
    <row r="1" spans="1:37" ht="24" x14ac:dyDescent="0.2">
      <c r="A1" s="47" t="s">
        <v>50</v>
      </c>
    </row>
    <row r="2" spans="1:37" s="11" customFormat="1" ht="24" customHeight="1" x14ac:dyDescent="0.2">
      <c r="A2" s="134" t="s">
        <v>166</v>
      </c>
    </row>
    <row r="3" spans="1:37" s="11" customFormat="1" ht="12.75" customHeight="1" x14ac:dyDescent="0.2">
      <c r="A3" s="131" t="s">
        <v>262</v>
      </c>
    </row>
    <row r="4" spans="1:37" ht="21.75" customHeight="1" x14ac:dyDescent="0.2">
      <c r="A4" s="154" t="s">
        <v>52</v>
      </c>
      <c r="B4" s="143">
        <f>'BAR BB| Open rates'!H3</f>
        <v>46003</v>
      </c>
      <c r="C4" s="143">
        <f>'BAR BB| Open rates'!I3</f>
        <v>46005</v>
      </c>
      <c r="D4" s="143">
        <f>'BAR BB| Open rates'!J3</f>
        <v>46006</v>
      </c>
      <c r="E4" s="143">
        <f>'BAR BB| Open rates'!K3</f>
        <v>46010</v>
      </c>
      <c r="F4" s="143">
        <f>'BAR BB| Open rates'!L3</f>
        <v>46014</v>
      </c>
      <c r="G4" s="143">
        <f>'BAR BB| Open rates'!M3</f>
        <v>46016</v>
      </c>
      <c r="H4" s="143">
        <f>'BAR BB| Open rates'!N3</f>
        <v>46017</v>
      </c>
      <c r="I4" s="143">
        <f>'BAR BB| Open rates'!O3</f>
        <v>46020</v>
      </c>
      <c r="J4" s="143">
        <f>'BAR BB| Open rates'!P3</f>
        <v>46021</v>
      </c>
      <c r="K4" s="143">
        <f>'BAR BB| Open rates'!Q3</f>
        <v>46023</v>
      </c>
      <c r="L4" s="143">
        <f>'BAR BB| Open rates'!R3</f>
        <v>46027</v>
      </c>
      <c r="M4" s="143">
        <f>'BAR BB| Open rates'!S3</f>
        <v>46029</v>
      </c>
      <c r="N4" s="143">
        <f>'BAR BB| Open rates'!T3</f>
        <v>46031</v>
      </c>
      <c r="O4" s="143">
        <f>'BAR BB| Open rates'!U3</f>
        <v>46033</v>
      </c>
      <c r="P4" s="143">
        <f>'BAR BB| Open rates'!V3</f>
        <v>46038</v>
      </c>
      <c r="Q4" s="143">
        <f>'BAR BB| Open rates'!W3</f>
        <v>46045</v>
      </c>
      <c r="R4" s="143">
        <f>'BAR BB| Open rates'!X3</f>
        <v>46047</v>
      </c>
      <c r="S4" s="143">
        <f>'BAR BB| Open rates'!Y3</f>
        <v>46052</v>
      </c>
      <c r="T4" s="143">
        <f>'BAR BB| Open rates'!Z3</f>
        <v>46054</v>
      </c>
      <c r="U4" s="143">
        <f>'BAR BB| Open rates'!AA3</f>
        <v>46056</v>
      </c>
      <c r="V4" s="143">
        <f>'BAR BB| Open rates'!AB3</f>
        <v>46059</v>
      </c>
      <c r="W4" s="143">
        <f>'BAR BB| Open rates'!AC3</f>
        <v>46061</v>
      </c>
      <c r="X4" s="143">
        <f>'BAR BB| Open rates'!AD3</f>
        <v>46066</v>
      </c>
      <c r="Y4" s="143">
        <f>'BAR BB| Open rates'!AE3</f>
        <v>46072</v>
      </c>
      <c r="Z4" s="143">
        <f>'BAR BB| Open rates'!AF3</f>
        <v>46076</v>
      </c>
      <c r="AA4" s="143">
        <f>'BAR BB| Open rates'!AG3</f>
        <v>46077</v>
      </c>
      <c r="AB4" s="143">
        <f>'BAR BB| Open rates'!AH3</f>
        <v>46082</v>
      </c>
      <c r="AC4" s="143">
        <f>'BAR BB| Open rates'!AI3</f>
        <v>46083</v>
      </c>
      <c r="AD4" s="143">
        <f>'BAR BB| Open rates'!AJ3</f>
        <v>46087</v>
      </c>
      <c r="AE4" s="143">
        <f>'BAR BB| Open rates'!AK3</f>
        <v>46091</v>
      </c>
      <c r="AF4" s="143">
        <f>'BAR BB| Open rates'!AL3</f>
        <v>46103</v>
      </c>
      <c r="AG4" s="143">
        <f>'BAR BB| Open rates'!AM3</f>
        <v>46110</v>
      </c>
      <c r="AH4" s="143">
        <f>'BAR BB| Open rates'!AN3</f>
        <v>46113</v>
      </c>
      <c r="AI4" s="143">
        <f>'BAR BB| Open rates'!AO3</f>
        <v>46118</v>
      </c>
      <c r="AJ4" s="143">
        <f>'BAR BB| Open rates'!AP3</f>
        <v>46122</v>
      </c>
      <c r="AK4" s="143">
        <f>'BAR BB| Open rates'!AQ3</f>
        <v>46124</v>
      </c>
    </row>
    <row r="5" spans="1:37" ht="21.75" customHeight="1" x14ac:dyDescent="0.2">
      <c r="A5" s="154"/>
      <c r="B5" s="143">
        <f>'BAR BB| Open rates'!H4</f>
        <v>46004</v>
      </c>
      <c r="C5" s="143">
        <f>'BAR BB| Open rates'!I4</f>
        <v>46005</v>
      </c>
      <c r="D5" s="143">
        <f>'BAR BB| Open rates'!J4</f>
        <v>46009</v>
      </c>
      <c r="E5" s="143">
        <f>'BAR BB| Open rates'!K4</f>
        <v>46013</v>
      </c>
      <c r="F5" s="143">
        <f>'BAR BB| Open rates'!L4</f>
        <v>46015</v>
      </c>
      <c r="G5" s="143">
        <f>'BAR BB| Open rates'!M4</f>
        <v>46016</v>
      </c>
      <c r="H5" s="143">
        <f>'BAR BB| Open rates'!N4</f>
        <v>46019</v>
      </c>
      <c r="I5" s="143">
        <f>'BAR BB| Open rates'!O4</f>
        <v>46020</v>
      </c>
      <c r="J5" s="143">
        <f>'BAR BB| Open rates'!P4</f>
        <v>46022</v>
      </c>
      <c r="K5" s="143">
        <f>'BAR BB| Open rates'!Q4</f>
        <v>46026</v>
      </c>
      <c r="L5" s="143">
        <f>'BAR BB| Open rates'!R4</f>
        <v>46028</v>
      </c>
      <c r="M5" s="143">
        <f>'BAR BB| Open rates'!S4</f>
        <v>46030</v>
      </c>
      <c r="N5" s="143">
        <f>'BAR BB| Open rates'!T4</f>
        <v>46032</v>
      </c>
      <c r="O5" s="143">
        <f>'BAR BB| Open rates'!U4</f>
        <v>46037</v>
      </c>
      <c r="P5" s="143">
        <f>'BAR BB| Open rates'!V4</f>
        <v>46044</v>
      </c>
      <c r="Q5" s="143">
        <f>'BAR BB| Open rates'!W4</f>
        <v>46046</v>
      </c>
      <c r="R5" s="143">
        <f>'BAR BB| Open rates'!X4</f>
        <v>46051</v>
      </c>
      <c r="S5" s="143">
        <f>'BAR BB| Open rates'!Y4</f>
        <v>46053</v>
      </c>
      <c r="T5" s="143">
        <f>'BAR BB| Open rates'!Z4</f>
        <v>46055</v>
      </c>
      <c r="U5" s="143">
        <f>'BAR BB| Open rates'!AA4</f>
        <v>46058</v>
      </c>
      <c r="V5" s="143">
        <f>'BAR BB| Open rates'!AB4</f>
        <v>46060</v>
      </c>
      <c r="W5" s="143">
        <f>'BAR BB| Open rates'!AC4</f>
        <v>46065</v>
      </c>
      <c r="X5" s="143">
        <f>'BAR BB| Open rates'!AD4</f>
        <v>46071</v>
      </c>
      <c r="Y5" s="143">
        <f>'BAR BB| Open rates'!AE4</f>
        <v>46075</v>
      </c>
      <c r="Z5" s="143">
        <f>'BAR BB| Open rates'!AF4</f>
        <v>46076</v>
      </c>
      <c r="AA5" s="143">
        <f>'BAR BB| Open rates'!AG4</f>
        <v>46081</v>
      </c>
      <c r="AB5" s="143">
        <f>'BAR BB| Open rates'!AH4</f>
        <v>46082</v>
      </c>
      <c r="AC5" s="143">
        <f>'BAR BB| Open rates'!AI4</f>
        <v>46086</v>
      </c>
      <c r="AD5" s="143">
        <f>'BAR BB| Open rates'!AJ4</f>
        <v>46090</v>
      </c>
      <c r="AE5" s="143">
        <f>'BAR BB| Open rates'!AK4</f>
        <v>46102</v>
      </c>
      <c r="AF5" s="143">
        <f>'BAR BB| Open rates'!AL4</f>
        <v>46109</v>
      </c>
      <c r="AG5" s="143">
        <f>'BAR BB| Open rates'!AM4</f>
        <v>46112</v>
      </c>
      <c r="AH5" s="143">
        <f>'BAR BB| Open rates'!AN4</f>
        <v>46117</v>
      </c>
      <c r="AI5" s="143">
        <f>'BAR BB| Open rates'!AO4</f>
        <v>46121</v>
      </c>
      <c r="AJ5" s="143">
        <f>'BAR BB| Open rates'!AP4</f>
        <v>46123</v>
      </c>
      <c r="AK5" s="143">
        <f>'BAR BB| Open rates'!AQ4</f>
        <v>46124</v>
      </c>
    </row>
    <row r="6" spans="1:37" s="11" customFormat="1" ht="12.75" customHeigh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11" customFormat="1" ht="12.75" customHeight="1" x14ac:dyDescent="0.2">
      <c r="A7" s="42">
        <v>1</v>
      </c>
      <c r="B7" s="84">
        <f>'BAR BB| Open rates'!H6*0.9*0.85</f>
        <v>5049</v>
      </c>
      <c r="C7" s="84">
        <f>'BAR BB| Open rates'!I6*0.9*0.85</f>
        <v>5049</v>
      </c>
      <c r="D7" s="84">
        <f>'BAR BB| Open rates'!J6*0.9*0.85</f>
        <v>6043.5</v>
      </c>
      <c r="E7" s="84">
        <f>'BAR BB| Open rates'!K6*0.9*0.85</f>
        <v>8338.5</v>
      </c>
      <c r="F7" s="84">
        <f>'BAR BB| Open rates'!L6*0.9*0.85</f>
        <v>6961.5</v>
      </c>
      <c r="G7" s="84">
        <f>'BAR BB| Open rates'!M6*0.9*0.85</f>
        <v>6961.5</v>
      </c>
      <c r="H7" s="84">
        <f>'BAR BB| Open rates'!N6*0.9*0.85</f>
        <v>6961.5</v>
      </c>
      <c r="I7" s="84">
        <f>'BAR BB| Open rates'!O6*0.9*0.85</f>
        <v>20578.5</v>
      </c>
      <c r="J7" s="84">
        <f>'BAR BB| Open rates'!P6*0.9*0.85</f>
        <v>20578.5</v>
      </c>
      <c r="K7" s="84">
        <f>'BAR BB| Open rates'!Q6*0.9*0.85</f>
        <v>22873.5</v>
      </c>
      <c r="L7" s="84">
        <f>'BAR BB| Open rates'!R6*0.9*0.85</f>
        <v>24403.5</v>
      </c>
      <c r="M7" s="84">
        <f>'BAR BB| Open rates'!S6*0.9*0.85</f>
        <v>22873.5</v>
      </c>
      <c r="N7" s="84">
        <f>'BAR BB| Open rates'!T6*0.9*0.85</f>
        <v>17518.5</v>
      </c>
      <c r="O7" s="84">
        <f>'BAR BB| Open rates'!U6*0.9*0.85</f>
        <v>10633.5</v>
      </c>
      <c r="P7" s="84">
        <f>'BAR BB| Open rates'!V6*0.9*0.85</f>
        <v>12163.5</v>
      </c>
      <c r="Q7" s="84">
        <f>'BAR BB| Open rates'!W6*0.9*0.85</f>
        <v>13693.5</v>
      </c>
      <c r="R7" s="84">
        <f>'BAR BB| Open rates'!X6*0.9*0.85</f>
        <v>12163.5</v>
      </c>
      <c r="S7" s="84">
        <f>'BAR BB| Open rates'!Y6*0.9*0.85</f>
        <v>13693.5</v>
      </c>
      <c r="T7" s="84">
        <f>'BAR BB| Open rates'!Z6*0.9*0.85</f>
        <v>16753.5</v>
      </c>
      <c r="U7" s="84">
        <f>'BAR BB| Open rates'!AA6*0.9*0.85</f>
        <v>16753.5</v>
      </c>
      <c r="V7" s="84">
        <f>'BAR BB| Open rates'!AB6*0.9*0.85</f>
        <v>18283.5</v>
      </c>
      <c r="W7" s="84">
        <f>'BAR BB| Open rates'!AC6*0.9*0.85</f>
        <v>16753.5</v>
      </c>
      <c r="X7" s="84">
        <f>'BAR BB| Open rates'!AD6*0.9*0.85</f>
        <v>21343.5</v>
      </c>
      <c r="Y7" s="84">
        <f>'BAR BB| Open rates'!AE6*0.9*0.85</f>
        <v>21343.5</v>
      </c>
      <c r="Z7" s="84">
        <f>'BAR BB| Open rates'!AF6*0.9*0.85</f>
        <v>22873.5</v>
      </c>
      <c r="AA7" s="84">
        <f>'BAR BB| Open rates'!AG6*0.9*0.85</f>
        <v>22873.5</v>
      </c>
      <c r="AB7" s="84">
        <f>'BAR BB| Open rates'!AH6*0.9*0.85</f>
        <v>13693.5</v>
      </c>
      <c r="AC7" s="84">
        <f>'BAR BB| Open rates'!AI6*0.9*0.85</f>
        <v>10633.5</v>
      </c>
      <c r="AD7" s="84">
        <f>'BAR BB| Open rates'!AJ6*0.9*0.85</f>
        <v>12163.5</v>
      </c>
      <c r="AE7" s="84">
        <f>'BAR BB| Open rates'!AK6*0.9*0.85</f>
        <v>8491.5</v>
      </c>
      <c r="AF7" s="84">
        <f>'BAR BB| Open rates'!AL6*0.9*0.85</f>
        <v>6961.5</v>
      </c>
      <c r="AG7" s="84">
        <f>'BAR BB| Open rates'!AM6*0.9*0.85</f>
        <v>6043.5</v>
      </c>
      <c r="AH7" s="84">
        <f>'BAR BB| Open rates'!AN6*0.9*0.85</f>
        <v>6043.5</v>
      </c>
      <c r="AI7" s="84">
        <f>'BAR BB| Open rates'!AO6*0.9*0.85</f>
        <v>4513.5</v>
      </c>
      <c r="AJ7" s="84">
        <f>'BAR BB| Open rates'!AP6*0.9*0.85</f>
        <v>5049</v>
      </c>
      <c r="AK7" s="84">
        <f>'BAR BB| Open rates'!AQ6*0.9*0.85</f>
        <v>4513.5</v>
      </c>
    </row>
    <row r="8" spans="1:37" s="11" customFormat="1" ht="12.75" customHeight="1" x14ac:dyDescent="0.2">
      <c r="A8" s="42">
        <v>2</v>
      </c>
      <c r="B8" s="84">
        <f>'BAR BB| Open rates'!H7*0.9*0.85</f>
        <v>6196.5</v>
      </c>
      <c r="C8" s="84">
        <f>'BAR BB| Open rates'!I7*0.9*0.85</f>
        <v>6196.5</v>
      </c>
      <c r="D8" s="84">
        <f>'BAR BB| Open rates'!J7*0.9*0.85</f>
        <v>7191</v>
      </c>
      <c r="E8" s="84">
        <f>'BAR BB| Open rates'!K7*0.9*0.85</f>
        <v>9486</v>
      </c>
      <c r="F8" s="84">
        <f>'BAR BB| Open rates'!L7*0.9*0.85</f>
        <v>8109</v>
      </c>
      <c r="G8" s="84">
        <f>'BAR BB| Open rates'!M7*0.9*0.85</f>
        <v>8109</v>
      </c>
      <c r="H8" s="84">
        <f>'BAR BB| Open rates'!N7*0.9*0.85</f>
        <v>8109</v>
      </c>
      <c r="I8" s="84">
        <f>'BAR BB| Open rates'!O7*0.9*0.85</f>
        <v>22108.5</v>
      </c>
      <c r="J8" s="84">
        <f>'BAR BB| Open rates'!P7*0.9*0.85</f>
        <v>22108.5</v>
      </c>
      <c r="K8" s="84">
        <f>'BAR BB| Open rates'!Q7*0.9*0.85</f>
        <v>24403.5</v>
      </c>
      <c r="L8" s="84">
        <f>'BAR BB| Open rates'!R7*0.9*0.85</f>
        <v>25933.5</v>
      </c>
      <c r="M8" s="84">
        <f>'BAR BB| Open rates'!S7*0.9*0.85</f>
        <v>24403.5</v>
      </c>
      <c r="N8" s="84">
        <f>'BAR BB| Open rates'!T7*0.9*0.85</f>
        <v>19048.5</v>
      </c>
      <c r="O8" s="84">
        <f>'BAR BB| Open rates'!U7*0.9*0.85</f>
        <v>12163.5</v>
      </c>
      <c r="P8" s="84">
        <f>'BAR BB| Open rates'!V7*0.9*0.85</f>
        <v>13693.5</v>
      </c>
      <c r="Q8" s="84">
        <f>'BAR BB| Open rates'!W7*0.9*0.85</f>
        <v>15223.5</v>
      </c>
      <c r="R8" s="84">
        <f>'BAR BB| Open rates'!X7*0.9*0.85</f>
        <v>13693.5</v>
      </c>
      <c r="S8" s="84">
        <f>'BAR BB| Open rates'!Y7*0.9*0.85</f>
        <v>15223.5</v>
      </c>
      <c r="T8" s="84">
        <f>'BAR BB| Open rates'!Z7*0.9*0.85</f>
        <v>18283.5</v>
      </c>
      <c r="U8" s="84">
        <f>'BAR BB| Open rates'!AA7*0.9*0.85</f>
        <v>18283.5</v>
      </c>
      <c r="V8" s="84">
        <f>'BAR BB| Open rates'!AB7*0.9*0.85</f>
        <v>19813.5</v>
      </c>
      <c r="W8" s="84">
        <f>'BAR BB| Open rates'!AC7*0.9*0.85</f>
        <v>18283.5</v>
      </c>
      <c r="X8" s="84">
        <f>'BAR BB| Open rates'!AD7*0.9*0.85</f>
        <v>22873.5</v>
      </c>
      <c r="Y8" s="84">
        <f>'BAR BB| Open rates'!AE7*0.9*0.85</f>
        <v>22873.5</v>
      </c>
      <c r="Z8" s="84">
        <f>'BAR BB| Open rates'!AF7*0.9*0.85</f>
        <v>24403.5</v>
      </c>
      <c r="AA8" s="84">
        <f>'BAR BB| Open rates'!AG7*0.9*0.85</f>
        <v>24403.5</v>
      </c>
      <c r="AB8" s="84">
        <f>'BAR BB| Open rates'!AH7*0.9*0.85</f>
        <v>15223.5</v>
      </c>
      <c r="AC8" s="84">
        <f>'BAR BB| Open rates'!AI7*0.9*0.85</f>
        <v>12163.5</v>
      </c>
      <c r="AD8" s="84">
        <f>'BAR BB| Open rates'!AJ7*0.9*0.85</f>
        <v>13693.5</v>
      </c>
      <c r="AE8" s="84">
        <f>'BAR BB| Open rates'!AK7*0.9*0.85</f>
        <v>10021.5</v>
      </c>
      <c r="AF8" s="84">
        <f>'BAR BB| Open rates'!AL7*0.9*0.85</f>
        <v>8491.5</v>
      </c>
      <c r="AG8" s="84">
        <f>'BAR BB| Open rates'!AM7*0.9*0.85</f>
        <v>7573.5</v>
      </c>
      <c r="AH8" s="84">
        <f>'BAR BB| Open rates'!AN7*0.9*0.85</f>
        <v>7573.5</v>
      </c>
      <c r="AI8" s="84">
        <f>'BAR BB| Open rates'!AO7*0.9*0.85</f>
        <v>6043.5</v>
      </c>
      <c r="AJ8" s="84">
        <f>'BAR BB| Open rates'!AP7*0.9*0.85</f>
        <v>6579</v>
      </c>
      <c r="AK8" s="84">
        <f>'BAR BB| Open rates'!AQ7*0.9*0.85</f>
        <v>6043.5</v>
      </c>
    </row>
    <row r="9" spans="1:37" s="11" customFormat="1" ht="12.75" customHeight="1" x14ac:dyDescent="0.2">
      <c r="A9" s="33" t="s">
        <v>54</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7" s="11" customFormat="1" ht="12.75" customHeight="1" x14ac:dyDescent="0.2">
      <c r="A10" s="42">
        <v>1</v>
      </c>
      <c r="B10" s="84">
        <f>'BAR BB| Open rates'!H9*0.9*0.85</f>
        <v>6579</v>
      </c>
      <c r="C10" s="84">
        <f>'BAR BB| Open rates'!I9*0.9*0.85</f>
        <v>6579</v>
      </c>
      <c r="D10" s="84">
        <f>'BAR BB| Open rates'!J9*0.9*0.85</f>
        <v>7573.5</v>
      </c>
      <c r="E10" s="84">
        <f>'BAR BB| Open rates'!K9*0.9*0.85</f>
        <v>9868.5</v>
      </c>
      <c r="F10" s="84">
        <f>'BAR BB| Open rates'!L9*0.9*0.85</f>
        <v>8491.5</v>
      </c>
      <c r="G10" s="84">
        <f>'BAR BB| Open rates'!M9*0.9*0.85</f>
        <v>8491.5</v>
      </c>
      <c r="H10" s="84">
        <f>'BAR BB| Open rates'!N9*0.9*0.85</f>
        <v>8491.5</v>
      </c>
      <c r="I10" s="84">
        <f>'BAR BB| Open rates'!O9*0.9*0.85</f>
        <v>27463.5</v>
      </c>
      <c r="J10" s="84">
        <f>'BAR BB| Open rates'!P9*0.9*0.85</f>
        <v>27463.5</v>
      </c>
      <c r="K10" s="84">
        <f>'BAR BB| Open rates'!Q9*0.9*0.85</f>
        <v>29758.5</v>
      </c>
      <c r="L10" s="84">
        <f>'BAR BB| Open rates'!R9*0.9*0.85</f>
        <v>31288.5</v>
      </c>
      <c r="M10" s="84">
        <f>'BAR BB| Open rates'!S9*0.9*0.85</f>
        <v>29758.5</v>
      </c>
      <c r="N10" s="84">
        <f>'BAR BB| Open rates'!T9*0.9*0.85</f>
        <v>22108.5</v>
      </c>
      <c r="O10" s="84">
        <f>'BAR BB| Open rates'!U9*0.9*0.85</f>
        <v>15223.5</v>
      </c>
      <c r="P10" s="84">
        <f>'BAR BB| Open rates'!V9*0.9*0.85</f>
        <v>16753.5</v>
      </c>
      <c r="Q10" s="84">
        <f>'BAR BB| Open rates'!W9*0.9*0.85</f>
        <v>18283.5</v>
      </c>
      <c r="R10" s="84">
        <f>'BAR BB| Open rates'!X9*0.9*0.85</f>
        <v>16753.5</v>
      </c>
      <c r="S10" s="84">
        <f>'BAR BB| Open rates'!Y9*0.9*0.85</f>
        <v>18283.5</v>
      </c>
      <c r="T10" s="84">
        <f>'BAR BB| Open rates'!Z9*0.9*0.85</f>
        <v>21343.5</v>
      </c>
      <c r="U10" s="84">
        <f>'BAR BB| Open rates'!AA9*0.9*0.85</f>
        <v>22873.5</v>
      </c>
      <c r="V10" s="84">
        <f>'BAR BB| Open rates'!AB9*0.9*0.85</f>
        <v>24403.5</v>
      </c>
      <c r="W10" s="84">
        <f>'BAR BB| Open rates'!AC9*0.9*0.85</f>
        <v>22873.5</v>
      </c>
      <c r="X10" s="84">
        <f>'BAR BB| Open rates'!AD9*0.9*0.85</f>
        <v>27463.5</v>
      </c>
      <c r="Y10" s="84">
        <f>'BAR BB| Open rates'!AE9*0.9*0.85</f>
        <v>28993.5</v>
      </c>
      <c r="Z10" s="84">
        <f>'BAR BB| Open rates'!AF9*0.9*0.85</f>
        <v>30523.5</v>
      </c>
      <c r="AA10" s="84">
        <f>'BAR BB| Open rates'!AG9*0.9*0.85</f>
        <v>30523.5</v>
      </c>
      <c r="AB10" s="84">
        <f>'BAR BB| Open rates'!AH9*0.9*0.85</f>
        <v>21343.5</v>
      </c>
      <c r="AC10" s="84">
        <f>'BAR BB| Open rates'!AI9*0.9*0.85</f>
        <v>15223.5</v>
      </c>
      <c r="AD10" s="84">
        <f>'BAR BB| Open rates'!AJ9*0.9*0.85</f>
        <v>16753.5</v>
      </c>
      <c r="AE10" s="84">
        <f>'BAR BB| Open rates'!AK9*0.9*0.85</f>
        <v>13081.5</v>
      </c>
      <c r="AF10" s="84">
        <f>'BAR BB| Open rates'!AL9*0.9*0.85</f>
        <v>11551.5</v>
      </c>
      <c r="AG10" s="84">
        <f>'BAR BB| Open rates'!AM9*0.9*0.85</f>
        <v>10633.5</v>
      </c>
      <c r="AH10" s="84">
        <f>'BAR BB| Open rates'!AN9*0.9*0.85</f>
        <v>8338.5</v>
      </c>
      <c r="AI10" s="84">
        <f>'BAR BB| Open rates'!AO9*0.9*0.85</f>
        <v>6808.5</v>
      </c>
      <c r="AJ10" s="84">
        <f>'BAR BB| Open rates'!AP9*0.9*0.85</f>
        <v>7344</v>
      </c>
      <c r="AK10" s="84">
        <f>'BAR BB| Open rates'!AQ9*0.9*0.85</f>
        <v>6808.5</v>
      </c>
    </row>
    <row r="11" spans="1:37" s="11" customFormat="1" ht="12.75" customHeight="1" x14ac:dyDescent="0.2">
      <c r="A11" s="42">
        <v>2</v>
      </c>
      <c r="B11" s="84">
        <f>'BAR BB| Open rates'!H10*0.9*0.85</f>
        <v>7726.5</v>
      </c>
      <c r="C11" s="84">
        <f>'BAR BB| Open rates'!I10*0.9*0.85</f>
        <v>7726.5</v>
      </c>
      <c r="D11" s="84">
        <f>'BAR BB| Open rates'!J10*0.9*0.85</f>
        <v>8721</v>
      </c>
      <c r="E11" s="84">
        <f>'BAR BB| Open rates'!K10*0.9*0.85</f>
        <v>11016</v>
      </c>
      <c r="F11" s="84">
        <f>'BAR BB| Open rates'!L10*0.9*0.85</f>
        <v>9639</v>
      </c>
      <c r="G11" s="84">
        <f>'BAR BB| Open rates'!M10*0.9*0.85</f>
        <v>9639</v>
      </c>
      <c r="H11" s="84">
        <f>'BAR BB| Open rates'!N10*0.9*0.85</f>
        <v>9639</v>
      </c>
      <c r="I11" s="84">
        <f>'BAR BB| Open rates'!O10*0.9*0.85</f>
        <v>28993.5</v>
      </c>
      <c r="J11" s="84">
        <f>'BAR BB| Open rates'!P10*0.9*0.85</f>
        <v>28993.5</v>
      </c>
      <c r="K11" s="84">
        <f>'BAR BB| Open rates'!Q10*0.9*0.85</f>
        <v>31288.5</v>
      </c>
      <c r="L11" s="84">
        <f>'BAR BB| Open rates'!R10*0.9*0.85</f>
        <v>32818.5</v>
      </c>
      <c r="M11" s="84">
        <f>'BAR BB| Open rates'!S10*0.9*0.85</f>
        <v>31288.5</v>
      </c>
      <c r="N11" s="84">
        <f>'BAR BB| Open rates'!T10*0.9*0.85</f>
        <v>23638.5</v>
      </c>
      <c r="O11" s="84">
        <f>'BAR BB| Open rates'!U10*0.9*0.85</f>
        <v>16753.5</v>
      </c>
      <c r="P11" s="84">
        <f>'BAR BB| Open rates'!V10*0.9*0.85</f>
        <v>18283.5</v>
      </c>
      <c r="Q11" s="84">
        <f>'BAR BB| Open rates'!W10*0.9*0.85</f>
        <v>19813.5</v>
      </c>
      <c r="R11" s="84">
        <f>'BAR BB| Open rates'!X10*0.9*0.85</f>
        <v>18283.5</v>
      </c>
      <c r="S11" s="84">
        <f>'BAR BB| Open rates'!Y10*0.9*0.85</f>
        <v>19813.5</v>
      </c>
      <c r="T11" s="84">
        <f>'BAR BB| Open rates'!Z10*0.9*0.85</f>
        <v>22873.5</v>
      </c>
      <c r="U11" s="84">
        <f>'BAR BB| Open rates'!AA10*0.9*0.85</f>
        <v>24403.5</v>
      </c>
      <c r="V11" s="84">
        <f>'BAR BB| Open rates'!AB10*0.9*0.85</f>
        <v>25933.5</v>
      </c>
      <c r="W11" s="84">
        <f>'BAR BB| Open rates'!AC10*0.9*0.85</f>
        <v>24403.5</v>
      </c>
      <c r="X11" s="84">
        <f>'BAR BB| Open rates'!AD10*0.9*0.85</f>
        <v>28993.5</v>
      </c>
      <c r="Y11" s="84">
        <f>'BAR BB| Open rates'!AE10*0.9*0.85</f>
        <v>30523.5</v>
      </c>
      <c r="Z11" s="84">
        <f>'BAR BB| Open rates'!AF10*0.9*0.85</f>
        <v>32053.5</v>
      </c>
      <c r="AA11" s="84">
        <f>'BAR BB| Open rates'!AG10*0.9*0.85</f>
        <v>32053.5</v>
      </c>
      <c r="AB11" s="84">
        <f>'BAR BB| Open rates'!AH10*0.9*0.85</f>
        <v>22873.5</v>
      </c>
      <c r="AC11" s="84">
        <f>'BAR BB| Open rates'!AI10*0.9*0.85</f>
        <v>16753.5</v>
      </c>
      <c r="AD11" s="84">
        <f>'BAR BB| Open rates'!AJ10*0.9*0.85</f>
        <v>18283.5</v>
      </c>
      <c r="AE11" s="84">
        <f>'BAR BB| Open rates'!AK10*0.9*0.85</f>
        <v>14611.5</v>
      </c>
      <c r="AF11" s="84">
        <f>'BAR BB| Open rates'!AL10*0.9*0.85</f>
        <v>13081.5</v>
      </c>
      <c r="AG11" s="84">
        <f>'BAR BB| Open rates'!AM10*0.9*0.85</f>
        <v>12163.5</v>
      </c>
      <c r="AH11" s="84">
        <f>'BAR BB| Open rates'!AN10*0.9*0.85</f>
        <v>9868.5</v>
      </c>
      <c r="AI11" s="84">
        <f>'BAR BB| Open rates'!AO10*0.9*0.85</f>
        <v>8338.5</v>
      </c>
      <c r="AJ11" s="84">
        <f>'BAR BB| Open rates'!AP10*0.9*0.85</f>
        <v>8874</v>
      </c>
      <c r="AK11" s="84">
        <f>'BAR BB| Open rates'!AQ10*0.9*0.85</f>
        <v>8338.5</v>
      </c>
    </row>
    <row r="12" spans="1:37" s="11" customFormat="1" ht="12.75" customHeigh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row>
    <row r="13" spans="1:37" s="11" customFormat="1" ht="12.75" customHeight="1" x14ac:dyDescent="0.2">
      <c r="A13" s="42">
        <v>1</v>
      </c>
      <c r="B13" s="84">
        <f>'BAR BB| Open rates'!H12*0.9*0.85</f>
        <v>7344</v>
      </c>
      <c r="C13" s="84">
        <f>'BAR BB| Open rates'!I12*0.9*0.85</f>
        <v>7344</v>
      </c>
      <c r="D13" s="84">
        <f>'BAR BB| Open rates'!J12*0.9*0.85</f>
        <v>8338.5</v>
      </c>
      <c r="E13" s="84">
        <f>'BAR BB| Open rates'!K12*0.9*0.85</f>
        <v>10633.5</v>
      </c>
      <c r="F13" s="84">
        <f>'BAR BB| Open rates'!L12*0.9*0.85</f>
        <v>9256.5</v>
      </c>
      <c r="G13" s="84">
        <f>'BAR BB| Open rates'!M12*0.9*0.85</f>
        <v>9256.5</v>
      </c>
      <c r="H13" s="84">
        <f>'BAR BB| Open rates'!N12*0.9*0.85</f>
        <v>9256.5</v>
      </c>
      <c r="I13" s="84">
        <f>'BAR BB| Open rates'!O12*0.9*0.85</f>
        <v>28993.5</v>
      </c>
      <c r="J13" s="84">
        <f>'BAR BB| Open rates'!P12*0.9*0.85</f>
        <v>28993.5</v>
      </c>
      <c r="K13" s="84">
        <f>'BAR BB| Open rates'!Q12*0.9*0.85</f>
        <v>31288.5</v>
      </c>
      <c r="L13" s="84">
        <f>'BAR BB| Open rates'!R12*0.9*0.85</f>
        <v>32818.5</v>
      </c>
      <c r="M13" s="84">
        <f>'BAR BB| Open rates'!S12*0.9*0.85</f>
        <v>31288.5</v>
      </c>
      <c r="N13" s="84">
        <f>'BAR BB| Open rates'!T12*0.9*0.85</f>
        <v>23638.5</v>
      </c>
      <c r="O13" s="84">
        <f>'BAR BB| Open rates'!U12*0.9*0.85</f>
        <v>16753.5</v>
      </c>
      <c r="P13" s="84">
        <f>'BAR BB| Open rates'!V12*0.9*0.85</f>
        <v>18283.5</v>
      </c>
      <c r="Q13" s="84">
        <f>'BAR BB| Open rates'!W12*0.9*0.85</f>
        <v>19813.5</v>
      </c>
      <c r="R13" s="84">
        <f>'BAR BB| Open rates'!X12*0.9*0.85</f>
        <v>18283.5</v>
      </c>
      <c r="S13" s="84">
        <f>'BAR BB| Open rates'!Y12*0.9*0.85</f>
        <v>19813.5</v>
      </c>
      <c r="T13" s="84">
        <f>'BAR BB| Open rates'!Z12*0.9*0.85</f>
        <v>22873.5</v>
      </c>
      <c r="U13" s="84">
        <f>'BAR BB| Open rates'!AA12*0.9*0.85</f>
        <v>25168.5</v>
      </c>
      <c r="V13" s="84">
        <f>'BAR BB| Open rates'!AB12*0.9*0.85</f>
        <v>26698.5</v>
      </c>
      <c r="W13" s="84">
        <f>'BAR BB| Open rates'!AC12*0.9*0.85</f>
        <v>25168.5</v>
      </c>
      <c r="X13" s="84">
        <f>'BAR BB| Open rates'!AD12*0.9*0.85</f>
        <v>29758.5</v>
      </c>
      <c r="Y13" s="84">
        <f>'BAR BB| Open rates'!AE12*0.9*0.85</f>
        <v>32818.5</v>
      </c>
      <c r="Z13" s="84">
        <f>'BAR BB| Open rates'!AF12*0.9*0.85</f>
        <v>34348.5</v>
      </c>
      <c r="AA13" s="84">
        <f>'BAR BB| Open rates'!AG12*0.9*0.85</f>
        <v>34348.5</v>
      </c>
      <c r="AB13" s="84">
        <f>'BAR BB| Open rates'!AH12*0.9*0.85</f>
        <v>25168.5</v>
      </c>
      <c r="AC13" s="84">
        <f>'BAR BB| Open rates'!AI12*0.9*0.85</f>
        <v>16753.5</v>
      </c>
      <c r="AD13" s="84">
        <f>'BAR BB| Open rates'!AJ12*0.9*0.85</f>
        <v>18283.5</v>
      </c>
      <c r="AE13" s="84">
        <f>'BAR BB| Open rates'!AK12*0.9*0.85</f>
        <v>14611.5</v>
      </c>
      <c r="AF13" s="84">
        <f>'BAR BB| Open rates'!AL12*0.9*0.85</f>
        <v>13081.5</v>
      </c>
      <c r="AG13" s="84">
        <f>'BAR BB| Open rates'!AM12*0.9*0.85</f>
        <v>12163.5</v>
      </c>
      <c r="AH13" s="84">
        <f>'BAR BB| Open rates'!AN12*0.9*0.85</f>
        <v>8721</v>
      </c>
      <c r="AI13" s="84">
        <f>'BAR BB| Open rates'!AO12*0.9*0.85</f>
        <v>7191</v>
      </c>
      <c r="AJ13" s="84">
        <f>'BAR BB| Open rates'!AP12*0.9*0.85</f>
        <v>7726.5</v>
      </c>
      <c r="AK13" s="84">
        <f>'BAR BB| Open rates'!AQ12*0.9*0.85</f>
        <v>7191</v>
      </c>
    </row>
    <row r="14" spans="1:37" s="11" customFormat="1" ht="12.75" customHeight="1" x14ac:dyDescent="0.2">
      <c r="A14" s="161">
        <v>2</v>
      </c>
      <c r="B14" s="84">
        <f>'BAR BB| Open rates'!H13*0.9*0.85</f>
        <v>8491.5</v>
      </c>
      <c r="C14" s="84">
        <f>'BAR BB| Open rates'!I13*0.9*0.85</f>
        <v>8491.5</v>
      </c>
      <c r="D14" s="84">
        <f>'BAR BB| Open rates'!J13*0.9*0.85</f>
        <v>9486</v>
      </c>
      <c r="E14" s="84">
        <f>'BAR BB| Open rates'!K13*0.9*0.85</f>
        <v>11781</v>
      </c>
      <c r="F14" s="84">
        <f>'BAR BB| Open rates'!L13*0.9*0.85</f>
        <v>10404</v>
      </c>
      <c r="G14" s="84">
        <f>'BAR BB| Open rates'!M13*0.9*0.85</f>
        <v>10404</v>
      </c>
      <c r="H14" s="84">
        <f>'BAR BB| Open rates'!N13*0.9*0.85</f>
        <v>10404</v>
      </c>
      <c r="I14" s="84">
        <f>'BAR BB| Open rates'!O13*0.9*0.85</f>
        <v>30523.5</v>
      </c>
      <c r="J14" s="84">
        <f>'BAR BB| Open rates'!P13*0.9*0.85</f>
        <v>30523.5</v>
      </c>
      <c r="K14" s="84">
        <f>'BAR BB| Open rates'!Q13*0.9*0.85</f>
        <v>32818.5</v>
      </c>
      <c r="L14" s="84">
        <f>'BAR BB| Open rates'!R13*0.9*0.85</f>
        <v>34348.5</v>
      </c>
      <c r="M14" s="84">
        <f>'BAR BB| Open rates'!S13*0.9*0.85</f>
        <v>32818.5</v>
      </c>
      <c r="N14" s="84">
        <f>'BAR BB| Open rates'!T13*0.9*0.85</f>
        <v>25168.5</v>
      </c>
      <c r="O14" s="84">
        <f>'BAR BB| Open rates'!U13*0.9*0.85</f>
        <v>18283.5</v>
      </c>
      <c r="P14" s="84">
        <f>'BAR BB| Open rates'!V13*0.9*0.85</f>
        <v>19813.5</v>
      </c>
      <c r="Q14" s="84">
        <f>'BAR BB| Open rates'!W13*0.9*0.85</f>
        <v>21343.5</v>
      </c>
      <c r="R14" s="84">
        <f>'BAR BB| Open rates'!X13*0.9*0.85</f>
        <v>19813.5</v>
      </c>
      <c r="S14" s="84">
        <f>'BAR BB| Open rates'!Y13*0.9*0.85</f>
        <v>21343.5</v>
      </c>
      <c r="T14" s="84">
        <f>'BAR BB| Open rates'!Z13*0.9*0.85</f>
        <v>24403.5</v>
      </c>
      <c r="U14" s="84">
        <f>'BAR BB| Open rates'!AA13*0.9*0.85</f>
        <v>26698.5</v>
      </c>
      <c r="V14" s="84">
        <f>'BAR BB| Open rates'!AB13*0.9*0.85</f>
        <v>28228.5</v>
      </c>
      <c r="W14" s="84">
        <f>'BAR BB| Open rates'!AC13*0.9*0.85</f>
        <v>26698.5</v>
      </c>
      <c r="X14" s="84">
        <f>'BAR BB| Open rates'!AD13*0.9*0.85</f>
        <v>31288.5</v>
      </c>
      <c r="Y14" s="84">
        <f>'BAR BB| Open rates'!AE13*0.9*0.85</f>
        <v>34348.5</v>
      </c>
      <c r="Z14" s="84">
        <f>'BAR BB| Open rates'!AF13*0.9*0.85</f>
        <v>35878.5</v>
      </c>
      <c r="AA14" s="84">
        <f>'BAR BB| Open rates'!AG13*0.9*0.85</f>
        <v>35878.5</v>
      </c>
      <c r="AB14" s="84">
        <f>'BAR BB| Open rates'!AH13*0.9*0.85</f>
        <v>26698.5</v>
      </c>
      <c r="AC14" s="84">
        <f>'BAR BB| Open rates'!AI13*0.9*0.85</f>
        <v>18283.5</v>
      </c>
      <c r="AD14" s="84">
        <f>'BAR BB| Open rates'!AJ13*0.9*0.85</f>
        <v>19813.5</v>
      </c>
      <c r="AE14" s="84">
        <f>'BAR BB| Open rates'!AK13*0.9*0.85</f>
        <v>16141.5</v>
      </c>
      <c r="AF14" s="84">
        <f>'BAR BB| Open rates'!AL13*0.9*0.85</f>
        <v>14611.5</v>
      </c>
      <c r="AG14" s="84">
        <f>'BAR BB| Open rates'!AM13*0.9*0.85</f>
        <v>13693.5</v>
      </c>
      <c r="AH14" s="84">
        <f>'BAR BB| Open rates'!AN13*0.9*0.85</f>
        <v>10251</v>
      </c>
      <c r="AI14" s="84">
        <f>'BAR BB| Open rates'!AO13*0.9*0.85</f>
        <v>8721</v>
      </c>
      <c r="AJ14" s="84">
        <f>'BAR BB| Open rates'!AP13*0.9*0.85</f>
        <v>9256.5</v>
      </c>
      <c r="AK14" s="84">
        <f>'BAR BB| Open rates'!AQ13*0.9*0.85</f>
        <v>8721</v>
      </c>
    </row>
    <row r="15" spans="1:37" s="11" customFormat="1" ht="12.75" customHeight="1" x14ac:dyDescent="0.2">
      <c r="A15" s="123"/>
    </row>
    <row r="16" spans="1:37" ht="12.75" customHeight="1" x14ac:dyDescent="0.2">
      <c r="A16" s="283" t="s">
        <v>157</v>
      </c>
    </row>
    <row r="17" spans="1:1" x14ac:dyDescent="0.2">
      <c r="A17" s="283"/>
    </row>
    <row r="18" spans="1:1" ht="13.5" thickBot="1" x14ac:dyDescent="0.25">
      <c r="A18" s="123"/>
    </row>
    <row r="19" spans="1:1" s="11" customFormat="1" ht="266.25" customHeight="1" thickBot="1" x14ac:dyDescent="0.25">
      <c r="A19" s="261" t="s">
        <v>325</v>
      </c>
    </row>
    <row r="20" spans="1:1" s="11" customFormat="1" ht="12.75" customHeight="1" x14ac:dyDescent="0.2"/>
    <row r="21" spans="1:1" x14ac:dyDescent="0.2">
      <c r="A21" s="150" t="s">
        <v>80</v>
      </c>
    </row>
    <row r="22" spans="1:1" ht="25.5" customHeight="1" x14ac:dyDescent="0.2">
      <c r="A22" s="201" t="s">
        <v>322</v>
      </c>
    </row>
    <row r="23" spans="1:1" ht="49.5" customHeight="1" x14ac:dyDescent="0.2">
      <c r="A23" s="201" t="s">
        <v>323</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54" t="s">
        <v>324</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33"/>
  <sheetViews>
    <sheetView workbookViewId="0">
      <pane xSplit="1" topLeftCell="B1" activePane="topRight" state="frozen"/>
      <selection activeCell="A10" sqref="A10"/>
      <selection pane="topRight" activeCell="A32" sqref="A32:A45"/>
    </sheetView>
  </sheetViews>
  <sheetFormatPr defaultRowHeight="12.75" x14ac:dyDescent="0.2"/>
  <cols>
    <col min="1" max="1" width="43.85546875" style="5" customWidth="1"/>
    <col min="2" max="9" width="10.5703125" customWidth="1"/>
  </cols>
  <sheetData>
    <row r="1" spans="1:9" ht="24" x14ac:dyDescent="0.2">
      <c r="A1" s="47" t="s">
        <v>50</v>
      </c>
    </row>
    <row r="2" spans="1:9" ht="25.5" customHeight="1" x14ac:dyDescent="0.2">
      <c r="A2" s="131" t="s">
        <v>197</v>
      </c>
    </row>
    <row r="3" spans="1:9" x14ac:dyDescent="0.2">
      <c r="A3" s="131" t="s">
        <v>161</v>
      </c>
    </row>
    <row r="4" spans="1:9" ht="21.75" customHeight="1" x14ac:dyDescent="0.2">
      <c r="A4" s="74" t="s">
        <v>52</v>
      </c>
      <c r="B4" s="73">
        <f>'BAR BB| Open rates'!B3</f>
        <v>45984</v>
      </c>
      <c r="C4" s="73">
        <f>'BAR BB| Open rates'!C3</f>
        <v>45989</v>
      </c>
      <c r="D4" s="73">
        <f>'BAR BB| Open rates'!D3</f>
        <v>45991</v>
      </c>
      <c r="E4" s="73">
        <f>'BAR BB| Open rates'!E3</f>
        <v>45992</v>
      </c>
      <c r="F4" s="73">
        <f>'BAR BB| Open rates'!F3</f>
        <v>45996</v>
      </c>
      <c r="G4" s="73">
        <f>'BAR BB| Open rates'!G3</f>
        <v>45998</v>
      </c>
      <c r="H4" s="73">
        <f>'BAR BB| Open rates'!H3</f>
        <v>46003</v>
      </c>
      <c r="I4" s="73">
        <f>'BAR BB| Open rates'!I3</f>
        <v>46005</v>
      </c>
    </row>
    <row r="5" spans="1:9" ht="21.75" customHeight="1" x14ac:dyDescent="0.2">
      <c r="A5" s="74"/>
      <c r="B5" s="73">
        <f>'BAR BB| Open rates'!B4</f>
        <v>45988</v>
      </c>
      <c r="C5" s="73">
        <f>'BAR BB| Open rates'!C4</f>
        <v>45990</v>
      </c>
      <c r="D5" s="73">
        <f>'BAR BB| Open rates'!D4</f>
        <v>45991</v>
      </c>
      <c r="E5" s="73">
        <f>'BAR BB| Open rates'!E4</f>
        <v>45995</v>
      </c>
      <c r="F5" s="73">
        <f>'BAR BB| Open rates'!F4</f>
        <v>45997</v>
      </c>
      <c r="G5" s="73">
        <f>'BAR BB| Open rates'!G4</f>
        <v>46002</v>
      </c>
      <c r="H5" s="73">
        <f>'BAR BB| Open rates'!H4</f>
        <v>46004</v>
      </c>
      <c r="I5" s="73">
        <f>'BAR BB| Open rates'!I4</f>
        <v>46005</v>
      </c>
    </row>
    <row r="6" spans="1:9" s="11" customFormat="1" x14ac:dyDescent="0.2">
      <c r="A6" s="33" t="s">
        <v>53</v>
      </c>
      <c r="B6" s="135"/>
      <c r="C6" s="135"/>
      <c r="D6" s="135"/>
      <c r="E6" s="135"/>
      <c r="F6" s="135"/>
      <c r="G6" s="135"/>
      <c r="H6" s="135"/>
      <c r="I6" s="135"/>
    </row>
    <row r="7" spans="1:9" s="11" customFormat="1" x14ac:dyDescent="0.2">
      <c r="A7" s="42">
        <v>1</v>
      </c>
      <c r="B7" s="84">
        <f>'BAR BB| Open rates'!B6*0.75</f>
        <v>4200</v>
      </c>
      <c r="C7" s="84">
        <f>'BAR BB| Open rates'!C6*0.75</f>
        <v>4950</v>
      </c>
      <c r="D7" s="84">
        <f>'BAR BB| Open rates'!D6*0.75</f>
        <v>4200</v>
      </c>
      <c r="E7" s="84">
        <f>'BAR BB| Open rates'!E6*0.75</f>
        <v>4200</v>
      </c>
      <c r="F7" s="84">
        <f>'BAR BB| Open rates'!F6*0.75</f>
        <v>4950</v>
      </c>
      <c r="G7" s="84">
        <f>'BAR BB| Open rates'!G6*0.75</f>
        <v>4950</v>
      </c>
      <c r="H7" s="84">
        <f>'BAR BB| Open rates'!H6*0.75</f>
        <v>4950</v>
      </c>
      <c r="I7" s="84">
        <f>'BAR BB| Open rates'!I6*0.75</f>
        <v>4950</v>
      </c>
    </row>
    <row r="8" spans="1:9" s="11" customFormat="1" x14ac:dyDescent="0.2">
      <c r="A8" s="42">
        <v>2</v>
      </c>
      <c r="B8" s="84">
        <f>'BAR BB| Open rates'!B7*0.75</f>
        <v>5325</v>
      </c>
      <c r="C8" s="84">
        <f>'BAR BB| Open rates'!C7*0.75</f>
        <v>6075</v>
      </c>
      <c r="D8" s="84">
        <f>'BAR BB| Open rates'!D7*0.75</f>
        <v>5325</v>
      </c>
      <c r="E8" s="84">
        <f>'BAR BB| Open rates'!E7*0.75</f>
        <v>5325</v>
      </c>
      <c r="F8" s="84">
        <f>'BAR BB| Open rates'!F7*0.75</f>
        <v>6075</v>
      </c>
      <c r="G8" s="84">
        <f>'BAR BB| Open rates'!G7*0.75</f>
        <v>6075</v>
      </c>
      <c r="H8" s="84">
        <f>'BAR BB| Open rates'!H7*0.75</f>
        <v>6075</v>
      </c>
      <c r="I8" s="84">
        <f>'BAR BB| Open rates'!I7*0.75</f>
        <v>6075</v>
      </c>
    </row>
    <row r="9" spans="1:9" s="11" customFormat="1" x14ac:dyDescent="0.2">
      <c r="A9" s="33" t="s">
        <v>54</v>
      </c>
      <c r="B9" s="84"/>
      <c r="C9" s="84"/>
      <c r="D9" s="84"/>
      <c r="E9" s="84"/>
      <c r="F9" s="84"/>
      <c r="G9" s="84"/>
      <c r="H9" s="84"/>
      <c r="I9" s="84"/>
    </row>
    <row r="10" spans="1:9" s="11" customFormat="1" x14ac:dyDescent="0.2">
      <c r="A10" s="42">
        <v>1</v>
      </c>
      <c r="B10" s="84">
        <f>'BAR BB| Open rates'!B9*0.75</f>
        <v>5700</v>
      </c>
      <c r="C10" s="84">
        <f>'BAR BB| Open rates'!C9*0.75</f>
        <v>6450</v>
      </c>
      <c r="D10" s="84">
        <f>'BAR BB| Open rates'!D9*0.75</f>
        <v>5700</v>
      </c>
      <c r="E10" s="84">
        <f>'BAR BB| Open rates'!E9*0.75</f>
        <v>5700</v>
      </c>
      <c r="F10" s="84">
        <f>'BAR BB| Open rates'!F9*0.75</f>
        <v>6450</v>
      </c>
      <c r="G10" s="84">
        <f>'BAR BB| Open rates'!G9*0.75</f>
        <v>6450</v>
      </c>
      <c r="H10" s="84">
        <f>'BAR BB| Open rates'!H9*0.75</f>
        <v>6450</v>
      </c>
      <c r="I10" s="84">
        <f>'BAR BB| Open rates'!I9*0.75</f>
        <v>6450</v>
      </c>
    </row>
    <row r="11" spans="1:9" s="11" customFormat="1" x14ac:dyDescent="0.2">
      <c r="A11" s="42">
        <v>2</v>
      </c>
      <c r="B11" s="84">
        <f>'BAR BB| Open rates'!B10*0.75</f>
        <v>6825</v>
      </c>
      <c r="C11" s="84">
        <f>'BAR BB| Open rates'!C10*0.75</f>
        <v>7575</v>
      </c>
      <c r="D11" s="84">
        <f>'BAR BB| Open rates'!D10*0.75</f>
        <v>6825</v>
      </c>
      <c r="E11" s="84">
        <f>'BAR BB| Open rates'!E10*0.75</f>
        <v>6825</v>
      </c>
      <c r="F11" s="84">
        <f>'BAR BB| Open rates'!F10*0.75</f>
        <v>7575</v>
      </c>
      <c r="G11" s="84">
        <f>'BAR BB| Open rates'!G10*0.75</f>
        <v>7575</v>
      </c>
      <c r="H11" s="84">
        <f>'BAR BB| Open rates'!H10*0.75</f>
        <v>7575</v>
      </c>
      <c r="I11" s="84">
        <f>'BAR BB| Open rates'!I10*0.75</f>
        <v>7575</v>
      </c>
    </row>
    <row r="12" spans="1:9" s="11" customFormat="1" x14ac:dyDescent="0.2">
      <c r="A12" s="33" t="s">
        <v>151</v>
      </c>
      <c r="B12" s="84"/>
      <c r="C12" s="84"/>
      <c r="D12" s="84"/>
      <c r="E12" s="84"/>
      <c r="F12" s="84"/>
      <c r="G12" s="84"/>
      <c r="H12" s="84"/>
      <c r="I12" s="84"/>
    </row>
    <row r="13" spans="1:9" s="11" customFormat="1" x14ac:dyDescent="0.2">
      <c r="A13" s="42">
        <v>1</v>
      </c>
      <c r="B13" s="84">
        <f>'BAR BB| Open rates'!B12*0.75</f>
        <v>6450</v>
      </c>
      <c r="C13" s="84">
        <f>'BAR BB| Open rates'!C12*0.75</f>
        <v>7200</v>
      </c>
      <c r="D13" s="84">
        <f>'BAR BB| Open rates'!D12*0.75</f>
        <v>6450</v>
      </c>
      <c r="E13" s="84">
        <f>'BAR BB| Open rates'!E12*0.75</f>
        <v>6450</v>
      </c>
      <c r="F13" s="84">
        <f>'BAR BB| Open rates'!F12*0.75</f>
        <v>7200</v>
      </c>
      <c r="G13" s="84">
        <f>'BAR BB| Open rates'!G12*0.75</f>
        <v>7200</v>
      </c>
      <c r="H13" s="84">
        <f>'BAR BB| Open rates'!H12*0.75</f>
        <v>7200</v>
      </c>
      <c r="I13" s="84">
        <f>'BAR BB| Open rates'!I12*0.75</f>
        <v>7200</v>
      </c>
    </row>
    <row r="14" spans="1:9" s="11" customFormat="1" x14ac:dyDescent="0.2">
      <c r="A14" s="42">
        <v>2</v>
      </c>
      <c r="B14" s="84">
        <f>'BAR BB| Open rates'!B13*0.75</f>
        <v>7575</v>
      </c>
      <c r="C14" s="84">
        <f>'BAR BB| Open rates'!C13*0.75</f>
        <v>8325</v>
      </c>
      <c r="D14" s="84">
        <f>'BAR BB| Open rates'!D13*0.75</f>
        <v>7575</v>
      </c>
      <c r="E14" s="84">
        <f>'BAR BB| Open rates'!E13*0.75</f>
        <v>7575</v>
      </c>
      <c r="F14" s="84">
        <f>'BAR BB| Open rates'!F13*0.75</f>
        <v>8325</v>
      </c>
      <c r="G14" s="84">
        <f>'BAR BB| Open rates'!G13*0.75</f>
        <v>8325</v>
      </c>
      <c r="H14" s="84">
        <f>'BAR BB| Open rates'!H13*0.75</f>
        <v>8325</v>
      </c>
      <c r="I14" s="84">
        <f>'BAR BB| Open rates'!I13*0.75</f>
        <v>8325</v>
      </c>
    </row>
    <row r="15" spans="1:9" x14ac:dyDescent="0.2">
      <c r="A15" s="123"/>
    </row>
    <row r="16" spans="1:9" x14ac:dyDescent="0.2">
      <c r="A16" s="283" t="s">
        <v>157</v>
      </c>
    </row>
    <row r="17" spans="1:1" x14ac:dyDescent="0.2">
      <c r="A17" s="283"/>
    </row>
    <row r="18" spans="1:1" s="11" customFormat="1" ht="12.75" customHeight="1" x14ac:dyDescent="0.2"/>
    <row r="19" spans="1:1" x14ac:dyDescent="0.2">
      <c r="A19" s="150" t="s">
        <v>80</v>
      </c>
    </row>
    <row r="20" spans="1:1" ht="24" x14ac:dyDescent="0.2">
      <c r="A20" s="146" t="s">
        <v>326</v>
      </c>
    </row>
    <row r="21" spans="1:1" ht="24" x14ac:dyDescent="0.2">
      <c r="A21" s="146" t="s">
        <v>327</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x14ac:dyDescent="0.2">
      <c r="A32" s="284" t="s">
        <v>335</v>
      </c>
    </row>
    <row r="33" spans="1:1" x14ac:dyDescent="0.2">
      <c r="A33" s="285"/>
    </row>
    <row r="34" spans="1:1" x14ac:dyDescent="0.2">
      <c r="A34" s="285"/>
    </row>
    <row r="35" spans="1:1" x14ac:dyDescent="0.2">
      <c r="A35" s="285"/>
    </row>
    <row r="36" spans="1:1" x14ac:dyDescent="0.2">
      <c r="A36" s="285"/>
    </row>
    <row r="37" spans="1:1" x14ac:dyDescent="0.2">
      <c r="A37" s="285"/>
    </row>
    <row r="38" spans="1:1" x14ac:dyDescent="0.2">
      <c r="A38" s="285"/>
    </row>
    <row r="39" spans="1:1" x14ac:dyDescent="0.2">
      <c r="A39" s="285"/>
    </row>
    <row r="40" spans="1:1" x14ac:dyDescent="0.2">
      <c r="A40" s="285"/>
    </row>
    <row r="41" spans="1:1" x14ac:dyDescent="0.2">
      <c r="A41" s="285"/>
    </row>
    <row r="42" spans="1:1" x14ac:dyDescent="0.2">
      <c r="A42" s="285"/>
    </row>
    <row r="43" spans="1:1" x14ac:dyDescent="0.2">
      <c r="A43" s="285"/>
    </row>
    <row r="44" spans="1:1" x14ac:dyDescent="0.2">
      <c r="A44" s="285"/>
    </row>
    <row r="45" spans="1:1" x14ac:dyDescent="0.2">
      <c r="A45" s="285"/>
    </row>
    <row r="46" spans="1:1" ht="21" customHeight="1" x14ac:dyDescent="0.2">
      <c r="A46" s="138"/>
    </row>
    <row r="47" spans="1:1" ht="21" customHeight="1" x14ac:dyDescent="0.2">
      <c r="A47" s="165" t="s">
        <v>195</v>
      </c>
    </row>
    <row r="48" spans="1:1" ht="21" customHeight="1" x14ac:dyDescent="0.2">
      <c r="A48" s="138"/>
    </row>
    <row r="49" spans="1:1" ht="21"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
  <sheetViews>
    <sheetView workbookViewId="0"/>
  </sheetViews>
  <sheetFormatPr defaultRowHeight="12.75" x14ac:dyDescent="0.2"/>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92"/>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9" width="9.7109375" customWidth="1"/>
  </cols>
  <sheetData>
    <row r="1" spans="1:9" ht="24" x14ac:dyDescent="0.2">
      <c r="A1" s="47" t="s">
        <v>50</v>
      </c>
    </row>
    <row r="2" spans="1:9" ht="25.5" customHeight="1" x14ac:dyDescent="0.2">
      <c r="A2" s="131" t="s">
        <v>197</v>
      </c>
    </row>
    <row r="3" spans="1:9" x14ac:dyDescent="0.2">
      <c r="A3" s="131" t="s">
        <v>237</v>
      </c>
    </row>
    <row r="4" spans="1:9" ht="21.75" customHeight="1" x14ac:dyDescent="0.2">
      <c r="A4" s="74" t="s">
        <v>52</v>
      </c>
      <c r="B4" s="73">
        <f>'BAR BB| Open rates'!B3</f>
        <v>45984</v>
      </c>
      <c r="C4" s="73">
        <f>'BAR BB| Open rates'!C3</f>
        <v>45989</v>
      </c>
      <c r="D4" s="73">
        <f>'BAR BB| Open rates'!D3</f>
        <v>45991</v>
      </c>
      <c r="E4" s="73">
        <f>'BAR BB| Open rates'!E3</f>
        <v>45992</v>
      </c>
      <c r="F4" s="73">
        <f>'BAR BB| Open rates'!F3</f>
        <v>45996</v>
      </c>
      <c r="G4" s="73">
        <f>'BAR BB| Open rates'!G3</f>
        <v>45998</v>
      </c>
      <c r="H4" s="73">
        <f>'BAR BB| Open rates'!H3</f>
        <v>46003</v>
      </c>
      <c r="I4" s="73">
        <f>'BAR BB| Open rates'!I3</f>
        <v>46005</v>
      </c>
    </row>
    <row r="5" spans="1:9" ht="21.75" customHeight="1" x14ac:dyDescent="0.2">
      <c r="A5" s="74"/>
      <c r="B5" s="73">
        <f>'BAR BB| Open rates'!B4</f>
        <v>45988</v>
      </c>
      <c r="C5" s="73">
        <f>'BAR BB| Open rates'!C4</f>
        <v>45990</v>
      </c>
      <c r="D5" s="73">
        <f>'BAR BB| Open rates'!D4</f>
        <v>45991</v>
      </c>
      <c r="E5" s="73">
        <f>'BAR BB| Open rates'!E4</f>
        <v>45995</v>
      </c>
      <c r="F5" s="73">
        <f>'BAR BB| Open rates'!F4</f>
        <v>45997</v>
      </c>
      <c r="G5" s="73">
        <f>'BAR BB| Open rates'!G4</f>
        <v>46002</v>
      </c>
      <c r="H5" s="73">
        <f>'BAR BB| Open rates'!H4</f>
        <v>46004</v>
      </c>
      <c r="I5" s="73">
        <f>'BAR BB| Open rates'!I4</f>
        <v>46005</v>
      </c>
    </row>
    <row r="6" spans="1:9" s="11" customFormat="1" x14ac:dyDescent="0.2">
      <c r="A6" s="33" t="s">
        <v>53</v>
      </c>
      <c r="B6" s="135"/>
      <c r="C6" s="135"/>
      <c r="D6" s="135"/>
      <c r="E6" s="135"/>
      <c r="F6" s="135"/>
      <c r="G6" s="135"/>
      <c r="H6" s="135"/>
      <c r="I6" s="135"/>
    </row>
    <row r="7" spans="1:9" s="11" customFormat="1" x14ac:dyDescent="0.2">
      <c r="A7" s="42">
        <v>1</v>
      </c>
      <c r="B7" s="84">
        <f>'BAR BB| Open rates'!B6*0.75*0.87</f>
        <v>3654</v>
      </c>
      <c r="C7" s="84">
        <f>'BAR BB| Open rates'!C6*0.75*0.87</f>
        <v>4306.5</v>
      </c>
      <c r="D7" s="84">
        <f>'BAR BB| Open rates'!D6*0.75*0.87</f>
        <v>3654</v>
      </c>
      <c r="E7" s="84">
        <f>'BAR BB| Open rates'!E6*0.75*0.87</f>
        <v>3654</v>
      </c>
      <c r="F7" s="84">
        <f>'BAR BB| Open rates'!F6*0.75*0.87</f>
        <v>4306.5</v>
      </c>
      <c r="G7" s="84">
        <f>'BAR BB| Open rates'!G6*0.75*0.87</f>
        <v>4306.5</v>
      </c>
      <c r="H7" s="84">
        <f>'BAR BB| Open rates'!H6*0.75*0.87</f>
        <v>4306.5</v>
      </c>
      <c r="I7" s="84">
        <f>'BAR BB| Open rates'!I6*0.75*0.87</f>
        <v>4306.5</v>
      </c>
    </row>
    <row r="8" spans="1:9" s="11" customFormat="1" x14ac:dyDescent="0.2">
      <c r="A8" s="42">
        <v>2</v>
      </c>
      <c r="B8" s="84">
        <f>'BAR BB| Open rates'!B7*0.75*0.87</f>
        <v>4632.75</v>
      </c>
      <c r="C8" s="84">
        <f>'BAR BB| Open rates'!C7*0.75*0.87</f>
        <v>5285.25</v>
      </c>
      <c r="D8" s="84">
        <f>'BAR BB| Open rates'!D7*0.75*0.87</f>
        <v>4632.75</v>
      </c>
      <c r="E8" s="84">
        <f>'BAR BB| Open rates'!E7*0.75*0.87</f>
        <v>4632.75</v>
      </c>
      <c r="F8" s="84">
        <f>'BAR BB| Open rates'!F7*0.75*0.87</f>
        <v>5285.25</v>
      </c>
      <c r="G8" s="84">
        <f>'BAR BB| Open rates'!G7*0.75*0.87</f>
        <v>5285.25</v>
      </c>
      <c r="H8" s="84">
        <f>'BAR BB| Open rates'!H7*0.75*0.87</f>
        <v>5285.25</v>
      </c>
      <c r="I8" s="84">
        <f>'BAR BB| Open rates'!I7*0.75*0.87</f>
        <v>5285.25</v>
      </c>
    </row>
    <row r="9" spans="1:9" s="11" customFormat="1" x14ac:dyDescent="0.2">
      <c r="A9" s="33" t="s">
        <v>54</v>
      </c>
      <c r="B9" s="84"/>
      <c r="C9" s="84"/>
      <c r="D9" s="84"/>
      <c r="E9" s="84"/>
      <c r="F9" s="84"/>
      <c r="G9" s="84"/>
      <c r="H9" s="84"/>
      <c r="I9" s="84"/>
    </row>
    <row r="10" spans="1:9" s="11" customFormat="1" x14ac:dyDescent="0.2">
      <c r="A10" s="42">
        <v>1</v>
      </c>
      <c r="B10" s="84">
        <f>'BAR BB| Open rates'!B9*0.75*0.87</f>
        <v>4959</v>
      </c>
      <c r="C10" s="84">
        <f>'BAR BB| Open rates'!C9*0.75*0.87</f>
        <v>5611.5</v>
      </c>
      <c r="D10" s="84">
        <f>'BAR BB| Open rates'!D9*0.75*0.87</f>
        <v>4959</v>
      </c>
      <c r="E10" s="84">
        <f>'BAR BB| Open rates'!E9*0.75*0.87</f>
        <v>4959</v>
      </c>
      <c r="F10" s="84">
        <f>'BAR BB| Open rates'!F9*0.75*0.87</f>
        <v>5611.5</v>
      </c>
      <c r="G10" s="84">
        <f>'BAR BB| Open rates'!G9*0.75*0.87</f>
        <v>5611.5</v>
      </c>
      <c r="H10" s="84">
        <f>'BAR BB| Open rates'!H9*0.75*0.87</f>
        <v>5611.5</v>
      </c>
      <c r="I10" s="84">
        <f>'BAR BB| Open rates'!I9*0.75*0.87</f>
        <v>5611.5</v>
      </c>
    </row>
    <row r="11" spans="1:9" s="11" customFormat="1" x14ac:dyDescent="0.2">
      <c r="A11" s="42">
        <v>2</v>
      </c>
      <c r="B11" s="84">
        <f>'BAR BB| Open rates'!B10*0.75*0.87</f>
        <v>5937.75</v>
      </c>
      <c r="C11" s="84">
        <f>'BAR BB| Open rates'!C10*0.75*0.87</f>
        <v>6590.25</v>
      </c>
      <c r="D11" s="84">
        <f>'BAR BB| Open rates'!D10*0.75*0.87</f>
        <v>5937.75</v>
      </c>
      <c r="E11" s="84">
        <f>'BAR BB| Open rates'!E10*0.75*0.87</f>
        <v>5937.75</v>
      </c>
      <c r="F11" s="84">
        <f>'BAR BB| Open rates'!F10*0.75*0.87</f>
        <v>6590.25</v>
      </c>
      <c r="G11" s="84">
        <f>'BAR BB| Open rates'!G10*0.75*0.87</f>
        <v>6590.25</v>
      </c>
      <c r="H11" s="84">
        <f>'BAR BB| Open rates'!H10*0.75*0.87</f>
        <v>6590.25</v>
      </c>
      <c r="I11" s="84">
        <f>'BAR BB| Open rates'!I10*0.75*0.87</f>
        <v>6590.25</v>
      </c>
    </row>
    <row r="12" spans="1:9" s="11" customFormat="1" x14ac:dyDescent="0.2">
      <c r="A12" s="33" t="s">
        <v>151</v>
      </c>
      <c r="B12" s="84"/>
      <c r="C12" s="84"/>
      <c r="D12" s="84"/>
      <c r="E12" s="84"/>
      <c r="F12" s="84"/>
      <c r="G12" s="84"/>
      <c r="H12" s="84"/>
      <c r="I12" s="84"/>
    </row>
    <row r="13" spans="1:9" s="11" customFormat="1" x14ac:dyDescent="0.2">
      <c r="A13" s="42">
        <v>1</v>
      </c>
      <c r="B13" s="84">
        <f>'BAR BB| Open rates'!B12*0.75*0.87</f>
        <v>5611.5</v>
      </c>
      <c r="C13" s="84">
        <f>'BAR BB| Open rates'!C12*0.75*0.87</f>
        <v>6264</v>
      </c>
      <c r="D13" s="84">
        <f>'BAR BB| Open rates'!D12*0.75*0.87</f>
        <v>5611.5</v>
      </c>
      <c r="E13" s="84">
        <f>'BAR BB| Open rates'!E12*0.75*0.87</f>
        <v>5611.5</v>
      </c>
      <c r="F13" s="84">
        <f>'BAR BB| Open rates'!F12*0.75*0.87</f>
        <v>6264</v>
      </c>
      <c r="G13" s="84">
        <f>'BAR BB| Open rates'!G12*0.75*0.87</f>
        <v>6264</v>
      </c>
      <c r="H13" s="84">
        <f>'BAR BB| Open rates'!H12*0.75*0.87</f>
        <v>6264</v>
      </c>
      <c r="I13" s="84">
        <f>'BAR BB| Open rates'!I12*0.75*0.87</f>
        <v>6264</v>
      </c>
    </row>
    <row r="14" spans="1:9" s="11" customFormat="1" x14ac:dyDescent="0.2">
      <c r="A14" s="42">
        <v>2</v>
      </c>
      <c r="B14" s="84">
        <f>'BAR BB| Open rates'!B13*0.75*0.87</f>
        <v>6590.25</v>
      </c>
      <c r="C14" s="84">
        <f>'BAR BB| Open rates'!C13*0.75*0.87</f>
        <v>7242.75</v>
      </c>
      <c r="D14" s="84">
        <f>'BAR BB| Open rates'!D13*0.75*0.87</f>
        <v>6590.25</v>
      </c>
      <c r="E14" s="84">
        <f>'BAR BB| Open rates'!E13*0.75*0.87</f>
        <v>6590.25</v>
      </c>
      <c r="F14" s="84">
        <f>'BAR BB| Open rates'!F13*0.75*0.87</f>
        <v>7242.75</v>
      </c>
      <c r="G14" s="84">
        <f>'BAR BB| Open rates'!G13*0.75*0.87</f>
        <v>7242.75</v>
      </c>
      <c r="H14" s="84">
        <f>'BAR BB| Open rates'!H13*0.75*0.87</f>
        <v>7242.75</v>
      </c>
      <c r="I14" s="84">
        <f>'BAR BB| Open rates'!I13*0.75*0.87</f>
        <v>7242.75</v>
      </c>
    </row>
    <row r="15" spans="1:9" x14ac:dyDescent="0.2">
      <c r="A15" s="123"/>
    </row>
    <row r="16" spans="1:9" x14ac:dyDescent="0.2">
      <c r="A16" s="283" t="s">
        <v>157</v>
      </c>
    </row>
    <row r="17" spans="1:1" x14ac:dyDescent="0.2">
      <c r="A17" s="283"/>
    </row>
    <row r="18" spans="1:1" s="11" customFormat="1" ht="12.75" customHeight="1" x14ac:dyDescent="0.2"/>
    <row r="19" spans="1:1" x14ac:dyDescent="0.2">
      <c r="A19" s="150" t="s">
        <v>80</v>
      </c>
    </row>
    <row r="20" spans="1:1" ht="27" customHeight="1" x14ac:dyDescent="0.2">
      <c r="A20" s="146" t="s">
        <v>326</v>
      </c>
    </row>
    <row r="21" spans="1:1" ht="24" x14ac:dyDescent="0.2">
      <c r="A21" s="146" t="s">
        <v>327</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ht="12.75" customHeight="1" x14ac:dyDescent="0.2">
      <c r="A32" s="284" t="s">
        <v>328</v>
      </c>
    </row>
    <row r="33" spans="1:1" x14ac:dyDescent="0.2">
      <c r="A33" s="285"/>
    </row>
    <row r="34" spans="1:1" x14ac:dyDescent="0.2">
      <c r="A34" s="285"/>
    </row>
    <row r="35" spans="1:1" x14ac:dyDescent="0.2">
      <c r="A35" s="285"/>
    </row>
    <row r="36" spans="1:1" x14ac:dyDescent="0.2">
      <c r="A36" s="285"/>
    </row>
    <row r="37" spans="1:1" x14ac:dyDescent="0.2">
      <c r="A37" s="285"/>
    </row>
    <row r="38" spans="1:1" x14ac:dyDescent="0.2">
      <c r="A38" s="285"/>
    </row>
    <row r="39" spans="1:1" x14ac:dyDescent="0.2">
      <c r="A39" s="285"/>
    </row>
    <row r="40" spans="1:1" x14ac:dyDescent="0.2">
      <c r="A40" s="285"/>
    </row>
    <row r="41" spans="1:1" x14ac:dyDescent="0.2">
      <c r="A41" s="285"/>
    </row>
    <row r="42" spans="1:1" x14ac:dyDescent="0.2">
      <c r="A42" s="285"/>
    </row>
    <row r="43" spans="1:1" x14ac:dyDescent="0.2">
      <c r="A43" s="285"/>
    </row>
    <row r="44" spans="1:1" x14ac:dyDescent="0.2">
      <c r="A44" s="285"/>
    </row>
    <row r="45" spans="1:1" x14ac:dyDescent="0.2">
      <c r="A45" s="285"/>
    </row>
    <row r="46" spans="1:1" ht="21.75" customHeight="1" x14ac:dyDescent="0.2">
      <c r="A46" s="138"/>
    </row>
    <row r="47" spans="1:1" ht="21.75" customHeight="1" x14ac:dyDescent="0.2">
      <c r="A47" s="165" t="s">
        <v>195</v>
      </c>
    </row>
    <row r="48" spans="1:1" ht="21.75" customHeight="1" x14ac:dyDescent="0.2">
      <c r="A48" s="138"/>
    </row>
    <row r="49" spans="1:1" ht="21.75"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47"/>
  <sheetViews>
    <sheetView zoomScaleNormal="100" workbookViewId="0">
      <pane xSplit="1" topLeftCell="AL1" activePane="topRight" state="frozen"/>
      <selection activeCell="BE26" sqref="BE26:BE27"/>
      <selection pane="topRight" activeCell="AL3" sqref="AL3:AL29"/>
    </sheetView>
  </sheetViews>
  <sheetFormatPr defaultColWidth="10.28515625" defaultRowHeight="12" x14ac:dyDescent="0.2"/>
  <cols>
    <col min="1" max="1" width="42" style="214" customWidth="1"/>
    <col min="2" max="16384" width="10.28515625" style="214"/>
  </cols>
  <sheetData>
    <row r="1" spans="1:48" s="5" customFormat="1" ht="25.5" customHeight="1" x14ac:dyDescent="0.2">
      <c r="A1" s="216" t="s">
        <v>50</v>
      </c>
    </row>
    <row r="2" spans="1:48" s="5" customFormat="1" ht="12.75" x14ac:dyDescent="0.2">
      <c r="A2" s="240" t="s">
        <v>175</v>
      </c>
    </row>
    <row r="3" spans="1:48" s="205" customFormat="1" ht="28.5" customHeight="1" x14ac:dyDescent="0.2">
      <c r="A3" s="241" t="s">
        <v>52</v>
      </c>
      <c r="B3" s="71">
        <f>'BAR BB| Open rates'!B3</f>
        <v>45984</v>
      </c>
      <c r="C3" s="71">
        <f>'BAR BB| Open rates'!C3</f>
        <v>45989</v>
      </c>
      <c r="D3" s="71">
        <f>'BAR BB| Open rates'!D3</f>
        <v>45991</v>
      </c>
      <c r="E3" s="71">
        <f>'BAR BB| Open rates'!E3</f>
        <v>45992</v>
      </c>
      <c r="F3" s="71">
        <f>'BAR BB| Open rates'!F3</f>
        <v>45996</v>
      </c>
      <c r="G3" s="71">
        <f>'BAR BB| Open rates'!G3</f>
        <v>45998</v>
      </c>
      <c r="H3" s="71">
        <f>'BAR BB| Open rates'!H3</f>
        <v>46003</v>
      </c>
      <c r="I3" s="71">
        <f>'BAR BB| Open rates'!I3</f>
        <v>46005</v>
      </c>
      <c r="J3" s="71">
        <f>'BAR BB| Open rates'!J3</f>
        <v>46006</v>
      </c>
      <c r="K3" s="71">
        <f>'BAR BB| Open rates'!K3</f>
        <v>46010</v>
      </c>
      <c r="L3" s="71">
        <f>'BAR BB| Open rates'!L3</f>
        <v>46014</v>
      </c>
      <c r="M3" s="71">
        <f>'BAR BB| Open rates'!M3</f>
        <v>46016</v>
      </c>
      <c r="N3" s="71">
        <f>'BAR BB| Open rates'!N3</f>
        <v>46017</v>
      </c>
      <c r="O3" s="71">
        <f>'BAR BB| Open rates'!O3</f>
        <v>46020</v>
      </c>
      <c r="P3" s="71">
        <f>'BAR BB| Open rates'!P3</f>
        <v>46021</v>
      </c>
      <c r="Q3" s="71">
        <f>'BAR BB| Open rates'!Q3</f>
        <v>46023</v>
      </c>
      <c r="R3" s="71">
        <f>'BAR BB| Open rates'!R3</f>
        <v>46027</v>
      </c>
      <c r="S3" s="71">
        <f>'BAR BB| Open rates'!S3</f>
        <v>46029</v>
      </c>
      <c r="T3" s="71">
        <f>'BAR BB| Open rates'!T3</f>
        <v>46031</v>
      </c>
      <c r="U3" s="71">
        <f>'BAR BB| Open rates'!U3</f>
        <v>46033</v>
      </c>
      <c r="V3" s="71">
        <f>'BAR BB| Open rates'!V3</f>
        <v>46038</v>
      </c>
      <c r="W3" s="71">
        <f>'BAR BB| Open rates'!W3</f>
        <v>46045</v>
      </c>
      <c r="X3" s="71">
        <f>'BAR BB| Open rates'!X3</f>
        <v>46047</v>
      </c>
      <c r="Y3" s="71">
        <f>'BAR BB| Open rates'!Y3</f>
        <v>46052</v>
      </c>
      <c r="Z3" s="71">
        <f>'BAR BB| Open rates'!Z3</f>
        <v>46054</v>
      </c>
      <c r="AA3" s="71">
        <f>'BAR BB| Open rates'!AA3</f>
        <v>46056</v>
      </c>
      <c r="AB3" s="71">
        <f>'BAR BB| Open rates'!AB3</f>
        <v>46059</v>
      </c>
      <c r="AC3" s="71">
        <f>'BAR BB| Open rates'!AC3</f>
        <v>46061</v>
      </c>
      <c r="AD3" s="71">
        <f>'BAR BB| Open rates'!AD3</f>
        <v>46066</v>
      </c>
      <c r="AE3" s="71">
        <f>'BAR BB| Open rates'!AE3</f>
        <v>46072</v>
      </c>
      <c r="AF3" s="71">
        <f>'BAR BB| Open rates'!AF3</f>
        <v>46076</v>
      </c>
      <c r="AG3" s="71">
        <f>'BAR BB| Open rates'!AG3</f>
        <v>46077</v>
      </c>
      <c r="AH3" s="71">
        <f>'BAR BB| Open rates'!AH3</f>
        <v>46082</v>
      </c>
      <c r="AI3" s="71">
        <f>'BAR BB| Open rates'!AI3</f>
        <v>46083</v>
      </c>
      <c r="AJ3" s="71">
        <f>'BAR BB| Open rates'!AJ3</f>
        <v>46087</v>
      </c>
      <c r="AK3" s="71">
        <f>'BAR BB| Open rates'!AK3</f>
        <v>46091</v>
      </c>
      <c r="AL3" s="71">
        <f>'BAR BB| Open rates'!AL3</f>
        <v>46103</v>
      </c>
      <c r="AM3" s="71">
        <f>'BAR BB| Open rates'!AM3</f>
        <v>46110</v>
      </c>
      <c r="AN3" s="71">
        <f>'BAR BB| Open rates'!AN3</f>
        <v>46113</v>
      </c>
      <c r="AO3" s="71">
        <f>'BAR BB| Open rates'!AO3</f>
        <v>46118</v>
      </c>
      <c r="AP3" s="71">
        <f>'BAR BB| Open rates'!AP3</f>
        <v>46122</v>
      </c>
      <c r="AQ3" s="71">
        <f>'BAR BB| Open rates'!AQ3</f>
        <v>46124</v>
      </c>
      <c r="AR3" s="71">
        <f>'BAR BB| Open rates'!AR3</f>
        <v>45760</v>
      </c>
      <c r="AS3" s="71">
        <f>'BAR BB| Open rates'!AS3</f>
        <v>46129</v>
      </c>
      <c r="AT3" s="71">
        <f>'BAR BB| Open rates'!AT3</f>
        <v>46131</v>
      </c>
      <c r="AU3" s="71">
        <f>'BAR BB| Open rates'!AU3</f>
        <v>46136</v>
      </c>
      <c r="AV3" s="71">
        <f>'BAR BB| Open rates'!AV3</f>
        <v>46138</v>
      </c>
    </row>
    <row r="4" spans="1:48" s="205" customFormat="1" ht="28.5" customHeight="1" x14ac:dyDescent="0.2">
      <c r="A4" s="242"/>
      <c r="B4" s="71">
        <f>'BAR BB| Open rates'!B4</f>
        <v>45988</v>
      </c>
      <c r="C4" s="71">
        <f>'BAR BB| Open rates'!C4</f>
        <v>45990</v>
      </c>
      <c r="D4" s="71">
        <f>'BAR BB| Open rates'!D4</f>
        <v>45991</v>
      </c>
      <c r="E4" s="71">
        <f>'BAR BB| Open rates'!E4</f>
        <v>45995</v>
      </c>
      <c r="F4" s="71">
        <f>'BAR BB| Open rates'!F4</f>
        <v>45997</v>
      </c>
      <c r="G4" s="71">
        <f>'BAR BB| Open rates'!G4</f>
        <v>46002</v>
      </c>
      <c r="H4" s="71">
        <f>'BAR BB| Open rates'!H4</f>
        <v>46004</v>
      </c>
      <c r="I4" s="71">
        <f>'BAR BB| Open rates'!I4</f>
        <v>46005</v>
      </c>
      <c r="J4" s="71">
        <f>'BAR BB| Open rates'!J4</f>
        <v>46009</v>
      </c>
      <c r="K4" s="71">
        <f>'BAR BB| Open rates'!K4</f>
        <v>46013</v>
      </c>
      <c r="L4" s="71">
        <f>'BAR BB| Open rates'!L4</f>
        <v>46015</v>
      </c>
      <c r="M4" s="71">
        <f>'BAR BB| Open rates'!M4</f>
        <v>46016</v>
      </c>
      <c r="N4" s="71">
        <f>'BAR BB| Open rates'!N4</f>
        <v>46019</v>
      </c>
      <c r="O4" s="71">
        <f>'BAR BB| Open rates'!O4</f>
        <v>46020</v>
      </c>
      <c r="P4" s="71">
        <f>'BAR BB| Open rates'!P4</f>
        <v>46022</v>
      </c>
      <c r="Q4" s="71">
        <f>'BAR BB| Open rates'!Q4</f>
        <v>46026</v>
      </c>
      <c r="R4" s="71">
        <f>'BAR BB| Open rates'!R4</f>
        <v>46028</v>
      </c>
      <c r="S4" s="71">
        <f>'BAR BB| Open rates'!S4</f>
        <v>46030</v>
      </c>
      <c r="T4" s="71">
        <f>'BAR BB| Open rates'!T4</f>
        <v>46032</v>
      </c>
      <c r="U4" s="71">
        <f>'BAR BB| Open rates'!U4</f>
        <v>46037</v>
      </c>
      <c r="V4" s="71">
        <f>'BAR BB| Open rates'!V4</f>
        <v>46044</v>
      </c>
      <c r="W4" s="71">
        <f>'BAR BB| Open rates'!W4</f>
        <v>46046</v>
      </c>
      <c r="X4" s="71">
        <f>'BAR BB| Open rates'!X4</f>
        <v>46051</v>
      </c>
      <c r="Y4" s="71">
        <f>'BAR BB| Open rates'!Y4</f>
        <v>46053</v>
      </c>
      <c r="Z4" s="71">
        <f>'BAR BB| Open rates'!Z4</f>
        <v>46055</v>
      </c>
      <c r="AA4" s="71">
        <f>'BAR BB| Open rates'!AA4</f>
        <v>46058</v>
      </c>
      <c r="AB4" s="71">
        <f>'BAR BB| Open rates'!AB4</f>
        <v>46060</v>
      </c>
      <c r="AC4" s="71">
        <f>'BAR BB| Open rates'!AC4</f>
        <v>46065</v>
      </c>
      <c r="AD4" s="71">
        <f>'BAR BB| Open rates'!AD4</f>
        <v>46071</v>
      </c>
      <c r="AE4" s="71">
        <f>'BAR BB| Open rates'!AE4</f>
        <v>46075</v>
      </c>
      <c r="AF4" s="71">
        <f>'BAR BB| Open rates'!AF4</f>
        <v>46076</v>
      </c>
      <c r="AG4" s="71">
        <f>'BAR BB| Open rates'!AG4</f>
        <v>46081</v>
      </c>
      <c r="AH4" s="71">
        <f>'BAR BB| Open rates'!AH4</f>
        <v>46082</v>
      </c>
      <c r="AI4" s="71">
        <f>'BAR BB| Open rates'!AI4</f>
        <v>46086</v>
      </c>
      <c r="AJ4" s="71">
        <f>'BAR BB| Open rates'!AJ4</f>
        <v>46090</v>
      </c>
      <c r="AK4" s="71">
        <f>'BAR BB| Open rates'!AK4</f>
        <v>46102</v>
      </c>
      <c r="AL4" s="71">
        <f>'BAR BB| Open rates'!AL4</f>
        <v>46109</v>
      </c>
      <c r="AM4" s="71">
        <f>'BAR BB| Open rates'!AM4</f>
        <v>46112</v>
      </c>
      <c r="AN4" s="71">
        <f>'BAR BB| Open rates'!AN4</f>
        <v>46117</v>
      </c>
      <c r="AO4" s="71">
        <f>'BAR BB| Open rates'!AO4</f>
        <v>46121</v>
      </c>
      <c r="AP4" s="71">
        <f>'BAR BB| Open rates'!AP4</f>
        <v>46123</v>
      </c>
      <c r="AQ4" s="71">
        <f>'BAR BB| Open rates'!AQ4</f>
        <v>46124</v>
      </c>
      <c r="AR4" s="71">
        <f>'BAR BB| Open rates'!AR4</f>
        <v>45763</v>
      </c>
      <c r="AS4" s="71">
        <f>'BAR BB| Open rates'!AS4</f>
        <v>46130</v>
      </c>
      <c r="AT4" s="71">
        <f>'BAR BB| Open rates'!AT4</f>
        <v>46135</v>
      </c>
      <c r="AU4" s="71">
        <f>'BAR BB| Open rates'!AU4</f>
        <v>46137</v>
      </c>
      <c r="AV4" s="71">
        <f>'BAR BB| Open rates'!AV4</f>
        <v>46142</v>
      </c>
    </row>
    <row r="5" spans="1:48" s="76" customFormat="1" ht="12" customHeight="1" x14ac:dyDescent="0.2">
      <c r="A5" s="75" t="s">
        <v>53</v>
      </c>
    </row>
    <row r="6" spans="1:48" s="76" customFormat="1" ht="12" customHeight="1" x14ac:dyDescent="0.2">
      <c r="A6" s="15">
        <v>1</v>
      </c>
      <c r="B6" s="26">
        <f>'BAR BB| Open rates'!B6*0.85</f>
        <v>4760</v>
      </c>
      <c r="C6" s="26">
        <f>'BAR BB| Open rates'!C6*0.85</f>
        <v>5610</v>
      </c>
      <c r="D6" s="26">
        <f>'BAR BB| Open rates'!D6*0.85</f>
        <v>4760</v>
      </c>
      <c r="E6" s="26">
        <f>'BAR BB| Open rates'!E6*0.85</f>
        <v>4760</v>
      </c>
      <c r="F6" s="26">
        <f>'BAR BB| Open rates'!F6*0.85</f>
        <v>5610</v>
      </c>
      <c r="G6" s="26">
        <f>'BAR BB| Open rates'!G6*0.85</f>
        <v>5610</v>
      </c>
      <c r="H6" s="26">
        <f>'BAR BB| Open rates'!H6*0.85</f>
        <v>5610</v>
      </c>
      <c r="I6" s="26">
        <f>'BAR BB| Open rates'!I6*0.85</f>
        <v>5610</v>
      </c>
      <c r="J6" s="26">
        <f>'BAR BB| Open rates'!J6*0.85</f>
        <v>6715</v>
      </c>
      <c r="K6" s="26">
        <f>'BAR BB| Open rates'!K6*0.85</f>
        <v>9265</v>
      </c>
      <c r="L6" s="26">
        <f>'BAR BB| Open rates'!L6*0.85</f>
        <v>7735</v>
      </c>
      <c r="M6" s="26">
        <f>'BAR BB| Open rates'!M6*0.85</f>
        <v>7735</v>
      </c>
      <c r="N6" s="26">
        <f>'BAR BB| Open rates'!N6*0.85</f>
        <v>7735</v>
      </c>
      <c r="O6" s="26">
        <f>'BAR BB| Open rates'!O6*0.85</f>
        <v>22865</v>
      </c>
      <c r="P6" s="26">
        <f>'BAR BB| Open rates'!P6*0.85</f>
        <v>22865</v>
      </c>
      <c r="Q6" s="26">
        <f>'BAR BB| Open rates'!Q6*0.85</f>
        <v>25415</v>
      </c>
      <c r="R6" s="26">
        <f>'BAR BB| Open rates'!R6*0.85</f>
        <v>27115</v>
      </c>
      <c r="S6" s="26">
        <f>'BAR BB| Open rates'!S6*0.85</f>
        <v>25415</v>
      </c>
      <c r="T6" s="26">
        <f>'BAR BB| Open rates'!T6*0.85</f>
        <v>19465</v>
      </c>
      <c r="U6" s="26">
        <f>'BAR BB| Open rates'!U6*0.85</f>
        <v>11815</v>
      </c>
      <c r="V6" s="26">
        <f>'BAR BB| Open rates'!V6*0.85</f>
        <v>13515</v>
      </c>
      <c r="W6" s="26">
        <f>'BAR BB| Open rates'!W6*0.85</f>
        <v>15215</v>
      </c>
      <c r="X6" s="26">
        <f>'BAR BB| Open rates'!X6*0.85</f>
        <v>13515</v>
      </c>
      <c r="Y6" s="26">
        <f>'BAR BB| Open rates'!Y6*0.85</f>
        <v>15215</v>
      </c>
      <c r="Z6" s="26">
        <f>'BAR BB| Open rates'!Z6*0.85</f>
        <v>18615</v>
      </c>
      <c r="AA6" s="26">
        <f>'BAR BB| Open rates'!AA6*0.85</f>
        <v>18615</v>
      </c>
      <c r="AB6" s="26">
        <f>'BAR BB| Open rates'!AB6*0.85</f>
        <v>20315</v>
      </c>
      <c r="AC6" s="26">
        <f>'BAR BB| Open rates'!AC6*0.85</f>
        <v>18615</v>
      </c>
      <c r="AD6" s="26">
        <f>'BAR BB| Open rates'!AD6*0.85</f>
        <v>23715</v>
      </c>
      <c r="AE6" s="26">
        <f>'BAR BB| Open rates'!AE6*0.85</f>
        <v>23715</v>
      </c>
      <c r="AF6" s="26">
        <f>'BAR BB| Open rates'!AF6*0.85</f>
        <v>25415</v>
      </c>
      <c r="AG6" s="26">
        <f>'BAR BB| Open rates'!AG6*0.85</f>
        <v>25415</v>
      </c>
      <c r="AH6" s="26">
        <f>'BAR BB| Open rates'!AH6*0.85</f>
        <v>15215</v>
      </c>
      <c r="AI6" s="26">
        <f>'BAR BB| Open rates'!AI6*0.85</f>
        <v>11815</v>
      </c>
      <c r="AJ6" s="26">
        <f>'BAR BB| Open rates'!AJ6*0.85</f>
        <v>13515</v>
      </c>
      <c r="AK6" s="26">
        <f>'BAR BB| Open rates'!AK6*0.85</f>
        <v>9435</v>
      </c>
      <c r="AL6" s="26">
        <f>'BAR BB| Open rates'!AL6*0.85</f>
        <v>7735</v>
      </c>
      <c r="AM6" s="26">
        <f>'BAR BB| Open rates'!AM6*0.85</f>
        <v>6715</v>
      </c>
      <c r="AN6" s="26">
        <f>'BAR BB| Open rates'!AN6*0.85</f>
        <v>6715</v>
      </c>
      <c r="AO6" s="26">
        <f>'BAR BB| Open rates'!AO6*0.85</f>
        <v>5015</v>
      </c>
      <c r="AP6" s="26">
        <f>'BAR BB| Open rates'!AP6*0.85</f>
        <v>5610</v>
      </c>
      <c r="AQ6" s="26">
        <f>'BAR BB| Open rates'!AQ6*0.85</f>
        <v>5015</v>
      </c>
      <c r="AR6" s="26">
        <f>'BAR BB| Open rates'!AR6*0.85</f>
        <v>5015</v>
      </c>
      <c r="AS6" s="26">
        <f>'BAR BB| Open rates'!AS6*0.85</f>
        <v>5610</v>
      </c>
      <c r="AT6" s="26">
        <f>'BAR BB| Open rates'!AT6*0.85</f>
        <v>5015</v>
      </c>
      <c r="AU6" s="26">
        <f>'BAR BB| Open rates'!AU6*0.85</f>
        <v>5610</v>
      </c>
      <c r="AV6" s="26">
        <f>'BAR BB| Open rates'!AV6*0.85</f>
        <v>5015</v>
      </c>
    </row>
    <row r="7" spans="1:48" s="76" customFormat="1" ht="12" customHeight="1" x14ac:dyDescent="0.2">
      <c r="A7" s="15">
        <v>2</v>
      </c>
      <c r="B7" s="26">
        <f>'BAR BB| Open rates'!B7*0.85</f>
        <v>6035</v>
      </c>
      <c r="C7" s="26">
        <f>'BAR BB| Open rates'!C7*0.85</f>
        <v>6885</v>
      </c>
      <c r="D7" s="26">
        <f>'BAR BB| Open rates'!D7*0.85</f>
        <v>6035</v>
      </c>
      <c r="E7" s="26">
        <f>'BAR BB| Open rates'!E7*0.85</f>
        <v>6035</v>
      </c>
      <c r="F7" s="26">
        <f>'BAR BB| Open rates'!F7*0.85</f>
        <v>6885</v>
      </c>
      <c r="G7" s="26">
        <f>'BAR BB| Open rates'!G7*0.85</f>
        <v>6885</v>
      </c>
      <c r="H7" s="26">
        <f>'BAR BB| Open rates'!H7*0.85</f>
        <v>6885</v>
      </c>
      <c r="I7" s="26">
        <f>'BAR BB| Open rates'!I7*0.85</f>
        <v>6885</v>
      </c>
      <c r="J7" s="26">
        <f>'BAR BB| Open rates'!J7*0.85</f>
        <v>7990</v>
      </c>
      <c r="K7" s="26">
        <f>'BAR BB| Open rates'!K7*0.85</f>
        <v>10540</v>
      </c>
      <c r="L7" s="26">
        <f>'BAR BB| Open rates'!L7*0.85</f>
        <v>9010</v>
      </c>
      <c r="M7" s="26">
        <f>'BAR BB| Open rates'!M7*0.85</f>
        <v>9010</v>
      </c>
      <c r="N7" s="26">
        <f>'BAR BB| Open rates'!N7*0.85</f>
        <v>9010</v>
      </c>
      <c r="O7" s="26">
        <f>'BAR BB| Open rates'!O7*0.85</f>
        <v>24565</v>
      </c>
      <c r="P7" s="26">
        <f>'BAR BB| Open rates'!P7*0.85</f>
        <v>24565</v>
      </c>
      <c r="Q7" s="26">
        <f>'BAR BB| Open rates'!Q7*0.85</f>
        <v>27115</v>
      </c>
      <c r="R7" s="26">
        <f>'BAR BB| Open rates'!R7*0.85</f>
        <v>28815</v>
      </c>
      <c r="S7" s="26">
        <f>'BAR BB| Open rates'!S7*0.85</f>
        <v>27115</v>
      </c>
      <c r="T7" s="26">
        <f>'BAR BB| Open rates'!T7*0.85</f>
        <v>21165</v>
      </c>
      <c r="U7" s="26">
        <f>'BAR BB| Open rates'!U7*0.85</f>
        <v>13515</v>
      </c>
      <c r="V7" s="26">
        <f>'BAR BB| Open rates'!V7*0.85</f>
        <v>15215</v>
      </c>
      <c r="W7" s="26">
        <f>'BAR BB| Open rates'!W7*0.85</f>
        <v>16915</v>
      </c>
      <c r="X7" s="26">
        <f>'BAR BB| Open rates'!X7*0.85</f>
        <v>15215</v>
      </c>
      <c r="Y7" s="26">
        <f>'BAR BB| Open rates'!Y7*0.85</f>
        <v>16915</v>
      </c>
      <c r="Z7" s="26">
        <f>'BAR BB| Open rates'!Z7*0.85</f>
        <v>20315</v>
      </c>
      <c r="AA7" s="26">
        <f>'BAR BB| Open rates'!AA7*0.85</f>
        <v>20315</v>
      </c>
      <c r="AB7" s="26">
        <f>'BAR BB| Open rates'!AB7*0.85</f>
        <v>22015</v>
      </c>
      <c r="AC7" s="26">
        <f>'BAR BB| Open rates'!AC7*0.85</f>
        <v>20315</v>
      </c>
      <c r="AD7" s="26">
        <f>'BAR BB| Open rates'!AD7*0.85</f>
        <v>25415</v>
      </c>
      <c r="AE7" s="26">
        <f>'BAR BB| Open rates'!AE7*0.85</f>
        <v>25415</v>
      </c>
      <c r="AF7" s="26">
        <f>'BAR BB| Open rates'!AF7*0.85</f>
        <v>27115</v>
      </c>
      <c r="AG7" s="26">
        <f>'BAR BB| Open rates'!AG7*0.85</f>
        <v>27115</v>
      </c>
      <c r="AH7" s="26">
        <f>'BAR BB| Open rates'!AH7*0.85</f>
        <v>16915</v>
      </c>
      <c r="AI7" s="26">
        <f>'BAR BB| Open rates'!AI7*0.85</f>
        <v>13515</v>
      </c>
      <c r="AJ7" s="26">
        <f>'BAR BB| Open rates'!AJ7*0.85</f>
        <v>15215</v>
      </c>
      <c r="AK7" s="26">
        <f>'BAR BB| Open rates'!AK7*0.85</f>
        <v>11135</v>
      </c>
      <c r="AL7" s="26">
        <f>'BAR BB| Open rates'!AL7*0.85</f>
        <v>9435</v>
      </c>
      <c r="AM7" s="26">
        <f>'BAR BB| Open rates'!AM7*0.85</f>
        <v>8415</v>
      </c>
      <c r="AN7" s="26">
        <f>'BAR BB| Open rates'!AN7*0.85</f>
        <v>8415</v>
      </c>
      <c r="AO7" s="26">
        <f>'BAR BB| Open rates'!AO7*0.85</f>
        <v>6715</v>
      </c>
      <c r="AP7" s="26">
        <f>'BAR BB| Open rates'!AP7*0.85</f>
        <v>7310</v>
      </c>
      <c r="AQ7" s="26">
        <f>'BAR BB| Open rates'!AQ7*0.85</f>
        <v>6715</v>
      </c>
      <c r="AR7" s="26">
        <f>'BAR BB| Open rates'!AR7*0.85</f>
        <v>6715</v>
      </c>
      <c r="AS7" s="26">
        <f>'BAR BB| Open rates'!AS7*0.85</f>
        <v>7310</v>
      </c>
      <c r="AT7" s="26">
        <f>'BAR BB| Open rates'!AT7*0.85</f>
        <v>6715</v>
      </c>
      <c r="AU7" s="26">
        <f>'BAR BB| Open rates'!AU7*0.85</f>
        <v>7310</v>
      </c>
      <c r="AV7" s="26">
        <f>'BAR BB| Open rates'!AV7*0.85</f>
        <v>6715</v>
      </c>
    </row>
    <row r="8" spans="1:48"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row>
    <row r="9" spans="1:48" s="76" customFormat="1" ht="12" customHeight="1" x14ac:dyDescent="0.2">
      <c r="A9" s="220">
        <v>1</v>
      </c>
      <c r="B9" s="26">
        <f>'BAR BB| Open rates'!B9*0.85</f>
        <v>6460</v>
      </c>
      <c r="C9" s="26">
        <f>'BAR BB| Open rates'!C9*0.85</f>
        <v>7310</v>
      </c>
      <c r="D9" s="26">
        <f>'BAR BB| Open rates'!D9*0.85</f>
        <v>6460</v>
      </c>
      <c r="E9" s="26">
        <f>'BAR BB| Open rates'!E9*0.85</f>
        <v>6460</v>
      </c>
      <c r="F9" s="26">
        <f>'BAR BB| Open rates'!F9*0.85</f>
        <v>7310</v>
      </c>
      <c r="G9" s="26">
        <f>'BAR BB| Open rates'!G9*0.85</f>
        <v>7310</v>
      </c>
      <c r="H9" s="26">
        <f>'BAR BB| Open rates'!H9*0.85</f>
        <v>7310</v>
      </c>
      <c r="I9" s="26">
        <f>'BAR BB| Open rates'!I9*0.85</f>
        <v>7310</v>
      </c>
      <c r="J9" s="26">
        <f>'BAR BB| Open rates'!J9*0.85</f>
        <v>8415</v>
      </c>
      <c r="K9" s="26">
        <f>'BAR BB| Open rates'!K9*0.85</f>
        <v>10965</v>
      </c>
      <c r="L9" s="26">
        <f>'BAR BB| Open rates'!L9*0.85</f>
        <v>9435</v>
      </c>
      <c r="M9" s="26">
        <f>'BAR BB| Open rates'!M9*0.85</f>
        <v>9435</v>
      </c>
      <c r="N9" s="26">
        <f>'BAR BB| Open rates'!N9*0.85</f>
        <v>9435</v>
      </c>
      <c r="O9" s="26">
        <f>'BAR BB| Open rates'!O9*0.85</f>
        <v>30515</v>
      </c>
      <c r="P9" s="26">
        <f>'BAR BB| Open rates'!P9*0.85</f>
        <v>30515</v>
      </c>
      <c r="Q9" s="26">
        <f>'BAR BB| Open rates'!Q9*0.85</f>
        <v>33065</v>
      </c>
      <c r="R9" s="26">
        <f>'BAR BB| Open rates'!R9*0.85</f>
        <v>34765</v>
      </c>
      <c r="S9" s="26">
        <f>'BAR BB| Open rates'!S9*0.85</f>
        <v>33065</v>
      </c>
      <c r="T9" s="26">
        <f>'BAR BB| Open rates'!T9*0.85</f>
        <v>24565</v>
      </c>
      <c r="U9" s="26">
        <f>'BAR BB| Open rates'!U9*0.85</f>
        <v>16915</v>
      </c>
      <c r="V9" s="26">
        <f>'BAR BB| Open rates'!V9*0.85</f>
        <v>18615</v>
      </c>
      <c r="W9" s="26">
        <f>'BAR BB| Open rates'!W9*0.85</f>
        <v>20315</v>
      </c>
      <c r="X9" s="26">
        <f>'BAR BB| Open rates'!X9*0.85</f>
        <v>18615</v>
      </c>
      <c r="Y9" s="26">
        <f>'BAR BB| Open rates'!Y9*0.85</f>
        <v>20315</v>
      </c>
      <c r="Z9" s="26">
        <f>'BAR BB| Open rates'!Z9*0.85</f>
        <v>23715</v>
      </c>
      <c r="AA9" s="26">
        <f>'BAR BB| Open rates'!AA9*0.85</f>
        <v>25415</v>
      </c>
      <c r="AB9" s="26">
        <f>'BAR BB| Open rates'!AB9*0.85</f>
        <v>27115</v>
      </c>
      <c r="AC9" s="26">
        <f>'BAR BB| Open rates'!AC9*0.85</f>
        <v>25415</v>
      </c>
      <c r="AD9" s="26">
        <f>'BAR BB| Open rates'!AD9*0.85</f>
        <v>30515</v>
      </c>
      <c r="AE9" s="26">
        <f>'BAR BB| Open rates'!AE9*0.85</f>
        <v>32215</v>
      </c>
      <c r="AF9" s="26">
        <f>'BAR BB| Open rates'!AF9*0.85</f>
        <v>33915</v>
      </c>
      <c r="AG9" s="26">
        <f>'BAR BB| Open rates'!AG9*0.85</f>
        <v>33915</v>
      </c>
      <c r="AH9" s="26">
        <f>'BAR BB| Open rates'!AH9*0.85</f>
        <v>23715</v>
      </c>
      <c r="AI9" s="26">
        <f>'BAR BB| Open rates'!AI9*0.85</f>
        <v>16915</v>
      </c>
      <c r="AJ9" s="26">
        <f>'BAR BB| Open rates'!AJ9*0.85</f>
        <v>18615</v>
      </c>
      <c r="AK9" s="26">
        <f>'BAR BB| Open rates'!AK9*0.85</f>
        <v>14535</v>
      </c>
      <c r="AL9" s="26">
        <f>'BAR BB| Open rates'!AL9*0.85</f>
        <v>12835</v>
      </c>
      <c r="AM9" s="26">
        <f>'BAR BB| Open rates'!AM9*0.85</f>
        <v>11815</v>
      </c>
      <c r="AN9" s="26">
        <f>'BAR BB| Open rates'!AN9*0.85</f>
        <v>9265</v>
      </c>
      <c r="AO9" s="26">
        <f>'BAR BB| Open rates'!AO9*0.85</f>
        <v>7565</v>
      </c>
      <c r="AP9" s="26">
        <f>'BAR BB| Open rates'!AP9*0.85</f>
        <v>8160</v>
      </c>
      <c r="AQ9" s="26">
        <f>'BAR BB| Open rates'!AQ9*0.85</f>
        <v>7565</v>
      </c>
      <c r="AR9" s="26">
        <f>'BAR BB| Open rates'!AR9*0.85</f>
        <v>7565</v>
      </c>
      <c r="AS9" s="26">
        <f>'BAR BB| Open rates'!AS9*0.85</f>
        <v>8160</v>
      </c>
      <c r="AT9" s="26">
        <f>'BAR BB| Open rates'!AT9*0.85</f>
        <v>7565</v>
      </c>
      <c r="AU9" s="26">
        <f>'BAR BB| Open rates'!AU9*0.85</f>
        <v>8160</v>
      </c>
      <c r="AV9" s="26">
        <f>'BAR BB| Open rates'!AV9*0.85</f>
        <v>7565</v>
      </c>
    </row>
    <row r="10" spans="1:48" s="76" customFormat="1" ht="12" customHeight="1" x14ac:dyDescent="0.2">
      <c r="A10" s="220">
        <v>2</v>
      </c>
      <c r="B10" s="26">
        <f>'BAR BB| Open rates'!B10*0.85</f>
        <v>7735</v>
      </c>
      <c r="C10" s="26">
        <f>'BAR BB| Open rates'!C10*0.85</f>
        <v>8585</v>
      </c>
      <c r="D10" s="26">
        <f>'BAR BB| Open rates'!D10*0.85</f>
        <v>7735</v>
      </c>
      <c r="E10" s="26">
        <f>'BAR BB| Open rates'!E10*0.85</f>
        <v>7735</v>
      </c>
      <c r="F10" s="26">
        <f>'BAR BB| Open rates'!F10*0.85</f>
        <v>8585</v>
      </c>
      <c r="G10" s="26">
        <f>'BAR BB| Open rates'!G10*0.85</f>
        <v>8585</v>
      </c>
      <c r="H10" s="26">
        <f>'BAR BB| Open rates'!H10*0.85</f>
        <v>8585</v>
      </c>
      <c r="I10" s="26">
        <f>'BAR BB| Open rates'!I10*0.85</f>
        <v>8585</v>
      </c>
      <c r="J10" s="26">
        <f>'BAR BB| Open rates'!J10*0.85</f>
        <v>9690</v>
      </c>
      <c r="K10" s="26">
        <f>'BAR BB| Open rates'!K10*0.85</f>
        <v>12240</v>
      </c>
      <c r="L10" s="26">
        <f>'BAR BB| Open rates'!L10*0.85</f>
        <v>10710</v>
      </c>
      <c r="M10" s="26">
        <f>'BAR BB| Open rates'!M10*0.85</f>
        <v>10710</v>
      </c>
      <c r="N10" s="26">
        <f>'BAR BB| Open rates'!N10*0.85</f>
        <v>10710</v>
      </c>
      <c r="O10" s="26">
        <f>'BAR BB| Open rates'!O10*0.85</f>
        <v>32215</v>
      </c>
      <c r="P10" s="26">
        <f>'BAR BB| Open rates'!P10*0.85</f>
        <v>32215</v>
      </c>
      <c r="Q10" s="26">
        <f>'BAR BB| Open rates'!Q10*0.85</f>
        <v>34765</v>
      </c>
      <c r="R10" s="26">
        <f>'BAR BB| Open rates'!R10*0.85</f>
        <v>36465</v>
      </c>
      <c r="S10" s="26">
        <f>'BAR BB| Open rates'!S10*0.85</f>
        <v>34765</v>
      </c>
      <c r="T10" s="26">
        <f>'BAR BB| Open rates'!T10*0.85</f>
        <v>26265</v>
      </c>
      <c r="U10" s="26">
        <f>'BAR BB| Open rates'!U10*0.85</f>
        <v>18615</v>
      </c>
      <c r="V10" s="26">
        <f>'BAR BB| Open rates'!V10*0.85</f>
        <v>20315</v>
      </c>
      <c r="W10" s="26">
        <f>'BAR BB| Open rates'!W10*0.85</f>
        <v>22015</v>
      </c>
      <c r="X10" s="26">
        <f>'BAR BB| Open rates'!X10*0.85</f>
        <v>20315</v>
      </c>
      <c r="Y10" s="26">
        <f>'BAR BB| Open rates'!Y10*0.85</f>
        <v>22015</v>
      </c>
      <c r="Z10" s="26">
        <f>'BAR BB| Open rates'!Z10*0.85</f>
        <v>25415</v>
      </c>
      <c r="AA10" s="26">
        <f>'BAR BB| Open rates'!AA10*0.85</f>
        <v>27115</v>
      </c>
      <c r="AB10" s="26">
        <f>'BAR BB| Open rates'!AB10*0.85</f>
        <v>28815</v>
      </c>
      <c r="AC10" s="26">
        <f>'BAR BB| Open rates'!AC10*0.85</f>
        <v>27115</v>
      </c>
      <c r="AD10" s="26">
        <f>'BAR BB| Open rates'!AD10*0.85</f>
        <v>32215</v>
      </c>
      <c r="AE10" s="26">
        <f>'BAR BB| Open rates'!AE10*0.85</f>
        <v>33915</v>
      </c>
      <c r="AF10" s="26">
        <f>'BAR BB| Open rates'!AF10*0.85</f>
        <v>35615</v>
      </c>
      <c r="AG10" s="26">
        <f>'BAR BB| Open rates'!AG10*0.85</f>
        <v>35615</v>
      </c>
      <c r="AH10" s="26">
        <f>'BAR BB| Open rates'!AH10*0.85</f>
        <v>25415</v>
      </c>
      <c r="AI10" s="26">
        <f>'BAR BB| Open rates'!AI10*0.85</f>
        <v>18615</v>
      </c>
      <c r="AJ10" s="26">
        <f>'BAR BB| Open rates'!AJ10*0.85</f>
        <v>20315</v>
      </c>
      <c r="AK10" s="26">
        <f>'BAR BB| Open rates'!AK10*0.85</f>
        <v>16235</v>
      </c>
      <c r="AL10" s="26">
        <f>'BAR BB| Open rates'!AL10*0.85</f>
        <v>14535</v>
      </c>
      <c r="AM10" s="26">
        <f>'BAR BB| Open rates'!AM10*0.85</f>
        <v>13515</v>
      </c>
      <c r="AN10" s="26">
        <f>'BAR BB| Open rates'!AN10*0.85</f>
        <v>10965</v>
      </c>
      <c r="AO10" s="26">
        <f>'BAR BB| Open rates'!AO10*0.85</f>
        <v>9265</v>
      </c>
      <c r="AP10" s="26">
        <f>'BAR BB| Open rates'!AP10*0.85</f>
        <v>9860</v>
      </c>
      <c r="AQ10" s="26">
        <f>'BAR BB| Open rates'!AQ10*0.85</f>
        <v>9265</v>
      </c>
      <c r="AR10" s="26">
        <f>'BAR BB| Open rates'!AR10*0.85</f>
        <v>9265</v>
      </c>
      <c r="AS10" s="26">
        <f>'BAR BB| Open rates'!AS10*0.85</f>
        <v>9860</v>
      </c>
      <c r="AT10" s="26">
        <f>'BAR BB| Open rates'!AT10*0.85</f>
        <v>9265</v>
      </c>
      <c r="AU10" s="26">
        <f>'BAR BB| Open rates'!AU10*0.85</f>
        <v>9860</v>
      </c>
      <c r="AV10" s="26">
        <f>'BAR BB| Open rates'!AV10*0.85</f>
        <v>9265</v>
      </c>
    </row>
    <row r="11" spans="1:48"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row>
    <row r="12" spans="1:48" s="76" customFormat="1" ht="12" customHeight="1" x14ac:dyDescent="0.2">
      <c r="A12" s="220">
        <v>1</v>
      </c>
      <c r="B12" s="26">
        <f>'BAR BB| Open rates'!B12*0.85</f>
        <v>7310</v>
      </c>
      <c r="C12" s="26">
        <f>'BAR BB| Open rates'!C12*0.85</f>
        <v>8160</v>
      </c>
      <c r="D12" s="26">
        <f>'BAR BB| Open rates'!D12*0.85</f>
        <v>7310</v>
      </c>
      <c r="E12" s="26">
        <f>'BAR BB| Open rates'!E12*0.85</f>
        <v>7310</v>
      </c>
      <c r="F12" s="26">
        <f>'BAR BB| Open rates'!F12*0.85</f>
        <v>8160</v>
      </c>
      <c r="G12" s="26">
        <f>'BAR BB| Open rates'!G12*0.85</f>
        <v>8160</v>
      </c>
      <c r="H12" s="26">
        <f>'BAR BB| Open rates'!H12*0.85</f>
        <v>8160</v>
      </c>
      <c r="I12" s="26">
        <f>'BAR BB| Open rates'!I12*0.85</f>
        <v>8160</v>
      </c>
      <c r="J12" s="26">
        <f>'BAR BB| Open rates'!J12*0.85</f>
        <v>9265</v>
      </c>
      <c r="K12" s="26">
        <f>'BAR BB| Open rates'!K12*0.85</f>
        <v>11815</v>
      </c>
      <c r="L12" s="26">
        <f>'BAR BB| Open rates'!L12*0.85</f>
        <v>10285</v>
      </c>
      <c r="M12" s="26">
        <f>'BAR BB| Open rates'!M12*0.85</f>
        <v>10285</v>
      </c>
      <c r="N12" s="26">
        <f>'BAR BB| Open rates'!N12*0.85</f>
        <v>10285</v>
      </c>
      <c r="O12" s="26">
        <f>'BAR BB| Open rates'!O12*0.85</f>
        <v>32215</v>
      </c>
      <c r="P12" s="26">
        <f>'BAR BB| Open rates'!P12*0.85</f>
        <v>32215</v>
      </c>
      <c r="Q12" s="26">
        <f>'BAR BB| Open rates'!Q12*0.85</f>
        <v>34765</v>
      </c>
      <c r="R12" s="26">
        <f>'BAR BB| Open rates'!R12*0.85</f>
        <v>36465</v>
      </c>
      <c r="S12" s="26">
        <f>'BAR BB| Open rates'!S12*0.85</f>
        <v>34765</v>
      </c>
      <c r="T12" s="26">
        <f>'BAR BB| Open rates'!T12*0.85</f>
        <v>26265</v>
      </c>
      <c r="U12" s="26">
        <f>'BAR BB| Open rates'!U12*0.85</f>
        <v>18615</v>
      </c>
      <c r="V12" s="26">
        <f>'BAR BB| Open rates'!V12*0.85</f>
        <v>20315</v>
      </c>
      <c r="W12" s="26">
        <f>'BAR BB| Open rates'!W12*0.85</f>
        <v>22015</v>
      </c>
      <c r="X12" s="26">
        <f>'BAR BB| Open rates'!X12*0.85</f>
        <v>20315</v>
      </c>
      <c r="Y12" s="26">
        <f>'BAR BB| Open rates'!Y12*0.85</f>
        <v>22015</v>
      </c>
      <c r="Z12" s="26">
        <f>'BAR BB| Open rates'!Z12*0.85</f>
        <v>25415</v>
      </c>
      <c r="AA12" s="26">
        <f>'BAR BB| Open rates'!AA12*0.85</f>
        <v>27965</v>
      </c>
      <c r="AB12" s="26">
        <f>'BAR BB| Open rates'!AB12*0.85</f>
        <v>29665</v>
      </c>
      <c r="AC12" s="26">
        <f>'BAR BB| Open rates'!AC12*0.85</f>
        <v>27965</v>
      </c>
      <c r="AD12" s="26">
        <f>'BAR BB| Open rates'!AD12*0.85</f>
        <v>33065</v>
      </c>
      <c r="AE12" s="26">
        <f>'BAR BB| Open rates'!AE12*0.85</f>
        <v>36465</v>
      </c>
      <c r="AF12" s="26">
        <f>'BAR BB| Open rates'!AF12*0.85</f>
        <v>38165</v>
      </c>
      <c r="AG12" s="26">
        <f>'BAR BB| Open rates'!AG12*0.85</f>
        <v>38165</v>
      </c>
      <c r="AH12" s="26">
        <f>'BAR BB| Open rates'!AH12*0.85</f>
        <v>27965</v>
      </c>
      <c r="AI12" s="26">
        <f>'BAR BB| Open rates'!AI12*0.85</f>
        <v>18615</v>
      </c>
      <c r="AJ12" s="26">
        <f>'BAR BB| Open rates'!AJ12*0.85</f>
        <v>20315</v>
      </c>
      <c r="AK12" s="26">
        <f>'BAR BB| Open rates'!AK12*0.85</f>
        <v>16235</v>
      </c>
      <c r="AL12" s="26">
        <f>'BAR BB| Open rates'!AL12*0.85</f>
        <v>14535</v>
      </c>
      <c r="AM12" s="26">
        <f>'BAR BB| Open rates'!AM12*0.85</f>
        <v>13515</v>
      </c>
      <c r="AN12" s="26">
        <f>'BAR BB| Open rates'!AN12*0.85</f>
        <v>9690</v>
      </c>
      <c r="AO12" s="26">
        <f>'BAR BB| Open rates'!AO12*0.85</f>
        <v>7990</v>
      </c>
      <c r="AP12" s="26">
        <f>'BAR BB| Open rates'!AP12*0.85</f>
        <v>8585</v>
      </c>
      <c r="AQ12" s="26">
        <f>'BAR BB| Open rates'!AQ12*0.85</f>
        <v>7990</v>
      </c>
      <c r="AR12" s="26">
        <f>'BAR BB| Open rates'!AR12*0.85</f>
        <v>7990</v>
      </c>
      <c r="AS12" s="26">
        <f>'BAR BB| Open rates'!AS12*0.85</f>
        <v>8585</v>
      </c>
      <c r="AT12" s="26">
        <f>'BAR BB| Open rates'!AT12*0.85</f>
        <v>7990</v>
      </c>
      <c r="AU12" s="26">
        <f>'BAR BB| Open rates'!AU12*0.85</f>
        <v>8585</v>
      </c>
      <c r="AV12" s="26">
        <f>'BAR BB| Open rates'!AV12*0.85</f>
        <v>7990</v>
      </c>
    </row>
    <row r="13" spans="1:48" s="76" customFormat="1" ht="12" customHeight="1" x14ac:dyDescent="0.2">
      <c r="A13" s="220">
        <v>2</v>
      </c>
      <c r="B13" s="26">
        <f>'BAR BB| Open rates'!B13*0.85</f>
        <v>8585</v>
      </c>
      <c r="C13" s="26">
        <f>'BAR BB| Open rates'!C13*0.85</f>
        <v>9435</v>
      </c>
      <c r="D13" s="26">
        <f>'BAR BB| Open rates'!D13*0.85</f>
        <v>8585</v>
      </c>
      <c r="E13" s="26">
        <f>'BAR BB| Open rates'!E13*0.85</f>
        <v>8585</v>
      </c>
      <c r="F13" s="26">
        <f>'BAR BB| Open rates'!F13*0.85</f>
        <v>9435</v>
      </c>
      <c r="G13" s="26">
        <f>'BAR BB| Open rates'!G13*0.85</f>
        <v>9435</v>
      </c>
      <c r="H13" s="26">
        <f>'BAR BB| Open rates'!H13*0.85</f>
        <v>9435</v>
      </c>
      <c r="I13" s="26">
        <f>'BAR BB| Open rates'!I13*0.85</f>
        <v>9435</v>
      </c>
      <c r="J13" s="26">
        <f>'BAR BB| Open rates'!J13*0.85</f>
        <v>10540</v>
      </c>
      <c r="K13" s="26">
        <f>'BAR BB| Open rates'!K13*0.85</f>
        <v>13090</v>
      </c>
      <c r="L13" s="26">
        <f>'BAR BB| Open rates'!L13*0.85</f>
        <v>11560</v>
      </c>
      <c r="M13" s="26">
        <f>'BAR BB| Open rates'!M13*0.85</f>
        <v>11560</v>
      </c>
      <c r="N13" s="26">
        <f>'BAR BB| Open rates'!N13*0.85</f>
        <v>11560</v>
      </c>
      <c r="O13" s="26">
        <f>'BAR BB| Open rates'!O13*0.85</f>
        <v>33915</v>
      </c>
      <c r="P13" s="26">
        <f>'BAR BB| Open rates'!P13*0.85</f>
        <v>33915</v>
      </c>
      <c r="Q13" s="26">
        <f>'BAR BB| Open rates'!Q13*0.85</f>
        <v>36465</v>
      </c>
      <c r="R13" s="26">
        <f>'BAR BB| Open rates'!R13*0.85</f>
        <v>38165</v>
      </c>
      <c r="S13" s="26">
        <f>'BAR BB| Open rates'!S13*0.85</f>
        <v>36465</v>
      </c>
      <c r="T13" s="26">
        <f>'BAR BB| Open rates'!T13*0.85</f>
        <v>27965</v>
      </c>
      <c r="U13" s="26">
        <f>'BAR BB| Open rates'!U13*0.85</f>
        <v>20315</v>
      </c>
      <c r="V13" s="26">
        <f>'BAR BB| Open rates'!V13*0.85</f>
        <v>22015</v>
      </c>
      <c r="W13" s="26">
        <f>'BAR BB| Open rates'!W13*0.85</f>
        <v>23715</v>
      </c>
      <c r="X13" s="26">
        <f>'BAR BB| Open rates'!X13*0.85</f>
        <v>22015</v>
      </c>
      <c r="Y13" s="26">
        <f>'BAR BB| Open rates'!Y13*0.85</f>
        <v>23715</v>
      </c>
      <c r="Z13" s="26">
        <f>'BAR BB| Open rates'!Z13*0.85</f>
        <v>27115</v>
      </c>
      <c r="AA13" s="26">
        <f>'BAR BB| Open rates'!AA13*0.85</f>
        <v>29665</v>
      </c>
      <c r="AB13" s="26">
        <f>'BAR BB| Open rates'!AB13*0.85</f>
        <v>31365</v>
      </c>
      <c r="AC13" s="26">
        <f>'BAR BB| Open rates'!AC13*0.85</f>
        <v>29665</v>
      </c>
      <c r="AD13" s="26">
        <f>'BAR BB| Open rates'!AD13*0.85</f>
        <v>34765</v>
      </c>
      <c r="AE13" s="26">
        <f>'BAR BB| Open rates'!AE13*0.85</f>
        <v>38165</v>
      </c>
      <c r="AF13" s="26">
        <f>'BAR BB| Open rates'!AF13*0.85</f>
        <v>39865</v>
      </c>
      <c r="AG13" s="26">
        <f>'BAR BB| Open rates'!AG13*0.85</f>
        <v>39865</v>
      </c>
      <c r="AH13" s="26">
        <f>'BAR BB| Open rates'!AH13*0.85</f>
        <v>29665</v>
      </c>
      <c r="AI13" s="26">
        <f>'BAR BB| Open rates'!AI13*0.85</f>
        <v>20315</v>
      </c>
      <c r="AJ13" s="26">
        <f>'BAR BB| Open rates'!AJ13*0.85</f>
        <v>22015</v>
      </c>
      <c r="AK13" s="26">
        <f>'BAR BB| Open rates'!AK13*0.85</f>
        <v>17935</v>
      </c>
      <c r="AL13" s="26">
        <f>'BAR BB| Open rates'!AL13*0.85</f>
        <v>16235</v>
      </c>
      <c r="AM13" s="26">
        <f>'BAR BB| Open rates'!AM13*0.85</f>
        <v>15215</v>
      </c>
      <c r="AN13" s="26">
        <f>'BAR BB| Open rates'!AN13*0.85</f>
        <v>11390</v>
      </c>
      <c r="AO13" s="26">
        <f>'BAR BB| Open rates'!AO13*0.85</f>
        <v>9690</v>
      </c>
      <c r="AP13" s="26">
        <f>'BAR BB| Open rates'!AP13*0.85</f>
        <v>10285</v>
      </c>
      <c r="AQ13" s="26">
        <f>'BAR BB| Open rates'!AQ13*0.85</f>
        <v>9690</v>
      </c>
      <c r="AR13" s="26">
        <f>'BAR BB| Open rates'!AR13*0.85</f>
        <v>9690</v>
      </c>
      <c r="AS13" s="26">
        <f>'BAR BB| Open rates'!AS13*0.85</f>
        <v>10285</v>
      </c>
      <c r="AT13" s="26">
        <f>'BAR BB| Open rates'!AT13*0.85</f>
        <v>9690</v>
      </c>
      <c r="AU13" s="26">
        <f>'BAR BB| Open rates'!AU13*0.85</f>
        <v>10285</v>
      </c>
      <c r="AV13" s="26">
        <f>'BAR BB| Open rates'!AV13*0.85</f>
        <v>9690</v>
      </c>
    </row>
    <row r="14" spans="1:48"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row>
    <row r="15" spans="1:48" s="76" customFormat="1" ht="12" customHeight="1" x14ac:dyDescent="0.2">
      <c r="A15" s="15">
        <v>1</v>
      </c>
      <c r="B15" s="26">
        <f>'BAR BB| Open rates'!B15*0.85</f>
        <v>10370</v>
      </c>
      <c r="C15" s="26">
        <f>'BAR BB| Open rates'!C15*0.85</f>
        <v>11220</v>
      </c>
      <c r="D15" s="26">
        <f>'BAR BB| Open rates'!D15*0.85</f>
        <v>10370</v>
      </c>
      <c r="E15" s="26">
        <f>'BAR BB| Open rates'!E15*0.85</f>
        <v>10370</v>
      </c>
      <c r="F15" s="26">
        <f>'BAR BB| Open rates'!F15*0.85</f>
        <v>11220</v>
      </c>
      <c r="G15" s="26">
        <f>'BAR BB| Open rates'!G15*0.85</f>
        <v>11220</v>
      </c>
      <c r="H15" s="26">
        <f>'BAR BB| Open rates'!H15*0.85</f>
        <v>11220</v>
      </c>
      <c r="I15" s="26">
        <f>'BAR BB| Open rates'!I15*0.85</f>
        <v>11220</v>
      </c>
      <c r="J15" s="26">
        <f>'BAR BB| Open rates'!J15*0.85</f>
        <v>12325</v>
      </c>
      <c r="K15" s="26">
        <f>'BAR BB| Open rates'!K15*0.85</f>
        <v>14875</v>
      </c>
      <c r="L15" s="26">
        <f>'BAR BB| Open rates'!L15*0.85</f>
        <v>13345</v>
      </c>
      <c r="M15" s="26">
        <f>'BAR BB| Open rates'!M15*0.85</f>
        <v>13345</v>
      </c>
      <c r="N15" s="26">
        <f>'BAR BB| Open rates'!N15*0.85</f>
        <v>13345</v>
      </c>
      <c r="O15" s="26">
        <f>'BAR BB| Open rates'!O15*0.85</f>
        <v>39015</v>
      </c>
      <c r="P15" s="26">
        <f>'BAR BB| Open rates'!P15*0.85</f>
        <v>39015</v>
      </c>
      <c r="Q15" s="26">
        <f>'BAR BB| Open rates'!Q15*0.85</f>
        <v>41565</v>
      </c>
      <c r="R15" s="26">
        <f>'BAR BB| Open rates'!R15*0.85</f>
        <v>43265</v>
      </c>
      <c r="S15" s="26">
        <f>'BAR BB| Open rates'!S15*0.85</f>
        <v>41565</v>
      </c>
      <c r="T15" s="26">
        <f>'BAR BB| Open rates'!T15*0.85</f>
        <v>27965</v>
      </c>
      <c r="U15" s="26">
        <f>'BAR BB| Open rates'!U15*0.85</f>
        <v>20315</v>
      </c>
      <c r="V15" s="26">
        <f>'BAR BB| Open rates'!V15*0.85</f>
        <v>22015</v>
      </c>
      <c r="W15" s="26">
        <f>'BAR BB| Open rates'!W15*0.85</f>
        <v>23715</v>
      </c>
      <c r="X15" s="26">
        <f>'BAR BB| Open rates'!X15*0.85</f>
        <v>22015</v>
      </c>
      <c r="Y15" s="26">
        <f>'BAR BB| Open rates'!Y15*0.85</f>
        <v>23715</v>
      </c>
      <c r="Z15" s="26">
        <f>'BAR BB| Open rates'!Z15*0.85</f>
        <v>27115</v>
      </c>
      <c r="AA15" s="26">
        <f>'BAR BB| Open rates'!AA15*0.85</f>
        <v>30515</v>
      </c>
      <c r="AB15" s="26">
        <f>'BAR BB| Open rates'!AB15*0.85</f>
        <v>32215</v>
      </c>
      <c r="AC15" s="26">
        <f>'BAR BB| Open rates'!AC15*0.85</f>
        <v>30515</v>
      </c>
      <c r="AD15" s="26">
        <f>'BAR BB| Open rates'!AD15*0.85</f>
        <v>35615</v>
      </c>
      <c r="AE15" s="26">
        <f>'BAR BB| Open rates'!AE15*0.85</f>
        <v>38165</v>
      </c>
      <c r="AF15" s="26">
        <f>'BAR BB| Open rates'!AF15*0.85</f>
        <v>39865</v>
      </c>
      <c r="AG15" s="26">
        <f>'BAR BB| Open rates'!AG15*0.85</f>
        <v>39865</v>
      </c>
      <c r="AH15" s="26">
        <f>'BAR BB| Open rates'!AH15*0.85</f>
        <v>29665</v>
      </c>
      <c r="AI15" s="26">
        <f>'BAR BB| Open rates'!AI15*0.85</f>
        <v>20315</v>
      </c>
      <c r="AJ15" s="26">
        <f>'BAR BB| Open rates'!AJ15*0.85</f>
        <v>22015</v>
      </c>
      <c r="AK15" s="26">
        <f>'BAR BB| Open rates'!AK15*0.85</f>
        <v>17935</v>
      </c>
      <c r="AL15" s="26">
        <f>'BAR BB| Open rates'!AL15*0.85</f>
        <v>16235</v>
      </c>
      <c r="AM15" s="26">
        <f>'BAR BB| Open rates'!AM15*0.85</f>
        <v>15215</v>
      </c>
      <c r="AN15" s="26">
        <f>'BAR BB| Open rates'!AN15*0.85</f>
        <v>12325</v>
      </c>
      <c r="AO15" s="26">
        <f>'BAR BB| Open rates'!AO15*0.85</f>
        <v>10625</v>
      </c>
      <c r="AP15" s="26">
        <f>'BAR BB| Open rates'!AP15*0.85</f>
        <v>11220</v>
      </c>
      <c r="AQ15" s="26">
        <f>'BAR BB| Open rates'!AQ15*0.85</f>
        <v>10625</v>
      </c>
      <c r="AR15" s="26">
        <f>'BAR BB| Open rates'!AR15*0.85</f>
        <v>10625</v>
      </c>
      <c r="AS15" s="26">
        <f>'BAR BB| Open rates'!AS15*0.85</f>
        <v>11220</v>
      </c>
      <c r="AT15" s="26">
        <f>'BAR BB| Open rates'!AT15*0.85</f>
        <v>10625</v>
      </c>
      <c r="AU15" s="26">
        <f>'BAR BB| Open rates'!AU15*0.85</f>
        <v>11220</v>
      </c>
      <c r="AV15" s="26">
        <f>'BAR BB| Open rates'!AV15*0.85</f>
        <v>10625</v>
      </c>
    </row>
    <row r="16" spans="1:48" s="76" customFormat="1" ht="12" customHeight="1" x14ac:dyDescent="0.2">
      <c r="A16" s="15">
        <v>2</v>
      </c>
      <c r="B16" s="26">
        <f>'BAR BB| Open rates'!B16*0.85</f>
        <v>11645</v>
      </c>
      <c r="C16" s="26">
        <f>'BAR BB| Open rates'!C16*0.85</f>
        <v>12495</v>
      </c>
      <c r="D16" s="26">
        <f>'BAR BB| Open rates'!D16*0.85</f>
        <v>11645</v>
      </c>
      <c r="E16" s="26">
        <f>'BAR BB| Open rates'!E16*0.85</f>
        <v>11645</v>
      </c>
      <c r="F16" s="26">
        <f>'BAR BB| Open rates'!F16*0.85</f>
        <v>12495</v>
      </c>
      <c r="G16" s="26">
        <f>'BAR BB| Open rates'!G16*0.85</f>
        <v>12495</v>
      </c>
      <c r="H16" s="26">
        <f>'BAR BB| Open rates'!H16*0.85</f>
        <v>12495</v>
      </c>
      <c r="I16" s="26">
        <f>'BAR BB| Open rates'!I16*0.85</f>
        <v>12495</v>
      </c>
      <c r="J16" s="26">
        <f>'BAR BB| Open rates'!J16*0.85</f>
        <v>13600</v>
      </c>
      <c r="K16" s="26">
        <f>'BAR BB| Open rates'!K16*0.85</f>
        <v>16150</v>
      </c>
      <c r="L16" s="26">
        <f>'BAR BB| Open rates'!L16*0.85</f>
        <v>14620</v>
      </c>
      <c r="M16" s="26">
        <f>'BAR BB| Open rates'!M16*0.85</f>
        <v>14620</v>
      </c>
      <c r="N16" s="26">
        <f>'BAR BB| Open rates'!N16*0.85</f>
        <v>14620</v>
      </c>
      <c r="O16" s="26">
        <f>'BAR BB| Open rates'!O16*0.85</f>
        <v>40715</v>
      </c>
      <c r="P16" s="26">
        <f>'BAR BB| Open rates'!P16*0.85</f>
        <v>40715</v>
      </c>
      <c r="Q16" s="26">
        <f>'BAR BB| Open rates'!Q16*0.85</f>
        <v>43265</v>
      </c>
      <c r="R16" s="26">
        <f>'BAR BB| Open rates'!R16*0.85</f>
        <v>44965</v>
      </c>
      <c r="S16" s="26">
        <f>'BAR BB| Open rates'!S16*0.85</f>
        <v>43265</v>
      </c>
      <c r="T16" s="26">
        <f>'BAR BB| Open rates'!T16*0.85</f>
        <v>29665</v>
      </c>
      <c r="U16" s="26">
        <f>'BAR BB| Open rates'!U16*0.85</f>
        <v>22015</v>
      </c>
      <c r="V16" s="26">
        <f>'BAR BB| Open rates'!V16*0.85</f>
        <v>23715</v>
      </c>
      <c r="W16" s="26">
        <f>'BAR BB| Open rates'!W16*0.85</f>
        <v>25415</v>
      </c>
      <c r="X16" s="26">
        <f>'BAR BB| Open rates'!X16*0.85</f>
        <v>23715</v>
      </c>
      <c r="Y16" s="26">
        <f>'BAR BB| Open rates'!Y16*0.85</f>
        <v>25415</v>
      </c>
      <c r="Z16" s="26">
        <f>'BAR BB| Open rates'!Z16*0.85</f>
        <v>28815</v>
      </c>
      <c r="AA16" s="26">
        <f>'BAR BB| Open rates'!AA16*0.85</f>
        <v>32215</v>
      </c>
      <c r="AB16" s="26">
        <f>'BAR BB| Open rates'!AB16*0.85</f>
        <v>33915</v>
      </c>
      <c r="AC16" s="26">
        <f>'BAR BB| Open rates'!AC16*0.85</f>
        <v>32215</v>
      </c>
      <c r="AD16" s="26">
        <f>'BAR BB| Open rates'!AD16*0.85</f>
        <v>37315</v>
      </c>
      <c r="AE16" s="26">
        <f>'BAR BB| Open rates'!AE16*0.85</f>
        <v>39865</v>
      </c>
      <c r="AF16" s="26">
        <f>'BAR BB| Open rates'!AF16*0.85</f>
        <v>41565</v>
      </c>
      <c r="AG16" s="26">
        <f>'BAR BB| Open rates'!AG16*0.85</f>
        <v>41565</v>
      </c>
      <c r="AH16" s="26">
        <f>'BAR BB| Open rates'!AH16*0.85</f>
        <v>31365</v>
      </c>
      <c r="AI16" s="26">
        <f>'BAR BB| Open rates'!AI16*0.85</f>
        <v>22015</v>
      </c>
      <c r="AJ16" s="26">
        <f>'BAR BB| Open rates'!AJ16*0.85</f>
        <v>23715</v>
      </c>
      <c r="AK16" s="26">
        <f>'BAR BB| Open rates'!AK16*0.85</f>
        <v>19635</v>
      </c>
      <c r="AL16" s="26">
        <f>'BAR BB| Open rates'!AL16*0.85</f>
        <v>17935</v>
      </c>
      <c r="AM16" s="26">
        <f>'BAR BB| Open rates'!AM16*0.85</f>
        <v>16915</v>
      </c>
      <c r="AN16" s="26">
        <f>'BAR BB| Open rates'!AN16*0.85</f>
        <v>14025</v>
      </c>
      <c r="AO16" s="26">
        <f>'BAR BB| Open rates'!AO16*0.85</f>
        <v>12325</v>
      </c>
      <c r="AP16" s="26">
        <f>'BAR BB| Open rates'!AP16*0.85</f>
        <v>12920</v>
      </c>
      <c r="AQ16" s="26">
        <f>'BAR BB| Open rates'!AQ16*0.85</f>
        <v>12325</v>
      </c>
      <c r="AR16" s="26">
        <f>'BAR BB| Open rates'!AR16*0.85</f>
        <v>12325</v>
      </c>
      <c r="AS16" s="26">
        <f>'BAR BB| Open rates'!AS16*0.85</f>
        <v>12920</v>
      </c>
      <c r="AT16" s="26">
        <f>'BAR BB| Open rates'!AT16*0.85</f>
        <v>12325</v>
      </c>
      <c r="AU16" s="26">
        <f>'BAR BB| Open rates'!AU16*0.85</f>
        <v>12920</v>
      </c>
      <c r="AV16" s="26">
        <f>'BAR BB| Open rates'!AV16*0.85</f>
        <v>12325</v>
      </c>
    </row>
    <row r="17" spans="1:48"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row>
    <row r="18" spans="1:48" s="76" customFormat="1" ht="12" customHeight="1" x14ac:dyDescent="0.2">
      <c r="A18" s="15">
        <v>1</v>
      </c>
      <c r="B18" s="26">
        <f>'BAR BB| Open rates'!B18*0.85</f>
        <v>10795</v>
      </c>
      <c r="C18" s="26">
        <f>'BAR BB| Open rates'!C18*0.85</f>
        <v>11645</v>
      </c>
      <c r="D18" s="26">
        <f>'BAR BB| Open rates'!D18*0.85</f>
        <v>10795</v>
      </c>
      <c r="E18" s="26">
        <f>'BAR BB| Open rates'!E18*0.85</f>
        <v>10795</v>
      </c>
      <c r="F18" s="26">
        <f>'BAR BB| Open rates'!F18*0.85</f>
        <v>11645</v>
      </c>
      <c r="G18" s="26">
        <f>'BAR BB| Open rates'!G18*0.85</f>
        <v>11645</v>
      </c>
      <c r="H18" s="26">
        <f>'BAR BB| Open rates'!H18*0.85</f>
        <v>11645</v>
      </c>
      <c r="I18" s="26">
        <f>'BAR BB| Open rates'!I18*0.85</f>
        <v>11645</v>
      </c>
      <c r="J18" s="26">
        <f>'BAR BB| Open rates'!J18*0.85</f>
        <v>12750</v>
      </c>
      <c r="K18" s="26">
        <f>'BAR BB| Open rates'!K18*0.85</f>
        <v>15300</v>
      </c>
      <c r="L18" s="26">
        <f>'BAR BB| Open rates'!L18*0.85</f>
        <v>13770</v>
      </c>
      <c r="M18" s="26">
        <f>'BAR BB| Open rates'!M18*0.85</f>
        <v>13770</v>
      </c>
      <c r="N18" s="26">
        <f>'BAR BB| Open rates'!N18*0.85</f>
        <v>13770</v>
      </c>
      <c r="O18" s="26">
        <f>'BAR BB| Open rates'!O18*0.85</f>
        <v>40715</v>
      </c>
      <c r="P18" s="26">
        <f>'BAR BB| Open rates'!P18*0.85</f>
        <v>40715</v>
      </c>
      <c r="Q18" s="26">
        <f>'BAR BB| Open rates'!Q18*0.85</f>
        <v>43265</v>
      </c>
      <c r="R18" s="26">
        <f>'BAR BB| Open rates'!R18*0.85</f>
        <v>44965</v>
      </c>
      <c r="S18" s="26">
        <f>'BAR BB| Open rates'!S18*0.85</f>
        <v>43265</v>
      </c>
      <c r="T18" s="26">
        <f>'BAR BB| Open rates'!T18*0.85</f>
        <v>28815</v>
      </c>
      <c r="U18" s="26">
        <f>'BAR BB| Open rates'!U18*0.85</f>
        <v>21165</v>
      </c>
      <c r="V18" s="26">
        <f>'BAR BB| Open rates'!V18*0.85</f>
        <v>22865</v>
      </c>
      <c r="W18" s="26">
        <f>'BAR BB| Open rates'!W18*0.85</f>
        <v>24565</v>
      </c>
      <c r="X18" s="26">
        <f>'BAR BB| Open rates'!X18*0.85</f>
        <v>22865</v>
      </c>
      <c r="Y18" s="26">
        <f>'BAR BB| Open rates'!Y18*0.85</f>
        <v>24565</v>
      </c>
      <c r="Z18" s="26">
        <f>'BAR BB| Open rates'!Z18*0.85</f>
        <v>27965</v>
      </c>
      <c r="AA18" s="26">
        <f>'BAR BB| Open rates'!AA18*0.85</f>
        <v>32215</v>
      </c>
      <c r="AB18" s="26">
        <f>'BAR BB| Open rates'!AB18*0.85</f>
        <v>33915</v>
      </c>
      <c r="AC18" s="26">
        <f>'BAR BB| Open rates'!AC18*0.85</f>
        <v>32215</v>
      </c>
      <c r="AD18" s="26">
        <f>'BAR BB| Open rates'!AD18*0.85</f>
        <v>37315</v>
      </c>
      <c r="AE18" s="26">
        <f>'BAR BB| Open rates'!AE18*0.85</f>
        <v>39865</v>
      </c>
      <c r="AF18" s="26">
        <f>'BAR BB| Open rates'!AF18*0.85</f>
        <v>41565</v>
      </c>
      <c r="AG18" s="26">
        <f>'BAR BB| Open rates'!AG18*0.85</f>
        <v>41565</v>
      </c>
      <c r="AH18" s="26">
        <f>'BAR BB| Open rates'!AH18*0.85</f>
        <v>31365</v>
      </c>
      <c r="AI18" s="26">
        <f>'BAR BB| Open rates'!AI18*0.85</f>
        <v>21165</v>
      </c>
      <c r="AJ18" s="26">
        <f>'BAR BB| Open rates'!AJ18*0.85</f>
        <v>22865</v>
      </c>
      <c r="AK18" s="26">
        <f>'BAR BB| Open rates'!AK18*0.85</f>
        <v>18785</v>
      </c>
      <c r="AL18" s="26">
        <f>'BAR BB| Open rates'!AL18*0.85</f>
        <v>17085</v>
      </c>
      <c r="AM18" s="26">
        <f>'BAR BB| Open rates'!AM18*0.85</f>
        <v>16065</v>
      </c>
      <c r="AN18" s="26">
        <f>'BAR BB| Open rates'!AN18*0.85</f>
        <v>12750</v>
      </c>
      <c r="AO18" s="26">
        <f>'BAR BB| Open rates'!AO18*0.85</f>
        <v>11050</v>
      </c>
      <c r="AP18" s="26">
        <f>'BAR BB| Open rates'!AP18*0.85</f>
        <v>11645</v>
      </c>
      <c r="AQ18" s="26">
        <f>'BAR BB| Open rates'!AQ18*0.85</f>
        <v>11050</v>
      </c>
      <c r="AR18" s="26">
        <f>'BAR BB| Open rates'!AR18*0.85</f>
        <v>11050</v>
      </c>
      <c r="AS18" s="26">
        <f>'BAR BB| Open rates'!AS18*0.85</f>
        <v>11645</v>
      </c>
      <c r="AT18" s="26">
        <f>'BAR BB| Open rates'!AT18*0.85</f>
        <v>11050</v>
      </c>
      <c r="AU18" s="26">
        <f>'BAR BB| Open rates'!AU18*0.85</f>
        <v>11645</v>
      </c>
      <c r="AV18" s="26">
        <f>'BAR BB| Open rates'!AV18*0.85</f>
        <v>11050</v>
      </c>
    </row>
    <row r="19" spans="1:48" s="76" customFormat="1" ht="12" customHeight="1" x14ac:dyDescent="0.2">
      <c r="A19" s="15">
        <v>2</v>
      </c>
      <c r="B19" s="26">
        <f>'BAR BB| Open rates'!B19*0.85</f>
        <v>12070</v>
      </c>
      <c r="C19" s="26">
        <f>'BAR BB| Open rates'!C19*0.85</f>
        <v>12920</v>
      </c>
      <c r="D19" s="26">
        <f>'BAR BB| Open rates'!D19*0.85</f>
        <v>12070</v>
      </c>
      <c r="E19" s="26">
        <f>'BAR BB| Open rates'!E19*0.85</f>
        <v>12070</v>
      </c>
      <c r="F19" s="26">
        <f>'BAR BB| Open rates'!F19*0.85</f>
        <v>12920</v>
      </c>
      <c r="G19" s="26">
        <f>'BAR BB| Open rates'!G19*0.85</f>
        <v>12920</v>
      </c>
      <c r="H19" s="26">
        <f>'BAR BB| Open rates'!H19*0.85</f>
        <v>12920</v>
      </c>
      <c r="I19" s="26">
        <f>'BAR BB| Open rates'!I19*0.85</f>
        <v>12920</v>
      </c>
      <c r="J19" s="26">
        <f>'BAR BB| Open rates'!J19*0.85</f>
        <v>14025</v>
      </c>
      <c r="K19" s="26">
        <f>'BAR BB| Open rates'!K19*0.85</f>
        <v>16575</v>
      </c>
      <c r="L19" s="26">
        <f>'BAR BB| Open rates'!L19*0.85</f>
        <v>15045</v>
      </c>
      <c r="M19" s="26">
        <f>'BAR BB| Open rates'!M19*0.85</f>
        <v>15045</v>
      </c>
      <c r="N19" s="26">
        <f>'BAR BB| Open rates'!N19*0.85</f>
        <v>15045</v>
      </c>
      <c r="O19" s="26">
        <f>'BAR BB| Open rates'!O19*0.85</f>
        <v>42415</v>
      </c>
      <c r="P19" s="26">
        <f>'BAR BB| Open rates'!P19*0.85</f>
        <v>42415</v>
      </c>
      <c r="Q19" s="26">
        <f>'BAR BB| Open rates'!Q19*0.85</f>
        <v>44965</v>
      </c>
      <c r="R19" s="26">
        <f>'BAR BB| Open rates'!R19*0.85</f>
        <v>46665</v>
      </c>
      <c r="S19" s="26">
        <f>'BAR BB| Open rates'!S19*0.85</f>
        <v>44965</v>
      </c>
      <c r="T19" s="26">
        <f>'BAR BB| Open rates'!T19*0.85</f>
        <v>30515</v>
      </c>
      <c r="U19" s="26">
        <f>'BAR BB| Open rates'!U19*0.85</f>
        <v>22865</v>
      </c>
      <c r="V19" s="26">
        <f>'BAR BB| Open rates'!V19*0.85</f>
        <v>24565</v>
      </c>
      <c r="W19" s="26">
        <f>'BAR BB| Open rates'!W19*0.85</f>
        <v>26265</v>
      </c>
      <c r="X19" s="26">
        <f>'BAR BB| Open rates'!X19*0.85</f>
        <v>24565</v>
      </c>
      <c r="Y19" s="26">
        <f>'BAR BB| Open rates'!Y19*0.85</f>
        <v>26265</v>
      </c>
      <c r="Z19" s="26">
        <f>'BAR BB| Open rates'!Z19*0.85</f>
        <v>29665</v>
      </c>
      <c r="AA19" s="26">
        <f>'BAR BB| Open rates'!AA19*0.85</f>
        <v>33915</v>
      </c>
      <c r="AB19" s="26">
        <f>'BAR BB| Open rates'!AB19*0.85</f>
        <v>35615</v>
      </c>
      <c r="AC19" s="26">
        <f>'BAR BB| Open rates'!AC19*0.85</f>
        <v>33915</v>
      </c>
      <c r="AD19" s="26">
        <f>'BAR BB| Open rates'!AD19*0.85</f>
        <v>39015</v>
      </c>
      <c r="AE19" s="26">
        <f>'BAR BB| Open rates'!AE19*0.85</f>
        <v>41565</v>
      </c>
      <c r="AF19" s="26">
        <f>'BAR BB| Open rates'!AF19*0.85</f>
        <v>43265</v>
      </c>
      <c r="AG19" s="26">
        <f>'BAR BB| Open rates'!AG19*0.85</f>
        <v>43265</v>
      </c>
      <c r="AH19" s="26">
        <f>'BAR BB| Open rates'!AH19*0.85</f>
        <v>33065</v>
      </c>
      <c r="AI19" s="26">
        <f>'BAR BB| Open rates'!AI19*0.85</f>
        <v>22865</v>
      </c>
      <c r="AJ19" s="26">
        <f>'BAR BB| Open rates'!AJ19*0.85</f>
        <v>24565</v>
      </c>
      <c r="AK19" s="26">
        <f>'BAR BB| Open rates'!AK19*0.85</f>
        <v>20485</v>
      </c>
      <c r="AL19" s="26">
        <f>'BAR BB| Open rates'!AL19*0.85</f>
        <v>18785</v>
      </c>
      <c r="AM19" s="26">
        <f>'BAR BB| Open rates'!AM19*0.85</f>
        <v>17765</v>
      </c>
      <c r="AN19" s="26">
        <f>'BAR BB| Open rates'!AN19*0.85</f>
        <v>14450</v>
      </c>
      <c r="AO19" s="26">
        <f>'BAR BB| Open rates'!AO19*0.85</f>
        <v>12750</v>
      </c>
      <c r="AP19" s="26">
        <f>'BAR BB| Open rates'!AP19*0.85</f>
        <v>13345</v>
      </c>
      <c r="AQ19" s="26">
        <f>'BAR BB| Open rates'!AQ19*0.85</f>
        <v>12750</v>
      </c>
      <c r="AR19" s="26">
        <f>'BAR BB| Open rates'!AR19*0.85</f>
        <v>12750</v>
      </c>
      <c r="AS19" s="26">
        <f>'BAR BB| Open rates'!AS19*0.85</f>
        <v>13345</v>
      </c>
      <c r="AT19" s="26">
        <f>'BAR BB| Open rates'!AT19*0.85</f>
        <v>12750</v>
      </c>
      <c r="AU19" s="26">
        <f>'BAR BB| Open rates'!AU19*0.85</f>
        <v>13345</v>
      </c>
      <c r="AV19" s="26">
        <f>'BAR BB| Open rates'!AV19*0.85</f>
        <v>12750</v>
      </c>
    </row>
    <row r="20" spans="1:48"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row>
    <row r="21" spans="1:48" s="76" customFormat="1" ht="12" customHeight="1" x14ac:dyDescent="0.2">
      <c r="A21" s="15">
        <v>1</v>
      </c>
      <c r="B21" s="26">
        <f>'BAR BB| Open rates'!B21*0.85</f>
        <v>12410</v>
      </c>
      <c r="C21" s="26">
        <f>'BAR BB| Open rates'!C21*0.85</f>
        <v>13260</v>
      </c>
      <c r="D21" s="26">
        <f>'BAR BB| Open rates'!D21*0.85</f>
        <v>12410</v>
      </c>
      <c r="E21" s="26">
        <f>'BAR BB| Open rates'!E21*0.85</f>
        <v>12410</v>
      </c>
      <c r="F21" s="26">
        <f>'BAR BB| Open rates'!F21*0.85</f>
        <v>13260</v>
      </c>
      <c r="G21" s="26">
        <f>'BAR BB| Open rates'!G21*0.85</f>
        <v>13260</v>
      </c>
      <c r="H21" s="26">
        <f>'BAR BB| Open rates'!H21*0.85</f>
        <v>13260</v>
      </c>
      <c r="I21" s="26">
        <f>'BAR BB| Open rates'!I21*0.85</f>
        <v>13260</v>
      </c>
      <c r="J21" s="26">
        <f>'BAR BB| Open rates'!J21*0.85</f>
        <v>14365</v>
      </c>
      <c r="K21" s="26">
        <f>'BAR BB| Open rates'!K21*0.85</f>
        <v>16915</v>
      </c>
      <c r="L21" s="26">
        <f>'BAR BB| Open rates'!L21*0.85</f>
        <v>15385</v>
      </c>
      <c r="M21" s="26">
        <f>'BAR BB| Open rates'!M21*0.85</f>
        <v>15385</v>
      </c>
      <c r="N21" s="26">
        <f>'BAR BB| Open rates'!N21*0.85</f>
        <v>15385</v>
      </c>
      <c r="O21" s="26">
        <f>'BAR BB| Open rates'!O21*0.85</f>
        <v>67065</v>
      </c>
      <c r="P21" s="26">
        <f>'BAR BB| Open rates'!P21*0.85</f>
        <v>67065</v>
      </c>
      <c r="Q21" s="26">
        <f>'BAR BB| Open rates'!Q21*0.85</f>
        <v>69615</v>
      </c>
      <c r="R21" s="26">
        <f>'BAR BB| Open rates'!R21*0.85</f>
        <v>71315</v>
      </c>
      <c r="S21" s="26">
        <f>'BAR BB| Open rates'!S21*0.85</f>
        <v>69615</v>
      </c>
      <c r="T21" s="26">
        <f>'BAR BB| Open rates'!T21*0.85</f>
        <v>44965</v>
      </c>
      <c r="U21" s="26">
        <f>'BAR BB| Open rates'!U21*0.85</f>
        <v>37315</v>
      </c>
      <c r="V21" s="26">
        <f>'BAR BB| Open rates'!V21*0.85</f>
        <v>39015</v>
      </c>
      <c r="W21" s="26">
        <f>'BAR BB| Open rates'!W21*0.85</f>
        <v>40715</v>
      </c>
      <c r="X21" s="26">
        <f>'BAR BB| Open rates'!X21*0.85</f>
        <v>39015</v>
      </c>
      <c r="Y21" s="26">
        <f>'BAR BB| Open rates'!Y21*0.85</f>
        <v>40715</v>
      </c>
      <c r="Z21" s="26">
        <f>'BAR BB| Open rates'!Z21*0.85</f>
        <v>44115</v>
      </c>
      <c r="AA21" s="26">
        <f>'BAR BB| Open rates'!AA21*0.85</f>
        <v>52615</v>
      </c>
      <c r="AB21" s="26">
        <f>'BAR BB| Open rates'!AB21*0.85</f>
        <v>54315</v>
      </c>
      <c r="AC21" s="26">
        <f>'BAR BB| Open rates'!AC21*0.85</f>
        <v>52615</v>
      </c>
      <c r="AD21" s="26">
        <f>'BAR BB| Open rates'!AD21*0.85</f>
        <v>57715</v>
      </c>
      <c r="AE21" s="26">
        <f>'BAR BB| Open rates'!AE21*0.85</f>
        <v>61965</v>
      </c>
      <c r="AF21" s="26">
        <f>'BAR BB| Open rates'!AF21*0.85</f>
        <v>63665</v>
      </c>
      <c r="AG21" s="26">
        <f>'BAR BB| Open rates'!AG21*0.85</f>
        <v>63665</v>
      </c>
      <c r="AH21" s="26">
        <f>'BAR BB| Open rates'!AH21*0.85</f>
        <v>53465</v>
      </c>
      <c r="AI21" s="26">
        <f>'BAR BB| Open rates'!AI21*0.85</f>
        <v>37315</v>
      </c>
      <c r="AJ21" s="26">
        <f>'BAR BB| Open rates'!AJ21*0.85</f>
        <v>39015</v>
      </c>
      <c r="AK21" s="26">
        <f>'BAR BB| Open rates'!AK21*0.85</f>
        <v>34935</v>
      </c>
      <c r="AL21" s="26">
        <f>'BAR BB| Open rates'!AL21*0.85</f>
        <v>33235</v>
      </c>
      <c r="AM21" s="26">
        <f>'BAR BB| Open rates'!AM21*0.85</f>
        <v>32215</v>
      </c>
      <c r="AN21" s="26">
        <f>'BAR BB| Open rates'!AN21*0.85</f>
        <v>14365</v>
      </c>
      <c r="AO21" s="26">
        <f>'BAR BB| Open rates'!AO21*0.85</f>
        <v>12665</v>
      </c>
      <c r="AP21" s="26">
        <f>'BAR BB| Open rates'!AP21*0.85</f>
        <v>13260</v>
      </c>
      <c r="AQ21" s="26">
        <f>'BAR BB| Open rates'!AQ21*0.85</f>
        <v>12665</v>
      </c>
      <c r="AR21" s="26">
        <f>'BAR BB| Open rates'!AR21*0.85</f>
        <v>12665</v>
      </c>
      <c r="AS21" s="26">
        <f>'BAR BB| Open rates'!AS21*0.85</f>
        <v>13260</v>
      </c>
      <c r="AT21" s="26">
        <f>'BAR BB| Open rates'!AT21*0.85</f>
        <v>12665</v>
      </c>
      <c r="AU21" s="26">
        <f>'BAR BB| Open rates'!AU21*0.85</f>
        <v>13260</v>
      </c>
      <c r="AV21" s="26">
        <f>'BAR BB| Open rates'!AV21*0.85</f>
        <v>12665</v>
      </c>
    </row>
    <row r="22" spans="1:48" s="76" customFormat="1" ht="12" customHeight="1" x14ac:dyDescent="0.2">
      <c r="A22" s="15">
        <v>2</v>
      </c>
      <c r="B22" s="26">
        <f>'BAR BB| Open rates'!B22*0.85</f>
        <v>13685</v>
      </c>
      <c r="C22" s="26">
        <f>'BAR BB| Open rates'!C22*0.85</f>
        <v>14535</v>
      </c>
      <c r="D22" s="26">
        <f>'BAR BB| Open rates'!D22*0.85</f>
        <v>13685</v>
      </c>
      <c r="E22" s="26">
        <f>'BAR BB| Open rates'!E22*0.85</f>
        <v>13685</v>
      </c>
      <c r="F22" s="26">
        <f>'BAR BB| Open rates'!F22*0.85</f>
        <v>14535</v>
      </c>
      <c r="G22" s="26">
        <f>'BAR BB| Open rates'!G22*0.85</f>
        <v>14535</v>
      </c>
      <c r="H22" s="26">
        <f>'BAR BB| Open rates'!H22*0.85</f>
        <v>14535</v>
      </c>
      <c r="I22" s="26">
        <f>'BAR BB| Open rates'!I22*0.85</f>
        <v>14535</v>
      </c>
      <c r="J22" s="26">
        <f>'BAR BB| Open rates'!J22*0.85</f>
        <v>15640</v>
      </c>
      <c r="K22" s="26">
        <f>'BAR BB| Open rates'!K22*0.85</f>
        <v>18190</v>
      </c>
      <c r="L22" s="26">
        <f>'BAR BB| Open rates'!L22*0.85</f>
        <v>16660</v>
      </c>
      <c r="M22" s="26">
        <f>'BAR BB| Open rates'!M22*0.85</f>
        <v>16660</v>
      </c>
      <c r="N22" s="26">
        <f>'BAR BB| Open rates'!N22*0.85</f>
        <v>16660</v>
      </c>
      <c r="O22" s="26">
        <f>'BAR BB| Open rates'!O22*0.85</f>
        <v>68765</v>
      </c>
      <c r="P22" s="26">
        <f>'BAR BB| Open rates'!P22*0.85</f>
        <v>68765</v>
      </c>
      <c r="Q22" s="26">
        <f>'BAR BB| Open rates'!Q22*0.85</f>
        <v>71315</v>
      </c>
      <c r="R22" s="26">
        <f>'BAR BB| Open rates'!R22*0.85</f>
        <v>73015</v>
      </c>
      <c r="S22" s="26">
        <f>'BAR BB| Open rates'!S22*0.85</f>
        <v>71315</v>
      </c>
      <c r="T22" s="26">
        <f>'BAR BB| Open rates'!T22*0.85</f>
        <v>46665</v>
      </c>
      <c r="U22" s="26">
        <f>'BAR BB| Open rates'!U22*0.85</f>
        <v>39015</v>
      </c>
      <c r="V22" s="26">
        <f>'BAR BB| Open rates'!V22*0.85</f>
        <v>40715</v>
      </c>
      <c r="W22" s="26">
        <f>'BAR BB| Open rates'!W22*0.85</f>
        <v>42415</v>
      </c>
      <c r="X22" s="26">
        <f>'BAR BB| Open rates'!X22*0.85</f>
        <v>40715</v>
      </c>
      <c r="Y22" s="26">
        <f>'BAR BB| Open rates'!Y22*0.85</f>
        <v>42415</v>
      </c>
      <c r="Z22" s="26">
        <f>'BAR BB| Open rates'!Z22*0.85</f>
        <v>45815</v>
      </c>
      <c r="AA22" s="26">
        <f>'BAR BB| Open rates'!AA22*0.85</f>
        <v>54315</v>
      </c>
      <c r="AB22" s="26">
        <f>'BAR BB| Open rates'!AB22*0.85</f>
        <v>56015</v>
      </c>
      <c r="AC22" s="26">
        <f>'BAR BB| Open rates'!AC22*0.85</f>
        <v>54315</v>
      </c>
      <c r="AD22" s="26">
        <f>'BAR BB| Open rates'!AD22*0.85</f>
        <v>59415</v>
      </c>
      <c r="AE22" s="26">
        <f>'BAR BB| Open rates'!AE22*0.85</f>
        <v>63665</v>
      </c>
      <c r="AF22" s="26">
        <f>'BAR BB| Open rates'!AF22*0.85</f>
        <v>65365</v>
      </c>
      <c r="AG22" s="26">
        <f>'BAR BB| Open rates'!AG22*0.85</f>
        <v>65365</v>
      </c>
      <c r="AH22" s="26">
        <f>'BAR BB| Open rates'!AH22*0.85</f>
        <v>55165</v>
      </c>
      <c r="AI22" s="26">
        <f>'BAR BB| Open rates'!AI22*0.85</f>
        <v>39015</v>
      </c>
      <c r="AJ22" s="26">
        <f>'BAR BB| Open rates'!AJ22*0.85</f>
        <v>40715</v>
      </c>
      <c r="AK22" s="26">
        <f>'BAR BB| Open rates'!AK22*0.85</f>
        <v>36635</v>
      </c>
      <c r="AL22" s="26">
        <f>'BAR BB| Open rates'!AL22*0.85</f>
        <v>34935</v>
      </c>
      <c r="AM22" s="26">
        <f>'BAR BB| Open rates'!AM22*0.85</f>
        <v>33915</v>
      </c>
      <c r="AN22" s="26">
        <f>'BAR BB| Open rates'!AN22*0.85</f>
        <v>16065</v>
      </c>
      <c r="AO22" s="26">
        <f>'BAR BB| Open rates'!AO22*0.85</f>
        <v>14365</v>
      </c>
      <c r="AP22" s="26">
        <f>'BAR BB| Open rates'!AP22*0.85</f>
        <v>14960</v>
      </c>
      <c r="AQ22" s="26">
        <f>'BAR BB| Open rates'!AQ22*0.85</f>
        <v>14365</v>
      </c>
      <c r="AR22" s="26">
        <f>'BAR BB| Open rates'!AR22*0.85</f>
        <v>14365</v>
      </c>
      <c r="AS22" s="26">
        <f>'BAR BB| Open rates'!AS22*0.85</f>
        <v>14960</v>
      </c>
      <c r="AT22" s="26">
        <f>'BAR BB| Open rates'!AT22*0.85</f>
        <v>14365</v>
      </c>
      <c r="AU22" s="26">
        <f>'BAR BB| Open rates'!AU22*0.85</f>
        <v>14960</v>
      </c>
      <c r="AV22" s="26">
        <f>'BAR BB| Open rates'!AV22*0.85</f>
        <v>14365</v>
      </c>
    </row>
    <row r="23" spans="1:48" s="76" customFormat="1" ht="12" customHeight="1" x14ac:dyDescent="0.2">
      <c r="A23" s="15">
        <v>3</v>
      </c>
      <c r="B23" s="26">
        <f>'BAR BB| Open rates'!B23*0.85</f>
        <v>14960</v>
      </c>
      <c r="C23" s="26">
        <f>'BAR BB| Open rates'!C23*0.85</f>
        <v>15810</v>
      </c>
      <c r="D23" s="26">
        <f>'BAR BB| Open rates'!D23*0.85</f>
        <v>14960</v>
      </c>
      <c r="E23" s="26">
        <f>'BAR BB| Open rates'!E23*0.85</f>
        <v>14960</v>
      </c>
      <c r="F23" s="26">
        <f>'BAR BB| Open rates'!F23*0.85</f>
        <v>15810</v>
      </c>
      <c r="G23" s="26">
        <f>'BAR BB| Open rates'!G23*0.85</f>
        <v>15810</v>
      </c>
      <c r="H23" s="26">
        <f>'BAR BB| Open rates'!H23*0.85</f>
        <v>15810</v>
      </c>
      <c r="I23" s="26">
        <f>'BAR BB| Open rates'!I23*0.85</f>
        <v>15810</v>
      </c>
      <c r="J23" s="26">
        <f>'BAR BB| Open rates'!J23*0.85</f>
        <v>16915</v>
      </c>
      <c r="K23" s="26">
        <f>'BAR BB| Open rates'!K23*0.85</f>
        <v>19465</v>
      </c>
      <c r="L23" s="26">
        <f>'BAR BB| Open rates'!L23*0.85</f>
        <v>17935</v>
      </c>
      <c r="M23" s="26">
        <f>'BAR BB| Open rates'!M23*0.85</f>
        <v>17935</v>
      </c>
      <c r="N23" s="26">
        <f>'BAR BB| Open rates'!N23*0.85</f>
        <v>17935</v>
      </c>
      <c r="O23" s="26">
        <f>'BAR BB| Open rates'!O23*0.85</f>
        <v>70465</v>
      </c>
      <c r="P23" s="26">
        <f>'BAR BB| Open rates'!P23*0.85</f>
        <v>70465</v>
      </c>
      <c r="Q23" s="26">
        <f>'BAR BB| Open rates'!Q23*0.85</f>
        <v>73015</v>
      </c>
      <c r="R23" s="26">
        <f>'BAR BB| Open rates'!R23*0.85</f>
        <v>74715</v>
      </c>
      <c r="S23" s="26">
        <f>'BAR BB| Open rates'!S23*0.85</f>
        <v>73015</v>
      </c>
      <c r="T23" s="26">
        <f>'BAR BB| Open rates'!T23*0.85</f>
        <v>48365</v>
      </c>
      <c r="U23" s="26">
        <f>'BAR BB| Open rates'!U23*0.85</f>
        <v>40715</v>
      </c>
      <c r="V23" s="26">
        <f>'BAR BB| Open rates'!V23*0.85</f>
        <v>42415</v>
      </c>
      <c r="W23" s="26">
        <f>'BAR BB| Open rates'!W23*0.85</f>
        <v>44115</v>
      </c>
      <c r="X23" s="26">
        <f>'BAR BB| Open rates'!X23*0.85</f>
        <v>42415</v>
      </c>
      <c r="Y23" s="26">
        <f>'BAR BB| Open rates'!Y23*0.85</f>
        <v>44115</v>
      </c>
      <c r="Z23" s="26">
        <f>'BAR BB| Open rates'!Z23*0.85</f>
        <v>47515</v>
      </c>
      <c r="AA23" s="26">
        <f>'BAR BB| Open rates'!AA23*0.85</f>
        <v>56015</v>
      </c>
      <c r="AB23" s="26">
        <f>'BAR BB| Open rates'!AB23*0.85</f>
        <v>57715</v>
      </c>
      <c r="AC23" s="26">
        <f>'BAR BB| Open rates'!AC23*0.85</f>
        <v>56015</v>
      </c>
      <c r="AD23" s="26">
        <f>'BAR BB| Open rates'!AD23*0.85</f>
        <v>61115</v>
      </c>
      <c r="AE23" s="26">
        <f>'BAR BB| Open rates'!AE23*0.85</f>
        <v>65365</v>
      </c>
      <c r="AF23" s="26">
        <f>'BAR BB| Open rates'!AF23*0.85</f>
        <v>67065</v>
      </c>
      <c r="AG23" s="26">
        <f>'BAR BB| Open rates'!AG23*0.85</f>
        <v>67065</v>
      </c>
      <c r="AH23" s="26">
        <f>'BAR BB| Open rates'!AH23*0.85</f>
        <v>56865</v>
      </c>
      <c r="AI23" s="26">
        <f>'BAR BB| Open rates'!AI23*0.85</f>
        <v>40715</v>
      </c>
      <c r="AJ23" s="26">
        <f>'BAR BB| Open rates'!AJ23*0.85</f>
        <v>42415</v>
      </c>
      <c r="AK23" s="26">
        <f>'BAR BB| Open rates'!AK23*0.85</f>
        <v>38335</v>
      </c>
      <c r="AL23" s="26">
        <f>'BAR BB| Open rates'!AL23*0.85</f>
        <v>36635</v>
      </c>
      <c r="AM23" s="26">
        <f>'BAR BB| Open rates'!AM23*0.85</f>
        <v>35615</v>
      </c>
      <c r="AN23" s="26">
        <f>'BAR BB| Open rates'!AN23*0.85</f>
        <v>17765</v>
      </c>
      <c r="AO23" s="26">
        <f>'BAR BB| Open rates'!AO23*0.85</f>
        <v>16065</v>
      </c>
      <c r="AP23" s="26">
        <f>'BAR BB| Open rates'!AP23*0.85</f>
        <v>16660</v>
      </c>
      <c r="AQ23" s="26">
        <f>'BAR BB| Open rates'!AQ23*0.85</f>
        <v>16065</v>
      </c>
      <c r="AR23" s="26">
        <f>'BAR BB| Open rates'!AR23*0.85</f>
        <v>16065</v>
      </c>
      <c r="AS23" s="26">
        <f>'BAR BB| Open rates'!AS23*0.85</f>
        <v>16660</v>
      </c>
      <c r="AT23" s="26">
        <f>'BAR BB| Open rates'!AT23*0.85</f>
        <v>16065</v>
      </c>
      <c r="AU23" s="26">
        <f>'BAR BB| Open rates'!AU23*0.85</f>
        <v>16660</v>
      </c>
      <c r="AV23" s="26">
        <f>'BAR BB| Open rates'!AV23*0.85</f>
        <v>16065</v>
      </c>
    </row>
    <row r="24" spans="1:48" s="76" customFormat="1" ht="12" customHeight="1" x14ac:dyDescent="0.2">
      <c r="A24" s="15">
        <v>4</v>
      </c>
      <c r="B24" s="26">
        <f>'BAR BB| Open rates'!B24*0.85</f>
        <v>16235</v>
      </c>
      <c r="C24" s="26">
        <f>'BAR BB| Open rates'!C24*0.85</f>
        <v>17085</v>
      </c>
      <c r="D24" s="26">
        <f>'BAR BB| Open rates'!D24*0.85</f>
        <v>16235</v>
      </c>
      <c r="E24" s="26">
        <f>'BAR BB| Open rates'!E24*0.85</f>
        <v>16235</v>
      </c>
      <c r="F24" s="26">
        <f>'BAR BB| Open rates'!F24*0.85</f>
        <v>17085</v>
      </c>
      <c r="G24" s="26">
        <f>'BAR BB| Open rates'!G24*0.85</f>
        <v>17085</v>
      </c>
      <c r="H24" s="26">
        <f>'BAR BB| Open rates'!H24*0.85</f>
        <v>17085</v>
      </c>
      <c r="I24" s="26">
        <f>'BAR BB| Open rates'!I24*0.85</f>
        <v>17085</v>
      </c>
      <c r="J24" s="26">
        <f>'BAR BB| Open rates'!J24*0.85</f>
        <v>18190</v>
      </c>
      <c r="K24" s="26">
        <f>'BAR BB| Open rates'!K24*0.85</f>
        <v>20740</v>
      </c>
      <c r="L24" s="26">
        <f>'BAR BB| Open rates'!L24*0.85</f>
        <v>19210</v>
      </c>
      <c r="M24" s="26">
        <f>'BAR BB| Open rates'!M24*0.85</f>
        <v>19210</v>
      </c>
      <c r="N24" s="26">
        <f>'BAR BB| Open rates'!N24*0.85</f>
        <v>19210</v>
      </c>
      <c r="O24" s="26">
        <f>'BAR BB| Open rates'!O24*0.85</f>
        <v>72165</v>
      </c>
      <c r="P24" s="26">
        <f>'BAR BB| Open rates'!P24*0.85</f>
        <v>72165</v>
      </c>
      <c r="Q24" s="26">
        <f>'BAR BB| Open rates'!Q24*0.85</f>
        <v>74715</v>
      </c>
      <c r="R24" s="26">
        <f>'BAR BB| Open rates'!R24*0.85</f>
        <v>76415</v>
      </c>
      <c r="S24" s="26">
        <f>'BAR BB| Open rates'!S24*0.85</f>
        <v>74715</v>
      </c>
      <c r="T24" s="26">
        <f>'BAR BB| Open rates'!T24*0.85</f>
        <v>50065</v>
      </c>
      <c r="U24" s="26">
        <f>'BAR BB| Open rates'!U24*0.85</f>
        <v>42415</v>
      </c>
      <c r="V24" s="26">
        <f>'BAR BB| Open rates'!V24*0.85</f>
        <v>44115</v>
      </c>
      <c r="W24" s="26">
        <f>'BAR BB| Open rates'!W24*0.85</f>
        <v>45815</v>
      </c>
      <c r="X24" s="26">
        <f>'BAR BB| Open rates'!X24*0.85</f>
        <v>44115</v>
      </c>
      <c r="Y24" s="26">
        <f>'BAR BB| Open rates'!Y24*0.85</f>
        <v>45815</v>
      </c>
      <c r="Z24" s="26">
        <f>'BAR BB| Open rates'!Z24*0.85</f>
        <v>49215</v>
      </c>
      <c r="AA24" s="26">
        <f>'BAR BB| Open rates'!AA24*0.85</f>
        <v>57715</v>
      </c>
      <c r="AB24" s="26">
        <f>'BAR BB| Open rates'!AB24*0.85</f>
        <v>59415</v>
      </c>
      <c r="AC24" s="26">
        <f>'BAR BB| Open rates'!AC24*0.85</f>
        <v>57715</v>
      </c>
      <c r="AD24" s="26">
        <f>'BAR BB| Open rates'!AD24*0.85</f>
        <v>62815</v>
      </c>
      <c r="AE24" s="26">
        <f>'BAR BB| Open rates'!AE24*0.85</f>
        <v>67065</v>
      </c>
      <c r="AF24" s="26">
        <f>'BAR BB| Open rates'!AF24*0.85</f>
        <v>68765</v>
      </c>
      <c r="AG24" s="26">
        <f>'BAR BB| Open rates'!AG24*0.85</f>
        <v>68765</v>
      </c>
      <c r="AH24" s="26">
        <f>'BAR BB| Open rates'!AH24*0.85</f>
        <v>58565</v>
      </c>
      <c r="AI24" s="26">
        <f>'BAR BB| Open rates'!AI24*0.85</f>
        <v>42415</v>
      </c>
      <c r="AJ24" s="26">
        <f>'BAR BB| Open rates'!AJ24*0.85</f>
        <v>44115</v>
      </c>
      <c r="AK24" s="26">
        <f>'BAR BB| Open rates'!AK24*0.85</f>
        <v>40035</v>
      </c>
      <c r="AL24" s="26">
        <f>'BAR BB| Open rates'!AL24*0.85</f>
        <v>38335</v>
      </c>
      <c r="AM24" s="26">
        <f>'BAR BB| Open rates'!AM24*0.85</f>
        <v>37315</v>
      </c>
      <c r="AN24" s="26">
        <f>'BAR BB| Open rates'!AN24*0.85</f>
        <v>19465</v>
      </c>
      <c r="AO24" s="26">
        <f>'BAR BB| Open rates'!AO24*0.85</f>
        <v>17765</v>
      </c>
      <c r="AP24" s="26">
        <f>'BAR BB| Open rates'!AP24*0.85</f>
        <v>18360</v>
      </c>
      <c r="AQ24" s="26">
        <f>'BAR BB| Open rates'!AQ24*0.85</f>
        <v>17765</v>
      </c>
      <c r="AR24" s="26">
        <f>'BAR BB| Open rates'!AR24*0.85</f>
        <v>17765</v>
      </c>
      <c r="AS24" s="26">
        <f>'BAR BB| Open rates'!AS24*0.85</f>
        <v>18360</v>
      </c>
      <c r="AT24" s="26">
        <f>'BAR BB| Open rates'!AT24*0.85</f>
        <v>17765</v>
      </c>
      <c r="AU24" s="26">
        <f>'BAR BB| Open rates'!AU24*0.85</f>
        <v>18360</v>
      </c>
      <c r="AV24" s="26">
        <f>'BAR BB| Open rates'!AV24*0.85</f>
        <v>17765</v>
      </c>
    </row>
    <row r="25" spans="1:48"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row>
    <row r="26" spans="1:48" s="76" customFormat="1" ht="12" customHeight="1" x14ac:dyDescent="0.2">
      <c r="A26" s="15">
        <v>1</v>
      </c>
      <c r="B26" s="26">
        <f>'BAR BB| Open rates'!B26*0.85</f>
        <v>17510</v>
      </c>
      <c r="C26" s="26">
        <f>'BAR BB| Open rates'!C26*0.85</f>
        <v>18360</v>
      </c>
      <c r="D26" s="26">
        <f>'BAR BB| Open rates'!D26*0.85</f>
        <v>17510</v>
      </c>
      <c r="E26" s="26">
        <f>'BAR BB| Open rates'!E26*0.85</f>
        <v>17510</v>
      </c>
      <c r="F26" s="26">
        <f>'BAR BB| Open rates'!F26*0.85</f>
        <v>18360</v>
      </c>
      <c r="G26" s="26">
        <f>'BAR BB| Open rates'!G26*0.85</f>
        <v>18360</v>
      </c>
      <c r="H26" s="26">
        <f>'BAR BB| Open rates'!H26*0.85</f>
        <v>18360</v>
      </c>
      <c r="I26" s="26">
        <f>'BAR BB| Open rates'!I26*0.85</f>
        <v>18360</v>
      </c>
      <c r="J26" s="26">
        <f>'BAR BB| Open rates'!J26*0.85</f>
        <v>19465</v>
      </c>
      <c r="K26" s="26">
        <f>'BAR BB| Open rates'!K26*0.85</f>
        <v>22015</v>
      </c>
      <c r="L26" s="26">
        <f>'BAR BB| Open rates'!L26*0.85</f>
        <v>20485</v>
      </c>
      <c r="M26" s="26">
        <f>'BAR BB| Open rates'!M26*0.85</f>
        <v>20485</v>
      </c>
      <c r="N26" s="26">
        <f>'BAR BB| Open rates'!N26*0.85</f>
        <v>20485</v>
      </c>
      <c r="O26" s="26">
        <f>'BAR BB| Open rates'!O26*0.85</f>
        <v>75565</v>
      </c>
      <c r="P26" s="26">
        <f>'BAR BB| Open rates'!P26*0.85</f>
        <v>75565</v>
      </c>
      <c r="Q26" s="26">
        <f>'BAR BB| Open rates'!Q26*0.85</f>
        <v>78115</v>
      </c>
      <c r="R26" s="26">
        <f>'BAR BB| Open rates'!R26*0.85</f>
        <v>79815</v>
      </c>
      <c r="S26" s="26">
        <f>'BAR BB| Open rates'!S26*0.85</f>
        <v>78115</v>
      </c>
      <c r="T26" s="26">
        <f>'BAR BB| Open rates'!T26*0.85</f>
        <v>49215</v>
      </c>
      <c r="U26" s="26">
        <f>'BAR BB| Open rates'!U26*0.85</f>
        <v>41565</v>
      </c>
      <c r="V26" s="26">
        <f>'BAR BB| Open rates'!V26*0.85</f>
        <v>43265</v>
      </c>
      <c r="W26" s="26">
        <f>'BAR BB| Open rates'!W26*0.85</f>
        <v>44965</v>
      </c>
      <c r="X26" s="26">
        <f>'BAR BB| Open rates'!X26*0.85</f>
        <v>43265</v>
      </c>
      <c r="Y26" s="26">
        <f>'BAR BB| Open rates'!Y26*0.85</f>
        <v>44965</v>
      </c>
      <c r="Z26" s="26">
        <f>'BAR BB| Open rates'!Z26*0.85</f>
        <v>48365</v>
      </c>
      <c r="AA26" s="26">
        <f>'BAR BB| Open rates'!AA26*0.85</f>
        <v>69615</v>
      </c>
      <c r="AB26" s="26">
        <f>'BAR BB| Open rates'!AB26*0.85</f>
        <v>71315</v>
      </c>
      <c r="AC26" s="26">
        <f>'BAR BB| Open rates'!AC26*0.85</f>
        <v>69615</v>
      </c>
      <c r="AD26" s="26">
        <f>'BAR BB| Open rates'!AD26*0.85</f>
        <v>74715</v>
      </c>
      <c r="AE26" s="26">
        <f>'BAR BB| Open rates'!AE26*0.85</f>
        <v>78965</v>
      </c>
      <c r="AF26" s="26">
        <f>'BAR BB| Open rates'!AF26*0.85</f>
        <v>80665</v>
      </c>
      <c r="AG26" s="26">
        <f>'BAR BB| Open rates'!AG26*0.85</f>
        <v>80665</v>
      </c>
      <c r="AH26" s="26">
        <f>'BAR BB| Open rates'!AH26*0.85</f>
        <v>70465</v>
      </c>
      <c r="AI26" s="26">
        <f>'BAR BB| Open rates'!AI26*0.85</f>
        <v>41565</v>
      </c>
      <c r="AJ26" s="26">
        <f>'BAR BB| Open rates'!AJ26*0.85</f>
        <v>43265</v>
      </c>
      <c r="AK26" s="26">
        <f>'BAR BB| Open rates'!AK26*0.85</f>
        <v>39185</v>
      </c>
      <c r="AL26" s="26">
        <f>'BAR BB| Open rates'!AL26*0.85</f>
        <v>37485</v>
      </c>
      <c r="AM26" s="26">
        <f>'BAR BB| Open rates'!AM26*0.85</f>
        <v>36465</v>
      </c>
      <c r="AN26" s="26">
        <f>'BAR BB| Open rates'!AN26*0.85</f>
        <v>23715</v>
      </c>
      <c r="AO26" s="26">
        <f>'BAR BB| Open rates'!AO26*0.85</f>
        <v>22015</v>
      </c>
      <c r="AP26" s="26">
        <f>'BAR BB| Open rates'!AP26*0.85</f>
        <v>22610</v>
      </c>
      <c r="AQ26" s="26">
        <f>'BAR BB| Open rates'!AQ26*0.85</f>
        <v>22015</v>
      </c>
      <c r="AR26" s="26">
        <f>'BAR BB| Open rates'!AR26*0.85</f>
        <v>22015</v>
      </c>
      <c r="AS26" s="26">
        <f>'BAR BB| Open rates'!AS26*0.85</f>
        <v>22610</v>
      </c>
      <c r="AT26" s="26">
        <f>'BAR BB| Open rates'!AT26*0.85</f>
        <v>22015</v>
      </c>
      <c r="AU26" s="26">
        <f>'BAR BB| Open rates'!AU26*0.85</f>
        <v>22610</v>
      </c>
      <c r="AV26" s="26">
        <f>'BAR BB| Open rates'!AV26*0.85</f>
        <v>22015</v>
      </c>
    </row>
    <row r="27" spans="1:48" s="76" customFormat="1" ht="12" customHeight="1" x14ac:dyDescent="0.2">
      <c r="A27" s="15">
        <v>2</v>
      </c>
      <c r="B27" s="26">
        <f>'BAR BB| Open rates'!B27*0.85</f>
        <v>18785</v>
      </c>
      <c r="C27" s="26">
        <f>'BAR BB| Open rates'!C27*0.85</f>
        <v>19635</v>
      </c>
      <c r="D27" s="26">
        <f>'BAR BB| Open rates'!D27*0.85</f>
        <v>18785</v>
      </c>
      <c r="E27" s="26">
        <f>'BAR BB| Open rates'!E27*0.85</f>
        <v>18785</v>
      </c>
      <c r="F27" s="26">
        <f>'BAR BB| Open rates'!F27*0.85</f>
        <v>19635</v>
      </c>
      <c r="G27" s="26">
        <f>'BAR BB| Open rates'!G27*0.85</f>
        <v>19635</v>
      </c>
      <c r="H27" s="26">
        <f>'BAR BB| Open rates'!H27*0.85</f>
        <v>19635</v>
      </c>
      <c r="I27" s="26">
        <f>'BAR BB| Open rates'!I27*0.85</f>
        <v>19635</v>
      </c>
      <c r="J27" s="26">
        <f>'BAR BB| Open rates'!J27*0.85</f>
        <v>20740</v>
      </c>
      <c r="K27" s="26">
        <f>'BAR BB| Open rates'!K27*0.85</f>
        <v>23290</v>
      </c>
      <c r="L27" s="26">
        <f>'BAR BB| Open rates'!L27*0.85</f>
        <v>21760</v>
      </c>
      <c r="M27" s="26">
        <f>'BAR BB| Open rates'!M27*0.85</f>
        <v>21760</v>
      </c>
      <c r="N27" s="26">
        <f>'BAR BB| Open rates'!N27*0.85</f>
        <v>21760</v>
      </c>
      <c r="O27" s="26">
        <f>'BAR BB| Open rates'!O27*0.85</f>
        <v>77265</v>
      </c>
      <c r="P27" s="26">
        <f>'BAR BB| Open rates'!P27*0.85</f>
        <v>77265</v>
      </c>
      <c r="Q27" s="26">
        <f>'BAR BB| Open rates'!Q27*0.85</f>
        <v>79815</v>
      </c>
      <c r="R27" s="26">
        <f>'BAR BB| Open rates'!R27*0.85</f>
        <v>81515</v>
      </c>
      <c r="S27" s="26">
        <f>'BAR BB| Open rates'!S27*0.85</f>
        <v>79815</v>
      </c>
      <c r="T27" s="26">
        <f>'BAR BB| Open rates'!T27*0.85</f>
        <v>50915</v>
      </c>
      <c r="U27" s="26">
        <f>'BAR BB| Open rates'!U27*0.85</f>
        <v>43265</v>
      </c>
      <c r="V27" s="26">
        <f>'BAR BB| Open rates'!V27*0.85</f>
        <v>44965</v>
      </c>
      <c r="W27" s="26">
        <f>'BAR BB| Open rates'!W27*0.85</f>
        <v>46665</v>
      </c>
      <c r="X27" s="26">
        <f>'BAR BB| Open rates'!X27*0.85</f>
        <v>44965</v>
      </c>
      <c r="Y27" s="26">
        <f>'BAR BB| Open rates'!Y27*0.85</f>
        <v>46665</v>
      </c>
      <c r="Z27" s="26">
        <f>'BAR BB| Open rates'!Z27*0.85</f>
        <v>50065</v>
      </c>
      <c r="AA27" s="26">
        <f>'BAR BB| Open rates'!AA27*0.85</f>
        <v>71315</v>
      </c>
      <c r="AB27" s="26">
        <f>'BAR BB| Open rates'!AB27*0.85</f>
        <v>73015</v>
      </c>
      <c r="AC27" s="26">
        <f>'BAR BB| Open rates'!AC27*0.85</f>
        <v>71315</v>
      </c>
      <c r="AD27" s="26">
        <f>'BAR BB| Open rates'!AD27*0.85</f>
        <v>76415</v>
      </c>
      <c r="AE27" s="26">
        <f>'BAR BB| Open rates'!AE27*0.85</f>
        <v>80665</v>
      </c>
      <c r="AF27" s="26">
        <f>'BAR BB| Open rates'!AF27*0.85</f>
        <v>82365</v>
      </c>
      <c r="AG27" s="26">
        <f>'BAR BB| Open rates'!AG27*0.85</f>
        <v>82365</v>
      </c>
      <c r="AH27" s="26">
        <f>'BAR BB| Open rates'!AH27*0.85</f>
        <v>72165</v>
      </c>
      <c r="AI27" s="26">
        <f>'BAR BB| Open rates'!AI27*0.85</f>
        <v>43265</v>
      </c>
      <c r="AJ27" s="26">
        <f>'BAR BB| Open rates'!AJ27*0.85</f>
        <v>44965</v>
      </c>
      <c r="AK27" s="26">
        <f>'BAR BB| Open rates'!AK27*0.85</f>
        <v>40885</v>
      </c>
      <c r="AL27" s="26">
        <f>'BAR BB| Open rates'!AL27*0.85</f>
        <v>39185</v>
      </c>
      <c r="AM27" s="26">
        <f>'BAR BB| Open rates'!AM27*0.85</f>
        <v>38165</v>
      </c>
      <c r="AN27" s="26">
        <f>'BAR BB| Open rates'!AN27*0.85</f>
        <v>25415</v>
      </c>
      <c r="AO27" s="26">
        <f>'BAR BB| Open rates'!AO27*0.85</f>
        <v>23715</v>
      </c>
      <c r="AP27" s="26">
        <f>'BAR BB| Open rates'!AP27*0.85</f>
        <v>24310</v>
      </c>
      <c r="AQ27" s="26">
        <f>'BAR BB| Open rates'!AQ27*0.85</f>
        <v>23715</v>
      </c>
      <c r="AR27" s="26">
        <f>'BAR BB| Open rates'!AR27*0.85</f>
        <v>23715</v>
      </c>
      <c r="AS27" s="26">
        <f>'BAR BB| Open rates'!AS27*0.85</f>
        <v>24310</v>
      </c>
      <c r="AT27" s="26">
        <f>'BAR BB| Open rates'!AT27*0.85</f>
        <v>23715</v>
      </c>
      <c r="AU27" s="26">
        <f>'BAR BB| Open rates'!AU27*0.85</f>
        <v>24310</v>
      </c>
      <c r="AV27" s="26">
        <f>'BAR BB| Open rates'!AV27*0.85</f>
        <v>23715</v>
      </c>
    </row>
    <row r="28" spans="1:48" s="76" customFormat="1" ht="12" customHeight="1" x14ac:dyDescent="0.2">
      <c r="A28" s="15">
        <v>3</v>
      </c>
      <c r="B28" s="26">
        <f>'BAR BB| Open rates'!B28*0.85</f>
        <v>20060</v>
      </c>
      <c r="C28" s="26">
        <f>'BAR BB| Open rates'!C28*0.85</f>
        <v>20910</v>
      </c>
      <c r="D28" s="26">
        <f>'BAR BB| Open rates'!D28*0.85</f>
        <v>20060</v>
      </c>
      <c r="E28" s="26">
        <f>'BAR BB| Open rates'!E28*0.85</f>
        <v>20060</v>
      </c>
      <c r="F28" s="26">
        <f>'BAR BB| Open rates'!F28*0.85</f>
        <v>20910</v>
      </c>
      <c r="G28" s="26">
        <f>'BAR BB| Open rates'!G28*0.85</f>
        <v>20910</v>
      </c>
      <c r="H28" s="26">
        <f>'BAR BB| Open rates'!H28*0.85</f>
        <v>20910</v>
      </c>
      <c r="I28" s="26">
        <f>'BAR BB| Open rates'!I28*0.85</f>
        <v>20910</v>
      </c>
      <c r="J28" s="26">
        <f>'BAR BB| Open rates'!J28*0.85</f>
        <v>22015</v>
      </c>
      <c r="K28" s="26">
        <f>'BAR BB| Open rates'!K28*0.85</f>
        <v>24565</v>
      </c>
      <c r="L28" s="26">
        <f>'BAR BB| Open rates'!L28*0.85</f>
        <v>23035</v>
      </c>
      <c r="M28" s="26">
        <f>'BAR BB| Open rates'!M28*0.85</f>
        <v>23035</v>
      </c>
      <c r="N28" s="26">
        <f>'BAR BB| Open rates'!N28*0.85</f>
        <v>23035</v>
      </c>
      <c r="O28" s="26">
        <f>'BAR BB| Open rates'!O28*0.85</f>
        <v>78965</v>
      </c>
      <c r="P28" s="26">
        <f>'BAR BB| Open rates'!P28*0.85</f>
        <v>78965</v>
      </c>
      <c r="Q28" s="26">
        <f>'BAR BB| Open rates'!Q28*0.85</f>
        <v>81515</v>
      </c>
      <c r="R28" s="26">
        <f>'BAR BB| Open rates'!R28*0.85</f>
        <v>83215</v>
      </c>
      <c r="S28" s="26">
        <f>'BAR BB| Open rates'!S28*0.85</f>
        <v>81515</v>
      </c>
      <c r="T28" s="26">
        <f>'BAR BB| Open rates'!T28*0.85</f>
        <v>52615</v>
      </c>
      <c r="U28" s="26">
        <f>'BAR BB| Open rates'!U28*0.85</f>
        <v>44965</v>
      </c>
      <c r="V28" s="26">
        <f>'BAR BB| Open rates'!V28*0.85</f>
        <v>46665</v>
      </c>
      <c r="W28" s="26">
        <f>'BAR BB| Open rates'!W28*0.85</f>
        <v>48365</v>
      </c>
      <c r="X28" s="26">
        <f>'BAR BB| Open rates'!X28*0.85</f>
        <v>46665</v>
      </c>
      <c r="Y28" s="26">
        <f>'BAR BB| Open rates'!Y28*0.85</f>
        <v>48365</v>
      </c>
      <c r="Z28" s="26">
        <f>'BAR BB| Open rates'!Z28*0.85</f>
        <v>51765</v>
      </c>
      <c r="AA28" s="26">
        <f>'BAR BB| Open rates'!AA28*0.85</f>
        <v>73015</v>
      </c>
      <c r="AB28" s="26">
        <f>'BAR BB| Open rates'!AB28*0.85</f>
        <v>74715</v>
      </c>
      <c r="AC28" s="26">
        <f>'BAR BB| Open rates'!AC28*0.85</f>
        <v>73015</v>
      </c>
      <c r="AD28" s="26">
        <f>'BAR BB| Open rates'!AD28*0.85</f>
        <v>78115</v>
      </c>
      <c r="AE28" s="26">
        <f>'BAR BB| Open rates'!AE28*0.85</f>
        <v>82365</v>
      </c>
      <c r="AF28" s="26">
        <f>'BAR BB| Open rates'!AF28*0.85</f>
        <v>84065</v>
      </c>
      <c r="AG28" s="26">
        <f>'BAR BB| Open rates'!AG28*0.85</f>
        <v>84065</v>
      </c>
      <c r="AH28" s="26">
        <f>'BAR BB| Open rates'!AH28*0.85</f>
        <v>73865</v>
      </c>
      <c r="AI28" s="26">
        <f>'BAR BB| Open rates'!AI28*0.85</f>
        <v>44965</v>
      </c>
      <c r="AJ28" s="26">
        <f>'BAR BB| Open rates'!AJ28*0.85</f>
        <v>46665</v>
      </c>
      <c r="AK28" s="26">
        <f>'BAR BB| Open rates'!AK28*0.85</f>
        <v>42585</v>
      </c>
      <c r="AL28" s="26">
        <f>'BAR BB| Open rates'!AL28*0.85</f>
        <v>40885</v>
      </c>
      <c r="AM28" s="26">
        <f>'BAR BB| Open rates'!AM28*0.85</f>
        <v>39865</v>
      </c>
      <c r="AN28" s="26">
        <f>'BAR BB| Open rates'!AN28*0.85</f>
        <v>27115</v>
      </c>
      <c r="AO28" s="26">
        <f>'BAR BB| Open rates'!AO28*0.85</f>
        <v>25415</v>
      </c>
      <c r="AP28" s="26">
        <f>'BAR BB| Open rates'!AP28*0.85</f>
        <v>26010</v>
      </c>
      <c r="AQ28" s="26">
        <f>'BAR BB| Open rates'!AQ28*0.85</f>
        <v>25415</v>
      </c>
      <c r="AR28" s="26">
        <f>'BAR BB| Open rates'!AR28*0.85</f>
        <v>25415</v>
      </c>
      <c r="AS28" s="26">
        <f>'BAR BB| Open rates'!AS28*0.85</f>
        <v>26010</v>
      </c>
      <c r="AT28" s="26">
        <f>'BAR BB| Open rates'!AT28*0.85</f>
        <v>25415</v>
      </c>
      <c r="AU28" s="26">
        <f>'BAR BB| Open rates'!AU28*0.85</f>
        <v>26010</v>
      </c>
      <c r="AV28" s="26">
        <f>'BAR BB| Open rates'!AV28*0.85</f>
        <v>25415</v>
      </c>
    </row>
    <row r="29" spans="1:48" s="76" customFormat="1" ht="12" customHeight="1" x14ac:dyDescent="0.2">
      <c r="A29" s="15">
        <v>4</v>
      </c>
      <c r="B29" s="26">
        <f>'BAR BB| Open rates'!B29*0.85</f>
        <v>21335</v>
      </c>
      <c r="C29" s="26">
        <f>'BAR BB| Open rates'!C29*0.85</f>
        <v>22185</v>
      </c>
      <c r="D29" s="26">
        <f>'BAR BB| Open rates'!D29*0.85</f>
        <v>21335</v>
      </c>
      <c r="E29" s="26">
        <f>'BAR BB| Open rates'!E29*0.85</f>
        <v>21335</v>
      </c>
      <c r="F29" s="26">
        <f>'BAR BB| Open rates'!F29*0.85</f>
        <v>22185</v>
      </c>
      <c r="G29" s="26">
        <f>'BAR BB| Open rates'!G29*0.85</f>
        <v>22185</v>
      </c>
      <c r="H29" s="26">
        <f>'BAR BB| Open rates'!H29*0.85</f>
        <v>22185</v>
      </c>
      <c r="I29" s="26">
        <f>'BAR BB| Open rates'!I29*0.85</f>
        <v>22185</v>
      </c>
      <c r="J29" s="26">
        <f>'BAR BB| Open rates'!J29*0.85</f>
        <v>23290</v>
      </c>
      <c r="K29" s="26">
        <f>'BAR BB| Open rates'!K29*0.85</f>
        <v>25840</v>
      </c>
      <c r="L29" s="26">
        <f>'BAR BB| Open rates'!L29*0.85</f>
        <v>24310</v>
      </c>
      <c r="M29" s="26">
        <f>'BAR BB| Open rates'!M29*0.85</f>
        <v>24310</v>
      </c>
      <c r="N29" s="26">
        <f>'BAR BB| Open rates'!N29*0.85</f>
        <v>24310</v>
      </c>
      <c r="O29" s="26">
        <f>'BAR BB| Open rates'!O29*0.85</f>
        <v>80665</v>
      </c>
      <c r="P29" s="26">
        <f>'BAR BB| Open rates'!P29*0.85</f>
        <v>80665</v>
      </c>
      <c r="Q29" s="26">
        <f>'BAR BB| Open rates'!Q29*0.85</f>
        <v>83215</v>
      </c>
      <c r="R29" s="26">
        <f>'BAR BB| Open rates'!R29*0.85</f>
        <v>84915</v>
      </c>
      <c r="S29" s="26">
        <f>'BAR BB| Open rates'!S29*0.85</f>
        <v>83215</v>
      </c>
      <c r="T29" s="26">
        <f>'BAR BB| Open rates'!T29*0.85</f>
        <v>54315</v>
      </c>
      <c r="U29" s="26">
        <f>'BAR BB| Open rates'!U29*0.85</f>
        <v>46665</v>
      </c>
      <c r="V29" s="26">
        <f>'BAR BB| Open rates'!V29*0.85</f>
        <v>48365</v>
      </c>
      <c r="W29" s="26">
        <f>'BAR BB| Open rates'!W29*0.85</f>
        <v>50065</v>
      </c>
      <c r="X29" s="26">
        <f>'BAR BB| Open rates'!X29*0.85</f>
        <v>48365</v>
      </c>
      <c r="Y29" s="26">
        <f>'BAR BB| Open rates'!Y29*0.85</f>
        <v>50065</v>
      </c>
      <c r="Z29" s="26">
        <f>'BAR BB| Open rates'!Z29*0.85</f>
        <v>53465</v>
      </c>
      <c r="AA29" s="26">
        <f>'BAR BB| Open rates'!AA29*0.85</f>
        <v>74715</v>
      </c>
      <c r="AB29" s="26">
        <f>'BAR BB| Open rates'!AB29*0.85</f>
        <v>76415</v>
      </c>
      <c r="AC29" s="26">
        <f>'BAR BB| Open rates'!AC29*0.85</f>
        <v>74715</v>
      </c>
      <c r="AD29" s="26">
        <f>'BAR BB| Open rates'!AD29*0.85</f>
        <v>79815</v>
      </c>
      <c r="AE29" s="26">
        <f>'BAR BB| Open rates'!AE29*0.85</f>
        <v>84065</v>
      </c>
      <c r="AF29" s="26">
        <f>'BAR BB| Open rates'!AF29*0.85</f>
        <v>85765</v>
      </c>
      <c r="AG29" s="26">
        <f>'BAR BB| Open rates'!AG29*0.85</f>
        <v>85765</v>
      </c>
      <c r="AH29" s="26">
        <f>'BAR BB| Open rates'!AH29*0.85</f>
        <v>75565</v>
      </c>
      <c r="AI29" s="26">
        <f>'BAR BB| Open rates'!AI29*0.85</f>
        <v>46665</v>
      </c>
      <c r="AJ29" s="26">
        <f>'BAR BB| Open rates'!AJ29*0.85</f>
        <v>48365</v>
      </c>
      <c r="AK29" s="26">
        <f>'BAR BB| Open rates'!AK29*0.85</f>
        <v>44285</v>
      </c>
      <c r="AL29" s="26">
        <f>'BAR BB| Open rates'!AL29*0.85</f>
        <v>42585</v>
      </c>
      <c r="AM29" s="26">
        <f>'BAR BB| Open rates'!AM29*0.85</f>
        <v>41565</v>
      </c>
      <c r="AN29" s="26">
        <f>'BAR BB| Open rates'!AN29*0.85</f>
        <v>28815</v>
      </c>
      <c r="AO29" s="26">
        <f>'BAR BB| Open rates'!AO29*0.85</f>
        <v>27115</v>
      </c>
      <c r="AP29" s="26">
        <f>'BAR BB| Open rates'!AP29*0.85</f>
        <v>27710</v>
      </c>
      <c r="AQ29" s="26">
        <f>'BAR BB| Open rates'!AQ29*0.85</f>
        <v>27115</v>
      </c>
      <c r="AR29" s="26">
        <f>'BAR BB| Open rates'!AR29*0.85</f>
        <v>27115</v>
      </c>
      <c r="AS29" s="26">
        <f>'BAR BB| Open rates'!AS29*0.85</f>
        <v>27710</v>
      </c>
      <c r="AT29" s="26">
        <f>'BAR BB| Open rates'!AT29*0.85</f>
        <v>27115</v>
      </c>
      <c r="AU29" s="26">
        <f>'BAR BB| Open rates'!AU29*0.85</f>
        <v>27710</v>
      </c>
      <c r="AV29" s="26">
        <f>'BAR BB| Open rates'!AV29*0.85</f>
        <v>27115</v>
      </c>
    </row>
    <row r="30" spans="1:48" s="76" customFormat="1" ht="12" customHeight="1" x14ac:dyDescent="0.2">
      <c r="A30" s="20"/>
    </row>
    <row r="31" spans="1:48" s="76" customFormat="1" ht="12" customHeight="1" x14ac:dyDescent="0.2">
      <c r="A31" s="20"/>
    </row>
    <row r="32" spans="1:48" s="76" customFormat="1" ht="12.75" customHeight="1" x14ac:dyDescent="0.2">
      <c r="A32" s="286" t="s">
        <v>157</v>
      </c>
    </row>
    <row r="33" spans="1:1" s="76" customFormat="1" ht="12.75" customHeight="1" x14ac:dyDescent="0.2">
      <c r="A33" s="286"/>
    </row>
    <row r="34" spans="1:1" s="205" customFormat="1" ht="12.75" customHeight="1" x14ac:dyDescent="0.2">
      <c r="A34" s="286"/>
    </row>
    <row r="36" spans="1:1" s="76" customFormat="1" ht="12.75" customHeight="1" x14ac:dyDescent="0.2">
      <c r="A36" s="223" t="s">
        <v>58</v>
      </c>
    </row>
    <row r="37" spans="1:1" s="215" customFormat="1" ht="35.25" customHeight="1" x14ac:dyDescent="0.2">
      <c r="A37" s="224" t="s">
        <v>163</v>
      </c>
    </row>
    <row r="38" spans="1:1" s="215" customFormat="1" ht="35.25" customHeight="1" x14ac:dyDescent="0.2">
      <c r="A38" s="224" t="s">
        <v>188</v>
      </c>
    </row>
    <row r="39" spans="1:1" s="215" customFormat="1" ht="35.25" customHeight="1" x14ac:dyDescent="0.2">
      <c r="A39" s="224" t="s">
        <v>164</v>
      </c>
    </row>
    <row r="40" spans="1:1" s="215" customFormat="1" ht="13.5" customHeight="1" x14ac:dyDescent="0.2">
      <c r="A40" s="224" t="s">
        <v>165</v>
      </c>
    </row>
    <row r="41" spans="1:1" s="215" customFormat="1" ht="35.25" customHeight="1" x14ac:dyDescent="0.2">
      <c r="A41" s="224" t="s">
        <v>162</v>
      </c>
    </row>
    <row r="42" spans="1:1" s="215" customFormat="1" ht="35.25" customHeight="1" x14ac:dyDescent="0.2">
      <c r="A42" s="225" t="s">
        <v>173</v>
      </c>
    </row>
    <row r="43" spans="1:1" s="76" customFormat="1" ht="18" customHeight="1" thickBot="1" x14ac:dyDescent="0.25"/>
    <row r="44" spans="1:1" s="76" customFormat="1" ht="12.75" thickBot="1" x14ac:dyDescent="0.25">
      <c r="A44" s="226" t="s">
        <v>65</v>
      </c>
    </row>
    <row r="45" spans="1:1" s="76" customFormat="1" ht="130.5" customHeight="1" x14ac:dyDescent="0.2">
      <c r="A45" s="287" t="s">
        <v>318</v>
      </c>
    </row>
    <row r="46" spans="1:1" x14ac:dyDescent="0.2">
      <c r="A46" s="288"/>
    </row>
    <row r="47" spans="1:1" ht="153" customHeight="1" thickBot="1" x14ac:dyDescent="0.25">
      <c r="A47" s="289"/>
    </row>
  </sheetData>
  <mergeCells count="2">
    <mergeCell ref="A32:A34"/>
    <mergeCell ref="A45:A47"/>
  </mergeCells>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K156"/>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93" width="9.5703125" style="106" customWidth="1"/>
  </cols>
  <sheetData>
    <row r="1" spans="1:193" ht="24" x14ac:dyDescent="0.2">
      <c r="A1" s="47" t="s">
        <v>50</v>
      </c>
    </row>
    <row r="2" spans="1:193" ht="25.5" customHeight="1" x14ac:dyDescent="0.2">
      <c r="A2" s="131" t="s">
        <v>197</v>
      </c>
    </row>
    <row r="3" spans="1:193" x14ac:dyDescent="0.2">
      <c r="A3" s="131" t="s">
        <v>238</v>
      </c>
    </row>
    <row r="4" spans="1:193" ht="21.75" customHeight="1" x14ac:dyDescent="0.2">
      <c r="A4" s="74" t="s">
        <v>52</v>
      </c>
      <c r="B4" s="73">
        <f>'Stay&amp;Get 4=3 | FIT18'!B4</f>
        <v>45984</v>
      </c>
      <c r="C4" s="73">
        <f>'Stay&amp;Get 4=3 | FIT18'!C4</f>
        <v>45989</v>
      </c>
      <c r="D4" s="73">
        <f>'Stay&amp;Get 4=3 | FIT18'!D4</f>
        <v>45991</v>
      </c>
      <c r="E4" s="73">
        <f>'Stay&amp;Get 4=3 | FIT18'!E4</f>
        <v>45992</v>
      </c>
      <c r="F4" s="73">
        <f>'Stay&amp;Get 4=3 | FIT18'!F4</f>
        <v>45996</v>
      </c>
      <c r="G4" s="73">
        <f>'Stay&amp;Get 4=3 | FIT18'!G4</f>
        <v>45998</v>
      </c>
      <c r="H4" s="73">
        <f>'Stay&amp;Get 4=3 | FIT18'!H4</f>
        <v>46003</v>
      </c>
      <c r="I4" s="73">
        <f>'Stay&amp;Get 4=3 | FIT18'!I4</f>
        <v>46005</v>
      </c>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row>
    <row r="5" spans="1:193" ht="21.75" customHeight="1" x14ac:dyDescent="0.2">
      <c r="A5" s="74"/>
      <c r="B5" s="73">
        <f>'Stay&amp;Get 4=3 | FIT18'!B5</f>
        <v>45988</v>
      </c>
      <c r="C5" s="73">
        <f>'Stay&amp;Get 4=3 | FIT18'!C5</f>
        <v>45990</v>
      </c>
      <c r="D5" s="73">
        <f>'Stay&amp;Get 4=3 | FIT18'!D5</f>
        <v>45991</v>
      </c>
      <c r="E5" s="73">
        <f>'Stay&amp;Get 4=3 | FIT18'!E5</f>
        <v>45995</v>
      </c>
      <c r="F5" s="73">
        <f>'Stay&amp;Get 4=3 | FIT18'!F5</f>
        <v>45997</v>
      </c>
      <c r="G5" s="73">
        <f>'Stay&amp;Get 4=3 | FIT18'!G5</f>
        <v>46002</v>
      </c>
      <c r="H5" s="73">
        <f>'Stay&amp;Get 4=3 | FIT18'!H5</f>
        <v>46004</v>
      </c>
      <c r="I5" s="73">
        <f>'Stay&amp;Get 4=3 | FIT18'!I5</f>
        <v>46005</v>
      </c>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row>
    <row r="6" spans="1:193" s="11" customFormat="1" x14ac:dyDescent="0.2">
      <c r="A6" s="33" t="s">
        <v>53</v>
      </c>
      <c r="B6" s="135"/>
      <c r="C6" s="135"/>
      <c r="D6" s="135"/>
      <c r="E6" s="135"/>
      <c r="F6" s="135"/>
      <c r="G6" s="135"/>
      <c r="H6" s="135"/>
      <c r="I6" s="135"/>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row>
    <row r="7" spans="1:193" s="11" customFormat="1" x14ac:dyDescent="0.2">
      <c r="A7" s="42">
        <v>1</v>
      </c>
      <c r="B7" s="84">
        <f>'Stay&amp;Get 4=3 | FIT18'!B7+25</f>
        <v>3679</v>
      </c>
      <c r="C7" s="84">
        <f>'Stay&amp;Get 4=3 | FIT18'!C7+25</f>
        <v>4331.5</v>
      </c>
      <c r="D7" s="84">
        <f>'Stay&amp;Get 4=3 | FIT18'!D7+25</f>
        <v>3679</v>
      </c>
      <c r="E7" s="84">
        <f>'Stay&amp;Get 4=3 | FIT18'!E7+25</f>
        <v>3679</v>
      </c>
      <c r="F7" s="84">
        <f>'Stay&amp;Get 4=3 | FIT18'!F7+25</f>
        <v>4331.5</v>
      </c>
      <c r="G7" s="84">
        <f>'Stay&amp;Get 4=3 | FIT18'!G7+25</f>
        <v>4331.5</v>
      </c>
      <c r="H7" s="84">
        <f>'Stay&amp;Get 4=3 | FIT18'!H7+25</f>
        <v>4331.5</v>
      </c>
      <c r="I7" s="84">
        <f>'Stay&amp;Get 4=3 | FIT18'!I7+25</f>
        <v>4331.5</v>
      </c>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row>
    <row r="8" spans="1:193" s="11" customFormat="1" x14ac:dyDescent="0.2">
      <c r="A8" s="42">
        <v>2</v>
      </c>
      <c r="B8" s="84">
        <f>'Stay&amp;Get 4=3 | FIT18'!B8+25</f>
        <v>4657.75</v>
      </c>
      <c r="C8" s="84">
        <f>'Stay&amp;Get 4=3 | FIT18'!C8+25</f>
        <v>5310.25</v>
      </c>
      <c r="D8" s="84">
        <f>'Stay&amp;Get 4=3 | FIT18'!D8+25</f>
        <v>4657.75</v>
      </c>
      <c r="E8" s="84">
        <f>'Stay&amp;Get 4=3 | FIT18'!E8+25</f>
        <v>4657.75</v>
      </c>
      <c r="F8" s="84">
        <f>'Stay&amp;Get 4=3 | FIT18'!F8+25</f>
        <v>5310.25</v>
      </c>
      <c r="G8" s="84">
        <f>'Stay&amp;Get 4=3 | FIT18'!G8+25</f>
        <v>5310.25</v>
      </c>
      <c r="H8" s="84">
        <f>'Stay&amp;Get 4=3 | FIT18'!H8+25</f>
        <v>5310.25</v>
      </c>
      <c r="I8" s="84">
        <f>'Stay&amp;Get 4=3 | FIT18'!I8+25</f>
        <v>5310.25</v>
      </c>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row>
    <row r="9" spans="1:193" s="11" customFormat="1" x14ac:dyDescent="0.2">
      <c r="A9" s="33" t="s">
        <v>54</v>
      </c>
      <c r="B9" s="84"/>
      <c r="C9" s="84"/>
      <c r="D9" s="84"/>
      <c r="E9" s="84"/>
      <c r="F9" s="84"/>
      <c r="G9" s="84"/>
      <c r="H9" s="84"/>
      <c r="I9" s="84"/>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row>
    <row r="10" spans="1:193" s="11" customFormat="1" x14ac:dyDescent="0.2">
      <c r="A10" s="42">
        <v>1</v>
      </c>
      <c r="B10" s="84">
        <f>'Stay&amp;Get 4=3 | FIT18'!B10+25</f>
        <v>4984</v>
      </c>
      <c r="C10" s="84">
        <f>'Stay&amp;Get 4=3 | FIT18'!C10+25</f>
        <v>5636.5</v>
      </c>
      <c r="D10" s="84">
        <f>'Stay&amp;Get 4=3 | FIT18'!D10+25</f>
        <v>4984</v>
      </c>
      <c r="E10" s="84">
        <f>'Stay&amp;Get 4=3 | FIT18'!E10+25</f>
        <v>4984</v>
      </c>
      <c r="F10" s="84">
        <f>'Stay&amp;Get 4=3 | FIT18'!F10+25</f>
        <v>5636.5</v>
      </c>
      <c r="G10" s="84">
        <f>'Stay&amp;Get 4=3 | FIT18'!G10+25</f>
        <v>5636.5</v>
      </c>
      <c r="H10" s="84">
        <f>'Stay&amp;Get 4=3 | FIT18'!H10+25</f>
        <v>5636.5</v>
      </c>
      <c r="I10" s="84">
        <f>'Stay&amp;Get 4=3 | FIT18'!I10+25</f>
        <v>5636.5</v>
      </c>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row>
    <row r="11" spans="1:193" s="11" customFormat="1" x14ac:dyDescent="0.2">
      <c r="A11" s="42">
        <v>2</v>
      </c>
      <c r="B11" s="84">
        <f>'Stay&amp;Get 4=3 | FIT18'!B11+25</f>
        <v>5962.75</v>
      </c>
      <c r="C11" s="84">
        <f>'Stay&amp;Get 4=3 | FIT18'!C11+25</f>
        <v>6615.25</v>
      </c>
      <c r="D11" s="84">
        <f>'Stay&amp;Get 4=3 | FIT18'!D11+25</f>
        <v>5962.75</v>
      </c>
      <c r="E11" s="84">
        <f>'Stay&amp;Get 4=3 | FIT18'!E11+25</f>
        <v>5962.75</v>
      </c>
      <c r="F11" s="84">
        <f>'Stay&amp;Get 4=3 | FIT18'!F11+25</f>
        <v>6615.25</v>
      </c>
      <c r="G11" s="84">
        <f>'Stay&amp;Get 4=3 | FIT18'!G11+25</f>
        <v>6615.25</v>
      </c>
      <c r="H11" s="84">
        <f>'Stay&amp;Get 4=3 | FIT18'!H11+25</f>
        <v>6615.25</v>
      </c>
      <c r="I11" s="84">
        <f>'Stay&amp;Get 4=3 | FIT18'!I11+25</f>
        <v>6615.25</v>
      </c>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row>
    <row r="12" spans="1:193" s="11" customFormat="1" x14ac:dyDescent="0.2">
      <c r="A12" s="33" t="s">
        <v>151</v>
      </c>
      <c r="B12" s="84"/>
      <c r="C12" s="84"/>
      <c r="D12" s="84"/>
      <c r="E12" s="84"/>
      <c r="F12" s="84"/>
      <c r="G12" s="84"/>
      <c r="H12" s="84"/>
      <c r="I12" s="84"/>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row>
    <row r="13" spans="1:193" s="11" customFormat="1" x14ac:dyDescent="0.2">
      <c r="A13" s="42">
        <v>1</v>
      </c>
      <c r="B13" s="84">
        <f>'Stay&amp;Get 4=3 | FIT18'!B13+25</f>
        <v>5636.5</v>
      </c>
      <c r="C13" s="84">
        <f>'Stay&amp;Get 4=3 | FIT18'!C13+25</f>
        <v>6289</v>
      </c>
      <c r="D13" s="84">
        <f>'Stay&amp;Get 4=3 | FIT18'!D13+25</f>
        <v>5636.5</v>
      </c>
      <c r="E13" s="84">
        <f>'Stay&amp;Get 4=3 | FIT18'!E13+25</f>
        <v>5636.5</v>
      </c>
      <c r="F13" s="84">
        <f>'Stay&amp;Get 4=3 | FIT18'!F13+25</f>
        <v>6289</v>
      </c>
      <c r="G13" s="84">
        <f>'Stay&amp;Get 4=3 | FIT18'!G13+25</f>
        <v>6289</v>
      </c>
      <c r="H13" s="84">
        <f>'Stay&amp;Get 4=3 | FIT18'!H13+25</f>
        <v>6289</v>
      </c>
      <c r="I13" s="84">
        <f>'Stay&amp;Get 4=3 | FIT18'!I13+25</f>
        <v>6289</v>
      </c>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row>
    <row r="14" spans="1:193" s="11" customFormat="1" x14ac:dyDescent="0.2">
      <c r="A14" s="42">
        <v>2</v>
      </c>
      <c r="B14" s="84">
        <f>'Stay&amp;Get 4=3 | FIT18'!B14+25</f>
        <v>6615.25</v>
      </c>
      <c r="C14" s="84">
        <f>'Stay&amp;Get 4=3 | FIT18'!C14+25</f>
        <v>7267.75</v>
      </c>
      <c r="D14" s="84">
        <f>'Stay&amp;Get 4=3 | FIT18'!D14+25</f>
        <v>6615.25</v>
      </c>
      <c r="E14" s="84">
        <f>'Stay&amp;Get 4=3 | FIT18'!E14+25</f>
        <v>6615.25</v>
      </c>
      <c r="F14" s="84">
        <f>'Stay&amp;Get 4=3 | FIT18'!F14+25</f>
        <v>7267.75</v>
      </c>
      <c r="G14" s="84">
        <f>'Stay&amp;Get 4=3 | FIT18'!G14+25</f>
        <v>7267.75</v>
      </c>
      <c r="H14" s="84">
        <f>'Stay&amp;Get 4=3 | FIT18'!H14+25</f>
        <v>7267.75</v>
      </c>
      <c r="I14" s="84">
        <f>'Stay&amp;Get 4=3 | FIT18'!I14+25</f>
        <v>7267.75</v>
      </c>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row>
    <row r="15" spans="1:193" x14ac:dyDescent="0.2">
      <c r="A15" s="123"/>
    </row>
    <row r="16" spans="1:193"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row>
    <row r="17" spans="1:193"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row>
    <row r="18" spans="1:193" s="11" customFormat="1" ht="12.75" customHeight="1" x14ac:dyDescent="0.2"/>
    <row r="19" spans="1:193"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row>
    <row r="20" spans="1:193" ht="24" x14ac:dyDescent="0.2">
      <c r="A20" s="146" t="s">
        <v>326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row>
    <row r="21" spans="1:193" ht="24" x14ac:dyDescent="0.2">
      <c r="A21" s="146" t="s">
        <v>327</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row>
    <row r="22" spans="1:193"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row>
    <row r="23" spans="1:193"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row>
    <row r="24" spans="1:193" s="149" customFormat="1" ht="35.25" customHeight="1" x14ac:dyDescent="0.2">
      <c r="A24" s="137" t="s">
        <v>163</v>
      </c>
    </row>
    <row r="25" spans="1:193" s="149" customFormat="1" ht="35.25" customHeight="1" x14ac:dyDescent="0.2">
      <c r="A25" s="145" t="s">
        <v>188</v>
      </c>
    </row>
    <row r="26" spans="1:193" s="149" customFormat="1" ht="35.25" customHeight="1" x14ac:dyDescent="0.2">
      <c r="A26" s="137" t="s">
        <v>164</v>
      </c>
    </row>
    <row r="27" spans="1:193" s="149" customFormat="1" ht="13.5" customHeight="1" x14ac:dyDescent="0.2">
      <c r="A27" s="137" t="s">
        <v>165</v>
      </c>
    </row>
    <row r="28" spans="1:193" s="149" customFormat="1" ht="35.25" customHeight="1" x14ac:dyDescent="0.2">
      <c r="A28" s="137" t="s">
        <v>162</v>
      </c>
    </row>
    <row r="29" spans="1:193"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row>
    <row r="30" spans="1:193"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row>
    <row r="31" spans="1:193"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row>
    <row r="32" spans="1:193" ht="12.75" customHeight="1" x14ac:dyDescent="0.2">
      <c r="A32" s="284" t="s">
        <v>328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row>
    <row r="33" spans="1:193" x14ac:dyDescent="0.2">
      <c r="A33" s="28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row>
    <row r="34" spans="1:193" x14ac:dyDescent="0.2">
      <c r="A34" s="28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row>
    <row r="35" spans="1:193" x14ac:dyDescent="0.2">
      <c r="A35" s="28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row>
    <row r="36" spans="1:193" x14ac:dyDescent="0.2">
      <c r="A36" s="28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row>
    <row r="37" spans="1:193" x14ac:dyDescent="0.2">
      <c r="A37" s="28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row>
    <row r="38" spans="1:193" x14ac:dyDescent="0.2">
      <c r="A38" s="28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row>
    <row r="39" spans="1:193" x14ac:dyDescent="0.2">
      <c r="A39" s="28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row>
    <row r="40" spans="1:193" x14ac:dyDescent="0.2">
      <c r="A40" s="28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row>
    <row r="41" spans="1:193" x14ac:dyDescent="0.2">
      <c r="A41" s="28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row>
    <row r="42" spans="1:193" x14ac:dyDescent="0.2">
      <c r="A42" s="28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row>
    <row r="43" spans="1:193" x14ac:dyDescent="0.2">
      <c r="A43" s="28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row>
    <row r="44" spans="1:193" x14ac:dyDescent="0.2">
      <c r="A44" s="28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row>
    <row r="45" spans="1:193" x14ac:dyDescent="0.2">
      <c r="A45" s="28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row>
    <row r="46" spans="1:193"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row>
    <row r="47" spans="1:193" ht="24.75"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row>
    <row r="48" spans="1:193"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row>
    <row r="49" spans="1:193" ht="24.75"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row>
    <row r="50" spans="1:193"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row>
    <row r="51" spans="1:193"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row>
    <row r="52" spans="1:193"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row>
    <row r="53" spans="1:193"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row>
    <row r="54" spans="1:193"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row>
    <row r="55" spans="1:193"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row>
    <row r="56" spans="1:193"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row>
    <row r="57" spans="1:193"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row>
    <row r="58" spans="1:193"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row>
    <row r="59" spans="1:193"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row>
    <row r="60" spans="1:193"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row>
    <row r="61" spans="1:193"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row>
    <row r="62" spans="1:193"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row>
    <row r="63" spans="1:193"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row>
    <row r="64" spans="1:193"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row>
    <row r="65" spans="1:193"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row>
    <row r="66" spans="1:193"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row>
    <row r="67" spans="1:193"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row>
    <row r="68" spans="1:193"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row>
    <row r="69" spans="1:193"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row>
    <row r="70" spans="1:193"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row>
    <row r="71" spans="1:193"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row>
    <row r="72" spans="1:193"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row>
    <row r="73" spans="1:193"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row>
    <row r="74" spans="1:193"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row>
    <row r="75" spans="1:193"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row>
    <row r="76" spans="1:193"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row>
    <row r="77" spans="1:193"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row>
    <row r="78" spans="1:193"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row>
    <row r="79" spans="1:193"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row>
    <row r="80" spans="1:193"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row>
    <row r="81" spans="1:193"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row>
    <row r="82" spans="1:193"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row>
    <row r="83" spans="1:193"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row>
    <row r="84" spans="1:193"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row>
    <row r="85" spans="1:193"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row>
    <row r="86" spans="1:193"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row>
    <row r="87" spans="1:193"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row>
    <row r="88" spans="1:193"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row>
    <row r="89" spans="1:193"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row>
    <row r="90" spans="1:193"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row>
    <row r="91" spans="1:193"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row>
    <row r="92" spans="1:193"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row>
    <row r="93" spans="1:193"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row>
    <row r="94" spans="1:193"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row>
    <row r="95" spans="1:193"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row>
    <row r="96" spans="1:193"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row>
    <row r="97" spans="1:193"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row>
    <row r="98" spans="1:193"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row>
    <row r="99" spans="1:193"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row>
    <row r="100" spans="1:193"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row>
    <row r="101" spans="1:193"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row>
    <row r="102" spans="1:193"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row>
    <row r="103" spans="1:193"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row>
    <row r="104" spans="1:193"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row>
    <row r="105" spans="1:19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row>
    <row r="106" spans="1:19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row>
    <row r="107" spans="1:19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row>
    <row r="108" spans="1:19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row>
    <row r="109" spans="1:19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row>
    <row r="110" spans="1:19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row>
    <row r="111" spans="1:19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row>
    <row r="112" spans="1:19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row>
    <row r="113" spans="1:19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row>
    <row r="114" spans="1:19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row>
    <row r="115" spans="1:19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row>
    <row r="116" spans="1:19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row>
    <row r="117" spans="1:19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row>
    <row r="118" spans="1:19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row>
    <row r="119" spans="1:19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row>
    <row r="120" spans="1:19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row>
    <row r="121" spans="1:19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row>
    <row r="122" spans="1:19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row>
    <row r="123" spans="1:19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row>
    <row r="124" spans="1:19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row>
    <row r="125" spans="1:19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row>
    <row r="126" spans="1:19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row>
    <row r="127" spans="1:19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row>
    <row r="128" spans="1:19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row>
    <row r="129" spans="1:19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row>
    <row r="130" spans="1:19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row>
    <row r="131" spans="1:19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row>
    <row r="132" spans="1:19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row>
    <row r="133" spans="1:19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row>
    <row r="134" spans="1:19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row>
    <row r="135" spans="1:19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row>
    <row r="136" spans="1:19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row>
    <row r="137" spans="1:19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row>
    <row r="138" spans="1:19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row>
    <row r="139" spans="1:19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row>
    <row r="140" spans="1:19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row>
    <row r="141" spans="1:19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row>
    <row r="142" spans="1:19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row>
    <row r="143" spans="1:19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row>
    <row r="144" spans="1:19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row>
    <row r="145" spans="1:19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row>
    <row r="146" spans="1:19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row>
    <row r="147" spans="1:19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row>
    <row r="148" spans="1:19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row>
    <row r="149" spans="1:19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row>
    <row r="150" spans="1:19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row>
    <row r="151" spans="1:19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row>
    <row r="152" spans="1:19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row>
    <row r="153" spans="1:19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row>
    <row r="154" spans="1:19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row>
    <row r="155" spans="1:19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row>
    <row r="156" spans="1:19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K159"/>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9" width="9.5703125" customWidth="1"/>
  </cols>
  <sheetData>
    <row r="1" spans="1:9" ht="24" x14ac:dyDescent="0.2">
      <c r="A1" s="47" t="s">
        <v>50</v>
      </c>
    </row>
    <row r="2" spans="1:9" ht="25.5" customHeight="1" x14ac:dyDescent="0.2">
      <c r="A2" s="131" t="s">
        <v>197</v>
      </c>
    </row>
    <row r="3" spans="1:9" x14ac:dyDescent="0.2">
      <c r="A3" s="131" t="s">
        <v>185</v>
      </c>
    </row>
    <row r="4" spans="1:9" ht="21.75" customHeight="1" x14ac:dyDescent="0.2">
      <c r="A4" s="74" t="s">
        <v>52</v>
      </c>
      <c r="B4" s="73">
        <f>'Stay&amp;Get 4=3 | FIT18'!B4</f>
        <v>45984</v>
      </c>
      <c r="C4" s="73">
        <f>'Stay&amp;Get 4=3 | FIT18'!C4</f>
        <v>45989</v>
      </c>
      <c r="D4" s="73">
        <f>'Stay&amp;Get 4=3 | FIT18'!D4</f>
        <v>45991</v>
      </c>
      <c r="E4" s="73">
        <f>'Stay&amp;Get 4=3 | FIT18'!E4</f>
        <v>45992</v>
      </c>
      <c r="F4" s="73">
        <f>'Stay&amp;Get 4=3 | FIT18'!F4</f>
        <v>45996</v>
      </c>
      <c r="G4" s="73">
        <f>'Stay&amp;Get 4=3 | FIT18'!G4</f>
        <v>45998</v>
      </c>
      <c r="H4" s="73">
        <f>'Stay&amp;Get 4=3 | FIT18'!H4</f>
        <v>46003</v>
      </c>
      <c r="I4" s="73">
        <f>'Stay&amp;Get 4=3 | FIT18'!I4</f>
        <v>46005</v>
      </c>
    </row>
    <row r="5" spans="1:9" ht="21.75" customHeight="1" x14ac:dyDescent="0.2">
      <c r="A5" s="74"/>
      <c r="B5" s="73">
        <f>'Stay&amp;Get 4=3 | FIT18'!B5</f>
        <v>45988</v>
      </c>
      <c r="C5" s="73">
        <f>'Stay&amp;Get 4=3 | FIT18'!C5</f>
        <v>45990</v>
      </c>
      <c r="D5" s="73">
        <f>'Stay&amp;Get 4=3 | FIT18'!D5</f>
        <v>45991</v>
      </c>
      <c r="E5" s="73">
        <f>'Stay&amp;Get 4=3 | FIT18'!E5</f>
        <v>45995</v>
      </c>
      <c r="F5" s="73">
        <f>'Stay&amp;Get 4=3 | FIT18'!F5</f>
        <v>45997</v>
      </c>
      <c r="G5" s="73">
        <f>'Stay&amp;Get 4=3 | FIT18'!G5</f>
        <v>46002</v>
      </c>
      <c r="H5" s="73">
        <f>'Stay&amp;Get 4=3 | FIT18'!H5</f>
        <v>46004</v>
      </c>
      <c r="I5" s="73">
        <f>'Stay&amp;Get 4=3 | FIT18'!I5</f>
        <v>46005</v>
      </c>
    </row>
    <row r="6" spans="1:9" s="11" customFormat="1" x14ac:dyDescent="0.2">
      <c r="A6" s="33" t="s">
        <v>53</v>
      </c>
      <c r="B6" s="135"/>
      <c r="C6" s="135"/>
      <c r="D6" s="135"/>
      <c r="E6" s="135"/>
      <c r="F6" s="135"/>
      <c r="G6" s="135"/>
      <c r="H6" s="135"/>
      <c r="I6" s="135"/>
    </row>
    <row r="7" spans="1:9" s="11" customFormat="1" x14ac:dyDescent="0.2">
      <c r="A7" s="42">
        <v>1</v>
      </c>
      <c r="B7" s="84">
        <f>'BAR BB| Open rates'!B6*0.75*0.9</f>
        <v>3780</v>
      </c>
      <c r="C7" s="84">
        <f>'BAR BB| Open rates'!C6*0.75*0.9</f>
        <v>4455</v>
      </c>
      <c r="D7" s="84">
        <f>'BAR BB| Open rates'!D6*0.75*0.9</f>
        <v>3780</v>
      </c>
      <c r="E7" s="84">
        <f>'BAR BB| Open rates'!E6*0.75*0.9</f>
        <v>3780</v>
      </c>
      <c r="F7" s="84">
        <f>'BAR BB| Open rates'!F6*0.75*0.9</f>
        <v>4455</v>
      </c>
      <c r="G7" s="84">
        <f>'BAR BB| Open rates'!G6*0.75*0.9</f>
        <v>4455</v>
      </c>
      <c r="H7" s="84">
        <f>'BAR BB| Open rates'!H6*0.75*0.9</f>
        <v>4455</v>
      </c>
      <c r="I7" s="84">
        <f>'BAR BB| Open rates'!I6*0.75*0.9</f>
        <v>4455</v>
      </c>
    </row>
    <row r="8" spans="1:9" s="11" customFormat="1" x14ac:dyDescent="0.2">
      <c r="A8" s="42">
        <v>2</v>
      </c>
      <c r="B8" s="84">
        <f>'BAR BB| Open rates'!B7*0.75*0.9</f>
        <v>4792.5</v>
      </c>
      <c r="C8" s="84">
        <f>'BAR BB| Open rates'!C7*0.75*0.9</f>
        <v>5467.5</v>
      </c>
      <c r="D8" s="84">
        <f>'BAR BB| Open rates'!D7*0.75*0.9</f>
        <v>4792.5</v>
      </c>
      <c r="E8" s="84">
        <f>'BAR BB| Open rates'!E7*0.75*0.9</f>
        <v>4792.5</v>
      </c>
      <c r="F8" s="84">
        <f>'BAR BB| Open rates'!F7*0.75*0.9</f>
        <v>5467.5</v>
      </c>
      <c r="G8" s="84">
        <f>'BAR BB| Open rates'!G7*0.75*0.9</f>
        <v>5467.5</v>
      </c>
      <c r="H8" s="84">
        <f>'BAR BB| Open rates'!H7*0.75*0.9</f>
        <v>5467.5</v>
      </c>
      <c r="I8" s="84">
        <f>'BAR BB| Open rates'!I7*0.75*0.9</f>
        <v>5467.5</v>
      </c>
    </row>
    <row r="9" spans="1:9" s="11" customFormat="1" x14ac:dyDescent="0.2">
      <c r="A9" s="33" t="s">
        <v>54</v>
      </c>
      <c r="B9" s="84"/>
      <c r="C9" s="84"/>
      <c r="D9" s="84"/>
      <c r="E9" s="84"/>
      <c r="F9" s="84"/>
      <c r="G9" s="84"/>
      <c r="H9" s="84"/>
      <c r="I9" s="84"/>
    </row>
    <row r="10" spans="1:9" s="11" customFormat="1" x14ac:dyDescent="0.2">
      <c r="A10" s="42">
        <v>1</v>
      </c>
      <c r="B10" s="84">
        <f>'BAR BB| Open rates'!B9*0.75*0.9</f>
        <v>5130</v>
      </c>
      <c r="C10" s="84">
        <f>'BAR BB| Open rates'!C9*0.75*0.9</f>
        <v>5805</v>
      </c>
      <c r="D10" s="84">
        <f>'BAR BB| Open rates'!D9*0.75*0.9</f>
        <v>5130</v>
      </c>
      <c r="E10" s="84">
        <f>'BAR BB| Open rates'!E9*0.75*0.9</f>
        <v>5130</v>
      </c>
      <c r="F10" s="84">
        <f>'BAR BB| Open rates'!F9*0.75*0.9</f>
        <v>5805</v>
      </c>
      <c r="G10" s="84">
        <f>'BAR BB| Open rates'!G9*0.75*0.9</f>
        <v>5805</v>
      </c>
      <c r="H10" s="84">
        <f>'BAR BB| Open rates'!H9*0.75*0.9</f>
        <v>5805</v>
      </c>
      <c r="I10" s="84">
        <f>'BAR BB| Open rates'!I9*0.75*0.9</f>
        <v>5805</v>
      </c>
    </row>
    <row r="11" spans="1:9" s="11" customFormat="1" x14ac:dyDescent="0.2">
      <c r="A11" s="42">
        <v>2</v>
      </c>
      <c r="B11" s="84">
        <f>'BAR BB| Open rates'!B10*0.75*0.9</f>
        <v>6142.5</v>
      </c>
      <c r="C11" s="84">
        <f>'BAR BB| Open rates'!C10*0.75*0.9</f>
        <v>6817.5</v>
      </c>
      <c r="D11" s="84">
        <f>'BAR BB| Open rates'!D10*0.75*0.9</f>
        <v>6142.5</v>
      </c>
      <c r="E11" s="84">
        <f>'BAR BB| Open rates'!E10*0.75*0.9</f>
        <v>6142.5</v>
      </c>
      <c r="F11" s="84">
        <f>'BAR BB| Open rates'!F10*0.75*0.9</f>
        <v>6817.5</v>
      </c>
      <c r="G11" s="84">
        <f>'BAR BB| Open rates'!G10*0.75*0.9</f>
        <v>6817.5</v>
      </c>
      <c r="H11" s="84">
        <f>'BAR BB| Open rates'!H10*0.75*0.9</f>
        <v>6817.5</v>
      </c>
      <c r="I11" s="84">
        <f>'BAR BB| Open rates'!I10*0.75*0.9</f>
        <v>6817.5</v>
      </c>
    </row>
    <row r="12" spans="1:9" s="11" customFormat="1" x14ac:dyDescent="0.2">
      <c r="A12" s="33" t="s">
        <v>151</v>
      </c>
      <c r="B12" s="84"/>
      <c r="C12" s="84"/>
      <c r="D12" s="84"/>
      <c r="E12" s="84"/>
      <c r="F12" s="84"/>
      <c r="G12" s="84"/>
      <c r="H12" s="84"/>
      <c r="I12" s="84"/>
    </row>
    <row r="13" spans="1:9" s="11" customFormat="1" x14ac:dyDescent="0.2">
      <c r="A13" s="42">
        <v>1</v>
      </c>
      <c r="B13" s="84">
        <f>'BAR BB| Open rates'!B12*0.75*0.9</f>
        <v>5805</v>
      </c>
      <c r="C13" s="84">
        <f>'BAR BB| Open rates'!C12*0.75*0.9</f>
        <v>6480</v>
      </c>
      <c r="D13" s="84">
        <f>'BAR BB| Open rates'!D12*0.75*0.9</f>
        <v>5805</v>
      </c>
      <c r="E13" s="84">
        <f>'BAR BB| Open rates'!E12*0.75*0.9</f>
        <v>5805</v>
      </c>
      <c r="F13" s="84">
        <f>'BAR BB| Open rates'!F12*0.75*0.9</f>
        <v>6480</v>
      </c>
      <c r="G13" s="84">
        <f>'BAR BB| Open rates'!G12*0.75*0.9</f>
        <v>6480</v>
      </c>
      <c r="H13" s="84">
        <f>'BAR BB| Open rates'!H12*0.75*0.9</f>
        <v>6480</v>
      </c>
      <c r="I13" s="84">
        <f>'BAR BB| Open rates'!I12*0.75*0.9</f>
        <v>6480</v>
      </c>
    </row>
    <row r="14" spans="1:9" s="11" customFormat="1" x14ac:dyDescent="0.2">
      <c r="A14" s="42">
        <v>2</v>
      </c>
      <c r="B14" s="84">
        <f>'BAR BB| Open rates'!B13*0.75*0.9</f>
        <v>6817.5</v>
      </c>
      <c r="C14" s="84">
        <f>'BAR BB| Open rates'!C13*0.75*0.9</f>
        <v>7492.5</v>
      </c>
      <c r="D14" s="84">
        <f>'BAR BB| Open rates'!D13*0.75*0.9</f>
        <v>6817.5</v>
      </c>
      <c r="E14" s="84">
        <f>'BAR BB| Open rates'!E13*0.75*0.9</f>
        <v>6817.5</v>
      </c>
      <c r="F14" s="84">
        <f>'BAR BB| Open rates'!F13*0.75*0.9</f>
        <v>7492.5</v>
      </c>
      <c r="G14" s="84">
        <f>'BAR BB| Open rates'!G13*0.75*0.9</f>
        <v>7492.5</v>
      </c>
      <c r="H14" s="84">
        <f>'BAR BB| Open rates'!H13*0.75*0.9</f>
        <v>7492.5</v>
      </c>
      <c r="I14" s="84">
        <f>'BAR BB| Open rates'!I13*0.75*0.9</f>
        <v>7492.5</v>
      </c>
    </row>
    <row r="15" spans="1:9" x14ac:dyDescent="0.2">
      <c r="A15" s="123"/>
    </row>
    <row r="16" spans="1:9" x14ac:dyDescent="0.2">
      <c r="A16" s="283" t="s">
        <v>157</v>
      </c>
    </row>
    <row r="17" spans="1:1" x14ac:dyDescent="0.2">
      <c r="A17" s="283"/>
    </row>
    <row r="18" spans="1:1" s="11" customFormat="1" ht="12.75" customHeight="1" x14ac:dyDescent="0.2"/>
    <row r="19" spans="1:1" x14ac:dyDescent="0.2">
      <c r="A19" s="150" t="s">
        <v>80</v>
      </c>
    </row>
    <row r="20" spans="1:1" ht="24" x14ac:dyDescent="0.2">
      <c r="A20" s="146" t="s">
        <v>326</v>
      </c>
    </row>
    <row r="21" spans="1:1" ht="24" x14ac:dyDescent="0.2">
      <c r="A21" s="146" t="s">
        <v>327</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ht="12.75" customHeight="1" x14ac:dyDescent="0.2">
      <c r="A32" s="284" t="s">
        <v>328</v>
      </c>
    </row>
    <row r="33" spans="1:1" x14ac:dyDescent="0.2">
      <c r="A33" s="285"/>
    </row>
    <row r="34" spans="1:1" x14ac:dyDescent="0.2">
      <c r="A34" s="285"/>
    </row>
    <row r="35" spans="1:1" x14ac:dyDescent="0.2">
      <c r="A35" s="285"/>
    </row>
    <row r="36" spans="1:1" x14ac:dyDescent="0.2">
      <c r="A36" s="285"/>
    </row>
    <row r="37" spans="1:1" x14ac:dyDescent="0.2">
      <c r="A37" s="285"/>
    </row>
    <row r="38" spans="1:1" x14ac:dyDescent="0.2">
      <c r="A38" s="285"/>
    </row>
    <row r="39" spans="1:1" x14ac:dyDescent="0.2">
      <c r="A39" s="285"/>
    </row>
    <row r="40" spans="1:1" x14ac:dyDescent="0.2">
      <c r="A40" s="285"/>
    </row>
    <row r="41" spans="1:1" x14ac:dyDescent="0.2">
      <c r="A41" s="285"/>
    </row>
    <row r="42" spans="1:1" x14ac:dyDescent="0.2">
      <c r="A42" s="285"/>
    </row>
    <row r="43" spans="1:1" x14ac:dyDescent="0.2">
      <c r="A43" s="285"/>
    </row>
    <row r="44" spans="1:1" x14ac:dyDescent="0.2">
      <c r="A44" s="285"/>
    </row>
    <row r="45" spans="1:1" x14ac:dyDescent="0.2">
      <c r="A45" s="285"/>
    </row>
    <row r="46" spans="1:1" ht="21" customHeight="1" x14ac:dyDescent="0.2">
      <c r="A46" s="138"/>
    </row>
    <row r="47" spans="1:1" ht="21" customHeight="1" x14ac:dyDescent="0.2">
      <c r="A47" s="165" t="s">
        <v>195</v>
      </c>
    </row>
    <row r="48" spans="1:1" ht="21" customHeight="1" x14ac:dyDescent="0.2">
      <c r="A48" s="138"/>
    </row>
    <row r="49" spans="1:1" ht="21"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93" x14ac:dyDescent="0.2">
      <c r="A81" s="106"/>
    </row>
    <row r="82" spans="1:193" x14ac:dyDescent="0.2">
      <c r="A82" s="106"/>
    </row>
    <row r="83" spans="1:193" x14ac:dyDescent="0.2">
      <c r="A83" s="106"/>
    </row>
    <row r="84" spans="1:193" x14ac:dyDescent="0.2">
      <c r="A84" s="106"/>
    </row>
    <row r="85" spans="1:193" x14ac:dyDescent="0.2">
      <c r="A85" s="106"/>
    </row>
    <row r="86" spans="1:193" x14ac:dyDescent="0.2">
      <c r="A86" s="106"/>
    </row>
    <row r="87" spans="1:193"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row>
    <row r="88" spans="1:193"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row>
    <row r="89" spans="1:193"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row>
    <row r="90" spans="1:193"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row>
    <row r="91" spans="1:193"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row>
    <row r="92" spans="1:193"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row>
    <row r="93" spans="1:193"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row>
    <row r="94" spans="1:193"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row>
    <row r="95" spans="1:193"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row>
    <row r="96" spans="1:193"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row>
    <row r="97" spans="2:193"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row>
    <row r="98" spans="2:193"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row>
    <row r="99" spans="2:193"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row>
    <row r="100" spans="2:193"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row>
    <row r="101" spans="2:193"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row>
    <row r="102" spans="2:193"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row>
    <row r="103" spans="2:193"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row>
    <row r="104" spans="2:193"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row>
    <row r="105" spans="2:193"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row>
    <row r="106" spans="2:193"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row>
    <row r="107" spans="2:193"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row>
    <row r="108" spans="2:193"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row>
    <row r="109" spans="2:193"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row>
    <row r="110" spans="2:193"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row>
    <row r="111" spans="2:193"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row>
    <row r="112" spans="2:193"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row>
    <row r="113" spans="2:193"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row>
    <row r="114" spans="2:193"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row>
    <row r="115" spans="2:193"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row>
    <row r="116" spans="2:193"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row>
    <row r="117" spans="2:193"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row>
    <row r="118" spans="2:193"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row>
    <row r="119" spans="2:193"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row>
    <row r="120" spans="2:193"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row>
    <row r="121" spans="2:193"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row>
    <row r="122" spans="2:193"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row>
    <row r="123" spans="2:193"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row>
    <row r="124" spans="2:193"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row>
    <row r="125" spans="2:193"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row>
    <row r="126" spans="2:193"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row>
    <row r="127" spans="2:193"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row>
    <row r="128" spans="2:193"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row>
    <row r="129" spans="2:193"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row>
    <row r="130" spans="2:193"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row>
    <row r="131" spans="2:193"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row>
    <row r="132" spans="2:193"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row>
    <row r="133" spans="2:193"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row>
    <row r="134" spans="2:193"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row>
    <row r="135" spans="2:193"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row>
    <row r="136" spans="2:193"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row>
    <row r="137" spans="2:193"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row>
    <row r="138" spans="2:193"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row>
    <row r="139" spans="2:193"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row>
    <row r="140" spans="2:193"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row>
    <row r="141" spans="2:193"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row>
    <row r="142" spans="2:193"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row>
    <row r="143" spans="2:193"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row>
    <row r="144" spans="2:193"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row>
    <row r="145" spans="2:193"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row>
    <row r="146" spans="2:193"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row>
    <row r="147" spans="2:193"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row>
    <row r="148" spans="2:193"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row>
    <row r="149" spans="2:193"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row>
    <row r="150" spans="2:193"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row>
    <row r="151" spans="2:193"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row>
    <row r="152" spans="2:193"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row>
    <row r="153" spans="2:193"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row>
    <row r="154" spans="2:193"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row>
    <row r="155" spans="2:193"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row>
    <row r="156" spans="2:193"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row>
    <row r="157" spans="2:193"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row>
    <row r="158" spans="2:193"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row>
    <row r="159" spans="2:193"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I156"/>
  <sheetViews>
    <sheetView workbookViewId="0">
      <pane xSplit="1" topLeftCell="B1" activePane="topRight" state="frozen"/>
      <selection activeCell="A10" sqref="A10"/>
      <selection pane="topRight" activeCell="G21" sqref="G21"/>
    </sheetView>
  </sheetViews>
  <sheetFormatPr defaultRowHeight="12.75" x14ac:dyDescent="0.2"/>
  <cols>
    <col min="1" max="1" width="43.85546875" style="5" customWidth="1"/>
    <col min="2" max="191" width="9.5703125" style="106" customWidth="1"/>
  </cols>
  <sheetData>
    <row r="1" spans="1:191" ht="24" x14ac:dyDescent="0.2">
      <c r="A1" s="47" t="s">
        <v>50</v>
      </c>
    </row>
    <row r="2" spans="1:191" ht="25.5" customHeight="1" x14ac:dyDescent="0.2">
      <c r="A2" s="131" t="s">
        <v>197</v>
      </c>
    </row>
    <row r="3" spans="1:191" x14ac:dyDescent="0.2">
      <c r="A3" s="131" t="s">
        <v>239</v>
      </c>
    </row>
    <row r="4" spans="1:191" ht="21.75" customHeight="1" x14ac:dyDescent="0.2">
      <c r="A4" s="74" t="s">
        <v>52</v>
      </c>
      <c r="B4" s="73">
        <f>'BAR BB| Open rates'!B3</f>
        <v>45984</v>
      </c>
      <c r="C4" s="73">
        <f>'BAR BB| Open rates'!C3</f>
        <v>45989</v>
      </c>
      <c r="D4" s="73">
        <f>'BAR BB| Open rates'!D3</f>
        <v>45991</v>
      </c>
      <c r="E4" s="73">
        <f>'BAR BB| Open rates'!E3</f>
        <v>45992</v>
      </c>
      <c r="F4" s="73">
        <f>'BAR BB| Open rates'!F3</f>
        <v>45996</v>
      </c>
      <c r="G4" s="73">
        <f>'BAR BB| Open rates'!G3</f>
        <v>45998</v>
      </c>
      <c r="H4" s="73">
        <f>'BAR BB| Open rates'!H3</f>
        <v>46003</v>
      </c>
      <c r="I4" s="73">
        <f>'BAR BB| Open rates'!I3</f>
        <v>46005</v>
      </c>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row>
    <row r="5" spans="1:191" ht="21.75" customHeight="1" x14ac:dyDescent="0.2">
      <c r="A5" s="74"/>
      <c r="B5" s="73">
        <f>'BAR BB| Open rates'!B4</f>
        <v>45988</v>
      </c>
      <c r="C5" s="73">
        <f>'BAR BB| Open rates'!C4</f>
        <v>45990</v>
      </c>
      <c r="D5" s="73">
        <f>'BAR BB| Open rates'!D4</f>
        <v>45991</v>
      </c>
      <c r="E5" s="73">
        <f>'BAR BB| Open rates'!E4</f>
        <v>45995</v>
      </c>
      <c r="F5" s="73">
        <f>'BAR BB| Open rates'!F4</f>
        <v>45997</v>
      </c>
      <c r="G5" s="73">
        <f>'BAR BB| Open rates'!G4</f>
        <v>46002</v>
      </c>
      <c r="H5" s="73">
        <f>'BAR BB| Open rates'!H4</f>
        <v>46004</v>
      </c>
      <c r="I5" s="73">
        <f>'BAR BB| Open rates'!I4</f>
        <v>46005</v>
      </c>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row>
    <row r="6" spans="1:191" s="11" customFormat="1" x14ac:dyDescent="0.2">
      <c r="A6" s="33" t="s">
        <v>53</v>
      </c>
      <c r="B6" s="135"/>
      <c r="C6" s="135"/>
      <c r="D6" s="135"/>
      <c r="E6" s="135"/>
      <c r="F6" s="135"/>
      <c r="G6" s="135"/>
      <c r="H6" s="135"/>
      <c r="I6" s="135"/>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row>
    <row r="7" spans="1:191" s="11" customFormat="1" x14ac:dyDescent="0.2">
      <c r="A7" s="42">
        <v>1</v>
      </c>
      <c r="B7" s="84">
        <f>'BAR BB| Open rates'!B6*0.75*0.85</f>
        <v>3570</v>
      </c>
      <c r="C7" s="84">
        <f>'BAR BB| Open rates'!C6*0.75*0.85</f>
        <v>4207.5</v>
      </c>
      <c r="D7" s="84">
        <f>'BAR BB| Open rates'!D6*0.75*0.85</f>
        <v>3570</v>
      </c>
      <c r="E7" s="84">
        <f>'BAR BB| Open rates'!E6*0.75*0.85</f>
        <v>3570</v>
      </c>
      <c r="F7" s="84">
        <f>'BAR BB| Open rates'!F6*0.75*0.85</f>
        <v>4207.5</v>
      </c>
      <c r="G7" s="84">
        <f>'BAR BB| Open rates'!G6*0.75*0.85</f>
        <v>4207.5</v>
      </c>
      <c r="H7" s="84">
        <f>'BAR BB| Open rates'!H6*0.75*0.85</f>
        <v>4207.5</v>
      </c>
      <c r="I7" s="84">
        <f>'BAR BB| Open rates'!I6*0.75*0.85</f>
        <v>4207.5</v>
      </c>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row>
    <row r="8" spans="1:191" s="11" customFormat="1" x14ac:dyDescent="0.2">
      <c r="A8" s="42">
        <v>2</v>
      </c>
      <c r="B8" s="84">
        <f>'BAR BB| Open rates'!B7*0.75*0.85</f>
        <v>4526.25</v>
      </c>
      <c r="C8" s="84">
        <f>'BAR BB| Open rates'!C7*0.75*0.85</f>
        <v>5163.75</v>
      </c>
      <c r="D8" s="84">
        <f>'BAR BB| Open rates'!D7*0.75*0.85</f>
        <v>4526.25</v>
      </c>
      <c r="E8" s="84">
        <f>'BAR BB| Open rates'!E7*0.75*0.85</f>
        <v>4526.25</v>
      </c>
      <c r="F8" s="84">
        <f>'BAR BB| Open rates'!F7*0.75*0.85</f>
        <v>5163.75</v>
      </c>
      <c r="G8" s="84">
        <f>'BAR BB| Open rates'!G7*0.75*0.85</f>
        <v>5163.75</v>
      </c>
      <c r="H8" s="84">
        <f>'BAR BB| Open rates'!H7*0.75*0.85</f>
        <v>5163.75</v>
      </c>
      <c r="I8" s="84">
        <f>'BAR BB| Open rates'!I7*0.75*0.85</f>
        <v>5163.75</v>
      </c>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row>
    <row r="9" spans="1:191" s="11" customFormat="1" x14ac:dyDescent="0.2">
      <c r="A9" s="33" t="s">
        <v>54</v>
      </c>
      <c r="B9" s="84"/>
      <c r="C9" s="84"/>
      <c r="D9" s="84"/>
      <c r="E9" s="84"/>
      <c r="F9" s="84"/>
      <c r="G9" s="84"/>
      <c r="H9" s="84"/>
      <c r="I9" s="84"/>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row>
    <row r="10" spans="1:191" s="11" customFormat="1" x14ac:dyDescent="0.2">
      <c r="A10" s="42">
        <v>1</v>
      </c>
      <c r="B10" s="84">
        <f>'BAR BB| Open rates'!B9*0.75*0.85</f>
        <v>4845</v>
      </c>
      <c r="C10" s="84">
        <f>'BAR BB| Open rates'!C9*0.75*0.85</f>
        <v>5482.5</v>
      </c>
      <c r="D10" s="84">
        <f>'BAR BB| Open rates'!D9*0.75*0.85</f>
        <v>4845</v>
      </c>
      <c r="E10" s="84">
        <f>'BAR BB| Open rates'!E9*0.75*0.85</f>
        <v>4845</v>
      </c>
      <c r="F10" s="84">
        <f>'BAR BB| Open rates'!F9*0.75*0.85</f>
        <v>5482.5</v>
      </c>
      <c r="G10" s="84">
        <f>'BAR BB| Open rates'!G9*0.75*0.85</f>
        <v>5482.5</v>
      </c>
      <c r="H10" s="84">
        <f>'BAR BB| Open rates'!H9*0.75*0.85</f>
        <v>5482.5</v>
      </c>
      <c r="I10" s="84">
        <f>'BAR BB| Open rates'!I9*0.75*0.85</f>
        <v>5482.5</v>
      </c>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row>
    <row r="11" spans="1:191" s="11" customFormat="1" x14ac:dyDescent="0.2">
      <c r="A11" s="42">
        <v>2</v>
      </c>
      <c r="B11" s="84">
        <f>'BAR BB| Open rates'!B10*0.75*0.85</f>
        <v>5801.25</v>
      </c>
      <c r="C11" s="84">
        <f>'BAR BB| Open rates'!C10*0.75*0.85</f>
        <v>6438.75</v>
      </c>
      <c r="D11" s="84">
        <f>'BAR BB| Open rates'!D10*0.75*0.85</f>
        <v>5801.25</v>
      </c>
      <c r="E11" s="84">
        <f>'BAR BB| Open rates'!E10*0.75*0.85</f>
        <v>5801.25</v>
      </c>
      <c r="F11" s="84">
        <f>'BAR BB| Open rates'!F10*0.75*0.85</f>
        <v>6438.75</v>
      </c>
      <c r="G11" s="84">
        <f>'BAR BB| Open rates'!G10*0.75*0.85</f>
        <v>6438.75</v>
      </c>
      <c r="H11" s="84">
        <f>'BAR BB| Open rates'!H10*0.75*0.85</f>
        <v>6438.75</v>
      </c>
      <c r="I11" s="84">
        <f>'BAR BB| Open rates'!I10*0.75*0.85</f>
        <v>6438.75</v>
      </c>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row>
    <row r="12" spans="1:191" s="11" customFormat="1" x14ac:dyDescent="0.2">
      <c r="A12" s="33" t="s">
        <v>151</v>
      </c>
      <c r="B12" s="84"/>
      <c r="C12" s="84"/>
      <c r="D12" s="84"/>
      <c r="E12" s="84"/>
      <c r="F12" s="84"/>
      <c r="G12" s="84"/>
      <c r="H12" s="84"/>
      <c r="I12" s="84"/>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row>
    <row r="13" spans="1:191" s="11" customFormat="1" x14ac:dyDescent="0.2">
      <c r="A13" s="42">
        <v>1</v>
      </c>
      <c r="B13" s="84">
        <f>'BAR BB| Open rates'!B12*0.75*0.85</f>
        <v>5482.5</v>
      </c>
      <c r="C13" s="84">
        <f>'BAR BB| Open rates'!C12*0.75*0.85</f>
        <v>6120</v>
      </c>
      <c r="D13" s="84">
        <f>'BAR BB| Open rates'!D12*0.75*0.85</f>
        <v>5482.5</v>
      </c>
      <c r="E13" s="84">
        <f>'BAR BB| Open rates'!E12*0.75*0.85</f>
        <v>5482.5</v>
      </c>
      <c r="F13" s="84">
        <f>'BAR BB| Open rates'!F12*0.75*0.85</f>
        <v>6120</v>
      </c>
      <c r="G13" s="84">
        <f>'BAR BB| Open rates'!G12*0.75*0.85</f>
        <v>6120</v>
      </c>
      <c r="H13" s="84">
        <f>'BAR BB| Open rates'!H12*0.75*0.85</f>
        <v>6120</v>
      </c>
      <c r="I13" s="84">
        <f>'BAR BB| Open rates'!I12*0.75*0.85</f>
        <v>6120</v>
      </c>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row>
    <row r="14" spans="1:191" s="11" customFormat="1" x14ac:dyDescent="0.2">
      <c r="A14" s="42">
        <v>2</v>
      </c>
      <c r="B14" s="84">
        <f>'BAR BB| Open rates'!B13*0.75*0.85</f>
        <v>6438.75</v>
      </c>
      <c r="C14" s="84">
        <f>'BAR BB| Open rates'!C13*0.75*0.85</f>
        <v>7076.25</v>
      </c>
      <c r="D14" s="84">
        <f>'BAR BB| Open rates'!D13*0.75*0.85</f>
        <v>6438.75</v>
      </c>
      <c r="E14" s="84">
        <f>'BAR BB| Open rates'!E13*0.75*0.85</f>
        <v>6438.75</v>
      </c>
      <c r="F14" s="84">
        <f>'BAR BB| Open rates'!F13*0.75*0.85</f>
        <v>7076.25</v>
      </c>
      <c r="G14" s="84">
        <f>'BAR BB| Open rates'!G13*0.75*0.85</f>
        <v>7076.25</v>
      </c>
      <c r="H14" s="84">
        <f>'BAR BB| Open rates'!H13*0.75*0.85</f>
        <v>7076.25</v>
      </c>
      <c r="I14" s="84">
        <f>'BAR BB| Open rates'!I13*0.75*0.85</f>
        <v>7076.25</v>
      </c>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row>
    <row r="15" spans="1:191" x14ac:dyDescent="0.2">
      <c r="A15" s="123"/>
    </row>
    <row r="16" spans="1:191" x14ac:dyDescent="0.2">
      <c r="A16" s="283"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row>
    <row r="17" spans="1:191" x14ac:dyDescent="0.2">
      <c r="A17" s="283"/>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row>
    <row r="18" spans="1:191" s="11" customFormat="1" ht="12.75" customHeight="1" x14ac:dyDescent="0.2"/>
    <row r="19" spans="1:191"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row>
    <row r="20" spans="1:191" ht="24" x14ac:dyDescent="0.2">
      <c r="A20" s="146" t="s">
        <v>326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row>
    <row r="21" spans="1:191" ht="24" x14ac:dyDescent="0.2">
      <c r="A21" s="146" t="s">
        <v>327</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row>
    <row r="22" spans="1:191"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row>
    <row r="23" spans="1:191"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row>
    <row r="24" spans="1:191" s="149" customFormat="1" ht="35.25" customHeight="1" x14ac:dyDescent="0.2">
      <c r="A24" s="137" t="s">
        <v>163</v>
      </c>
    </row>
    <row r="25" spans="1:191" s="149" customFormat="1" ht="35.25" customHeight="1" x14ac:dyDescent="0.2">
      <c r="A25" s="145" t="s">
        <v>188</v>
      </c>
    </row>
    <row r="26" spans="1:191" s="149" customFormat="1" ht="35.25" customHeight="1" x14ac:dyDescent="0.2">
      <c r="A26" s="137" t="s">
        <v>164</v>
      </c>
    </row>
    <row r="27" spans="1:191" s="149" customFormat="1" ht="13.5" customHeight="1" x14ac:dyDescent="0.2">
      <c r="A27" s="137" t="s">
        <v>165</v>
      </c>
    </row>
    <row r="28" spans="1:191" s="149" customFormat="1" ht="35.25" customHeight="1" x14ac:dyDescent="0.2">
      <c r="A28" s="137" t="s">
        <v>162</v>
      </c>
    </row>
    <row r="29" spans="1:191"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row>
    <row r="30" spans="1:191"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row>
    <row r="31" spans="1:191"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row>
    <row r="32" spans="1:191" ht="12.75" customHeight="1" x14ac:dyDescent="0.2">
      <c r="A32" s="284" t="s">
        <v>328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row>
    <row r="33" spans="1:191" x14ac:dyDescent="0.2">
      <c r="A33" s="28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row>
    <row r="34" spans="1:191" x14ac:dyDescent="0.2">
      <c r="A34" s="28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row>
    <row r="35" spans="1:191" x14ac:dyDescent="0.2">
      <c r="A35" s="28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row>
    <row r="36" spans="1:191" x14ac:dyDescent="0.2">
      <c r="A36" s="28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row>
    <row r="37" spans="1:191" x14ac:dyDescent="0.2">
      <c r="A37" s="28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row>
    <row r="38" spans="1:191" x14ac:dyDescent="0.2">
      <c r="A38" s="28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row>
    <row r="39" spans="1:191" x14ac:dyDescent="0.2">
      <c r="A39" s="28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row>
    <row r="40" spans="1:191" x14ac:dyDescent="0.2">
      <c r="A40" s="28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row>
    <row r="41" spans="1:191" x14ac:dyDescent="0.2">
      <c r="A41" s="28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row>
    <row r="42" spans="1:191" x14ac:dyDescent="0.2">
      <c r="A42" s="28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row>
    <row r="43" spans="1:191" x14ac:dyDescent="0.2">
      <c r="A43" s="28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row>
    <row r="44" spans="1:191" x14ac:dyDescent="0.2">
      <c r="A44" s="28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row>
    <row r="45" spans="1:191" x14ac:dyDescent="0.2">
      <c r="A45" s="28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row>
    <row r="46" spans="1:191" ht="21"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row>
    <row r="47" spans="1:191" ht="21"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row>
    <row r="48" spans="1:191" ht="21"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row>
    <row r="49" spans="1:191" ht="21"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row>
    <row r="50" spans="1:191"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row>
    <row r="51" spans="1:191"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row>
    <row r="52" spans="1:191"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row>
    <row r="53" spans="1:191"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row>
    <row r="54" spans="1:191"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row>
    <row r="55" spans="1:191"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row>
    <row r="56" spans="1:191"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row>
    <row r="57" spans="1:191"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row>
    <row r="58" spans="1:191"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row>
    <row r="59" spans="1:191"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row>
    <row r="60" spans="1:191"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row>
    <row r="61" spans="1:191"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row>
    <row r="62" spans="1:191"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row>
    <row r="63" spans="1:191"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row>
    <row r="64" spans="1:191"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row>
    <row r="65" spans="1:191"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row>
    <row r="66" spans="1:191"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row>
    <row r="67" spans="1:191"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row>
    <row r="68" spans="1:191"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row>
    <row r="69" spans="1:191"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row>
    <row r="70" spans="1:191"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row>
    <row r="71" spans="1:191"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row>
    <row r="72" spans="1:191"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row>
    <row r="73" spans="1:191"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row>
    <row r="74" spans="1:191"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row>
    <row r="75" spans="1:191"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row>
    <row r="76" spans="1:191"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row>
    <row r="77" spans="1:191"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row>
    <row r="78" spans="1:191"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row>
    <row r="79" spans="1:191"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row>
    <row r="80" spans="1:191"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row>
    <row r="81" spans="1:191"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row>
    <row r="82" spans="1:191"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row>
    <row r="83" spans="1:191"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row>
    <row r="84" spans="1:191"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row>
    <row r="85" spans="1:191"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row>
    <row r="86" spans="1:191"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row>
    <row r="87" spans="1:191"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row>
    <row r="88" spans="1:191"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row>
    <row r="89" spans="1:191"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row>
    <row r="90" spans="1:191"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row>
    <row r="91" spans="1:191"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row>
    <row r="92" spans="1:191"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row>
    <row r="93" spans="1:191"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row>
    <row r="94" spans="1:191"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row>
    <row r="95" spans="1:191"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row>
    <row r="96" spans="1:191"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row>
    <row r="97" spans="1:191"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row>
    <row r="98" spans="1:191"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row>
    <row r="99" spans="1:191"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row>
    <row r="100" spans="1:191"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row>
    <row r="101" spans="1:191"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row>
    <row r="102" spans="1:191"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row>
    <row r="103" spans="1:191"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row>
    <row r="104" spans="1:191"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row>
    <row r="105" spans="1:191"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row>
    <row r="106" spans="1:191"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row>
    <row r="107" spans="1:191"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row>
    <row r="108" spans="1:191"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row>
    <row r="109" spans="1:191"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row>
    <row r="110" spans="1:191"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row>
    <row r="111" spans="1:191"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row>
    <row r="112" spans="1:191"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row>
    <row r="113" spans="1:191"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row>
    <row r="114" spans="1:191"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row>
    <row r="115" spans="1:191"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row>
    <row r="116" spans="1:191"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row>
    <row r="117" spans="1:191"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row>
    <row r="118" spans="1:191"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row>
    <row r="119" spans="1:191"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row>
    <row r="120" spans="1:191"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row>
    <row r="121" spans="1:191"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row>
    <row r="122" spans="1:191"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row>
    <row r="123" spans="1:191"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row>
    <row r="124" spans="1:191"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row>
    <row r="125" spans="1:191"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row>
    <row r="126" spans="1:191"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row>
    <row r="127" spans="1:191"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row>
    <row r="128" spans="1:191"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row>
    <row r="129" spans="1:191"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row>
    <row r="130" spans="1:191"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row>
    <row r="131" spans="1:191"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row>
    <row r="132" spans="1:191"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row>
    <row r="133" spans="1:191"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row>
    <row r="134" spans="1:191"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row>
    <row r="135" spans="1:191"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row>
    <row r="136" spans="1:191"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row>
    <row r="137" spans="1:191"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row>
    <row r="138" spans="1:191"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row>
    <row r="139" spans="1:191"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row>
    <row r="140" spans="1:191"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row>
    <row r="141" spans="1:191"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row>
    <row r="142" spans="1:191"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row>
    <row r="143" spans="1:191"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row>
    <row r="144" spans="1:191"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row>
    <row r="145" spans="1:191"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row>
    <row r="146" spans="1:191"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row>
    <row r="147" spans="1:191"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row>
    <row r="148" spans="1:191"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row>
    <row r="149" spans="1:191"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row>
    <row r="150" spans="1:191"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row>
    <row r="151" spans="1:191"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row>
    <row r="152" spans="1:191"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1:191"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1:191"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1:191"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1:191"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B285"/>
  <sheetViews>
    <sheetView workbookViewId="0">
      <pane xSplit="1" topLeftCell="B1" activePane="topRight" state="frozen"/>
      <selection activeCell="A10" sqref="A10"/>
      <selection pane="topRight" activeCell="C7" sqref="C7"/>
    </sheetView>
  </sheetViews>
  <sheetFormatPr defaultColWidth="9.85546875" defaultRowHeight="12.75" x14ac:dyDescent="0.2"/>
  <cols>
    <col min="1" max="1" width="44.7109375" style="5" customWidth="1"/>
  </cols>
  <sheetData>
    <row r="1" spans="1:2" ht="24" x14ac:dyDescent="0.2">
      <c r="A1" s="47" t="s">
        <v>50</v>
      </c>
    </row>
    <row r="2" spans="1:2" ht="24" x14ac:dyDescent="0.2">
      <c r="A2" s="134" t="s">
        <v>243</v>
      </c>
    </row>
    <row r="3" spans="1:2" s="11" customFormat="1" ht="21.75" customHeight="1" x14ac:dyDescent="0.2">
      <c r="A3" s="194" t="s">
        <v>237</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f>
        <v>#REF!</v>
      </c>
    </row>
    <row r="7" spans="1:2" s="11" customFormat="1" x14ac:dyDescent="0.2">
      <c r="A7" s="42">
        <v>2</v>
      </c>
      <c r="B7" s="84" t="e">
        <f>'BAR BB| Open rates'!#REF!*0.9*0.87</f>
        <v>#REF!</v>
      </c>
    </row>
    <row r="8" spans="1:2" s="11" customFormat="1" x14ac:dyDescent="0.2">
      <c r="A8" s="33" t="s">
        <v>54</v>
      </c>
      <c r="B8" s="84"/>
    </row>
    <row r="9" spans="1:2" s="11" customFormat="1" x14ac:dyDescent="0.2">
      <c r="A9" s="42">
        <v>1</v>
      </c>
      <c r="B9" s="84" t="e">
        <f>'BAR BB| Open rates'!#REF!*0.9*0.87</f>
        <v>#REF!</v>
      </c>
    </row>
    <row r="10" spans="1:2" s="11" customFormat="1" x14ac:dyDescent="0.2">
      <c r="A10" s="42">
        <v>2</v>
      </c>
      <c r="B10" s="84" t="e">
        <f>'BAR BB| Open rates'!#REF!*0.9*0.87</f>
        <v>#REF!</v>
      </c>
    </row>
    <row r="11" spans="1:2" s="11" customFormat="1" x14ac:dyDescent="0.2">
      <c r="A11" s="33" t="s">
        <v>151</v>
      </c>
      <c r="B11" s="84"/>
    </row>
    <row r="12" spans="1:2" s="11" customFormat="1" x14ac:dyDescent="0.2">
      <c r="A12" s="42">
        <v>1</v>
      </c>
      <c r="B12" s="84" t="e">
        <f>'BAR BB| Open rates'!#REF!*0.9*0.87</f>
        <v>#REF!</v>
      </c>
    </row>
    <row r="13" spans="1:2" s="11" customFormat="1" x14ac:dyDescent="0.2">
      <c r="A13" s="42">
        <v>2</v>
      </c>
      <c r="B13" s="84" t="e">
        <f>'BAR BB| Open rates'!#REF!*0.9*0.87</f>
        <v>#REF!</v>
      </c>
    </row>
    <row r="14" spans="1:2" x14ac:dyDescent="0.2">
      <c r="A14" s="47"/>
    </row>
    <row r="15" spans="1:2" x14ac:dyDescent="0.2">
      <c r="A15" s="283" t="s">
        <v>157</v>
      </c>
    </row>
    <row r="16" spans="1:2" x14ac:dyDescent="0.2">
      <c r="A16" s="283"/>
    </row>
    <row r="17" spans="1:1" x14ac:dyDescent="0.2">
      <c r="A17" s="123"/>
    </row>
    <row r="18" spans="1:1" s="11" customFormat="1" ht="41.25" customHeight="1" x14ac:dyDescent="0.2">
      <c r="A18" s="322" t="s">
        <v>230</v>
      </c>
    </row>
    <row r="19" spans="1:1" s="11" customFormat="1" ht="41.25" customHeight="1" x14ac:dyDescent="0.2">
      <c r="A19" s="322"/>
    </row>
    <row r="20" spans="1:1" s="11" customFormat="1" ht="41.25" customHeight="1" x14ac:dyDescent="0.2">
      <c r="A20" s="322"/>
    </row>
    <row r="21" spans="1:1" s="11" customFormat="1" ht="41.25" customHeight="1" x14ac:dyDescent="0.2">
      <c r="A21" s="32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140625" defaultRowHeight="12.75" x14ac:dyDescent="0.2"/>
  <cols>
    <col min="1" max="1" width="40.28515625" style="5" customWidth="1"/>
  </cols>
  <sheetData>
    <row r="1" spans="1:2" ht="24" x14ac:dyDescent="0.2">
      <c r="A1" s="47" t="s">
        <v>50</v>
      </c>
    </row>
    <row r="2" spans="1:2" ht="24" x14ac:dyDescent="0.2">
      <c r="A2" s="134" t="s">
        <v>243</v>
      </c>
    </row>
    <row r="3" spans="1:2" s="11" customFormat="1" ht="21.75" customHeight="1" x14ac:dyDescent="0.2">
      <c r="A3" s="194"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83" t="s">
        <v>157</v>
      </c>
    </row>
    <row r="16" spans="1:2" x14ac:dyDescent="0.2">
      <c r="A16" s="283"/>
    </row>
    <row r="17" spans="1:1" x14ac:dyDescent="0.2">
      <c r="A17" s="123"/>
    </row>
    <row r="18" spans="1:1" s="11" customFormat="1" ht="41.25" customHeight="1" x14ac:dyDescent="0.2">
      <c r="A18" s="322" t="s">
        <v>230</v>
      </c>
    </row>
    <row r="19" spans="1:1" s="11" customFormat="1" ht="41.25" customHeight="1" x14ac:dyDescent="0.2">
      <c r="A19" s="322"/>
    </row>
    <row r="20" spans="1:1" s="11" customFormat="1" ht="41.25" customHeight="1" x14ac:dyDescent="0.2">
      <c r="A20" s="322"/>
    </row>
    <row r="21" spans="1:1" s="11" customFormat="1" ht="41.25" customHeight="1" x14ac:dyDescent="0.2">
      <c r="A21" s="32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36"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4" t="s">
        <v>243</v>
      </c>
    </row>
    <row r="3" spans="1:2" s="11" customFormat="1" ht="21.75" customHeight="1" x14ac:dyDescent="0.2">
      <c r="A3" s="194"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83" t="s">
        <v>157</v>
      </c>
    </row>
    <row r="16" spans="1:2" x14ac:dyDescent="0.2">
      <c r="A16" s="283"/>
    </row>
    <row r="17" spans="1:1" x14ac:dyDescent="0.2">
      <c r="A17" s="123"/>
    </row>
    <row r="18" spans="1:1" s="11" customFormat="1" ht="41.25" customHeight="1" x14ac:dyDescent="0.2">
      <c r="A18" s="322" t="s">
        <v>230</v>
      </c>
    </row>
    <row r="19" spans="1:1" s="11" customFormat="1" ht="41.25" customHeight="1" x14ac:dyDescent="0.2">
      <c r="A19" s="322"/>
    </row>
    <row r="20" spans="1:1" s="11" customFormat="1" ht="41.25" customHeight="1" x14ac:dyDescent="0.2">
      <c r="A20" s="322"/>
    </row>
    <row r="21" spans="1:1" s="11" customFormat="1" ht="41.25" customHeight="1" x14ac:dyDescent="0.2">
      <c r="A21" s="32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9.85546875" defaultRowHeight="12.75" x14ac:dyDescent="0.2"/>
  <cols>
    <col min="1" max="1" width="43.140625" style="5" customWidth="1"/>
  </cols>
  <sheetData>
    <row r="1" spans="1:2" ht="26.25" customHeight="1" x14ac:dyDescent="0.2">
      <c r="A1" s="47" t="s">
        <v>50</v>
      </c>
    </row>
    <row r="2" spans="1:2" ht="24" x14ac:dyDescent="0.2">
      <c r="A2" s="134" t="s">
        <v>243</v>
      </c>
    </row>
    <row r="3" spans="1:2" s="11" customFormat="1" ht="24.75" customHeight="1" x14ac:dyDescent="0.2">
      <c r="A3" s="194" t="s">
        <v>239</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rates'!#REF!*0.9*0.85+35</f>
        <v>#REF!</v>
      </c>
    </row>
    <row r="7" spans="1:2" s="11" customFormat="1" x14ac:dyDescent="0.2">
      <c r="A7" s="42">
        <v>2</v>
      </c>
      <c r="B7" s="84" t="e">
        <f>'BAR BB| Open rates'!#REF!*0.9*0.85+35</f>
        <v>#REF!</v>
      </c>
    </row>
    <row r="8" spans="1:2" s="11" customFormat="1" x14ac:dyDescent="0.2">
      <c r="A8" s="33" t="s">
        <v>54</v>
      </c>
      <c r="B8" s="84"/>
    </row>
    <row r="9" spans="1:2" s="11" customFormat="1" x14ac:dyDescent="0.2">
      <c r="A9" s="42">
        <v>1</v>
      </c>
      <c r="B9" s="84" t="e">
        <f>'BAR BB| Open rates'!#REF!*0.9*0.85+35</f>
        <v>#REF!</v>
      </c>
    </row>
    <row r="10" spans="1:2" s="11" customFormat="1" x14ac:dyDescent="0.2">
      <c r="A10" s="42">
        <v>2</v>
      </c>
      <c r="B10" s="84" t="e">
        <f>'BAR BB| Open rates'!#REF!*0.9*0.85+35</f>
        <v>#REF!</v>
      </c>
    </row>
    <row r="11" spans="1:2" s="11" customFormat="1" x14ac:dyDescent="0.2">
      <c r="A11" s="33" t="s">
        <v>151</v>
      </c>
      <c r="B11" s="84"/>
    </row>
    <row r="12" spans="1:2" s="11" customFormat="1" x14ac:dyDescent="0.2">
      <c r="A12" s="42">
        <v>1</v>
      </c>
      <c r="B12" s="84" t="e">
        <f>'BAR BB| Open rates'!#REF!*0.9*0.85+35</f>
        <v>#REF!</v>
      </c>
    </row>
    <row r="13" spans="1:2" s="11" customFormat="1" x14ac:dyDescent="0.2">
      <c r="A13" s="42">
        <v>2</v>
      </c>
      <c r="B13" s="84" t="e">
        <f>'BAR BB| Open rates'!#REF!*0.9*0.85+35</f>
        <v>#REF!</v>
      </c>
    </row>
    <row r="14" spans="1:2" s="11" customFormat="1" x14ac:dyDescent="0.2">
      <c r="A14" s="195"/>
    </row>
    <row r="15" spans="1:2" x14ac:dyDescent="0.2">
      <c r="A15" s="283" t="s">
        <v>157</v>
      </c>
    </row>
    <row r="16" spans="1:2" x14ac:dyDescent="0.2">
      <c r="A16" s="283"/>
    </row>
    <row r="17" spans="1:1" x14ac:dyDescent="0.2">
      <c r="A17" s="123"/>
    </row>
    <row r="18" spans="1:1" s="11" customFormat="1" ht="41.25" customHeight="1" x14ac:dyDescent="0.2">
      <c r="A18" s="322" t="s">
        <v>230</v>
      </c>
    </row>
    <row r="19" spans="1:1" s="11" customFormat="1" ht="41.25" customHeight="1" x14ac:dyDescent="0.2">
      <c r="A19" s="322"/>
    </row>
    <row r="20" spans="1:1" s="11" customFormat="1" ht="41.25" customHeight="1" x14ac:dyDescent="0.2">
      <c r="A20" s="322"/>
    </row>
    <row r="21" spans="1:1" s="11" customFormat="1" ht="41.25" customHeight="1" x14ac:dyDescent="0.2">
      <c r="A21" s="32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36"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B297"/>
  <sheetViews>
    <sheetView workbookViewId="0">
      <pane xSplit="1" topLeftCell="B1" activePane="topRight" state="frozen"/>
      <selection activeCell="A10" sqref="A10"/>
      <selection pane="topRight" activeCell="E18" sqref="E18"/>
    </sheetView>
  </sheetViews>
  <sheetFormatPr defaultColWidth="10.42578125" defaultRowHeight="12.75" x14ac:dyDescent="0.2"/>
  <cols>
    <col min="1" max="1" width="43.85546875" style="5" customWidth="1"/>
  </cols>
  <sheetData>
    <row r="1" spans="1:2" ht="24" x14ac:dyDescent="0.2">
      <c r="A1" s="47" t="s">
        <v>50</v>
      </c>
    </row>
    <row r="2" spans="1:2" ht="24" x14ac:dyDescent="0.2">
      <c r="A2" s="134" t="s">
        <v>243</v>
      </c>
    </row>
    <row r="3" spans="1:2" s="11" customFormat="1" ht="21.75" customHeight="1" x14ac:dyDescent="0.2">
      <c r="A3" s="194" t="s">
        <v>185</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83" t="s">
        <v>157</v>
      </c>
    </row>
    <row r="16" spans="1:2" x14ac:dyDescent="0.2">
      <c r="A16" s="283"/>
    </row>
    <row r="17" spans="1:1" x14ac:dyDescent="0.2">
      <c r="A17" s="123"/>
    </row>
    <row r="18" spans="1:1" s="11" customFormat="1" ht="41.25" customHeight="1" x14ac:dyDescent="0.2">
      <c r="A18" s="322" t="s">
        <v>230</v>
      </c>
    </row>
    <row r="19" spans="1:1" s="11" customFormat="1" ht="41.25" customHeight="1" x14ac:dyDescent="0.2">
      <c r="A19" s="322"/>
    </row>
    <row r="20" spans="1:1" s="11" customFormat="1" ht="41.25" customHeight="1" x14ac:dyDescent="0.2">
      <c r="A20" s="322"/>
    </row>
    <row r="21" spans="1:1" s="11" customFormat="1" ht="41.25" customHeight="1" x14ac:dyDescent="0.2">
      <c r="A21" s="32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8"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B297"/>
  <sheetViews>
    <sheetView workbookViewId="0">
      <pane xSplit="1" topLeftCell="B1" activePane="topRight" state="frozen"/>
      <selection activeCell="A10" sqref="A10"/>
      <selection pane="topRight" activeCell="I26" sqref="I26"/>
    </sheetView>
  </sheetViews>
  <sheetFormatPr defaultColWidth="11" defaultRowHeight="12.75" x14ac:dyDescent="0.2"/>
  <cols>
    <col min="1" max="1" width="40.140625" style="5" customWidth="1"/>
    <col min="2" max="2" width="9.5703125" customWidth="1"/>
  </cols>
  <sheetData>
    <row r="1" spans="1:2" ht="24" x14ac:dyDescent="0.2">
      <c r="A1" s="47" t="s">
        <v>50</v>
      </c>
    </row>
    <row r="2" spans="1:2" ht="24" x14ac:dyDescent="0.2">
      <c r="A2" s="134" t="s">
        <v>243</v>
      </c>
    </row>
    <row r="3" spans="1:2" s="11" customFormat="1" ht="21.75" customHeight="1" x14ac:dyDescent="0.2">
      <c r="A3" s="194" t="s">
        <v>240</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83" t="s">
        <v>157</v>
      </c>
    </row>
    <row r="16" spans="1:2" x14ac:dyDescent="0.2">
      <c r="A16" s="283"/>
    </row>
    <row r="17" spans="1:1" x14ac:dyDescent="0.2">
      <c r="A17" s="123"/>
    </row>
    <row r="18" spans="1:1" s="11" customFormat="1" ht="41.25" customHeight="1" x14ac:dyDescent="0.2">
      <c r="A18" s="322" t="s">
        <v>230</v>
      </c>
    </row>
    <row r="19" spans="1:1" s="11" customFormat="1" ht="41.25" customHeight="1" x14ac:dyDescent="0.2">
      <c r="A19" s="322"/>
    </row>
    <row r="20" spans="1:1" s="11" customFormat="1" ht="41.25" customHeight="1" x14ac:dyDescent="0.2">
      <c r="A20" s="322"/>
    </row>
    <row r="21" spans="1:1" s="11" customFormat="1" ht="41.25" customHeight="1" x14ac:dyDescent="0.2">
      <c r="A21" s="322"/>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8"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36"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26" t="s">
        <v>65</v>
      </c>
      <c r="B21" s="326"/>
      <c r="C21" s="326"/>
      <c r="D21" s="326"/>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26" t="s">
        <v>65</v>
      </c>
      <c r="B21" s="326"/>
      <c r="C21" s="326"/>
      <c r="D21" s="326"/>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90" t="s">
        <v>89</v>
      </c>
      <c r="B30" s="290"/>
      <c r="C30" s="290"/>
      <c r="D30" s="290"/>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70</vt:i4>
      </vt:variant>
    </vt:vector>
  </HeadingPairs>
  <TitlesOfParts>
    <vt:vector size="70" baseType="lpstr">
      <vt:lpstr>NETTO20 </vt:lpstr>
      <vt:lpstr>BAR BB| Open rates</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РБ10 BB| FIT20 Мантера</vt:lpstr>
      <vt:lpstr>РБ10 BB| FIT15</vt:lpstr>
      <vt:lpstr>НСЛ| FIT18</vt:lpstr>
      <vt:lpstr>НСЛ| FIT18 + 25 Мант</vt:lpstr>
      <vt:lpstr>НСЛ| FIT18 + 25</vt:lpstr>
      <vt:lpstr>НСЛ| FIT18+25 Мантера</vt:lpstr>
      <vt:lpstr>НСЛ| FIT20 + Мантера</vt:lpstr>
      <vt:lpstr>НСЛ| FIT20 + 35 Мант </vt:lpstr>
      <vt:lpstr>НСЛ | FIT15</vt:lpstr>
      <vt:lpstr>НСЛ | comiss</vt:lpstr>
      <vt:lpstr>AVIA25% </vt:lpstr>
      <vt:lpstr>AVIA25%+25</vt:lpstr>
      <vt:lpstr>RO comiss</vt:lpstr>
      <vt:lpstr>RO FIT15</vt:lpstr>
      <vt:lpstr>RO FIT18</vt:lpstr>
      <vt:lpstr>RO FIT18+25 р</vt:lpstr>
      <vt:lpstr>RO MANT</vt:lpstr>
      <vt:lpstr>Каникулы в горахCOM</vt:lpstr>
      <vt:lpstr>Каникулы в горахFIT18</vt:lpstr>
      <vt:lpstr>Каникулы в горахFIT18+25</vt:lpstr>
      <vt:lpstr>Каникулы в горахFIT15</vt:lpstr>
      <vt:lpstr>Каникулы в горахМАН</vt:lpstr>
      <vt:lpstr>Лист3</vt:lpstr>
      <vt:lpstr>Лист2</vt:lpstr>
      <vt:lpstr>Лист1</vt:lpstr>
      <vt:lpstr>AVIA 12 comiss</vt:lpstr>
      <vt:lpstr>Stay&amp;Get 4=3 | FIT18+25 мант</vt:lpstr>
      <vt:lpstr>Яркие осенние каник FIT20+25</vt:lpstr>
      <vt:lpstr>Яркие осенние каникулы FIT15</vt:lpstr>
      <vt:lpstr>Яркие осенние каникулы COMIS</vt:lpstr>
      <vt:lpstr>Отдыхай и Катай COMISS</vt:lpstr>
      <vt:lpstr>Отдыхай и Катай FIT18</vt:lpstr>
      <vt:lpstr>Отдыхай и Катай FIT18 +25</vt:lpstr>
      <vt:lpstr>Отдыхай и Катай FIT15</vt:lpstr>
      <vt:lpstr>Отдыхай и Катай FIT18+25Мантера</vt:lpstr>
      <vt:lpstr>Отдыхай и Катай FIT20 +25</vt:lpstr>
      <vt:lpstr>Отдыхай и Катай FIT20+Мантера</vt:lpstr>
      <vt:lpstr>Stay&amp;Get 4=3COMISS</vt:lpstr>
      <vt:lpstr>Лист4</vt:lpstr>
      <vt:lpstr>Stay&amp;Get 4=3 | FIT18</vt:lpstr>
      <vt:lpstr>Stay&amp;Get 4=3 | FIT18+25 </vt:lpstr>
      <vt:lpstr>Stay&amp;Get 4=3 | FIT15</vt:lpstr>
      <vt:lpstr>Stay&amp;Get 4=3 | FIT20 мант </vt:lpstr>
      <vt:lpstr>Каникулы в горах FIT18</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2025-11-27T07:32:25Z</dcterms:modified>
</cp:coreProperties>
</file>